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7.xml" ContentType="application/vnd.openxmlformats-officedocument.drawing+xml"/>
  <Override PartName="/xl/charts/chart8.xml" ContentType="application/vnd.openxmlformats-officedocument.drawingml.chart+xml"/>
  <Override PartName="/xl/theme/themeOverride1.xml" ContentType="application/vnd.openxmlformats-officedocument.themeOverride+xml"/>
  <Override PartName="/xl/charts/chart9.xml" ContentType="application/vnd.openxmlformats-officedocument.drawingml.chart+xml"/>
  <Override PartName="/xl/theme/themeOverride2.xml" ContentType="application/vnd.openxmlformats-officedocument.themeOverride+xml"/>
  <Override PartName="/xl/charts/chart10.xml" ContentType="application/vnd.openxmlformats-officedocument.drawingml.chart+xml"/>
  <Override PartName="/xl/theme/themeOverride3.xml" ContentType="application/vnd.openxmlformats-officedocument.themeOverride+xml"/>
  <Override PartName="/xl/charts/chart11.xml" ContentType="application/vnd.openxmlformats-officedocument.drawingml.chart+xml"/>
  <Override PartName="/xl/theme/themeOverride4.xml" ContentType="application/vnd.openxmlformats-officedocument.themeOverride+xml"/>
  <Override PartName="/xl/charts/chart12.xml" ContentType="application/vnd.openxmlformats-officedocument.drawingml.chart+xml"/>
  <Override PartName="/xl/theme/themeOverride5.xml" ContentType="application/vnd.openxmlformats-officedocument.themeOverride+xml"/>
  <Override PartName="/xl/charts/chart13.xml" ContentType="application/vnd.openxmlformats-officedocument.drawingml.chart+xml"/>
  <Override PartName="/xl/theme/themeOverride6.xml" ContentType="application/vnd.openxmlformats-officedocument.themeOverride+xml"/>
  <Override PartName="/xl/charts/chart14.xml" ContentType="application/vnd.openxmlformats-officedocument.drawingml.chart+xml"/>
  <Override PartName="/xl/theme/themeOverride7.xml" ContentType="application/vnd.openxmlformats-officedocument.themeOverride+xml"/>
  <Override PartName="/xl/charts/chart15.xml" ContentType="application/vnd.openxmlformats-officedocument.drawingml.chart+xml"/>
  <Override PartName="/xl/theme/themeOverride8.xml" ContentType="application/vnd.openxmlformats-officedocument.themeOverride+xml"/>
  <Override PartName="/xl/charts/chart16.xml" ContentType="application/vnd.openxmlformats-officedocument.drawingml.chart+xml"/>
  <Override PartName="/xl/theme/themeOverride9.xml" ContentType="application/vnd.openxmlformats-officedocument.themeOverride+xml"/>
  <Override PartName="/xl/charts/chart17.xml" ContentType="application/vnd.openxmlformats-officedocument.drawingml.chart+xml"/>
  <Override PartName="/xl/theme/themeOverride10.xml" ContentType="application/vnd.openxmlformats-officedocument.themeOverride+xml"/>
  <Override PartName="/xl/drawings/drawing8.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theme/themeOverride11.xml" ContentType="application/vnd.openxmlformats-officedocument.themeOverride+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theme/themeOverride12.xml" ContentType="application/vnd.openxmlformats-officedocument.themeOverride+xml"/>
  <Override PartName="/xl/charts/chart29.xml" ContentType="application/vnd.openxmlformats-officedocument.drawingml.chart+xml"/>
  <Override PartName="/xl/theme/themeOverride13.xml" ContentType="application/vnd.openxmlformats-officedocument.themeOverride+xml"/>
  <Override PartName="/xl/charts/chart30.xml" ContentType="application/vnd.openxmlformats-officedocument.drawingml.chart+xml"/>
  <Override PartName="/xl/theme/themeOverride14.xml" ContentType="application/vnd.openxmlformats-officedocument.themeOverride+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theme/themeOverride15.xml" ContentType="application/vnd.openxmlformats-officedocument.themeOverride+xml"/>
  <Override PartName="/xl/drawings/drawing10.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1.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theme/themeOverride16.xml" ContentType="application/vnd.openxmlformats-officedocument.themeOverride+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theme/themeOverride17.xml" ContentType="application/vnd.openxmlformats-officedocument.themeOverride+xml"/>
  <Override PartName="/xl/charts/chart53.xml" ContentType="application/vnd.openxmlformats-officedocument.drawingml.chart+xml"/>
  <Override PartName="/xl/drawings/drawing13.xml" ContentType="application/vnd.openxmlformats-officedocument.drawing+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theme/themeOverride18.xml" ContentType="application/vnd.openxmlformats-officedocument.themeOverride+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theme/themeOverride19.xml" ContentType="application/vnd.openxmlformats-officedocument.themeOverride+xml"/>
  <Override PartName="/xl/charts/chart62.xml" ContentType="application/vnd.openxmlformats-officedocument.drawingml.chart+xml"/>
  <Override PartName="/xl/charts/chart63.xml" ContentType="application/vnd.openxmlformats-officedocument.drawingml.chart+xml"/>
  <Override PartName="/xl/theme/themeOverride20.xml" ContentType="application/vnd.openxmlformats-officedocument.themeOverride+xml"/>
  <Override PartName="/xl/charts/chart64.xml" ContentType="application/vnd.openxmlformats-officedocument.drawingml.chart+xml"/>
  <Override PartName="/xl/drawings/drawing14.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15.xml" ContentType="application/vnd.openxmlformats-officedocument.drawing+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showInkAnnotation="0" updateLinks="never" codeName="ThisWorkbook"/>
  <bookViews>
    <workbookView showSheetTabs="0" xWindow="510" yWindow="0" windowWidth="19425" windowHeight="5805" tabRatio="857" firstSheet="1" activeTab="1"/>
  </bookViews>
  <sheets>
    <sheet name="Sheet1" sheetId="75" state="hidden" r:id="rId1"/>
    <sheet name="Frontpage" sheetId="29" r:id="rId2"/>
    <sheet name="Home" sheetId="43" r:id="rId3"/>
    <sheet name="Coverage" sheetId="27" r:id="rId4"/>
    <sheet name="IDACI" sheetId="44" r:id="rId5"/>
    <sheet name="Population" sheetId="22" r:id="rId6"/>
    <sheet name="Referrals" sheetId="49" r:id="rId7"/>
    <sheet name="Referral_Source" sheetId="50" r:id="rId8"/>
    <sheet name="Re-referrals" sheetId="62" r:id="rId9"/>
    <sheet name="Assessments" sheetId="63" r:id="rId10"/>
    <sheet name="Children in Need" sheetId="64" r:id="rId11"/>
    <sheet name="Section 47 Enquiries" sheetId="65" r:id="rId12"/>
    <sheet name="Initial CP Conferences" sheetId="66" r:id="rId13"/>
    <sheet name="Child Protection Plans" sheetId="67" r:id="rId14"/>
    <sheet name="Court Applications" sheetId="68" r:id="rId15"/>
    <sheet name="Looked After Children" sheetId="69" r:id="rId16"/>
  </sheets>
  <externalReferences>
    <externalReference r:id="rId17"/>
    <externalReference r:id="rId18"/>
  </externalReferences>
  <definedNames>
    <definedName name="BMLIST" localSheetId="0">[1]Home!$J$15:$J$37</definedName>
    <definedName name="BMLIST">Home!#REF!</definedName>
    <definedName name="_xlnm.Print_Area" localSheetId="9">Assessments!$A$1:$U$176</definedName>
    <definedName name="_xlnm.Print_Area" localSheetId="13">'Child Protection Plans'!$A$1:$U$210</definedName>
    <definedName name="_xlnm.Print_Area" localSheetId="10">'Children in Need'!$A$1:$U$105</definedName>
    <definedName name="_xlnm.Print_Area" localSheetId="14">'Court Applications'!$A$1:$U$105</definedName>
    <definedName name="_xlnm.Print_Area" localSheetId="3">Coverage!$A$1:$AB$34</definedName>
    <definedName name="_xlnm.Print_Area" localSheetId="1">Frontpage!$A$1:$K$40</definedName>
    <definedName name="_xlnm.Print_Area" localSheetId="2">Home!$A$1:$H$75</definedName>
    <definedName name="_xlnm.Print_Area" localSheetId="4">IDACI!$A$1:$Q$38</definedName>
    <definedName name="_xlnm.Print_Area" localSheetId="12">'Initial CP Conferences'!$A$1:$U$175</definedName>
    <definedName name="_xlnm.Print_Area" localSheetId="15">'Looked After Children'!$A$1:$U$70</definedName>
    <definedName name="_xlnm.Print_Area" localSheetId="5">Population!$A$1:$P$38</definedName>
    <definedName name="_xlnm.Print_Area" localSheetId="7">Referral_Source!$A$1:$Y$66</definedName>
    <definedName name="_xlnm.Print_Area" localSheetId="6">Referrals!$A$1:$U$105</definedName>
    <definedName name="_xlnm.Print_Area" localSheetId="8">'Re-referrals'!$A$1:$U$140</definedName>
    <definedName name="_xlnm.Print_Area" localSheetId="11">'Section 47 Enquiries'!$A$1:$U$105</definedName>
  </definedNames>
  <calcPr calcId="145621"/>
</workbook>
</file>

<file path=xl/calcChain.xml><?xml version="1.0" encoding="utf-8"?>
<calcChain xmlns="http://schemas.openxmlformats.org/spreadsheetml/2006/main">
  <c r="D9" i="50" l="1"/>
  <c r="H31" i="66" l="1"/>
  <c r="AB66" i="69" l="1"/>
  <c r="AB65" i="69"/>
  <c r="AG27" i="69" l="1"/>
  <c r="AH27" i="69" s="1"/>
  <c r="AF27" i="69"/>
  <c r="AG26" i="69"/>
  <c r="AH26" i="69" s="1"/>
  <c r="AF26" i="69"/>
  <c r="AG25" i="69"/>
  <c r="AF25" i="69"/>
  <c r="AG24" i="69"/>
  <c r="AF24" i="69"/>
  <c r="AG23" i="69"/>
  <c r="AH23" i="69" s="1"/>
  <c r="AF23" i="69"/>
  <c r="AG22" i="69"/>
  <c r="AH22" i="69" s="1"/>
  <c r="AF22" i="69"/>
  <c r="AG21" i="69"/>
  <c r="AF21" i="69"/>
  <c r="AG20" i="69"/>
  <c r="AF20" i="69"/>
  <c r="AG19" i="69"/>
  <c r="AH19" i="69" s="1"/>
  <c r="AF19" i="69"/>
  <c r="AG18" i="69"/>
  <c r="AH18" i="69" s="1"/>
  <c r="AF18" i="69"/>
  <c r="AG17" i="69"/>
  <c r="AF17" i="69"/>
  <c r="AG16" i="69"/>
  <c r="AF16" i="69"/>
  <c r="AG15" i="69"/>
  <c r="AH15" i="69" s="1"/>
  <c r="AF15" i="69"/>
  <c r="AG14" i="69"/>
  <c r="AH14" i="69" s="1"/>
  <c r="AF14" i="69"/>
  <c r="AG13" i="69"/>
  <c r="AF13" i="69"/>
  <c r="AG12" i="69"/>
  <c r="AF12" i="69"/>
  <c r="AG11" i="69"/>
  <c r="AH24" i="69" s="1"/>
  <c r="AF11" i="69"/>
  <c r="AG10" i="69"/>
  <c r="AH21" i="69" s="1"/>
  <c r="AF10" i="69"/>
  <c r="AG9" i="69"/>
  <c r="AH25" i="69" s="1"/>
  <c r="AF9" i="69"/>
  <c r="AG27" i="67"/>
  <c r="AH27" i="67" s="1"/>
  <c r="AF27" i="67"/>
  <c r="AG26" i="67"/>
  <c r="AF26" i="67"/>
  <c r="AG25" i="67"/>
  <c r="AH25" i="67" s="1"/>
  <c r="AF25" i="67"/>
  <c r="AG24" i="67"/>
  <c r="AH24" i="67" s="1"/>
  <c r="AF24" i="67"/>
  <c r="AG23" i="67"/>
  <c r="AF23" i="67"/>
  <c r="AG22" i="67"/>
  <c r="AF22" i="67"/>
  <c r="AG21" i="67"/>
  <c r="AH21" i="67" s="1"/>
  <c r="AF21" i="67"/>
  <c r="AG20" i="67"/>
  <c r="AH20" i="67" s="1"/>
  <c r="AF20" i="67"/>
  <c r="AG19" i="67"/>
  <c r="AF19" i="67"/>
  <c r="AG18" i="67"/>
  <c r="AF18" i="67"/>
  <c r="AG17" i="67"/>
  <c r="AH17" i="67" s="1"/>
  <c r="AF17" i="67"/>
  <c r="AG16" i="67"/>
  <c r="AH16" i="67" s="1"/>
  <c r="AF16" i="67"/>
  <c r="AG15" i="67"/>
  <c r="AF15" i="67"/>
  <c r="AG14" i="67"/>
  <c r="AF14" i="67"/>
  <c r="AG13" i="67"/>
  <c r="AH13" i="67" s="1"/>
  <c r="AF13" i="67"/>
  <c r="AG12" i="67"/>
  <c r="AH12" i="67" s="1"/>
  <c r="AF12" i="67"/>
  <c r="AG11" i="67"/>
  <c r="AF11" i="67"/>
  <c r="AH10" i="67"/>
  <c r="AG10" i="67"/>
  <c r="AF10" i="67"/>
  <c r="AG9" i="67"/>
  <c r="AH23" i="67" s="1"/>
  <c r="AF9" i="67"/>
  <c r="AF27" i="66"/>
  <c r="AF26" i="66"/>
  <c r="AF25" i="66"/>
  <c r="AF24" i="66"/>
  <c r="AF23" i="66"/>
  <c r="AF22" i="66"/>
  <c r="AF21" i="66"/>
  <c r="AF20" i="66"/>
  <c r="AF19" i="66"/>
  <c r="AF18" i="66"/>
  <c r="AF17" i="66"/>
  <c r="AF16" i="66"/>
  <c r="AF15" i="66"/>
  <c r="AF14" i="66"/>
  <c r="AF13" i="66"/>
  <c r="AF12" i="66"/>
  <c r="AF11" i="66"/>
  <c r="AF10" i="66"/>
  <c r="AF9" i="66"/>
  <c r="AF27" i="65"/>
  <c r="AF26" i="65"/>
  <c r="AF25" i="65"/>
  <c r="AF24" i="65"/>
  <c r="AF23" i="65"/>
  <c r="AF22" i="65"/>
  <c r="AF21" i="65"/>
  <c r="AF20" i="65"/>
  <c r="AF19" i="65"/>
  <c r="AF18" i="65"/>
  <c r="AF17" i="65"/>
  <c r="AF16" i="65"/>
  <c r="AF15" i="65"/>
  <c r="AF14" i="65"/>
  <c r="AF13" i="65"/>
  <c r="AF12" i="65"/>
  <c r="AF11" i="65"/>
  <c r="AF10" i="65"/>
  <c r="AF9" i="65"/>
  <c r="AG27" i="64"/>
  <c r="AH27" i="64" s="1"/>
  <c r="AF27" i="64"/>
  <c r="AG26" i="64"/>
  <c r="AH26" i="64" s="1"/>
  <c r="AF26" i="64"/>
  <c r="AG25" i="64"/>
  <c r="AF25" i="64"/>
  <c r="AG24" i="64"/>
  <c r="AH24" i="64" s="1"/>
  <c r="AF24" i="64"/>
  <c r="AG23" i="64"/>
  <c r="AH23" i="64" s="1"/>
  <c r="AF23" i="64"/>
  <c r="AG22" i="64"/>
  <c r="AH22" i="64" s="1"/>
  <c r="AF22" i="64"/>
  <c r="AG21" i="64"/>
  <c r="AF21" i="64"/>
  <c r="AG20" i="64"/>
  <c r="AH20" i="64" s="1"/>
  <c r="AF20" i="64"/>
  <c r="AG19" i="64"/>
  <c r="AH19" i="64" s="1"/>
  <c r="AF19" i="64"/>
  <c r="AG18" i="64"/>
  <c r="AH18" i="64" s="1"/>
  <c r="AF18" i="64"/>
  <c r="AG17" i="64"/>
  <c r="AF17" i="64"/>
  <c r="AG16" i="64"/>
  <c r="AH16" i="64" s="1"/>
  <c r="AF16" i="64"/>
  <c r="AG15" i="64"/>
  <c r="AH15" i="64" s="1"/>
  <c r="AF15" i="64"/>
  <c r="AG14" i="64"/>
  <c r="AH14" i="64" s="1"/>
  <c r="AF14" i="64"/>
  <c r="AH13" i="64"/>
  <c r="AG13" i="64"/>
  <c r="AF13" i="64"/>
  <c r="AG12" i="64"/>
  <c r="AH12" i="64" s="1"/>
  <c r="AF12" i="64"/>
  <c r="AG11" i="64"/>
  <c r="AH11" i="64" s="1"/>
  <c r="AF11" i="64"/>
  <c r="AG10" i="64"/>
  <c r="AH10" i="64" s="1"/>
  <c r="AF10" i="64"/>
  <c r="AH9" i="64"/>
  <c r="AG9" i="64"/>
  <c r="AH25" i="64" s="1"/>
  <c r="AF9" i="64"/>
  <c r="AG27" i="63"/>
  <c r="AH27" i="63" s="1"/>
  <c r="AF27" i="63"/>
  <c r="AG26" i="63"/>
  <c r="AH26" i="63" s="1"/>
  <c r="AF26" i="63"/>
  <c r="AG25" i="63"/>
  <c r="AF25" i="63"/>
  <c r="AG24" i="63"/>
  <c r="AF24" i="63"/>
  <c r="AG23" i="63"/>
  <c r="AH23" i="63" s="1"/>
  <c r="AF23" i="63"/>
  <c r="AG22" i="63"/>
  <c r="AH22" i="63" s="1"/>
  <c r="AF22" i="63"/>
  <c r="AG21" i="63"/>
  <c r="AF21" i="63"/>
  <c r="AG20" i="63"/>
  <c r="AF20" i="63"/>
  <c r="AG19" i="63"/>
  <c r="AH19" i="63" s="1"/>
  <c r="AF19" i="63"/>
  <c r="AG18" i="63"/>
  <c r="AH18" i="63" s="1"/>
  <c r="AF18" i="63"/>
  <c r="AG17" i="63"/>
  <c r="AF17" i="63"/>
  <c r="AG16" i="63"/>
  <c r="AF16" i="63"/>
  <c r="AG15" i="63"/>
  <c r="AH15" i="63" s="1"/>
  <c r="AF15" i="63"/>
  <c r="AG14" i="63"/>
  <c r="AH14" i="63" s="1"/>
  <c r="AF14" i="63"/>
  <c r="AG13" i="63"/>
  <c r="AF13" i="63"/>
  <c r="AH12" i="63"/>
  <c r="AG12" i="63"/>
  <c r="AF12" i="63"/>
  <c r="AG11" i="63"/>
  <c r="AH24" i="63" s="1"/>
  <c r="AF11" i="63"/>
  <c r="AG10" i="63"/>
  <c r="AH21" i="63" s="1"/>
  <c r="AF10" i="63"/>
  <c r="AG9" i="63"/>
  <c r="AH25" i="63" s="1"/>
  <c r="AF9" i="63"/>
  <c r="AG25" i="62"/>
  <c r="AG27" i="62"/>
  <c r="AF27" i="62"/>
  <c r="AG26" i="62"/>
  <c r="AH26" i="62" s="1"/>
  <c r="AF26" i="62"/>
  <c r="AF25" i="62"/>
  <c r="AG24" i="62"/>
  <c r="AH24" i="62" s="1"/>
  <c r="AF24" i="62"/>
  <c r="AG23" i="62"/>
  <c r="AF23" i="62"/>
  <c r="AG22" i="62"/>
  <c r="AH22" i="62" s="1"/>
  <c r="AF22" i="62"/>
  <c r="AG21" i="62"/>
  <c r="AF21" i="62"/>
  <c r="AG20" i="62"/>
  <c r="AH20" i="62" s="1"/>
  <c r="AF20" i="62"/>
  <c r="AG19" i="62"/>
  <c r="AF19" i="62"/>
  <c r="AG18" i="62"/>
  <c r="AH18" i="62" s="1"/>
  <c r="AF18" i="62"/>
  <c r="AG17" i="62"/>
  <c r="AF17" i="62"/>
  <c r="AG16" i="62"/>
  <c r="AH16" i="62" s="1"/>
  <c r="AF16" i="62"/>
  <c r="AG15" i="62"/>
  <c r="AF15" i="62"/>
  <c r="AG14" i="62"/>
  <c r="AH14" i="62" s="1"/>
  <c r="AF14" i="62"/>
  <c r="AG13" i="62"/>
  <c r="AF13" i="62"/>
  <c r="AG12" i="62"/>
  <c r="AH12" i="62" s="1"/>
  <c r="AF12" i="62"/>
  <c r="AG11" i="62"/>
  <c r="AF11" i="62"/>
  <c r="AG10" i="62"/>
  <c r="AH27" i="62" s="1"/>
  <c r="AF10" i="62"/>
  <c r="AG9" i="62"/>
  <c r="AH25" i="62" s="1"/>
  <c r="AF9" i="62"/>
  <c r="AG25" i="49"/>
  <c r="AG26" i="49"/>
  <c r="AG27" i="49"/>
  <c r="AG24" i="49"/>
  <c r="AG23" i="49"/>
  <c r="AG22" i="49"/>
  <c r="AG10" i="49"/>
  <c r="AG11" i="49"/>
  <c r="AG12" i="49"/>
  <c r="AG13" i="49"/>
  <c r="AG14" i="49"/>
  <c r="AG15" i="49"/>
  <c r="AG16" i="49"/>
  <c r="AG17" i="49"/>
  <c r="AG18" i="49"/>
  <c r="AG19" i="49"/>
  <c r="AG20" i="49"/>
  <c r="AG21" i="49"/>
  <c r="AG9" i="49"/>
  <c r="AH9" i="49" s="1"/>
  <c r="AF10" i="49"/>
  <c r="AF11" i="49"/>
  <c r="AF12" i="49"/>
  <c r="AF13" i="49"/>
  <c r="AF14" i="49"/>
  <c r="AF15" i="49"/>
  <c r="AF16" i="49"/>
  <c r="AF17" i="49"/>
  <c r="AF18" i="49"/>
  <c r="AF19" i="49"/>
  <c r="AF20" i="49"/>
  <c r="AF21" i="49"/>
  <c r="AF22" i="49"/>
  <c r="AF23" i="49"/>
  <c r="AF24" i="49"/>
  <c r="AF25" i="49"/>
  <c r="AF26" i="49"/>
  <c r="AF27" i="49"/>
  <c r="AF9" i="49"/>
  <c r="AH10" i="69" l="1"/>
  <c r="AH16" i="69"/>
  <c r="AH11" i="69"/>
  <c r="AH9" i="69"/>
  <c r="AH13" i="69"/>
  <c r="AH17" i="69"/>
  <c r="AH12" i="69"/>
  <c r="AH20" i="69"/>
  <c r="AH14" i="67"/>
  <c r="AH26" i="67"/>
  <c r="AH9" i="67"/>
  <c r="AH22" i="67"/>
  <c r="AH18" i="67"/>
  <c r="AH11" i="67"/>
  <c r="AH15" i="67"/>
  <c r="AH19" i="67"/>
  <c r="AH17" i="64"/>
  <c r="AH21" i="64"/>
  <c r="AH11" i="63"/>
  <c r="AH10" i="63"/>
  <c r="AH16" i="63"/>
  <c r="AH9" i="63"/>
  <c r="AH13" i="63"/>
  <c r="AH17" i="63"/>
  <c r="AH20" i="63"/>
  <c r="AH11" i="62"/>
  <c r="AH15" i="62"/>
  <c r="AH19" i="62"/>
  <c r="AH23" i="62"/>
  <c r="AH10" i="62"/>
  <c r="AH9" i="62"/>
  <c r="AH13" i="62"/>
  <c r="AH21" i="62"/>
  <c r="AH17" i="62"/>
  <c r="X99" i="69"/>
  <c r="X98" i="69"/>
  <c r="X97" i="69"/>
  <c r="X96" i="69"/>
  <c r="X95" i="69"/>
  <c r="X94" i="69"/>
  <c r="X93" i="69"/>
  <c r="X92" i="69"/>
  <c r="X91" i="69"/>
  <c r="X90" i="69"/>
  <c r="X89" i="69"/>
  <c r="X88" i="69"/>
  <c r="X87" i="69"/>
  <c r="X86" i="69"/>
  <c r="X85" i="69"/>
  <c r="X84" i="69"/>
  <c r="X83" i="69"/>
  <c r="X82" i="69"/>
  <c r="X81" i="69"/>
  <c r="X80" i="69"/>
  <c r="X79" i="69"/>
  <c r="X78" i="69"/>
  <c r="X77" i="69"/>
  <c r="X76" i="69"/>
  <c r="AC119" i="63" l="1"/>
  <c r="AC120" i="63"/>
  <c r="B5" i="50" l="1"/>
  <c r="AB56" i="50"/>
  <c r="AB57" i="50"/>
  <c r="AB58" i="50"/>
  <c r="AB59" i="50"/>
  <c r="AB60" i="50"/>
  <c r="AB61" i="50"/>
  <c r="AB62" i="50"/>
  <c r="AB63" i="50"/>
  <c r="AB64" i="50"/>
  <c r="AB65" i="50"/>
  <c r="AB66" i="50"/>
  <c r="AB67" i="50"/>
  <c r="AB68" i="50"/>
  <c r="AB69" i="50"/>
  <c r="AB70" i="50"/>
  <c r="AB71" i="50"/>
  <c r="AB72" i="50"/>
  <c r="AB73" i="50"/>
  <c r="AB74" i="50"/>
  <c r="AB75" i="50"/>
  <c r="AB76" i="50"/>
  <c r="AB77" i="50"/>
  <c r="AB55" i="50"/>
  <c r="AB33" i="50"/>
  <c r="AB34" i="50"/>
  <c r="AB35" i="50"/>
  <c r="AB36" i="50"/>
  <c r="AB37" i="50"/>
  <c r="AB38" i="50"/>
  <c r="AB39" i="50"/>
  <c r="AB40" i="50"/>
  <c r="AB41" i="50"/>
  <c r="AB42" i="50"/>
  <c r="AB43" i="50"/>
  <c r="AB44" i="50"/>
  <c r="AB45" i="50"/>
  <c r="AB46" i="50"/>
  <c r="AB47" i="50"/>
  <c r="AB48" i="50"/>
  <c r="AB49" i="50"/>
  <c r="AB50" i="50"/>
  <c r="AB51" i="50"/>
  <c r="AB52" i="50"/>
  <c r="AB53" i="50"/>
  <c r="AB54" i="50"/>
  <c r="AB32" i="50"/>
  <c r="AB10" i="50"/>
  <c r="AB11" i="50"/>
  <c r="AB12" i="50"/>
  <c r="AB13" i="50"/>
  <c r="AB14" i="50"/>
  <c r="AB15" i="50"/>
  <c r="AB16" i="50"/>
  <c r="AB17" i="50"/>
  <c r="AB18" i="50"/>
  <c r="AB19" i="50"/>
  <c r="AB20" i="50"/>
  <c r="AB21" i="50"/>
  <c r="AB22" i="50"/>
  <c r="AB23" i="50"/>
  <c r="AB24" i="50"/>
  <c r="AB25" i="50"/>
  <c r="AB26" i="50"/>
  <c r="AB27" i="50"/>
  <c r="AB28" i="50"/>
  <c r="AB29" i="50"/>
  <c r="AB30" i="50"/>
  <c r="AB31" i="50"/>
  <c r="AB9" i="50"/>
  <c r="Z165" i="66" l="1"/>
  <c r="AA165" i="66"/>
  <c r="AB165" i="66"/>
  <c r="Y165" i="66"/>
  <c r="I31" i="69" l="1"/>
  <c r="AC110" i="63" l="1"/>
  <c r="H31" i="67" l="1"/>
  <c r="O32" i="49"/>
  <c r="O32" i="62"/>
  <c r="O32" i="63"/>
  <c r="O32" i="64"/>
  <c r="O32" i="65"/>
  <c r="H31" i="64"/>
  <c r="AD32" i="65"/>
  <c r="AC113" i="63" l="1"/>
  <c r="H113" i="63" s="1"/>
  <c r="H31" i="63"/>
  <c r="F110" i="63"/>
  <c r="D109" i="63" l="1"/>
  <c r="E109" i="63"/>
  <c r="F109" i="63"/>
  <c r="D110" i="63"/>
  <c r="E110" i="63"/>
  <c r="D111" i="63"/>
  <c r="E111" i="63"/>
  <c r="F111" i="63"/>
  <c r="D112" i="63"/>
  <c r="E112" i="63"/>
  <c r="F112" i="63"/>
  <c r="D113" i="63"/>
  <c r="E113" i="63"/>
  <c r="F113" i="63"/>
  <c r="D114" i="63"/>
  <c r="E114" i="63"/>
  <c r="F114" i="63"/>
  <c r="D115" i="63"/>
  <c r="E115" i="63"/>
  <c r="F115" i="63"/>
  <c r="D116" i="63"/>
  <c r="E116" i="63"/>
  <c r="F116" i="63"/>
  <c r="D117" i="63"/>
  <c r="E117" i="63"/>
  <c r="F117" i="63"/>
  <c r="D118" i="63"/>
  <c r="E118" i="63"/>
  <c r="F118" i="63"/>
  <c r="D119" i="63"/>
  <c r="E119" i="63"/>
  <c r="F119" i="63"/>
  <c r="D120" i="63"/>
  <c r="E120" i="63"/>
  <c r="F120" i="63"/>
  <c r="D121" i="63"/>
  <c r="E121" i="63"/>
  <c r="F121" i="63"/>
  <c r="D122" i="63"/>
  <c r="E122" i="63"/>
  <c r="F122" i="63"/>
  <c r="D123" i="63"/>
  <c r="E123" i="63"/>
  <c r="F123" i="63"/>
  <c r="D124" i="63"/>
  <c r="E124" i="63"/>
  <c r="F124" i="63"/>
  <c r="D125" i="63"/>
  <c r="E125" i="63"/>
  <c r="F125" i="63"/>
  <c r="D126" i="63"/>
  <c r="E126" i="63"/>
  <c r="F126" i="63"/>
  <c r="D127" i="63"/>
  <c r="E127" i="63"/>
  <c r="F127" i="63"/>
  <c r="D128" i="63"/>
  <c r="E128" i="63"/>
  <c r="F128" i="63"/>
  <c r="D129" i="63"/>
  <c r="E129" i="63"/>
  <c r="F129" i="63"/>
  <c r="D130" i="63"/>
  <c r="E130" i="63"/>
  <c r="F130" i="63"/>
  <c r="D131" i="63"/>
  <c r="E131" i="63"/>
  <c r="F131" i="63"/>
  <c r="F133" i="63"/>
  <c r="G110" i="63"/>
  <c r="B111" i="63"/>
  <c r="X111" i="63" s="1"/>
  <c r="B112" i="63"/>
  <c r="X112" i="63" s="1"/>
  <c r="B113" i="63"/>
  <c r="X113" i="63" s="1"/>
  <c r="B114" i="63"/>
  <c r="B115" i="63"/>
  <c r="X115" i="63" s="1"/>
  <c r="B116" i="63"/>
  <c r="X116" i="63" s="1"/>
  <c r="B117" i="63"/>
  <c r="X117" i="63" s="1"/>
  <c r="B118" i="63"/>
  <c r="X118" i="63" s="1"/>
  <c r="B119" i="63"/>
  <c r="X119" i="63" s="1"/>
  <c r="B120" i="63"/>
  <c r="X120" i="63" s="1"/>
  <c r="B121" i="63"/>
  <c r="X121" i="63" s="1"/>
  <c r="B122" i="63"/>
  <c r="B123" i="63"/>
  <c r="X123" i="63" s="1"/>
  <c r="B124" i="63"/>
  <c r="B125" i="63"/>
  <c r="X125" i="63" s="1"/>
  <c r="B126" i="63"/>
  <c r="B127" i="63"/>
  <c r="X127" i="63" s="1"/>
  <c r="B128" i="63"/>
  <c r="X128" i="63" s="1"/>
  <c r="B129" i="63"/>
  <c r="B130" i="63"/>
  <c r="X130" i="63" s="1"/>
  <c r="B131" i="63"/>
  <c r="X131" i="63" s="1"/>
  <c r="B132" i="63"/>
  <c r="X132" i="63" s="1"/>
  <c r="X114" i="63"/>
  <c r="B110" i="63"/>
  <c r="X133" i="63"/>
  <c r="X124" i="63"/>
  <c r="I9" i="49"/>
  <c r="H31" i="62"/>
  <c r="X129" i="63" l="1"/>
  <c r="X122" i="63"/>
  <c r="X126" i="63"/>
  <c r="X110" i="63"/>
  <c r="H31" i="68" l="1"/>
  <c r="I10" i="67" l="1"/>
  <c r="AC112" i="63" l="1"/>
  <c r="AC114" i="63"/>
  <c r="AC115" i="63"/>
  <c r="AC116" i="63"/>
  <c r="AC117" i="63"/>
  <c r="AC118" i="63"/>
  <c r="AC121" i="63"/>
  <c r="AC122" i="63"/>
  <c r="AC123" i="63"/>
  <c r="AC124" i="63"/>
  <c r="AC126" i="63"/>
  <c r="AC127" i="63"/>
  <c r="AC128" i="63"/>
  <c r="AC129" i="63"/>
  <c r="AC131" i="63"/>
  <c r="AC133" i="63"/>
  <c r="C3" i="75" l="1"/>
  <c r="C24" i="75" s="1"/>
  <c r="A130" i="63" l="1"/>
  <c r="C4" i="75"/>
  <c r="A29" i="49"/>
  <c r="A29" i="63"/>
  <c r="A29" i="64"/>
  <c r="A9" i="67"/>
  <c r="A29" i="68"/>
  <c r="A29" i="69"/>
  <c r="A29" i="66"/>
  <c r="A29" i="67"/>
  <c r="A29" i="65"/>
  <c r="A29" i="62"/>
  <c r="A28" i="44"/>
  <c r="A28" i="22"/>
  <c r="C5" i="75"/>
  <c r="A111" i="63" s="1"/>
  <c r="C9" i="75"/>
  <c r="A115" i="63" s="1"/>
  <c r="C13" i="75"/>
  <c r="A119" i="63" s="1"/>
  <c r="C17" i="75"/>
  <c r="A123" i="63" s="1"/>
  <c r="C21" i="75"/>
  <c r="A127" i="63" s="1"/>
  <c r="C25" i="75"/>
  <c r="A131" i="63" s="1"/>
  <c r="C6" i="75"/>
  <c r="A112" i="63" s="1"/>
  <c r="C10" i="75"/>
  <c r="A116" i="63" s="1"/>
  <c r="C14" i="75"/>
  <c r="A120" i="63" s="1"/>
  <c r="C18" i="75"/>
  <c r="A124" i="63" s="1"/>
  <c r="C22" i="75"/>
  <c r="A128" i="63" s="1"/>
  <c r="C7" i="75"/>
  <c r="A113" i="63" s="1"/>
  <c r="C11" i="75"/>
  <c r="A117" i="63" s="1"/>
  <c r="C15" i="75"/>
  <c r="A121" i="63" s="1"/>
  <c r="C19" i="75"/>
  <c r="A125" i="63" s="1"/>
  <c r="C23" i="75"/>
  <c r="A129" i="63" s="1"/>
  <c r="C8" i="75"/>
  <c r="A114" i="63" s="1"/>
  <c r="C12" i="75"/>
  <c r="A118" i="63" s="1"/>
  <c r="C16" i="75"/>
  <c r="A122" i="63" s="1"/>
  <c r="C20" i="75"/>
  <c r="A126" i="63" s="1"/>
  <c r="A110" i="63" l="1"/>
  <c r="A9" i="64"/>
  <c r="A8" i="22"/>
  <c r="A9" i="66"/>
  <c r="A9" i="63"/>
  <c r="A8" i="44"/>
  <c r="A9" i="62"/>
  <c r="A9" i="69"/>
  <c r="A9" i="49"/>
  <c r="A9" i="65"/>
  <c r="A9" i="68"/>
  <c r="A11" i="67"/>
  <c r="A11" i="66"/>
  <c r="A11" i="64"/>
  <c r="A11" i="63"/>
  <c r="A11" i="69"/>
  <c r="A11" i="49"/>
  <c r="A11" i="68"/>
  <c r="A11" i="62"/>
  <c r="A11" i="65"/>
  <c r="A10" i="22"/>
  <c r="A10" i="44"/>
  <c r="A27" i="68"/>
  <c r="A27" i="67"/>
  <c r="A27" i="69"/>
  <c r="A27" i="64"/>
  <c r="A27" i="63"/>
  <c r="A27" i="49"/>
  <c r="A27" i="66"/>
  <c r="A27" i="65"/>
  <c r="A26" i="22"/>
  <c r="A26" i="44"/>
  <c r="A27" i="62"/>
  <c r="A17" i="69"/>
  <c r="A17" i="68"/>
  <c r="A17" i="65"/>
  <c r="A17" i="62"/>
  <c r="A16" i="22"/>
  <c r="A16" i="44"/>
  <c r="A17" i="63"/>
  <c r="A17" i="66"/>
  <c r="A17" i="67"/>
  <c r="A17" i="64"/>
  <c r="A17" i="49"/>
  <c r="A23" i="68"/>
  <c r="A23" i="67"/>
  <c r="A23" i="69"/>
  <c r="A23" i="66"/>
  <c r="A23" i="64"/>
  <c r="A23" i="63"/>
  <c r="A23" i="62"/>
  <c r="A23" i="49"/>
  <c r="A22" i="22"/>
  <c r="A22" i="44"/>
  <c r="A23" i="65"/>
  <c r="A30" i="69"/>
  <c r="A30" i="68"/>
  <c r="A30" i="67"/>
  <c r="A30" i="65"/>
  <c r="A30" i="62"/>
  <c r="A30" i="66"/>
  <c r="A30" i="64"/>
  <c r="A30" i="63"/>
  <c r="A30" i="49"/>
  <c r="A29" i="44"/>
  <c r="A29" i="22"/>
  <c r="A14" i="69"/>
  <c r="A14" i="67"/>
  <c r="A14" i="65"/>
  <c r="A14" i="62"/>
  <c r="A14" i="68"/>
  <c r="A14" i="66"/>
  <c r="A14" i="64"/>
  <c r="A14" i="63"/>
  <c r="A14" i="49"/>
  <c r="A13" i="44"/>
  <c r="A13" i="22"/>
  <c r="A24" i="69"/>
  <c r="A24" i="66"/>
  <c r="A24" i="67"/>
  <c r="A24" i="64"/>
  <c r="A24" i="63"/>
  <c r="A24" i="68"/>
  <c r="A24" i="65"/>
  <c r="A24" i="62"/>
  <c r="A23" i="22"/>
  <c r="A24" i="49"/>
  <c r="A23" i="44"/>
  <c r="A20" i="69"/>
  <c r="A20" i="68"/>
  <c r="A20" i="66"/>
  <c r="A20" i="64"/>
  <c r="A20" i="63"/>
  <c r="A20" i="67"/>
  <c r="A20" i="65"/>
  <c r="A20" i="62"/>
  <c r="A19" i="22"/>
  <c r="A20" i="49"/>
  <c r="A19" i="44"/>
  <c r="A13" i="69"/>
  <c r="A13" i="68"/>
  <c r="A13" i="67"/>
  <c r="A13" i="65"/>
  <c r="A13" i="62"/>
  <c r="A13" i="66"/>
  <c r="A12" i="22"/>
  <c r="A12" i="44"/>
  <c r="A13" i="63"/>
  <c r="A13" i="49"/>
  <c r="A13" i="64"/>
  <c r="A16" i="68"/>
  <c r="A16" i="69"/>
  <c r="A16" i="67"/>
  <c r="A16" i="66"/>
  <c r="A16" i="64"/>
  <c r="A16" i="63"/>
  <c r="A16" i="65"/>
  <c r="A16" i="62"/>
  <c r="A15" i="22"/>
  <c r="A16" i="49"/>
  <c r="A15" i="44"/>
  <c r="A19" i="67"/>
  <c r="A19" i="69"/>
  <c r="A19" i="66"/>
  <c r="A19" i="64"/>
  <c r="A19" i="63"/>
  <c r="A19" i="68"/>
  <c r="A19" i="65"/>
  <c r="A19" i="49"/>
  <c r="A19" i="62"/>
  <c r="A18" i="22"/>
  <c r="A18" i="44"/>
  <c r="A26" i="69"/>
  <c r="A26" i="68"/>
  <c r="A26" i="67"/>
  <c r="A26" i="66"/>
  <c r="A26" i="65"/>
  <c r="A26" i="62"/>
  <c r="A26" i="64"/>
  <c r="A26" i="63"/>
  <c r="A26" i="49"/>
  <c r="A25" i="44"/>
  <c r="A25" i="22"/>
  <c r="A10" i="69"/>
  <c r="A10" i="67"/>
  <c r="A10" i="68"/>
  <c r="A10" i="65"/>
  <c r="A10" i="62"/>
  <c r="A10" i="66"/>
  <c r="A10" i="64"/>
  <c r="A10" i="63"/>
  <c r="A10" i="49"/>
  <c r="A9" i="44"/>
  <c r="A9" i="22"/>
  <c r="A21" i="69"/>
  <c r="A21" i="68"/>
  <c r="A21" i="67"/>
  <c r="A21" i="65"/>
  <c r="A21" i="62"/>
  <c r="A21" i="63"/>
  <c r="A20" i="22"/>
  <c r="A20" i="44"/>
  <c r="A21" i="64"/>
  <c r="A21" i="66"/>
  <c r="A21" i="49"/>
  <c r="A18" i="67"/>
  <c r="A18" i="68"/>
  <c r="A18" i="65"/>
  <c r="A18" i="62"/>
  <c r="A18" i="66"/>
  <c r="A18" i="64"/>
  <c r="A18" i="63"/>
  <c r="A18" i="49"/>
  <c r="A17" i="44"/>
  <c r="A18" i="69"/>
  <c r="A17" i="22"/>
  <c r="A25" i="69"/>
  <c r="A25" i="66"/>
  <c r="A25" i="68"/>
  <c r="A25" i="65"/>
  <c r="A25" i="62"/>
  <c r="A25" i="64"/>
  <c r="A24" i="22"/>
  <c r="A24" i="44"/>
  <c r="A25" i="67"/>
  <c r="A25" i="49"/>
  <c r="A25" i="63"/>
  <c r="A28" i="66"/>
  <c r="A28" i="68"/>
  <c r="A28" i="64"/>
  <c r="A28" i="63"/>
  <c r="A28" i="67"/>
  <c r="A28" i="65"/>
  <c r="A28" i="62"/>
  <c r="A28" i="69"/>
  <c r="A27" i="22"/>
  <c r="A27" i="44"/>
  <c r="A28" i="49"/>
  <c r="A12" i="68"/>
  <c r="A12" i="66"/>
  <c r="A12" i="64"/>
  <c r="A12" i="63"/>
  <c r="A12" i="69"/>
  <c r="A12" i="67"/>
  <c r="A12" i="65"/>
  <c r="A12" i="62"/>
  <c r="A11" i="22"/>
  <c r="A12" i="49"/>
  <c r="A11" i="44"/>
  <c r="A15" i="69"/>
  <c r="A15" i="67"/>
  <c r="A15" i="68"/>
  <c r="A15" i="66"/>
  <c r="A15" i="64"/>
  <c r="A15" i="63"/>
  <c r="A15" i="49"/>
  <c r="A15" i="65"/>
  <c r="A15" i="62"/>
  <c r="A14" i="22"/>
  <c r="A14" i="44"/>
  <c r="A22" i="67"/>
  <c r="A22" i="65"/>
  <c r="A22" i="62"/>
  <c r="A22" i="69"/>
  <c r="A22" i="68"/>
  <c r="A22" i="66"/>
  <c r="A22" i="64"/>
  <c r="A22" i="63"/>
  <c r="A22" i="49"/>
  <c r="A21" i="44"/>
  <c r="A21" i="22"/>
  <c r="AD146" i="63" l="1"/>
  <c r="AD148" i="63"/>
  <c r="AD149" i="63"/>
  <c r="AD150" i="63"/>
  <c r="AD151" i="63"/>
  <c r="AD152" i="63"/>
  <c r="AD153" i="63"/>
  <c r="AD154" i="63"/>
  <c r="AD155" i="63"/>
  <c r="AD156" i="63"/>
  <c r="AD157" i="63"/>
  <c r="AD158" i="63"/>
  <c r="AD160" i="63"/>
  <c r="AD161" i="63"/>
  <c r="AD162" i="63"/>
  <c r="AD163" i="63"/>
  <c r="AD164" i="63"/>
  <c r="AD165" i="63"/>
  <c r="AD167" i="63"/>
  <c r="AD169" i="63"/>
  <c r="AL39" i="67" l="1"/>
  <c r="AD159" i="63" l="1"/>
  <c r="O8" i="69" l="1"/>
  <c r="P7" i="69" s="1"/>
  <c r="N8" i="69"/>
  <c r="M8" i="69"/>
  <c r="L8" i="69"/>
  <c r="K8" i="69"/>
  <c r="G31" i="68"/>
  <c r="F31" i="68"/>
  <c r="E31" i="68"/>
  <c r="D31" i="68"/>
  <c r="O8" i="68"/>
  <c r="P7" i="68" s="1"/>
  <c r="N8" i="68"/>
  <c r="M8" i="68"/>
  <c r="L8" i="68"/>
  <c r="K8" i="68"/>
  <c r="H179" i="67"/>
  <c r="G179" i="67"/>
  <c r="F179" i="67"/>
  <c r="E179" i="67"/>
  <c r="D179" i="67"/>
  <c r="Y179" i="67" s="1"/>
  <c r="AE179" i="67" s="1"/>
  <c r="H144" i="67"/>
  <c r="G144" i="67"/>
  <c r="F144" i="67"/>
  <c r="E144" i="67"/>
  <c r="D144" i="67"/>
  <c r="D145" i="67"/>
  <c r="H109" i="67"/>
  <c r="G109" i="67"/>
  <c r="F109" i="67"/>
  <c r="E109" i="67"/>
  <c r="D109" i="67"/>
  <c r="D110" i="67"/>
  <c r="I9" i="67"/>
  <c r="O8" i="67"/>
  <c r="P7" i="67" s="1"/>
  <c r="N8" i="67"/>
  <c r="M8" i="67"/>
  <c r="L8" i="67"/>
  <c r="K8" i="67"/>
  <c r="I7" i="68"/>
  <c r="I7" i="67"/>
  <c r="G31" i="67"/>
  <c r="F31" i="67"/>
  <c r="E31" i="67"/>
  <c r="D31" i="67"/>
  <c r="H144" i="66"/>
  <c r="G144" i="66"/>
  <c r="F144" i="66"/>
  <c r="E144" i="66"/>
  <c r="D144" i="66"/>
  <c r="H109" i="66"/>
  <c r="G109" i="66"/>
  <c r="F109" i="66"/>
  <c r="E109" i="66"/>
  <c r="D109" i="66"/>
  <c r="D110" i="66"/>
  <c r="G31" i="66"/>
  <c r="F31" i="66"/>
  <c r="E31" i="66"/>
  <c r="D31" i="66"/>
  <c r="O8" i="66"/>
  <c r="P7" i="66" s="1"/>
  <c r="N8" i="66"/>
  <c r="M8" i="66"/>
  <c r="L8" i="66"/>
  <c r="K8" i="66"/>
  <c r="G31" i="65"/>
  <c r="F31" i="65"/>
  <c r="E31" i="65"/>
  <c r="D31" i="65"/>
  <c r="G31" i="64"/>
  <c r="F31" i="64"/>
  <c r="E31" i="64"/>
  <c r="D31" i="64"/>
  <c r="AA98" i="63"/>
  <c r="H109" i="63"/>
  <c r="G109" i="63"/>
  <c r="AB109" i="63" s="1"/>
  <c r="G31" i="63"/>
  <c r="G132" i="63" s="1"/>
  <c r="F31" i="63"/>
  <c r="F132" i="63" s="1"/>
  <c r="E31" i="63"/>
  <c r="D31" i="63"/>
  <c r="D110" i="62"/>
  <c r="G31" i="62"/>
  <c r="F31" i="62"/>
  <c r="E31" i="62"/>
  <c r="D31" i="62"/>
  <c r="K31" i="62" s="1"/>
  <c r="G31" i="49"/>
  <c r="F31" i="49"/>
  <c r="E31" i="49"/>
  <c r="D31" i="49"/>
  <c r="E109" i="62"/>
  <c r="F109" i="62"/>
  <c r="G109" i="62"/>
  <c r="H109" i="62"/>
  <c r="D109" i="62"/>
  <c r="Y144" i="67" l="1"/>
  <c r="AE144" i="67" s="1"/>
  <c r="D132" i="62"/>
  <c r="H31" i="49" l="1"/>
  <c r="I31" i="49" s="1"/>
  <c r="L8" i="65" l="1"/>
  <c r="M8" i="65"/>
  <c r="N8" i="65"/>
  <c r="O8" i="65"/>
  <c r="P7" i="65" s="1"/>
  <c r="K8" i="65"/>
  <c r="L8" i="64"/>
  <c r="M8" i="64"/>
  <c r="N8" i="64"/>
  <c r="O8" i="64"/>
  <c r="P7" i="64" s="1"/>
  <c r="K8" i="64"/>
  <c r="R9" i="49"/>
  <c r="S9" i="49" s="1"/>
  <c r="L8" i="63"/>
  <c r="M8" i="63"/>
  <c r="N8" i="63"/>
  <c r="O8" i="63"/>
  <c r="P7" i="63" s="1"/>
  <c r="K8" i="63"/>
  <c r="I7" i="49"/>
  <c r="I7" i="62"/>
  <c r="I9" i="62"/>
  <c r="I9" i="63"/>
  <c r="I7" i="63"/>
  <c r="I7" i="64"/>
  <c r="I9" i="64"/>
  <c r="I7" i="65"/>
  <c r="I9" i="65"/>
  <c r="I9" i="66"/>
  <c r="I7" i="66"/>
  <c r="I9" i="68"/>
  <c r="I9" i="69"/>
  <c r="I7" i="69"/>
  <c r="O9" i="62"/>
  <c r="M9" i="62"/>
  <c r="L8" i="62"/>
  <c r="M8" i="62"/>
  <c r="N8" i="62"/>
  <c r="O8" i="62"/>
  <c r="P7" i="62" s="1"/>
  <c r="K8" i="62"/>
  <c r="L8" i="49"/>
  <c r="M8" i="49"/>
  <c r="N8" i="49"/>
  <c r="O8" i="49"/>
  <c r="P7" i="49" s="1"/>
  <c r="K8" i="49"/>
  <c r="D180" i="67" l="1"/>
  <c r="K31" i="66" l="1"/>
  <c r="AB69" i="69" l="1"/>
  <c r="AA69" i="69"/>
  <c r="Z69" i="69"/>
  <c r="Y69" i="69"/>
  <c r="X69" i="69"/>
  <c r="AB68" i="69"/>
  <c r="X68" i="69"/>
  <c r="AB67" i="69"/>
  <c r="AB64" i="69"/>
  <c r="AA64" i="69"/>
  <c r="Y64" i="69"/>
  <c r="AK63" i="69"/>
  <c r="Y63" i="69"/>
  <c r="AK62" i="69"/>
  <c r="AA62" i="69"/>
  <c r="Y62" i="69"/>
  <c r="AK61" i="69"/>
  <c r="AA61" i="69"/>
  <c r="Y61" i="69"/>
  <c r="AK60" i="69"/>
  <c r="AA60" i="69"/>
  <c r="Y60" i="69"/>
  <c r="AK59" i="69"/>
  <c r="AA59" i="69"/>
  <c r="Y59" i="69"/>
  <c r="AK58" i="69"/>
  <c r="AA58" i="69"/>
  <c r="Y58" i="69"/>
  <c r="AK57" i="69"/>
  <c r="AA57" i="69"/>
  <c r="Y57" i="69"/>
  <c r="AK56" i="69"/>
  <c r="AA56" i="69"/>
  <c r="Y56" i="69"/>
  <c r="AK55" i="69"/>
  <c r="AA55" i="69"/>
  <c r="Y55" i="69"/>
  <c r="AK54" i="69"/>
  <c r="AA54" i="69"/>
  <c r="Y54" i="69"/>
  <c r="AK53" i="69"/>
  <c r="AA53" i="69"/>
  <c r="Y53" i="69"/>
  <c r="AK52" i="69"/>
  <c r="AA52" i="69"/>
  <c r="Y52" i="69"/>
  <c r="AK51" i="69"/>
  <c r="AA51" i="69"/>
  <c r="Y51" i="69"/>
  <c r="AK50" i="69"/>
  <c r="AA50" i="69"/>
  <c r="Y50" i="69"/>
  <c r="AK49" i="69"/>
  <c r="AA49" i="69"/>
  <c r="Y49" i="69"/>
  <c r="AK48" i="69"/>
  <c r="AA48" i="69"/>
  <c r="Y48" i="69"/>
  <c r="AK47" i="69"/>
  <c r="AA47" i="69"/>
  <c r="Y47" i="69"/>
  <c r="AK46" i="69"/>
  <c r="AA46" i="69"/>
  <c r="Y46" i="69"/>
  <c r="AK45" i="69"/>
  <c r="AA45" i="69"/>
  <c r="Y45" i="69"/>
  <c r="AK44" i="69"/>
  <c r="AA44" i="69"/>
  <c r="Y44" i="69"/>
  <c r="AK43" i="69"/>
  <c r="AA43" i="69"/>
  <c r="Y43" i="69"/>
  <c r="AK42" i="69"/>
  <c r="AA42" i="69"/>
  <c r="Y42" i="69"/>
  <c r="AK41" i="69"/>
  <c r="AA41" i="69"/>
  <c r="Y41" i="69"/>
  <c r="AK40" i="69"/>
  <c r="AV39" i="69"/>
  <c r="BA39" i="69" s="1"/>
  <c r="BF39" i="69" s="1"/>
  <c r="BK39" i="69" s="1"/>
  <c r="BP39" i="69" s="1"/>
  <c r="AU39" i="69"/>
  <c r="AZ39" i="69" s="1"/>
  <c r="BE39" i="69" s="1"/>
  <c r="BJ39" i="69" s="1"/>
  <c r="BO39" i="69" s="1"/>
  <c r="AT39" i="69"/>
  <c r="AY39" i="69" s="1"/>
  <c r="BD39" i="69" s="1"/>
  <c r="BI39" i="69" s="1"/>
  <c r="BN39" i="69" s="1"/>
  <c r="AS39" i="69"/>
  <c r="AX39" i="69" s="1"/>
  <c r="BC39" i="69" s="1"/>
  <c r="BH39" i="69" s="1"/>
  <c r="BM39" i="69" s="1"/>
  <c r="AR39" i="69"/>
  <c r="AW39" i="69" s="1"/>
  <c r="BB39" i="69" s="1"/>
  <c r="BG39" i="69" s="1"/>
  <c r="BL39" i="69" s="1"/>
  <c r="AP39" i="69"/>
  <c r="AO39" i="69"/>
  <c r="AN39" i="69"/>
  <c r="AM39" i="69"/>
  <c r="AL39" i="69"/>
  <c r="AD32" i="69"/>
  <c r="AC32" i="69"/>
  <c r="AB32" i="69"/>
  <c r="AA32" i="69"/>
  <c r="Z32" i="69"/>
  <c r="X32" i="69"/>
  <c r="O32" i="69"/>
  <c r="N32" i="69"/>
  <c r="M32" i="69"/>
  <c r="L32" i="69"/>
  <c r="K32" i="69"/>
  <c r="I32" i="69"/>
  <c r="X31" i="69"/>
  <c r="AC31" i="69"/>
  <c r="M31" i="69"/>
  <c r="L31" i="69"/>
  <c r="K31" i="69"/>
  <c r="AD30" i="69"/>
  <c r="AC30" i="69"/>
  <c r="AB30" i="69"/>
  <c r="AA30" i="69"/>
  <c r="Z30" i="69"/>
  <c r="X30" i="69"/>
  <c r="R30" i="69"/>
  <c r="P30" i="69"/>
  <c r="O30" i="69"/>
  <c r="N30" i="69"/>
  <c r="M30" i="69"/>
  <c r="L30" i="69"/>
  <c r="K30" i="69"/>
  <c r="I30" i="69"/>
  <c r="AD29" i="69"/>
  <c r="AC29" i="69"/>
  <c r="AB29" i="69"/>
  <c r="AA29" i="69"/>
  <c r="Z29" i="69"/>
  <c r="X29" i="69"/>
  <c r="R29" i="69"/>
  <c r="S29" i="69" s="1"/>
  <c r="O29" i="69"/>
  <c r="N29" i="69"/>
  <c r="M29" i="69"/>
  <c r="L29" i="69"/>
  <c r="K29" i="69"/>
  <c r="I29" i="69"/>
  <c r="AD28" i="69"/>
  <c r="AC28" i="69"/>
  <c r="AB28" i="69"/>
  <c r="AA28" i="69"/>
  <c r="Z28" i="69"/>
  <c r="X28" i="69"/>
  <c r="R28" i="69"/>
  <c r="S28" i="69" s="1"/>
  <c r="O28" i="69"/>
  <c r="N28" i="69"/>
  <c r="M28" i="69"/>
  <c r="L28" i="69"/>
  <c r="K28" i="69"/>
  <c r="I28" i="69"/>
  <c r="AD27" i="69"/>
  <c r="AC27" i="69"/>
  <c r="AB27" i="69"/>
  <c r="AA27" i="69"/>
  <c r="Z27" i="69"/>
  <c r="X27" i="69"/>
  <c r="R27" i="69"/>
  <c r="S27" i="69" s="1"/>
  <c r="O27" i="69"/>
  <c r="N27" i="69"/>
  <c r="M27" i="69"/>
  <c r="L27" i="69"/>
  <c r="K27" i="69"/>
  <c r="I27" i="69"/>
  <c r="AD26" i="69"/>
  <c r="AC26" i="69"/>
  <c r="AB26" i="69"/>
  <c r="AA26" i="69"/>
  <c r="Z26" i="69"/>
  <c r="X26" i="69"/>
  <c r="R26" i="69"/>
  <c r="S26" i="69" s="1"/>
  <c r="P26" i="69"/>
  <c r="O26" i="69"/>
  <c r="N26" i="69"/>
  <c r="M26" i="69"/>
  <c r="L26" i="69"/>
  <c r="K26" i="69"/>
  <c r="I26" i="69"/>
  <c r="AD25" i="69"/>
  <c r="AC25" i="69"/>
  <c r="AB25" i="69"/>
  <c r="AA25" i="69"/>
  <c r="Z25" i="69"/>
  <c r="X25" i="69"/>
  <c r="R25" i="69"/>
  <c r="S25" i="69" s="1"/>
  <c r="P25" i="69"/>
  <c r="O25" i="69"/>
  <c r="N25" i="69"/>
  <c r="M25" i="69"/>
  <c r="L25" i="69"/>
  <c r="K25" i="69"/>
  <c r="I25" i="69"/>
  <c r="P29" i="69"/>
  <c r="AD24" i="69"/>
  <c r="AC24" i="69"/>
  <c r="AB24" i="69"/>
  <c r="AA24" i="69"/>
  <c r="Z24" i="69"/>
  <c r="X24" i="69"/>
  <c r="R24" i="69"/>
  <c r="S24" i="69" s="1"/>
  <c r="O24" i="69"/>
  <c r="N24" i="69"/>
  <c r="M24" i="69"/>
  <c r="L24" i="69"/>
  <c r="K24" i="69"/>
  <c r="I24" i="69"/>
  <c r="P28" i="69"/>
  <c r="AD23" i="69"/>
  <c r="AC23" i="69"/>
  <c r="AB23" i="69"/>
  <c r="AA23" i="69"/>
  <c r="Z23" i="69"/>
  <c r="X23" i="69"/>
  <c r="R23" i="69"/>
  <c r="S23" i="69" s="1"/>
  <c r="O23" i="69"/>
  <c r="N23" i="69"/>
  <c r="M23" i="69"/>
  <c r="L23" i="69"/>
  <c r="K23" i="69"/>
  <c r="I23" i="69"/>
  <c r="P27" i="69"/>
  <c r="AD22" i="69"/>
  <c r="AC22" i="69"/>
  <c r="AB22" i="69"/>
  <c r="AA22" i="69"/>
  <c r="Z22" i="69"/>
  <c r="X22" i="69"/>
  <c r="R22" i="69"/>
  <c r="S22" i="69" s="1"/>
  <c r="P22" i="69"/>
  <c r="O22" i="69"/>
  <c r="N22" i="69"/>
  <c r="M22" i="69"/>
  <c r="L22" i="69"/>
  <c r="K22" i="69"/>
  <c r="I22" i="69"/>
  <c r="AD21" i="69"/>
  <c r="AC21" i="69"/>
  <c r="AB21" i="69"/>
  <c r="AA21" i="69"/>
  <c r="Z21" i="69"/>
  <c r="X21" i="69"/>
  <c r="R21" i="69"/>
  <c r="S21" i="69" s="1"/>
  <c r="P21" i="69"/>
  <c r="O21" i="69"/>
  <c r="N21" i="69"/>
  <c r="M21" i="69"/>
  <c r="L21" i="69"/>
  <c r="K21" i="69"/>
  <c r="I21" i="69"/>
  <c r="AD20" i="69"/>
  <c r="AC20" i="69"/>
  <c r="AB20" i="69"/>
  <c r="AA20" i="69"/>
  <c r="Z20" i="69"/>
  <c r="X20" i="69"/>
  <c r="R20" i="69"/>
  <c r="O20" i="69"/>
  <c r="N20" i="69"/>
  <c r="M20" i="69"/>
  <c r="L20" i="69"/>
  <c r="K20" i="69"/>
  <c r="I20" i="69"/>
  <c r="P20" i="69"/>
  <c r="AD19" i="69"/>
  <c r="AC19" i="69"/>
  <c r="AB19" i="69"/>
  <c r="AA19" i="69"/>
  <c r="Z19" i="69"/>
  <c r="X19" i="69"/>
  <c r="R19" i="69"/>
  <c r="S19" i="69" s="1"/>
  <c r="P19" i="69"/>
  <c r="O19" i="69"/>
  <c r="N19" i="69"/>
  <c r="M19" i="69"/>
  <c r="L19" i="69"/>
  <c r="K19" i="69"/>
  <c r="I19" i="69"/>
  <c r="AD18" i="69"/>
  <c r="AC18" i="69"/>
  <c r="AB18" i="69"/>
  <c r="AA18" i="69"/>
  <c r="Z18" i="69"/>
  <c r="X18" i="69"/>
  <c r="R18" i="69"/>
  <c r="S18" i="69" s="1"/>
  <c r="P18" i="69"/>
  <c r="O18" i="69"/>
  <c r="N18" i="69"/>
  <c r="M18" i="69"/>
  <c r="L18" i="69"/>
  <c r="K18" i="69"/>
  <c r="I18" i="69"/>
  <c r="AD17" i="69"/>
  <c r="AC17" i="69"/>
  <c r="AB17" i="69"/>
  <c r="AA17" i="69"/>
  <c r="Z17" i="69"/>
  <c r="X17" i="69"/>
  <c r="R17" i="69"/>
  <c r="S17" i="69" s="1"/>
  <c r="P17" i="69"/>
  <c r="O17" i="69"/>
  <c r="N17" i="69"/>
  <c r="M17" i="69"/>
  <c r="L17" i="69"/>
  <c r="K17" i="69"/>
  <c r="I17" i="69"/>
  <c r="AD16" i="69"/>
  <c r="AC16" i="69"/>
  <c r="AB16" i="69"/>
  <c r="AA16" i="69"/>
  <c r="Z16" i="69"/>
  <c r="X16" i="69"/>
  <c r="R16" i="69"/>
  <c r="P16" i="69"/>
  <c r="O16" i="69"/>
  <c r="N16" i="69"/>
  <c r="M16" i="69"/>
  <c r="L16" i="69"/>
  <c r="K16" i="69"/>
  <c r="I16" i="69"/>
  <c r="AD15" i="69"/>
  <c r="AC15" i="69"/>
  <c r="AB15" i="69"/>
  <c r="AA15" i="69"/>
  <c r="Z15" i="69"/>
  <c r="X15" i="69"/>
  <c r="R15" i="69"/>
  <c r="S15" i="69" s="1"/>
  <c r="P15" i="69"/>
  <c r="O15" i="69"/>
  <c r="N15" i="69"/>
  <c r="M15" i="69"/>
  <c r="L15" i="69"/>
  <c r="K15" i="69"/>
  <c r="I15" i="69"/>
  <c r="AD14" i="69"/>
  <c r="AC14" i="69"/>
  <c r="AB14" i="69"/>
  <c r="AA14" i="69"/>
  <c r="Z14" i="69"/>
  <c r="X14" i="69"/>
  <c r="R14" i="69"/>
  <c r="S14" i="69" s="1"/>
  <c r="P14" i="69"/>
  <c r="O14" i="69"/>
  <c r="N14" i="69"/>
  <c r="M14" i="69"/>
  <c r="L14" i="69"/>
  <c r="K14" i="69"/>
  <c r="I14" i="69"/>
  <c r="AD13" i="69"/>
  <c r="AC13" i="69"/>
  <c r="AB13" i="69"/>
  <c r="AA13" i="69"/>
  <c r="Z13" i="69"/>
  <c r="X13" i="69"/>
  <c r="R13" i="69"/>
  <c r="S13" i="69" s="1"/>
  <c r="P13" i="69"/>
  <c r="O13" i="69"/>
  <c r="N13" i="69"/>
  <c r="M13" i="69"/>
  <c r="L13" i="69"/>
  <c r="K13" i="69"/>
  <c r="I13" i="69"/>
  <c r="AD12" i="69"/>
  <c r="AC12" i="69"/>
  <c r="AB12" i="69"/>
  <c r="AA12" i="69"/>
  <c r="Z12" i="69"/>
  <c r="X12" i="69"/>
  <c r="R12" i="69"/>
  <c r="P12" i="69"/>
  <c r="O12" i="69"/>
  <c r="AP43" i="69" s="1"/>
  <c r="N12" i="69"/>
  <c r="M12" i="69"/>
  <c r="L12" i="69"/>
  <c r="K12" i="69"/>
  <c r="AL43" i="69" s="1"/>
  <c r="I12" i="69"/>
  <c r="AD11" i="69"/>
  <c r="AC11" i="69"/>
  <c r="AB11" i="69"/>
  <c r="AA11" i="69"/>
  <c r="Z11" i="69"/>
  <c r="X11" i="69"/>
  <c r="R11" i="69"/>
  <c r="S11" i="69" s="1"/>
  <c r="P11" i="69"/>
  <c r="O11" i="69"/>
  <c r="N11" i="69"/>
  <c r="M11" i="69"/>
  <c r="L11" i="69"/>
  <c r="K11" i="69"/>
  <c r="I11" i="69"/>
  <c r="AD10" i="69"/>
  <c r="AC10" i="69"/>
  <c r="AB10" i="69"/>
  <c r="AA10" i="69"/>
  <c r="Z10" i="69"/>
  <c r="X10" i="69"/>
  <c r="R10" i="69"/>
  <c r="S10" i="69" s="1"/>
  <c r="P10" i="69"/>
  <c r="O10" i="69"/>
  <c r="N10" i="69"/>
  <c r="M10" i="69"/>
  <c r="L10" i="69"/>
  <c r="K10" i="69"/>
  <c r="I10" i="69"/>
  <c r="AD9" i="69"/>
  <c r="AC9" i="69"/>
  <c r="AB9" i="69"/>
  <c r="AA9" i="69"/>
  <c r="Z9" i="69"/>
  <c r="X9" i="69"/>
  <c r="R9" i="69"/>
  <c r="S9" i="69" s="1"/>
  <c r="P9" i="69"/>
  <c r="O9" i="69"/>
  <c r="N9" i="69"/>
  <c r="M9" i="69"/>
  <c r="L9" i="69"/>
  <c r="K9" i="69"/>
  <c r="AD8" i="69"/>
  <c r="AC8" i="69"/>
  <c r="AB8" i="69"/>
  <c r="AA8" i="69"/>
  <c r="Z8" i="69"/>
  <c r="Y4" i="69"/>
  <c r="AM40" i="69" l="1"/>
  <c r="Z98" i="69"/>
  <c r="Z94" i="69"/>
  <c r="Z90" i="69"/>
  <c r="Z86" i="69"/>
  <c r="Z77" i="69"/>
  <c r="Y77" i="69"/>
  <c r="Y99" i="69"/>
  <c r="Y95" i="69"/>
  <c r="Z93" i="69"/>
  <c r="Y87" i="69"/>
  <c r="Z78" i="69"/>
  <c r="Y97" i="69"/>
  <c r="Y93" i="69"/>
  <c r="Y89" i="69"/>
  <c r="Y85" i="69"/>
  <c r="Z81" i="69"/>
  <c r="Z97" i="69"/>
  <c r="Y91" i="69"/>
  <c r="Z89" i="69"/>
  <c r="Z85" i="69"/>
  <c r="Y81" i="69"/>
  <c r="Z82" i="69"/>
  <c r="Z87" i="69"/>
  <c r="Z79" i="69"/>
  <c r="Y90" i="69"/>
  <c r="Y98" i="69"/>
  <c r="Y82" i="69"/>
  <c r="Y88" i="69"/>
  <c r="Y83" i="69"/>
  <c r="Z91" i="69"/>
  <c r="Z84" i="69"/>
  <c r="Z92" i="69"/>
  <c r="Z76" i="69"/>
  <c r="Y76" i="69"/>
  <c r="Y92" i="69"/>
  <c r="Z95" i="69"/>
  <c r="Y86" i="69"/>
  <c r="Y94" i="69"/>
  <c r="Z83" i="69"/>
  <c r="Y80" i="69"/>
  <c r="Y78" i="69"/>
  <c r="Z99" i="69"/>
  <c r="Z88" i="69"/>
  <c r="Z96" i="69"/>
  <c r="Y84" i="69"/>
  <c r="Y96" i="69"/>
  <c r="Z80" i="69"/>
  <c r="Y79" i="69"/>
  <c r="AN41" i="69"/>
  <c r="P23" i="69"/>
  <c r="P24" i="69"/>
  <c r="AN43" i="69"/>
  <c r="AQ43" i="69"/>
  <c r="AO44" i="69"/>
  <c r="AL45" i="69"/>
  <c r="AN47" i="69"/>
  <c r="AQ47" i="69"/>
  <c r="AO48" i="69"/>
  <c r="AL49" i="69"/>
  <c r="AN51" i="69"/>
  <c r="AQ51" i="69"/>
  <c r="AO52" i="69"/>
  <c r="AL53" i="69"/>
  <c r="AL57" i="69"/>
  <c r="AP57" i="69"/>
  <c r="AN61" i="69"/>
  <c r="AQ61" i="69"/>
  <c r="O31" i="69"/>
  <c r="AP62" i="69" s="1"/>
  <c r="AM60" i="69"/>
  <c r="AW40" i="69"/>
  <c r="AR40" i="69"/>
  <c r="AT43" i="69"/>
  <c r="AN42" i="69"/>
  <c r="AZ63" i="69"/>
  <c r="AM43" i="69"/>
  <c r="AZ49" i="69"/>
  <c r="AZ51" i="69"/>
  <c r="AW52" i="69"/>
  <c r="AZ59" i="69"/>
  <c r="AU60" i="69"/>
  <c r="AL47" i="69"/>
  <c r="AP47" i="69"/>
  <c r="AM48" i="69"/>
  <c r="AN49" i="69"/>
  <c r="AL51" i="69"/>
  <c r="AM52" i="69"/>
  <c r="AN53" i="69"/>
  <c r="AB31" i="69"/>
  <c r="AN63" i="69"/>
  <c r="AV61" i="69"/>
  <c r="AU53" i="69"/>
  <c r="AO60" i="69"/>
  <c r="AX40" i="69"/>
  <c r="AU43" i="69"/>
  <c r="BA55" i="69"/>
  <c r="AR43" i="69"/>
  <c r="AV43" i="69"/>
  <c r="AR53" i="69"/>
  <c r="AZ43" i="69"/>
  <c r="AW44" i="69"/>
  <c r="AT45" i="69"/>
  <c r="AM63" i="69"/>
  <c r="AU52" i="69"/>
  <c r="AZ53" i="69"/>
  <c r="AP54" i="69"/>
  <c r="AZ45" i="69"/>
  <c r="AV47" i="69"/>
  <c r="AW48" i="69"/>
  <c r="AT49" i="69"/>
  <c r="AV57" i="69"/>
  <c r="AT62" i="69"/>
  <c r="AZ47" i="69"/>
  <c r="AZ57" i="69"/>
  <c r="AY61" i="69"/>
  <c r="AR45" i="69"/>
  <c r="AR47" i="69"/>
  <c r="AR49" i="69"/>
  <c r="AV49" i="69"/>
  <c r="AR51" i="69"/>
  <c r="AV51" i="69"/>
  <c r="AT58" i="69"/>
  <c r="AR60" i="69"/>
  <c r="AX41" i="69"/>
  <c r="AX43" i="69"/>
  <c r="AX47" i="69"/>
  <c r="AX49" i="69"/>
  <c r="AX51" i="69"/>
  <c r="AX53" i="69"/>
  <c r="AX57" i="69"/>
  <c r="AZ60" i="69"/>
  <c r="AX61" i="69"/>
  <c r="AL44" i="69"/>
  <c r="AM57" i="69"/>
  <c r="AO59" i="69"/>
  <c r="AT44" i="69"/>
  <c r="AT47" i="69"/>
  <c r="AU48" i="69"/>
  <c r="AT51" i="69"/>
  <c r="AR57" i="69"/>
  <c r="AT59" i="69"/>
  <c r="AR61" i="69"/>
  <c r="AZ61" i="69"/>
  <c r="AS40" i="69"/>
  <c r="AS41" i="69"/>
  <c r="AS42" i="69"/>
  <c r="AT57" i="69"/>
  <c r="AR59" i="69"/>
  <c r="AT61" i="69"/>
  <c r="AR63" i="69"/>
  <c r="AV63" i="69"/>
  <c r="AY43" i="69"/>
  <c r="AY47" i="69"/>
  <c r="AY51" i="69"/>
  <c r="BA54" i="69"/>
  <c r="BA56" i="69"/>
  <c r="AY57" i="69"/>
  <c r="AW58" i="69"/>
  <c r="AW60" i="69"/>
  <c r="AP51" i="69"/>
  <c r="AN57" i="69"/>
  <c r="AO58" i="69"/>
  <c r="AL59" i="69"/>
  <c r="AL61" i="69"/>
  <c r="AP61" i="69"/>
  <c r="AU47" i="69"/>
  <c r="AU51" i="69"/>
  <c r="AU57" i="69"/>
  <c r="AW59" i="69"/>
  <c r="AU61" i="69"/>
  <c r="AO45" i="69"/>
  <c r="AM47" i="69"/>
  <c r="AM51" i="69"/>
  <c r="AL58" i="69"/>
  <c r="AM61" i="69"/>
  <c r="AY42" i="69"/>
  <c r="AY44" i="69"/>
  <c r="AW45" i="69"/>
  <c r="AY48" i="69"/>
  <c r="AY52" i="69"/>
  <c r="AY58" i="69"/>
  <c r="T11" i="69"/>
  <c r="T19" i="69"/>
  <c r="AQ58" i="69"/>
  <c r="T29" i="69"/>
  <c r="T10" i="69"/>
  <c r="S16" i="69"/>
  <c r="T16" i="69" s="1"/>
  <c r="T18" i="69"/>
  <c r="T27" i="69"/>
  <c r="T28" i="69"/>
  <c r="T9" i="69"/>
  <c r="T17" i="69"/>
  <c r="S30" i="69"/>
  <c r="T30" i="69" s="1"/>
  <c r="S12" i="69"/>
  <c r="T12" i="69" s="1"/>
  <c r="T14" i="69"/>
  <c r="S20" i="69"/>
  <c r="T20" i="69" s="1"/>
  <c r="T22" i="69"/>
  <c r="T24" i="69"/>
  <c r="AY46" i="69"/>
  <c r="AY50" i="69"/>
  <c r="N31" i="69"/>
  <c r="AO62" i="69" s="1"/>
  <c r="AA31" i="69"/>
  <c r="AP53" i="69"/>
  <c r="AP49" i="69"/>
  <c r="AA63" i="69"/>
  <c r="AP55" i="69"/>
  <c r="T15" i="69"/>
  <c r="T13" i="69"/>
  <c r="T21" i="69"/>
  <c r="AY64" i="69"/>
  <c r="AU64" i="69"/>
  <c r="AQ64" i="69"/>
  <c r="AM64" i="69"/>
  <c r="AZ64" i="69"/>
  <c r="AV64" i="69"/>
  <c r="AR64" i="69"/>
  <c r="AN64" i="69"/>
  <c r="BA64" i="69"/>
  <c r="AS64" i="69"/>
  <c r="AP64" i="69"/>
  <c r="AW64" i="69"/>
  <c r="AL64" i="69"/>
  <c r="T25" i="69"/>
  <c r="AD31" i="69"/>
  <c r="AZ40" i="69"/>
  <c r="AV40" i="69"/>
  <c r="AN40" i="69"/>
  <c r="AP40" i="69"/>
  <c r="AU40" i="69"/>
  <c r="BA40" i="69"/>
  <c r="AY41" i="69"/>
  <c r="AU41" i="69"/>
  <c r="AQ41" i="69"/>
  <c r="AM41" i="69"/>
  <c r="AP41" i="69"/>
  <c r="AV41" i="69"/>
  <c r="BA41" i="69"/>
  <c r="AX42" i="69"/>
  <c r="AT42" i="69"/>
  <c r="AP42" i="69"/>
  <c r="AL42" i="69"/>
  <c r="AQ42" i="69"/>
  <c r="AV42" i="69"/>
  <c r="BA42" i="69"/>
  <c r="AQ44" i="69"/>
  <c r="AO46" i="69"/>
  <c r="AW46" i="69"/>
  <c r="AQ48" i="69"/>
  <c r="AO50" i="69"/>
  <c r="AW50" i="69"/>
  <c r="AQ52" i="69"/>
  <c r="AZ54" i="69"/>
  <c r="AV54" i="69"/>
  <c r="AR54" i="69"/>
  <c r="AN54" i="69"/>
  <c r="AY54" i="69"/>
  <c r="AT54" i="69"/>
  <c r="AO54" i="69"/>
  <c r="AW54" i="69"/>
  <c r="AQ54" i="69"/>
  <c r="AL54" i="69"/>
  <c r="AU54" i="69"/>
  <c r="AY55" i="69"/>
  <c r="AU55" i="69"/>
  <c r="AQ55" i="69"/>
  <c r="AM55" i="69"/>
  <c r="AZ55" i="69"/>
  <c r="AT55" i="69"/>
  <c r="AO55" i="69"/>
  <c r="AW55" i="69"/>
  <c r="AR55" i="69"/>
  <c r="AL55" i="69"/>
  <c r="AV55" i="69"/>
  <c r="AX56" i="69"/>
  <c r="AT56" i="69"/>
  <c r="AP56" i="69"/>
  <c r="AL56" i="69"/>
  <c r="AZ56" i="69"/>
  <c r="AU56" i="69"/>
  <c r="AO56" i="69"/>
  <c r="AW56" i="69"/>
  <c r="AR56" i="69"/>
  <c r="AM56" i="69"/>
  <c r="AV56" i="69"/>
  <c r="AR62" i="69"/>
  <c r="AO64" i="69"/>
  <c r="Z4" i="69"/>
  <c r="Z31" i="69"/>
  <c r="AL40" i="69"/>
  <c r="AQ40" i="69"/>
  <c r="AL41" i="69"/>
  <c r="AR41" i="69"/>
  <c r="AW41" i="69"/>
  <c r="AM42" i="69"/>
  <c r="AR42" i="69"/>
  <c r="AW42" i="69"/>
  <c r="AM44" i="69"/>
  <c r="AS44" i="69"/>
  <c r="AX44" i="69"/>
  <c r="AN45" i="69"/>
  <c r="AS45" i="69"/>
  <c r="AX45" i="69"/>
  <c r="AQ46" i="69"/>
  <c r="AX48" i="69"/>
  <c r="AT48" i="69"/>
  <c r="AP48" i="69"/>
  <c r="AL48" i="69"/>
  <c r="AZ48" i="69"/>
  <c r="AV48" i="69"/>
  <c r="AR48" i="69"/>
  <c r="AN48" i="69"/>
  <c r="AS48" i="69"/>
  <c r="BA48" i="69"/>
  <c r="AQ50" i="69"/>
  <c r="AX52" i="69"/>
  <c r="AT52" i="69"/>
  <c r="AP52" i="69"/>
  <c r="AL52" i="69"/>
  <c r="AZ52" i="69"/>
  <c r="AV52" i="69"/>
  <c r="AR52" i="69"/>
  <c r="AN52" i="69"/>
  <c r="AS52" i="69"/>
  <c r="BA52" i="69"/>
  <c r="AM54" i="69"/>
  <c r="AX54" i="69"/>
  <c r="AN55" i="69"/>
  <c r="AX55" i="69"/>
  <c r="AN56" i="69"/>
  <c r="AY56" i="69"/>
  <c r="AT64" i="69"/>
  <c r="T23" i="69"/>
  <c r="AZ46" i="69"/>
  <c r="AV46" i="69"/>
  <c r="AR46" i="69"/>
  <c r="AN46" i="69"/>
  <c r="AX46" i="69"/>
  <c r="AT46" i="69"/>
  <c r="AP46" i="69"/>
  <c r="AL46" i="69"/>
  <c r="AS46" i="69"/>
  <c r="BA46" i="69"/>
  <c r="AZ50" i="69"/>
  <c r="AV50" i="69"/>
  <c r="AR50" i="69"/>
  <c r="AN50" i="69"/>
  <c r="AX50" i="69"/>
  <c r="AT50" i="69"/>
  <c r="AP50" i="69"/>
  <c r="AL50" i="69"/>
  <c r="AS50" i="69"/>
  <c r="BA50" i="69"/>
  <c r="AQ56" i="69"/>
  <c r="AQ57" i="69"/>
  <c r="AU62" i="69"/>
  <c r="AM62" i="69"/>
  <c r="AZ62" i="69"/>
  <c r="BA62" i="69"/>
  <c r="AS62" i="69"/>
  <c r="AL62" i="69"/>
  <c r="AW62" i="69"/>
  <c r="AX62" i="69"/>
  <c r="AX64" i="69"/>
  <c r="X4" i="69"/>
  <c r="T26" i="69"/>
  <c r="AO40" i="69"/>
  <c r="AT40" i="69"/>
  <c r="AY40" i="69"/>
  <c r="AO41" i="69"/>
  <c r="AT41" i="69"/>
  <c r="AZ41" i="69"/>
  <c r="AO42" i="69"/>
  <c r="AU42" i="69"/>
  <c r="AZ42" i="69"/>
  <c r="AZ44" i="69"/>
  <c r="AV44" i="69"/>
  <c r="AR44" i="69"/>
  <c r="AN44" i="69"/>
  <c r="AP44" i="69"/>
  <c r="AU44" i="69"/>
  <c r="BA44" i="69"/>
  <c r="AY45" i="69"/>
  <c r="AU45" i="69"/>
  <c r="AQ45" i="69"/>
  <c r="AM45" i="69"/>
  <c r="AP45" i="69"/>
  <c r="AV45" i="69"/>
  <c r="BA45" i="69"/>
  <c r="AM46" i="69"/>
  <c r="AU46" i="69"/>
  <c r="AM50" i="69"/>
  <c r="AU50" i="69"/>
  <c r="AS54" i="69"/>
  <c r="AS55" i="69"/>
  <c r="AS56" i="69"/>
  <c r="AN62" i="69"/>
  <c r="AO43" i="69"/>
  <c r="AS43" i="69"/>
  <c r="AW43" i="69"/>
  <c r="BA43" i="69"/>
  <c r="AO47" i="69"/>
  <c r="AS47" i="69"/>
  <c r="AW47" i="69"/>
  <c r="BA47" i="69"/>
  <c r="AM49" i="69"/>
  <c r="AQ49" i="69"/>
  <c r="AU49" i="69"/>
  <c r="AY49" i="69"/>
  <c r="AO51" i="69"/>
  <c r="AS51" i="69"/>
  <c r="AW51" i="69"/>
  <c r="BA51" i="69"/>
  <c r="AM53" i="69"/>
  <c r="AQ53" i="69"/>
  <c r="AV53" i="69"/>
  <c r="AM58" i="69"/>
  <c r="AS58" i="69"/>
  <c r="AX58" i="69"/>
  <c r="AN59" i="69"/>
  <c r="AS59" i="69"/>
  <c r="AX59" i="69"/>
  <c r="AN60" i="69"/>
  <c r="AS60" i="69"/>
  <c r="AY60" i="69"/>
  <c r="BA63" i="69"/>
  <c r="AW63" i="69"/>
  <c r="AS63" i="69"/>
  <c r="AO63" i="69"/>
  <c r="AX63" i="69"/>
  <c r="AT63" i="69"/>
  <c r="AP63" i="69"/>
  <c r="AL63" i="69"/>
  <c r="AY63" i="69"/>
  <c r="AQ63" i="69"/>
  <c r="AU63" i="69"/>
  <c r="AV62" i="69"/>
  <c r="AO49" i="69"/>
  <c r="AS49" i="69"/>
  <c r="AW49" i="69"/>
  <c r="BA49" i="69"/>
  <c r="BA53" i="69"/>
  <c r="AW53" i="69"/>
  <c r="AS53" i="69"/>
  <c r="AO53" i="69"/>
  <c r="AT53" i="69"/>
  <c r="AY53" i="69"/>
  <c r="AZ58" i="69"/>
  <c r="AV58" i="69"/>
  <c r="AR58" i="69"/>
  <c r="AN58" i="69"/>
  <c r="AP58" i="69"/>
  <c r="AU58" i="69"/>
  <c r="BA58" i="69"/>
  <c r="AY59" i="69"/>
  <c r="AU59" i="69"/>
  <c r="AQ59" i="69"/>
  <c r="AM59" i="69"/>
  <c r="AP59" i="69"/>
  <c r="AV59" i="69"/>
  <c r="BA59" i="69"/>
  <c r="AX60" i="69"/>
  <c r="AT60" i="69"/>
  <c r="AP60" i="69"/>
  <c r="AL60" i="69"/>
  <c r="AQ60" i="69"/>
  <c r="AV60" i="69"/>
  <c r="BA60" i="69"/>
  <c r="AO57" i="69"/>
  <c r="AS57" i="69"/>
  <c r="AW57" i="69"/>
  <c r="BA57" i="69"/>
  <c r="AO61" i="69"/>
  <c r="AS61" i="69"/>
  <c r="AW61" i="69"/>
  <c r="BA61" i="69"/>
  <c r="AY62" i="69"/>
  <c r="BB40" i="69" l="1"/>
  <c r="BD45" i="69"/>
  <c r="BF55" i="69"/>
  <c r="BC55" i="69"/>
  <c r="BC62" i="69"/>
  <c r="BB52" i="69"/>
  <c r="BB48" i="69"/>
  <c r="BB42" i="69"/>
  <c r="BD59" i="69"/>
  <c r="BE45" i="69"/>
  <c r="BE43" i="69"/>
  <c r="BB46" i="69"/>
  <c r="BE49" i="69"/>
  <c r="BF60" i="69"/>
  <c r="BF58" i="69"/>
  <c r="BD58" i="69"/>
  <c r="BE53" i="69"/>
  <c r="BB62" i="69"/>
  <c r="BD56" i="69"/>
  <c r="BC54" i="69"/>
  <c r="BD62" i="69"/>
  <c r="BB56" i="69"/>
  <c r="BE50" i="69"/>
  <c r="BE47" i="69"/>
  <c r="BF41" i="69"/>
  <c r="BC41" i="69"/>
  <c r="BF64" i="69"/>
  <c r="BE61" i="69"/>
  <c r="BD55" i="69"/>
  <c r="BB53" i="69"/>
  <c r="BF50" i="69"/>
  <c r="BD46" i="69"/>
  <c r="BB54" i="69"/>
  <c r="BE54" i="69"/>
  <c r="BD64" i="69"/>
  <c r="BD63" i="69"/>
  <c r="BB63" i="69"/>
  <c r="AK64" i="69"/>
  <c r="M64" i="69"/>
  <c r="BB61" i="69"/>
  <c r="BF57" i="69"/>
  <c r="BC51" i="69"/>
  <c r="BC47" i="69"/>
  <c r="BD61" i="69"/>
  <c r="BC57" i="69"/>
  <c r="BE60" i="69"/>
  <c r="BE59" i="69"/>
  <c r="BE58" i="69"/>
  <c r="BD57" i="69"/>
  <c r="BC53" i="69"/>
  <c r="BE52" i="69"/>
  <c r="BB51" i="69"/>
  <c r="BE48" i="69"/>
  <c r="BB47" i="69"/>
  <c r="BF43" i="69"/>
  <c r="BF61" i="69"/>
  <c r="BC60" i="69"/>
  <c r="BB59" i="69"/>
  <c r="BB58" i="69"/>
  <c r="BB57" i="69"/>
  <c r="BC52" i="69"/>
  <c r="BF49" i="69"/>
  <c r="BC48" i="69"/>
  <c r="BF45" i="69"/>
  <c r="BE44" i="69"/>
  <c r="BD43" i="69"/>
  <c r="BD42" i="69"/>
  <c r="BD41" i="69"/>
  <c r="BC40" i="69"/>
  <c r="BC61" i="69"/>
  <c r="BF51" i="69"/>
  <c r="BD49" i="69"/>
  <c r="BF47" i="69"/>
  <c r="BC43" i="69"/>
  <c r="BC63" i="69"/>
  <c r="BF53" i="69"/>
  <c r="BD51" i="69"/>
  <c r="BB49" i="69"/>
  <c r="BD47" i="69"/>
  <c r="BB45" i="69"/>
  <c r="BB44" i="69"/>
  <c r="BB43" i="69"/>
  <c r="BF59" i="69"/>
  <c r="BC59" i="69"/>
  <c r="BD53" i="69"/>
  <c r="BF63" i="69"/>
  <c r="BE64" i="69"/>
  <c r="BD60" i="69"/>
  <c r="BC45" i="69"/>
  <c r="BE42" i="69"/>
  <c r="BE41" i="69"/>
  <c r="BE40" i="69"/>
  <c r="AB70" i="69"/>
  <c r="X70" i="69"/>
  <c r="Y70" i="69"/>
  <c r="Z70" i="69"/>
  <c r="X40" i="69"/>
  <c r="AA70" i="69"/>
  <c r="BE62" i="69"/>
  <c r="BD50" i="69"/>
  <c r="BF46" i="69"/>
  <c r="BD52" i="69"/>
  <c r="BF48" i="69"/>
  <c r="BC42" i="69"/>
  <c r="BB41" i="69"/>
  <c r="BC56" i="69"/>
  <c r="BE56" i="69"/>
  <c r="BB55" i="69"/>
  <c r="BE55" i="69"/>
  <c r="BD54" i="69"/>
  <c r="BE46" i="69"/>
  <c r="BF42" i="69"/>
  <c r="BC64" i="69"/>
  <c r="BE63" i="69"/>
  <c r="BB60" i="69"/>
  <c r="BE57" i="69"/>
  <c r="BC49" i="69"/>
  <c r="BC58" i="69"/>
  <c r="BC50" i="69"/>
  <c r="BC46" i="69"/>
  <c r="BF44" i="69"/>
  <c r="BD44" i="69"/>
  <c r="BB50" i="69"/>
  <c r="BF52" i="69"/>
  <c r="BD48" i="69"/>
  <c r="BF62" i="69"/>
  <c r="BF56" i="69"/>
  <c r="BF54" i="69"/>
  <c r="BE51" i="69"/>
  <c r="BF40" i="69"/>
  <c r="BD40" i="69"/>
  <c r="BB64" i="69"/>
  <c r="BC44" i="69"/>
  <c r="BK62" i="69" l="1"/>
  <c r="BL42" i="69"/>
  <c r="BN42" i="69"/>
  <c r="BL46" i="69"/>
  <c r="BN51" i="69"/>
  <c r="BM57" i="69"/>
  <c r="BN62" i="69"/>
  <c r="BL62" i="69"/>
  <c r="BP60" i="69"/>
  <c r="BL40" i="69"/>
  <c r="BN44" i="69"/>
  <c r="BO44" i="69"/>
  <c r="BN48" i="69"/>
  <c r="BN54" i="69"/>
  <c r="BN59" i="69"/>
  <c r="BN63" i="69"/>
  <c r="BP63" i="69"/>
  <c r="BP50" i="69"/>
  <c r="BO56" i="69"/>
  <c r="BP61" i="69"/>
  <c r="BP41" i="69"/>
  <c r="BN41" i="69"/>
  <c r="BO45" i="69"/>
  <c r="BN49" i="69"/>
  <c r="BL55" i="69"/>
  <c r="BL43" i="69"/>
  <c r="BP47" i="69"/>
  <c r="BO52" i="69"/>
  <c r="BN52" i="69"/>
  <c r="BP53" i="69"/>
  <c r="BM58" i="69"/>
  <c r="BL64" i="69"/>
  <c r="BO64" i="69"/>
  <c r="BP49" i="69"/>
  <c r="BM43" i="69"/>
  <c r="BL47" i="69"/>
  <c r="BM53" i="69"/>
  <c r="BP42" i="69"/>
  <c r="BM46" i="69"/>
  <c r="BP46" i="69"/>
  <c r="BO51" i="69"/>
  <c r="BN57" i="69"/>
  <c r="BM62" i="69"/>
  <c r="BM60" i="69"/>
  <c r="BN60" i="69"/>
  <c r="BP40" i="69"/>
  <c r="BM44" i="69"/>
  <c r="BP48" i="69"/>
  <c r="BL48" i="69"/>
  <c r="BP54" i="69"/>
  <c r="BO59" i="69"/>
  <c r="BO63" i="69"/>
  <c r="BL50" i="69"/>
  <c r="BO50" i="69"/>
  <c r="BN56" i="69"/>
  <c r="BL61" i="69"/>
  <c r="BO41" i="69"/>
  <c r="BM45" i="69"/>
  <c r="BN45" i="69"/>
  <c r="BM49" i="69"/>
  <c r="BP55" i="69"/>
  <c r="BO43" i="69"/>
  <c r="BM47" i="69"/>
  <c r="BP52" i="69"/>
  <c r="BN53" i="69"/>
  <c r="BO53" i="69"/>
  <c r="BL58" i="69"/>
  <c r="BM64" i="69"/>
  <c r="BO42" i="69"/>
  <c r="BO46" i="69"/>
  <c r="BP51" i="69"/>
  <c r="BL51" i="69"/>
  <c r="BL57" i="69"/>
  <c r="BP62" i="69"/>
  <c r="BO60" i="69"/>
  <c r="BO40" i="69"/>
  <c r="BL44" i="69"/>
  <c r="BO48" i="69"/>
  <c r="BO54" i="69"/>
  <c r="BL54" i="69"/>
  <c r="BL59" i="69"/>
  <c r="BL63" i="69"/>
  <c r="BM50" i="69"/>
  <c r="BM56" i="69"/>
  <c r="BP56" i="69"/>
  <c r="BM61" i="69"/>
  <c r="BM41" i="69"/>
  <c r="BP45" i="69"/>
  <c r="BL49" i="69"/>
  <c r="BO55" i="69"/>
  <c r="BN43" i="69"/>
  <c r="BL52" i="69"/>
  <c r="BN58" i="69"/>
  <c r="BM42" i="69"/>
  <c r="BP57" i="69"/>
  <c r="BM40" i="69"/>
  <c r="BM54" i="69"/>
  <c r="BN50" i="69"/>
  <c r="BL41" i="69"/>
  <c r="BN55" i="69"/>
  <c r="BN47" i="69"/>
  <c r="BO58" i="69"/>
  <c r="BL60" i="69"/>
  <c r="BP59" i="69"/>
  <c r="BN61" i="69"/>
  <c r="BO49" i="69"/>
  <c r="BO57" i="69"/>
  <c r="BM48" i="69"/>
  <c r="BM63" i="69"/>
  <c r="BO61" i="69"/>
  <c r="BL53" i="69"/>
  <c r="BN46" i="69"/>
  <c r="BO62" i="69"/>
  <c r="BN40" i="69"/>
  <c r="BM59" i="69"/>
  <c r="BL56" i="69"/>
  <c r="BL45" i="69"/>
  <c r="BO47" i="69"/>
  <c r="BP58" i="69"/>
  <c r="BM51" i="69"/>
  <c r="BP44" i="69"/>
  <c r="BM52" i="69"/>
  <c r="BN64" i="69"/>
  <c r="BM55" i="69"/>
  <c r="BP43" i="69"/>
  <c r="BP64" i="69"/>
  <c r="BK41" i="69"/>
  <c r="BJ41" i="69"/>
  <c r="BJ43" i="69"/>
  <c r="BI45" i="69"/>
  <c r="BK47" i="69"/>
  <c r="BH49" i="69"/>
  <c r="BG49" i="69"/>
  <c r="BG51" i="69"/>
  <c r="BI53" i="69"/>
  <c r="BH54" i="69"/>
  <c r="BG56" i="69"/>
  <c r="BJ56" i="69"/>
  <c r="BI58" i="69"/>
  <c r="BH60" i="69"/>
  <c r="BG62" i="69"/>
  <c r="BK64" i="69"/>
  <c r="BJ63" i="69"/>
  <c r="BG63" i="69"/>
  <c r="BJ40" i="69"/>
  <c r="BI42" i="69"/>
  <c r="BG44" i="69"/>
  <c r="BK46" i="69"/>
  <c r="BJ46" i="69"/>
  <c r="BI48" i="69"/>
  <c r="BG50" i="69"/>
  <c r="BH52" i="69"/>
  <c r="BH55" i="69"/>
  <c r="BI55" i="69"/>
  <c r="BG57" i="69"/>
  <c r="BJ59" i="69"/>
  <c r="BK61" i="69"/>
  <c r="BI46" i="69"/>
  <c r="BJ50" i="69"/>
  <c r="BG55" i="69"/>
  <c r="BH59" i="69"/>
  <c r="BK43" i="69"/>
  <c r="BK45" i="69"/>
  <c r="BG47" i="69"/>
  <c r="BI51" i="69"/>
  <c r="BK54" i="69"/>
  <c r="BI56" i="69"/>
  <c r="BG60" i="69"/>
  <c r="BG64" i="69"/>
  <c r="BH63" i="69"/>
  <c r="BK40" i="69"/>
  <c r="BK42" i="69"/>
  <c r="BI44" i="69"/>
  <c r="BG48" i="69"/>
  <c r="BK52" i="69"/>
  <c r="BJ55" i="69"/>
  <c r="BK59" i="69"/>
  <c r="BG61" i="69"/>
  <c r="BH41" i="69"/>
  <c r="BH43" i="69"/>
  <c r="BI43" i="69"/>
  <c r="BJ45" i="69"/>
  <c r="BJ47" i="69"/>
  <c r="BK49" i="69"/>
  <c r="BH51" i="69"/>
  <c r="BJ51" i="69"/>
  <c r="BG53" i="69"/>
  <c r="BJ54" i="69"/>
  <c r="BH56" i="69"/>
  <c r="BK58" i="69"/>
  <c r="BJ58" i="69"/>
  <c r="BI60" i="69"/>
  <c r="BI62" i="69"/>
  <c r="BH64" i="69"/>
  <c r="BI63" i="69"/>
  <c r="BH40" i="69"/>
  <c r="BI40" i="69"/>
  <c r="BJ42" i="69"/>
  <c r="BH44" i="69"/>
  <c r="BH46" i="69"/>
  <c r="BK48" i="69"/>
  <c r="BJ48" i="69"/>
  <c r="BI50" i="69"/>
  <c r="BG52" i="69"/>
  <c r="BK55" i="69"/>
  <c r="BH57" i="69"/>
  <c r="BI57" i="69"/>
  <c r="BI59" i="69"/>
  <c r="BI61" i="69"/>
  <c r="BG41" i="69"/>
  <c r="BG43" i="69"/>
  <c r="BH45" i="69"/>
  <c r="BG45" i="69"/>
  <c r="BI47" i="69"/>
  <c r="BJ49" i="69"/>
  <c r="BK51" i="69"/>
  <c r="BH53" i="69"/>
  <c r="BJ53" i="69"/>
  <c r="BG54" i="69"/>
  <c r="BK56" i="69"/>
  <c r="BH58" i="69"/>
  <c r="BK60" i="69"/>
  <c r="BJ60" i="69"/>
  <c r="BH62" i="69"/>
  <c r="BJ64" i="69"/>
  <c r="BK63" i="69"/>
  <c r="BG40" i="69"/>
  <c r="BH42" i="69"/>
  <c r="BG42" i="69"/>
  <c r="BJ44" i="69"/>
  <c r="BH48" i="69"/>
  <c r="BK50" i="69"/>
  <c r="BJ52" i="69"/>
  <c r="BK57" i="69"/>
  <c r="BG59" i="69"/>
  <c r="BJ61" i="69"/>
  <c r="BI41" i="69"/>
  <c r="BH47" i="69"/>
  <c r="BI49" i="69"/>
  <c r="BK53" i="69"/>
  <c r="BI54" i="69"/>
  <c r="BG58" i="69"/>
  <c r="BJ62" i="69"/>
  <c r="BI64" i="69"/>
  <c r="BK44" i="69"/>
  <c r="BG46" i="69"/>
  <c r="BH50" i="69"/>
  <c r="BI52" i="69"/>
  <c r="BJ57" i="69"/>
  <c r="BH61" i="69"/>
  <c r="Z40" i="69"/>
  <c r="Y40" i="69"/>
  <c r="X99" i="68" l="1"/>
  <c r="X98" i="68"/>
  <c r="X97" i="68"/>
  <c r="X96" i="68"/>
  <c r="X95" i="68"/>
  <c r="X94" i="68"/>
  <c r="X93" i="68"/>
  <c r="X92" i="68"/>
  <c r="X91" i="68"/>
  <c r="X90" i="68"/>
  <c r="X89" i="68"/>
  <c r="X88" i="68"/>
  <c r="X87" i="68"/>
  <c r="X86" i="68"/>
  <c r="X85" i="68"/>
  <c r="X84" i="68"/>
  <c r="X83" i="68"/>
  <c r="X82" i="68"/>
  <c r="X81" i="68"/>
  <c r="X80" i="68"/>
  <c r="X79" i="68"/>
  <c r="X78" i="68"/>
  <c r="X77" i="68"/>
  <c r="X76" i="68"/>
  <c r="AB69" i="68"/>
  <c r="AA69" i="68"/>
  <c r="Z69" i="68"/>
  <c r="Y69" i="68"/>
  <c r="X69" i="68"/>
  <c r="AB68" i="68"/>
  <c r="X68" i="68"/>
  <c r="AB67" i="68"/>
  <c r="AB66" i="68"/>
  <c r="X66" i="68"/>
  <c r="AB65" i="68"/>
  <c r="AB64" i="68"/>
  <c r="AA64" i="68"/>
  <c r="Y64" i="68"/>
  <c r="AK63" i="68"/>
  <c r="AQ63" i="68" s="1"/>
  <c r="Y63" i="68"/>
  <c r="AK62" i="68"/>
  <c r="AA62" i="68"/>
  <c r="Y62" i="68"/>
  <c r="AK61" i="68"/>
  <c r="AA61" i="68"/>
  <c r="Y61" i="68"/>
  <c r="AK60" i="68"/>
  <c r="AA60" i="68"/>
  <c r="Y60" i="68"/>
  <c r="AK59" i="68"/>
  <c r="AA59" i="68"/>
  <c r="Y59" i="68"/>
  <c r="AK58" i="68"/>
  <c r="AA58" i="68"/>
  <c r="Y58" i="68"/>
  <c r="AK57" i="68"/>
  <c r="AA57" i="68"/>
  <c r="Y57" i="68"/>
  <c r="AK56" i="68"/>
  <c r="AA56" i="68"/>
  <c r="Y56" i="68"/>
  <c r="AK55" i="68"/>
  <c r="AA55" i="68"/>
  <c r="Y55" i="68"/>
  <c r="AK54" i="68"/>
  <c r="AA54" i="68"/>
  <c r="Y54" i="68"/>
  <c r="AK53" i="68"/>
  <c r="AA53" i="68"/>
  <c r="Y53" i="68"/>
  <c r="AK52" i="68"/>
  <c r="AA52" i="68"/>
  <c r="Y52" i="68"/>
  <c r="AK51" i="68"/>
  <c r="AA51" i="68"/>
  <c r="Y51" i="68"/>
  <c r="AK50" i="68"/>
  <c r="AA50" i="68"/>
  <c r="Y50" i="68"/>
  <c r="AK49" i="68"/>
  <c r="AA49" i="68"/>
  <c r="Y49" i="68"/>
  <c r="AK48" i="68"/>
  <c r="AA48" i="68"/>
  <c r="Y48" i="68"/>
  <c r="AK47" i="68"/>
  <c r="AA47" i="68"/>
  <c r="Y47" i="68"/>
  <c r="AK46" i="68"/>
  <c r="AA46" i="68"/>
  <c r="Y46" i="68"/>
  <c r="AK45" i="68"/>
  <c r="AA45" i="68"/>
  <c r="Y45" i="68"/>
  <c r="AK44" i="68"/>
  <c r="AA44" i="68"/>
  <c r="Y44" i="68"/>
  <c r="AK43" i="68"/>
  <c r="AA43" i="68"/>
  <c r="Y43" i="68"/>
  <c r="AK42" i="68"/>
  <c r="AA42" i="68"/>
  <c r="Y42" i="68"/>
  <c r="AK41" i="68"/>
  <c r="AA41" i="68"/>
  <c r="Y41" i="68"/>
  <c r="AK40" i="68"/>
  <c r="AP39" i="68"/>
  <c r="AO39" i="68"/>
  <c r="AN39" i="68"/>
  <c r="AM39" i="68"/>
  <c r="AL39" i="68"/>
  <c r="AD32" i="68"/>
  <c r="AC32" i="68"/>
  <c r="AB32" i="68"/>
  <c r="AA32" i="68"/>
  <c r="Z32" i="68"/>
  <c r="X32" i="68"/>
  <c r="O32" i="68"/>
  <c r="N32" i="68"/>
  <c r="M32" i="68"/>
  <c r="L32" i="68"/>
  <c r="AM63" i="68" s="1"/>
  <c r="K32" i="68"/>
  <c r="I32" i="68"/>
  <c r="X31" i="68"/>
  <c r="AD31" i="68"/>
  <c r="AB31" i="68"/>
  <c r="AA31" i="68"/>
  <c r="K31" i="68"/>
  <c r="AD30" i="68"/>
  <c r="AC30" i="68"/>
  <c r="AB30" i="68"/>
  <c r="AA30" i="68"/>
  <c r="Z30" i="68"/>
  <c r="X30" i="68"/>
  <c r="R30" i="68"/>
  <c r="S30" i="68" s="1"/>
  <c r="O30" i="68"/>
  <c r="N30" i="68"/>
  <c r="M30" i="68"/>
  <c r="L30" i="68"/>
  <c r="K30" i="68"/>
  <c r="I30" i="68"/>
  <c r="AD29" i="68"/>
  <c r="AC29" i="68"/>
  <c r="AB29" i="68"/>
  <c r="AA29" i="68"/>
  <c r="Z29" i="68"/>
  <c r="X29" i="68"/>
  <c r="R29" i="68"/>
  <c r="O29" i="68"/>
  <c r="AP60" i="68" s="1"/>
  <c r="N29" i="68"/>
  <c r="M29" i="68"/>
  <c r="L29" i="68"/>
  <c r="K29" i="68"/>
  <c r="AL60" i="68" s="1"/>
  <c r="I29" i="68"/>
  <c r="AD28" i="68"/>
  <c r="AC28" i="68"/>
  <c r="AB28" i="68"/>
  <c r="AA28" i="68"/>
  <c r="Z28" i="68"/>
  <c r="X28" i="68"/>
  <c r="R28" i="68"/>
  <c r="AQ59" i="68" s="1"/>
  <c r="O28" i="68"/>
  <c r="AP59" i="68" s="1"/>
  <c r="N28" i="68"/>
  <c r="M28" i="68"/>
  <c r="L28" i="68"/>
  <c r="AM59" i="68" s="1"/>
  <c r="K28" i="68"/>
  <c r="AL59" i="68" s="1"/>
  <c r="I28" i="68"/>
  <c r="AH27" i="68"/>
  <c r="P30" i="68" s="1"/>
  <c r="AD27" i="68"/>
  <c r="AC27" i="68"/>
  <c r="AB27" i="68"/>
  <c r="AA27" i="68"/>
  <c r="Z27" i="68"/>
  <c r="X27" i="68"/>
  <c r="R27" i="68"/>
  <c r="S27" i="68" s="1"/>
  <c r="O27" i="68"/>
  <c r="AP58" i="68" s="1"/>
  <c r="N27" i="68"/>
  <c r="AO58" i="68" s="1"/>
  <c r="M27" i="68"/>
  <c r="L27" i="68"/>
  <c r="K27" i="68"/>
  <c r="AL58" i="68" s="1"/>
  <c r="I27" i="68"/>
  <c r="AH26" i="68"/>
  <c r="P29" i="68" s="1"/>
  <c r="AD26" i="68"/>
  <c r="AC26" i="68"/>
  <c r="AB26" i="68"/>
  <c r="AA26" i="68"/>
  <c r="Z26" i="68"/>
  <c r="X26" i="68"/>
  <c r="R26" i="68"/>
  <c r="S26" i="68" s="1"/>
  <c r="P26" i="68"/>
  <c r="O26" i="68"/>
  <c r="N26" i="68"/>
  <c r="M26" i="68"/>
  <c r="L26" i="68"/>
  <c r="K26" i="68"/>
  <c r="I26" i="68"/>
  <c r="AH25" i="68"/>
  <c r="P28" i="68" s="1"/>
  <c r="AD25" i="68"/>
  <c r="AC25" i="68"/>
  <c r="AB25" i="68"/>
  <c r="AA25" i="68"/>
  <c r="Z25" i="68"/>
  <c r="X25" i="68"/>
  <c r="R25" i="68"/>
  <c r="S25" i="68" s="1"/>
  <c r="P25" i="68"/>
  <c r="O25" i="68"/>
  <c r="N25" i="68"/>
  <c r="M25" i="68"/>
  <c r="L25" i="68"/>
  <c r="AM56" i="68" s="1"/>
  <c r="K25" i="68"/>
  <c r="I25" i="68"/>
  <c r="AH24" i="68"/>
  <c r="P27" i="68" s="1"/>
  <c r="AD24" i="68"/>
  <c r="AC24" i="68"/>
  <c r="AB24" i="68"/>
  <c r="AA24" i="68"/>
  <c r="Z24" i="68"/>
  <c r="X24" i="68"/>
  <c r="R24" i="68"/>
  <c r="AQ55" i="68" s="1"/>
  <c r="O24" i="68"/>
  <c r="N24" i="68"/>
  <c r="M24" i="68"/>
  <c r="L24" i="68"/>
  <c r="AM55" i="68" s="1"/>
  <c r="K24" i="68"/>
  <c r="AL55" i="68" s="1"/>
  <c r="I24" i="68"/>
  <c r="AH23" i="68"/>
  <c r="P24" i="68" s="1"/>
  <c r="AD23" i="68"/>
  <c r="AC23" i="68"/>
  <c r="AB23" i="68"/>
  <c r="AA23" i="68"/>
  <c r="Z23" i="68"/>
  <c r="X23" i="68"/>
  <c r="R23" i="68"/>
  <c r="S23" i="68" s="1"/>
  <c r="O23" i="68"/>
  <c r="N23" i="68"/>
  <c r="AO54" i="68" s="1"/>
  <c r="M23" i="68"/>
  <c r="L23" i="68"/>
  <c r="K23" i="68"/>
  <c r="AL54" i="68" s="1"/>
  <c r="I23" i="68"/>
  <c r="AH22" i="68"/>
  <c r="P23" i="68" s="1"/>
  <c r="AD22" i="68"/>
  <c r="AC22" i="68"/>
  <c r="AB22" i="68"/>
  <c r="AA22" i="68"/>
  <c r="Z22" i="68"/>
  <c r="X22" i="68"/>
  <c r="R22" i="68"/>
  <c r="S22" i="68" s="1"/>
  <c r="P22" i="68"/>
  <c r="O22" i="68"/>
  <c r="N22" i="68"/>
  <c r="M22" i="68"/>
  <c r="L22" i="68"/>
  <c r="K22" i="68"/>
  <c r="I22" i="68"/>
  <c r="AH21" i="68"/>
  <c r="AD21" i="68"/>
  <c r="AC21" i="68"/>
  <c r="AB21" i="68"/>
  <c r="AA21" i="68"/>
  <c r="Z21" i="68"/>
  <c r="X21" i="68"/>
  <c r="R21" i="68"/>
  <c r="S21" i="68" s="1"/>
  <c r="P21" i="68"/>
  <c r="O21" i="68"/>
  <c r="N21" i="68"/>
  <c r="M21" i="68"/>
  <c r="L21" i="68"/>
  <c r="AM52" i="68" s="1"/>
  <c r="K21" i="68"/>
  <c r="I21" i="68"/>
  <c r="AH20" i="68"/>
  <c r="AD20" i="68"/>
  <c r="AC20" i="68"/>
  <c r="AB20" i="68"/>
  <c r="AA20" i="68"/>
  <c r="Z20" i="68"/>
  <c r="X20" i="68"/>
  <c r="R20" i="68"/>
  <c r="S20" i="68" s="1"/>
  <c r="P20" i="68"/>
  <c r="O20" i="68"/>
  <c r="AP51" i="68" s="1"/>
  <c r="N20" i="68"/>
  <c r="M20" i="68"/>
  <c r="L20" i="68"/>
  <c r="AM51" i="68" s="1"/>
  <c r="K20" i="68"/>
  <c r="AL51" i="68" s="1"/>
  <c r="I20" i="68"/>
  <c r="AH19" i="68"/>
  <c r="AD19" i="68"/>
  <c r="AC19" i="68"/>
  <c r="AB19" i="68"/>
  <c r="AA19" i="68"/>
  <c r="Z19" i="68"/>
  <c r="X19" i="68"/>
  <c r="R19" i="68"/>
  <c r="S19" i="68" s="1"/>
  <c r="P19" i="68"/>
  <c r="O19" i="68"/>
  <c r="N19" i="68"/>
  <c r="M19" i="68"/>
  <c r="L19" i="68"/>
  <c r="K19" i="68"/>
  <c r="I19" i="68"/>
  <c r="AH18" i="68"/>
  <c r="P18" i="68" s="1"/>
  <c r="AD18" i="68"/>
  <c r="AC18" i="68"/>
  <c r="AB18" i="68"/>
  <c r="AA18" i="68"/>
  <c r="Z18" i="68"/>
  <c r="X18" i="68"/>
  <c r="R18" i="68"/>
  <c r="S18" i="68" s="1"/>
  <c r="O18" i="68"/>
  <c r="N18" i="68"/>
  <c r="AO49" i="68" s="1"/>
  <c r="M18" i="68"/>
  <c r="AN49" i="68" s="1"/>
  <c r="L18" i="68"/>
  <c r="K18" i="68"/>
  <c r="I18" i="68"/>
  <c r="AH17" i="68"/>
  <c r="AD17" i="68"/>
  <c r="AC17" i="68"/>
  <c r="AB17" i="68"/>
  <c r="AA17" i="68"/>
  <c r="Z17" i="68"/>
  <c r="X17" i="68"/>
  <c r="R17" i="68"/>
  <c r="S17" i="68" s="1"/>
  <c r="P17" i="68"/>
  <c r="O17" i="68"/>
  <c r="AP48" i="68" s="1"/>
  <c r="N17" i="68"/>
  <c r="M17" i="68"/>
  <c r="AN48" i="68" s="1"/>
  <c r="L17" i="68"/>
  <c r="K17" i="68"/>
  <c r="AL48" i="68" s="1"/>
  <c r="I17" i="68"/>
  <c r="AH16" i="68"/>
  <c r="P16" i="68" s="1"/>
  <c r="AD16" i="68"/>
  <c r="AC16" i="68"/>
  <c r="AB16" i="68"/>
  <c r="AA16" i="68"/>
  <c r="Z16" i="68"/>
  <c r="X16" i="68"/>
  <c r="R16" i="68"/>
  <c r="AQ47" i="68" s="1"/>
  <c r="O16" i="68"/>
  <c r="AP47" i="68" s="1"/>
  <c r="N16" i="68"/>
  <c r="M16" i="68"/>
  <c r="L16" i="68"/>
  <c r="AM47" i="68" s="1"/>
  <c r="K16" i="68"/>
  <c r="AL47" i="68" s="1"/>
  <c r="I16" i="68"/>
  <c r="AH15" i="68"/>
  <c r="P15" i="68" s="1"/>
  <c r="AD15" i="68"/>
  <c r="AC15" i="68"/>
  <c r="AB15" i="68"/>
  <c r="AA15" i="68"/>
  <c r="Z15" i="68"/>
  <c r="X15" i="68"/>
  <c r="R15" i="68"/>
  <c r="S15" i="68" s="1"/>
  <c r="O15" i="68"/>
  <c r="AP46" i="68" s="1"/>
  <c r="N15" i="68"/>
  <c r="M15" i="68"/>
  <c r="L15" i="68"/>
  <c r="K15" i="68"/>
  <c r="I15" i="68"/>
  <c r="AH14" i="68"/>
  <c r="P14" i="68" s="1"/>
  <c r="AD14" i="68"/>
  <c r="AC14" i="68"/>
  <c r="AB14" i="68"/>
  <c r="AA14" i="68"/>
  <c r="Z14" i="68"/>
  <c r="X14" i="68"/>
  <c r="R14" i="68"/>
  <c r="S14" i="68" s="1"/>
  <c r="O14" i="68"/>
  <c r="N14" i="68"/>
  <c r="M14" i="68"/>
  <c r="L14" i="68"/>
  <c r="K14" i="68"/>
  <c r="I14" i="68"/>
  <c r="AH13" i="68"/>
  <c r="AD13" i="68"/>
  <c r="AC13" i="68"/>
  <c r="AB13" i="68"/>
  <c r="AA13" i="68"/>
  <c r="Z13" i="68"/>
  <c r="X13" i="68"/>
  <c r="R13" i="68"/>
  <c r="S13" i="68" s="1"/>
  <c r="P13" i="68"/>
  <c r="O13" i="68"/>
  <c r="N13" i="68"/>
  <c r="M13" i="68"/>
  <c r="L13" i="68"/>
  <c r="AM44" i="68" s="1"/>
  <c r="K13" i="68"/>
  <c r="I13" i="68"/>
  <c r="AH12" i="68"/>
  <c r="AD12" i="68"/>
  <c r="AC12" i="68"/>
  <c r="AB12" i="68"/>
  <c r="AA12" i="68"/>
  <c r="Z12" i="68"/>
  <c r="X12" i="68"/>
  <c r="R12" i="68"/>
  <c r="AQ43" i="68" s="1"/>
  <c r="P12" i="68"/>
  <c r="O12" i="68"/>
  <c r="AP43" i="68" s="1"/>
  <c r="N12" i="68"/>
  <c r="M12" i="68"/>
  <c r="L12" i="68"/>
  <c r="AM43" i="68" s="1"/>
  <c r="K12" i="68"/>
  <c r="AL43" i="68" s="1"/>
  <c r="I12" i="68"/>
  <c r="AH11" i="68"/>
  <c r="P11" i="68" s="1"/>
  <c r="AD11" i="68"/>
  <c r="AC11" i="68"/>
  <c r="AB11" i="68"/>
  <c r="AA11" i="68"/>
  <c r="Z11" i="68"/>
  <c r="X11" i="68"/>
  <c r="R11" i="68"/>
  <c r="S11" i="68" s="1"/>
  <c r="O11" i="68"/>
  <c r="N11" i="68"/>
  <c r="M11" i="68"/>
  <c r="L11" i="68"/>
  <c r="K11" i="68"/>
  <c r="AL42" i="68" s="1"/>
  <c r="I11" i="68"/>
  <c r="AH10" i="68"/>
  <c r="P10" i="68" s="1"/>
  <c r="AD10" i="68"/>
  <c r="AC10" i="68"/>
  <c r="AB10" i="68"/>
  <c r="AA10" i="68"/>
  <c r="Z10" i="68"/>
  <c r="X10" i="68"/>
  <c r="R10" i="68"/>
  <c r="S10" i="68" s="1"/>
  <c r="O10" i="68"/>
  <c r="N10" i="68"/>
  <c r="M10" i="68"/>
  <c r="L10" i="68"/>
  <c r="K10" i="68"/>
  <c r="I10" i="68"/>
  <c r="AH9" i="68"/>
  <c r="P9" i="68" s="1"/>
  <c r="AD9" i="68"/>
  <c r="AC9" i="68"/>
  <c r="AB9" i="68"/>
  <c r="AA9" i="68"/>
  <c r="Z9" i="68"/>
  <c r="X9" i="68"/>
  <c r="R9" i="68"/>
  <c r="S9" i="68" s="1"/>
  <c r="O9" i="68"/>
  <c r="AP40" i="68" s="1"/>
  <c r="N9" i="68"/>
  <c r="M9" i="68"/>
  <c r="AN40" i="68" s="1"/>
  <c r="L9" i="68"/>
  <c r="K9" i="68"/>
  <c r="AL40" i="68" s="1"/>
  <c r="AD8" i="68"/>
  <c r="AC8" i="68"/>
  <c r="AB8" i="68"/>
  <c r="AA8" i="68"/>
  <c r="Z8" i="68"/>
  <c r="Y4" i="68"/>
  <c r="AN60" i="68" l="1"/>
  <c r="AM40" i="68"/>
  <c r="AL44" i="68"/>
  <c r="AP44" i="68"/>
  <c r="AL52" i="68"/>
  <c r="AP52" i="68"/>
  <c r="AL56" i="68"/>
  <c r="AP56" i="68"/>
  <c r="AL63" i="68"/>
  <c r="AP63" i="68"/>
  <c r="AO42" i="68"/>
  <c r="AN44" i="68"/>
  <c r="AM48" i="68"/>
  <c r="AN52" i="68"/>
  <c r="AN56" i="68"/>
  <c r="AM60" i="68"/>
  <c r="AQ60" i="68"/>
  <c r="S16" i="68"/>
  <c r="S28" i="68"/>
  <c r="AQ44" i="68"/>
  <c r="S29" i="68"/>
  <c r="T29" i="68" s="1"/>
  <c r="Z96" i="68" s="1"/>
  <c r="S24" i="68"/>
  <c r="AQ56" i="68"/>
  <c r="AO53" i="68"/>
  <c r="AN53" i="68"/>
  <c r="T11" i="68"/>
  <c r="Z78" i="68" s="1"/>
  <c r="T10" i="68"/>
  <c r="T26" i="68"/>
  <c r="T18" i="68"/>
  <c r="AQ64" i="68"/>
  <c r="Y80" i="68"/>
  <c r="Y84" i="68"/>
  <c r="Y88" i="68"/>
  <c r="Y92" i="68"/>
  <c r="Y96" i="68"/>
  <c r="Z77" i="68"/>
  <c r="Z81" i="68"/>
  <c r="Z85" i="68"/>
  <c r="Z89" i="68"/>
  <c r="Z93" i="68"/>
  <c r="Z97" i="68"/>
  <c r="Y76" i="68"/>
  <c r="Y81" i="68"/>
  <c r="Y89" i="68"/>
  <c r="Y97" i="68"/>
  <c r="Z82" i="68"/>
  <c r="Z90" i="68"/>
  <c r="Y78" i="68"/>
  <c r="Y82" i="68"/>
  <c r="Y86" i="68"/>
  <c r="Y90" i="68"/>
  <c r="Y94" i="68"/>
  <c r="Y98" i="68"/>
  <c r="Z79" i="68"/>
  <c r="Z87" i="68"/>
  <c r="Z91" i="68"/>
  <c r="Z95" i="68"/>
  <c r="Z99" i="68"/>
  <c r="Y79" i="68"/>
  <c r="Y83" i="68"/>
  <c r="Y87" i="68"/>
  <c r="Y91" i="68"/>
  <c r="Y95" i="68"/>
  <c r="Y99" i="68"/>
  <c r="Z80" i="68"/>
  <c r="Z84" i="68"/>
  <c r="Z88" i="68"/>
  <c r="Z92" i="68"/>
  <c r="Z76" i="68"/>
  <c r="Y77" i="68"/>
  <c r="Y85" i="68"/>
  <c r="Y93" i="68"/>
  <c r="Z86" i="68"/>
  <c r="Z98" i="68"/>
  <c r="Z4" i="68"/>
  <c r="AK64" i="68" s="1"/>
  <c r="T23" i="68"/>
  <c r="T24" i="68"/>
  <c r="T14" i="68"/>
  <c r="T22" i="68"/>
  <c r="AM64" i="68"/>
  <c r="AA63" i="68"/>
  <c r="T17" i="68"/>
  <c r="AP54" i="68"/>
  <c r="L31" i="68"/>
  <c r="AM62" i="68" s="1"/>
  <c r="M31" i="68"/>
  <c r="AN62" i="68" s="1"/>
  <c r="AP55" i="68"/>
  <c r="T19" i="68"/>
  <c r="T15" i="68"/>
  <c r="T27" i="68"/>
  <c r="Z94" i="68" s="1"/>
  <c r="AQ45" i="68"/>
  <c r="AM45" i="68"/>
  <c r="AP45" i="68"/>
  <c r="AL45" i="68"/>
  <c r="AN50" i="68"/>
  <c r="AQ50" i="68"/>
  <c r="AM50" i="68"/>
  <c r="AQ61" i="68"/>
  <c r="AM61" i="68"/>
  <c r="AP61" i="68"/>
  <c r="AL61" i="68"/>
  <c r="AQ40" i="68"/>
  <c r="AQ41" i="68"/>
  <c r="AM41" i="68"/>
  <c r="AP41" i="68"/>
  <c r="AL41" i="68"/>
  <c r="AP42" i="68"/>
  <c r="AN45" i="68"/>
  <c r="AN46" i="68"/>
  <c r="AQ46" i="68"/>
  <c r="AM46" i="68"/>
  <c r="AL50" i="68"/>
  <c r="AQ51" i="68"/>
  <c r="AQ57" i="68"/>
  <c r="AM57" i="68"/>
  <c r="AP57" i="68"/>
  <c r="AL57" i="68"/>
  <c r="AN61" i="68"/>
  <c r="AP64" i="68"/>
  <c r="X4" i="68"/>
  <c r="T13" i="68"/>
  <c r="AN41" i="68"/>
  <c r="AN42" i="68"/>
  <c r="AQ42" i="68"/>
  <c r="AM42" i="68"/>
  <c r="AO45" i="68"/>
  <c r="AL46" i="68"/>
  <c r="AO50" i="68"/>
  <c r="AQ52" i="68"/>
  <c r="AQ53" i="68"/>
  <c r="AM53" i="68"/>
  <c r="AP53" i="68"/>
  <c r="AL53" i="68"/>
  <c r="AN57" i="68"/>
  <c r="AN58" i="68"/>
  <c r="AQ58" i="68"/>
  <c r="AM58" i="68"/>
  <c r="AO61" i="68"/>
  <c r="AL62" i="68"/>
  <c r="AC31" i="68"/>
  <c r="N31" i="68"/>
  <c r="AO62" i="68" s="1"/>
  <c r="S12" i="68"/>
  <c r="T12" i="68" s="1"/>
  <c r="T16" i="68"/>
  <c r="Z83" i="68" s="1"/>
  <c r="T28" i="68"/>
  <c r="O31" i="68"/>
  <c r="I31" i="68"/>
  <c r="AO64" i="68"/>
  <c r="AN64" i="68"/>
  <c r="T9" i="68"/>
  <c r="T20" i="68"/>
  <c r="T30" i="68"/>
  <c r="Z31" i="68"/>
  <c r="AO41" i="68"/>
  <c r="AO46" i="68"/>
  <c r="AQ48" i="68"/>
  <c r="AQ49" i="68"/>
  <c r="AM49" i="68"/>
  <c r="AP49" i="68"/>
  <c r="AL49" i="68"/>
  <c r="AP50" i="68"/>
  <c r="AN54" i="68"/>
  <c r="AQ54" i="68"/>
  <c r="AM54" i="68"/>
  <c r="AO57" i="68"/>
  <c r="AL64" i="68"/>
  <c r="AO40" i="68"/>
  <c r="AN43" i="68"/>
  <c r="AO44" i="68"/>
  <c r="AN47" i="68"/>
  <c r="AO48" i="68"/>
  <c r="AN51" i="68"/>
  <c r="AO52" i="68"/>
  <c r="AN55" i="68"/>
  <c r="AO56" i="68"/>
  <c r="AN59" i="68"/>
  <c r="AO60" i="68"/>
  <c r="AN63" i="68"/>
  <c r="T21" i="68"/>
  <c r="T25" i="68"/>
  <c r="AO43" i="68"/>
  <c r="AO47" i="68"/>
  <c r="AO51" i="68"/>
  <c r="AO55" i="68"/>
  <c r="AO59" i="68"/>
  <c r="AO63" i="68"/>
  <c r="M64" i="68" l="1"/>
  <c r="AP62" i="68"/>
  <c r="AB70" i="68"/>
  <c r="X70" i="68"/>
  <c r="X40" i="68"/>
  <c r="AA70" i="68"/>
  <c r="Z70" i="68"/>
  <c r="Y70" i="68"/>
  <c r="G203" i="67"/>
  <c r="F203" i="67"/>
  <c r="E203" i="67"/>
  <c r="D203" i="67"/>
  <c r="G202" i="67"/>
  <c r="F202" i="67"/>
  <c r="E202" i="67"/>
  <c r="D202" i="67"/>
  <c r="G201" i="67"/>
  <c r="F201" i="67"/>
  <c r="E201" i="67"/>
  <c r="D201" i="67"/>
  <c r="G200" i="67"/>
  <c r="F200" i="67"/>
  <c r="E200" i="67"/>
  <c r="D200" i="67"/>
  <c r="G199" i="67"/>
  <c r="F199" i="67"/>
  <c r="E199" i="67"/>
  <c r="D199" i="67"/>
  <c r="G198" i="67"/>
  <c r="F198" i="67"/>
  <c r="E198" i="67"/>
  <c r="D198" i="67"/>
  <c r="G197" i="67"/>
  <c r="F197" i="67"/>
  <c r="E197" i="67"/>
  <c r="D197" i="67"/>
  <c r="G196" i="67"/>
  <c r="F196" i="67"/>
  <c r="E196" i="67"/>
  <c r="D196" i="67"/>
  <c r="G195" i="67"/>
  <c r="F195" i="67"/>
  <c r="E195" i="67"/>
  <c r="D195" i="67"/>
  <c r="G194" i="67"/>
  <c r="F194" i="67"/>
  <c r="E194" i="67"/>
  <c r="D194" i="67"/>
  <c r="G193" i="67"/>
  <c r="F193" i="67"/>
  <c r="E193" i="67"/>
  <c r="D193" i="67"/>
  <c r="G192" i="67"/>
  <c r="F192" i="67"/>
  <c r="E192" i="67"/>
  <c r="D192" i="67"/>
  <c r="G191" i="67"/>
  <c r="F191" i="67"/>
  <c r="E191" i="67"/>
  <c r="D191" i="67"/>
  <c r="G190" i="67"/>
  <c r="F190" i="67"/>
  <c r="E190" i="67"/>
  <c r="D190" i="67"/>
  <c r="G189" i="67"/>
  <c r="F189" i="67"/>
  <c r="E189" i="67"/>
  <c r="D189" i="67"/>
  <c r="G188" i="67"/>
  <c r="F188" i="67"/>
  <c r="E188" i="67"/>
  <c r="D188" i="67"/>
  <c r="G187" i="67"/>
  <c r="F187" i="67"/>
  <c r="E187" i="67"/>
  <c r="D187" i="67"/>
  <c r="G186" i="67"/>
  <c r="F186" i="67"/>
  <c r="E186" i="67"/>
  <c r="D186" i="67"/>
  <c r="G185" i="67"/>
  <c r="F185" i="67"/>
  <c r="E185" i="67"/>
  <c r="D185" i="67"/>
  <c r="G184" i="67"/>
  <c r="F184" i="67"/>
  <c r="E184" i="67"/>
  <c r="D184" i="67"/>
  <c r="G183" i="67"/>
  <c r="F183" i="67"/>
  <c r="E183" i="67"/>
  <c r="D183" i="67"/>
  <c r="G182" i="67"/>
  <c r="F182" i="67"/>
  <c r="E182" i="67"/>
  <c r="D182" i="67"/>
  <c r="G181" i="67"/>
  <c r="F181" i="67"/>
  <c r="E181" i="67"/>
  <c r="D181" i="67"/>
  <c r="G180" i="67"/>
  <c r="F180" i="67"/>
  <c r="E180" i="67"/>
  <c r="H133" i="67"/>
  <c r="G133" i="67"/>
  <c r="F133" i="67"/>
  <c r="E133" i="67"/>
  <c r="D133" i="67"/>
  <c r="F132" i="67"/>
  <c r="H131" i="67"/>
  <c r="G131" i="67"/>
  <c r="F131" i="67"/>
  <c r="E131" i="67"/>
  <c r="D131" i="67"/>
  <c r="H130" i="67"/>
  <c r="G130" i="67"/>
  <c r="F130" i="67"/>
  <c r="E130" i="67"/>
  <c r="D130" i="67"/>
  <c r="H129" i="67"/>
  <c r="G129" i="67"/>
  <c r="F129" i="67"/>
  <c r="E129" i="67"/>
  <c r="D129" i="67"/>
  <c r="H128" i="67"/>
  <c r="G128" i="67"/>
  <c r="F128" i="67"/>
  <c r="E128" i="67"/>
  <c r="D128" i="67"/>
  <c r="H127" i="67"/>
  <c r="G127" i="67"/>
  <c r="F127" i="67"/>
  <c r="E127" i="67"/>
  <c r="D127" i="67"/>
  <c r="H126" i="67"/>
  <c r="G126" i="67"/>
  <c r="F126" i="67"/>
  <c r="E126" i="67"/>
  <c r="D126" i="67"/>
  <c r="H125" i="67"/>
  <c r="G125" i="67"/>
  <c r="F125" i="67"/>
  <c r="E125" i="67"/>
  <c r="D125" i="67"/>
  <c r="H124" i="67"/>
  <c r="G124" i="67"/>
  <c r="F124" i="67"/>
  <c r="E124" i="67"/>
  <c r="D124" i="67"/>
  <c r="H123" i="67"/>
  <c r="G123" i="67"/>
  <c r="F123" i="67"/>
  <c r="E123" i="67"/>
  <c r="D123" i="67"/>
  <c r="H122" i="67"/>
  <c r="G122" i="67"/>
  <c r="F122" i="67"/>
  <c r="E122" i="67"/>
  <c r="D122" i="67"/>
  <c r="H121" i="67"/>
  <c r="G121" i="67"/>
  <c r="F121" i="67"/>
  <c r="E121" i="67"/>
  <c r="D121" i="67"/>
  <c r="H120" i="67"/>
  <c r="G120" i="67"/>
  <c r="F120" i="67"/>
  <c r="E120" i="67"/>
  <c r="D120" i="67"/>
  <c r="H119" i="67"/>
  <c r="G119" i="67"/>
  <c r="F119" i="67"/>
  <c r="E119" i="67"/>
  <c r="D119" i="67"/>
  <c r="H118" i="67"/>
  <c r="G118" i="67"/>
  <c r="F118" i="67"/>
  <c r="E118" i="67"/>
  <c r="D118" i="67"/>
  <c r="H117" i="67"/>
  <c r="G117" i="67"/>
  <c r="F117" i="67"/>
  <c r="E117" i="67"/>
  <c r="D117" i="67"/>
  <c r="H116" i="67"/>
  <c r="G116" i="67"/>
  <c r="F116" i="67"/>
  <c r="E116" i="67"/>
  <c r="D116" i="67"/>
  <c r="H115" i="67"/>
  <c r="G115" i="67"/>
  <c r="F115" i="67"/>
  <c r="E115" i="67"/>
  <c r="D115" i="67"/>
  <c r="H114" i="67"/>
  <c r="G114" i="67"/>
  <c r="F114" i="67"/>
  <c r="E114" i="67"/>
  <c r="D114" i="67"/>
  <c r="H113" i="67"/>
  <c r="G113" i="67"/>
  <c r="F113" i="67"/>
  <c r="E113" i="67"/>
  <c r="D113" i="67"/>
  <c r="H112" i="67"/>
  <c r="G112" i="67"/>
  <c r="F112" i="67"/>
  <c r="E112" i="67"/>
  <c r="D112" i="67"/>
  <c r="H111" i="67"/>
  <c r="G111" i="67"/>
  <c r="F111" i="67"/>
  <c r="E111" i="67"/>
  <c r="D111" i="67"/>
  <c r="H110" i="67"/>
  <c r="G110" i="67"/>
  <c r="F110" i="67"/>
  <c r="E110" i="67"/>
  <c r="D146" i="67"/>
  <c r="E146" i="67"/>
  <c r="F146" i="67"/>
  <c r="G146" i="67"/>
  <c r="H146" i="67"/>
  <c r="D147" i="67"/>
  <c r="E147" i="67"/>
  <c r="F147" i="67"/>
  <c r="G147" i="67"/>
  <c r="H147" i="67"/>
  <c r="D148" i="67"/>
  <c r="E148" i="67"/>
  <c r="F148" i="67"/>
  <c r="G148" i="67"/>
  <c r="H148" i="67"/>
  <c r="D149" i="67"/>
  <c r="E149" i="67"/>
  <c r="F149" i="67"/>
  <c r="G149" i="67"/>
  <c r="H149" i="67"/>
  <c r="D150" i="67"/>
  <c r="E150" i="67"/>
  <c r="F150" i="67"/>
  <c r="G150" i="67"/>
  <c r="H150" i="67"/>
  <c r="D151" i="67"/>
  <c r="E151" i="67"/>
  <c r="F151" i="67"/>
  <c r="G151" i="67"/>
  <c r="H151" i="67"/>
  <c r="D152" i="67"/>
  <c r="E152" i="67"/>
  <c r="F152" i="67"/>
  <c r="G152" i="67"/>
  <c r="H152" i="67"/>
  <c r="D153" i="67"/>
  <c r="E153" i="67"/>
  <c r="F153" i="67"/>
  <c r="G153" i="67"/>
  <c r="H153" i="67"/>
  <c r="D154" i="67"/>
  <c r="E154" i="67"/>
  <c r="F154" i="67"/>
  <c r="G154" i="67"/>
  <c r="H154" i="67"/>
  <c r="D155" i="67"/>
  <c r="E155" i="67"/>
  <c r="F155" i="67"/>
  <c r="G155" i="67"/>
  <c r="H155" i="67"/>
  <c r="D156" i="67"/>
  <c r="E156" i="67"/>
  <c r="F156" i="67"/>
  <c r="G156" i="67"/>
  <c r="H156" i="67"/>
  <c r="D157" i="67"/>
  <c r="E157" i="67"/>
  <c r="F157" i="67"/>
  <c r="G157" i="67"/>
  <c r="H157" i="67"/>
  <c r="D158" i="67"/>
  <c r="E158" i="67"/>
  <c r="F158" i="67"/>
  <c r="G158" i="67"/>
  <c r="H158" i="67"/>
  <c r="D159" i="67"/>
  <c r="E159" i="67"/>
  <c r="F159" i="67"/>
  <c r="G159" i="67"/>
  <c r="H159" i="67"/>
  <c r="D160" i="67"/>
  <c r="E160" i="67"/>
  <c r="F160" i="67"/>
  <c r="G160" i="67"/>
  <c r="H160" i="67"/>
  <c r="D161" i="67"/>
  <c r="E161" i="67"/>
  <c r="F161" i="67"/>
  <c r="G161" i="67"/>
  <c r="H161" i="67"/>
  <c r="D162" i="67"/>
  <c r="E162" i="67"/>
  <c r="F162" i="67"/>
  <c r="G162" i="67"/>
  <c r="H162" i="67"/>
  <c r="D163" i="67"/>
  <c r="E163" i="67"/>
  <c r="F163" i="67"/>
  <c r="G163" i="67"/>
  <c r="H163" i="67"/>
  <c r="D164" i="67"/>
  <c r="E164" i="67"/>
  <c r="F164" i="67"/>
  <c r="G164" i="67"/>
  <c r="H164" i="67"/>
  <c r="D165" i="67"/>
  <c r="E165" i="67"/>
  <c r="F165" i="67"/>
  <c r="G165" i="67"/>
  <c r="H165" i="67"/>
  <c r="D166" i="67"/>
  <c r="E166" i="67"/>
  <c r="F166" i="67"/>
  <c r="G166" i="67"/>
  <c r="H166" i="67"/>
  <c r="F167" i="67"/>
  <c r="G167" i="67"/>
  <c r="D168" i="67"/>
  <c r="E168" i="67"/>
  <c r="F168" i="67"/>
  <c r="G168" i="67"/>
  <c r="H168" i="67"/>
  <c r="E145" i="67"/>
  <c r="F145" i="67"/>
  <c r="G145" i="67"/>
  <c r="H145" i="67"/>
  <c r="E132" i="67"/>
  <c r="H132" i="67"/>
  <c r="G132" i="67"/>
  <c r="Z109" i="67"/>
  <c r="AF109" i="67" s="1"/>
  <c r="AA109" i="67"/>
  <c r="AG109" i="67" s="1"/>
  <c r="AB109" i="67"/>
  <c r="AH109" i="67" s="1"/>
  <c r="AC109" i="67"/>
  <c r="AI109" i="67" s="1"/>
  <c r="Y109" i="67"/>
  <c r="AE109" i="67" s="1"/>
  <c r="H167" i="67"/>
  <c r="E167" i="67"/>
  <c r="Z144" i="67"/>
  <c r="AF144" i="67" s="1"/>
  <c r="AA144" i="67"/>
  <c r="AG144" i="67" s="1"/>
  <c r="AB144" i="67"/>
  <c r="AH144" i="67" s="1"/>
  <c r="AC144" i="67"/>
  <c r="AI144" i="67" s="1"/>
  <c r="D167" i="67"/>
  <c r="Z179" i="67"/>
  <c r="AF179" i="67" s="1"/>
  <c r="AA179" i="67"/>
  <c r="AG179" i="67" s="1"/>
  <c r="AB179" i="67"/>
  <c r="AH179" i="67" s="1"/>
  <c r="AC179" i="67"/>
  <c r="AI179" i="67" s="1"/>
  <c r="Z40" i="68" l="1"/>
  <c r="Y40" i="68"/>
  <c r="D132" i="67"/>
  <c r="B168" i="67"/>
  <c r="B167" i="67"/>
  <c r="B166" i="67"/>
  <c r="A166" i="67" s="1"/>
  <c r="B165" i="67"/>
  <c r="A165" i="67" s="1"/>
  <c r="B164" i="67"/>
  <c r="A164" i="67" s="1"/>
  <c r="B163" i="67"/>
  <c r="A163" i="67" s="1"/>
  <c r="B162" i="67"/>
  <c r="A162" i="67" s="1"/>
  <c r="B161" i="67"/>
  <c r="A161" i="67" s="1"/>
  <c r="B160" i="67"/>
  <c r="A160" i="67" s="1"/>
  <c r="B159" i="67"/>
  <c r="A159" i="67" s="1"/>
  <c r="B158" i="67"/>
  <c r="A158" i="67" s="1"/>
  <c r="B157" i="67"/>
  <c r="A157" i="67" s="1"/>
  <c r="B156" i="67"/>
  <c r="A156" i="67" s="1"/>
  <c r="B155" i="67"/>
  <c r="A155" i="67" s="1"/>
  <c r="B154" i="67"/>
  <c r="A154" i="67" s="1"/>
  <c r="B153" i="67"/>
  <c r="A153" i="67" s="1"/>
  <c r="B152" i="67"/>
  <c r="A152" i="67" s="1"/>
  <c r="B151" i="67"/>
  <c r="A151" i="67" s="1"/>
  <c r="B150" i="67"/>
  <c r="A150" i="67" s="1"/>
  <c r="B149" i="67"/>
  <c r="A149" i="67" s="1"/>
  <c r="B148" i="67"/>
  <c r="A148" i="67" s="1"/>
  <c r="B147" i="67"/>
  <c r="A147" i="67" s="1"/>
  <c r="B146" i="67"/>
  <c r="A146" i="67" s="1"/>
  <c r="B145" i="67"/>
  <c r="A145" i="67" s="1"/>
  <c r="B133" i="67"/>
  <c r="X133" i="67" s="1"/>
  <c r="AD133" i="67" s="1"/>
  <c r="B132" i="67"/>
  <c r="X132" i="67" s="1"/>
  <c r="AD132" i="67" s="1"/>
  <c r="B131" i="67"/>
  <c r="B130" i="67"/>
  <c r="B129" i="67"/>
  <c r="B128" i="67"/>
  <c r="B127" i="67"/>
  <c r="B126" i="67"/>
  <c r="B125" i="67"/>
  <c r="B124" i="67"/>
  <c r="B123" i="67"/>
  <c r="B122" i="67"/>
  <c r="B121" i="67"/>
  <c r="B120" i="67"/>
  <c r="B119" i="67"/>
  <c r="B118" i="67"/>
  <c r="B117" i="67"/>
  <c r="B116" i="67"/>
  <c r="B115" i="67"/>
  <c r="B114" i="67"/>
  <c r="B113" i="67"/>
  <c r="B112" i="67"/>
  <c r="B111" i="67"/>
  <c r="B110" i="67"/>
  <c r="X99" i="67"/>
  <c r="X98" i="67"/>
  <c r="X97" i="67"/>
  <c r="X96" i="67"/>
  <c r="X95" i="67"/>
  <c r="X94" i="67"/>
  <c r="X93" i="67"/>
  <c r="X92" i="67"/>
  <c r="X91" i="67"/>
  <c r="X90" i="67"/>
  <c r="X89" i="67"/>
  <c r="X88" i="67"/>
  <c r="X87" i="67"/>
  <c r="X86" i="67"/>
  <c r="X85" i="67"/>
  <c r="X84" i="67"/>
  <c r="X83" i="67"/>
  <c r="X82" i="67"/>
  <c r="X81" i="67"/>
  <c r="X80" i="67"/>
  <c r="X79" i="67"/>
  <c r="X78" i="67"/>
  <c r="X77" i="67"/>
  <c r="X76" i="67"/>
  <c r="AB69" i="67"/>
  <c r="AA69" i="67"/>
  <c r="Z69" i="67"/>
  <c r="Y69" i="67"/>
  <c r="X69" i="67"/>
  <c r="AB68" i="67"/>
  <c r="X68" i="67"/>
  <c r="AB67" i="67"/>
  <c r="AB66" i="67"/>
  <c r="AB65" i="67"/>
  <c r="AB64" i="67"/>
  <c r="AA64" i="67"/>
  <c r="Y64" i="67"/>
  <c r="AK63" i="67"/>
  <c r="Y63" i="67"/>
  <c r="AK62" i="67"/>
  <c r="AA62" i="67"/>
  <c r="Y62" i="67"/>
  <c r="AK61" i="67"/>
  <c r="AA61" i="67"/>
  <c r="Y61" i="67"/>
  <c r="AK60" i="67"/>
  <c r="AA60" i="67"/>
  <c r="Y60" i="67"/>
  <c r="AK59" i="67"/>
  <c r="AA59" i="67"/>
  <c r="Y59" i="67"/>
  <c r="AK58" i="67"/>
  <c r="AA58" i="67"/>
  <c r="Y58" i="67"/>
  <c r="AK57" i="67"/>
  <c r="AA57" i="67"/>
  <c r="Y57" i="67"/>
  <c r="AK56" i="67"/>
  <c r="AA56" i="67"/>
  <c r="Y56" i="67"/>
  <c r="AK55" i="67"/>
  <c r="AA55" i="67"/>
  <c r="Y55" i="67"/>
  <c r="AK54" i="67"/>
  <c r="AA54" i="67"/>
  <c r="Y54" i="67"/>
  <c r="AK53" i="67"/>
  <c r="AA53" i="67"/>
  <c r="Y53" i="67"/>
  <c r="AK52" i="67"/>
  <c r="AA52" i="67"/>
  <c r="Y52" i="67"/>
  <c r="AK51" i="67"/>
  <c r="AA51" i="67"/>
  <c r="Y51" i="67"/>
  <c r="AK50" i="67"/>
  <c r="AA50" i="67"/>
  <c r="Y50" i="67"/>
  <c r="AK49" i="67"/>
  <c r="AA49" i="67"/>
  <c r="Y49" i="67"/>
  <c r="AK48" i="67"/>
  <c r="AA48" i="67"/>
  <c r="Y48" i="67"/>
  <c r="AK47" i="67"/>
  <c r="AA47" i="67"/>
  <c r="Y47" i="67"/>
  <c r="AK46" i="67"/>
  <c r="AA46" i="67"/>
  <c r="Y46" i="67"/>
  <c r="AK45" i="67"/>
  <c r="AA45" i="67"/>
  <c r="Y45" i="67"/>
  <c r="AK44" i="67"/>
  <c r="AA44" i="67"/>
  <c r="Y44" i="67"/>
  <c r="AK43" i="67"/>
  <c r="AA43" i="67"/>
  <c r="Y43" i="67"/>
  <c r="AK42" i="67"/>
  <c r="AA42" i="67"/>
  <c r="Y42" i="67"/>
  <c r="AK41" i="67"/>
  <c r="AA41" i="67"/>
  <c r="Y41" i="67"/>
  <c r="AK40" i="67"/>
  <c r="AV39" i="67"/>
  <c r="BA39" i="67" s="1"/>
  <c r="AU39" i="67"/>
  <c r="AZ39" i="67" s="1"/>
  <c r="AT39" i="67"/>
  <c r="AY39" i="67" s="1"/>
  <c r="AS39" i="67"/>
  <c r="AX39" i="67" s="1"/>
  <c r="AR39" i="67"/>
  <c r="AW39" i="67" s="1"/>
  <c r="AP39" i="67"/>
  <c r="AO39" i="67"/>
  <c r="AN39" i="67"/>
  <c r="AM39" i="67"/>
  <c r="AD32" i="67"/>
  <c r="AC32" i="67"/>
  <c r="AB32" i="67"/>
  <c r="AA32" i="67"/>
  <c r="Z32" i="67"/>
  <c r="X32" i="67"/>
  <c r="O32" i="67"/>
  <c r="N32" i="67"/>
  <c r="M32" i="67"/>
  <c r="L32" i="67"/>
  <c r="K32" i="67"/>
  <c r="I32" i="67"/>
  <c r="AA31" i="67"/>
  <c r="X31" i="67"/>
  <c r="AC31" i="67"/>
  <c r="M31" i="67"/>
  <c r="AD30" i="67"/>
  <c r="AC30" i="67"/>
  <c r="AB30" i="67"/>
  <c r="AA30" i="67"/>
  <c r="Z30" i="67"/>
  <c r="X30" i="67"/>
  <c r="R30" i="67"/>
  <c r="S30" i="67" s="1"/>
  <c r="P30" i="67"/>
  <c r="O30" i="67"/>
  <c r="N30" i="67"/>
  <c r="AO61" i="67" s="1"/>
  <c r="M30" i="67"/>
  <c r="L30" i="67"/>
  <c r="AM61" i="67" s="1"/>
  <c r="K30" i="67"/>
  <c r="I30" i="67"/>
  <c r="AD29" i="67"/>
  <c r="AC29" i="67"/>
  <c r="AB29" i="67"/>
  <c r="AA29" i="67"/>
  <c r="Z29" i="67"/>
  <c r="X29" i="67"/>
  <c r="R29" i="67"/>
  <c r="O29" i="67"/>
  <c r="N29" i="67"/>
  <c r="M29" i="67"/>
  <c r="L29" i="67"/>
  <c r="K29" i="67"/>
  <c r="I29" i="67"/>
  <c r="AD28" i="67"/>
  <c r="AC28" i="67"/>
  <c r="AB28" i="67"/>
  <c r="AA28" i="67"/>
  <c r="Z28" i="67"/>
  <c r="X28" i="67"/>
  <c r="R28" i="67"/>
  <c r="S28" i="67" s="1"/>
  <c r="O28" i="67"/>
  <c r="N28" i="67"/>
  <c r="AO59" i="67" s="1"/>
  <c r="M28" i="67"/>
  <c r="L28" i="67"/>
  <c r="AM59" i="67" s="1"/>
  <c r="K28" i="67"/>
  <c r="I28" i="67"/>
  <c r="AD27" i="67"/>
  <c r="AC27" i="67"/>
  <c r="AB27" i="67"/>
  <c r="AA27" i="67"/>
  <c r="Z27" i="67"/>
  <c r="X27" i="67"/>
  <c r="R27" i="67"/>
  <c r="AQ58" i="67" s="1"/>
  <c r="O27" i="67"/>
  <c r="N27" i="67"/>
  <c r="AO58" i="67" s="1"/>
  <c r="M27" i="67"/>
  <c r="L27" i="67"/>
  <c r="AM58" i="67" s="1"/>
  <c r="K27" i="67"/>
  <c r="I27" i="67"/>
  <c r="AD26" i="67"/>
  <c r="AC26" i="67"/>
  <c r="AB26" i="67"/>
  <c r="AA26" i="67"/>
  <c r="Z26" i="67"/>
  <c r="X26" i="67"/>
  <c r="R26" i="67"/>
  <c r="P26" i="67"/>
  <c r="O26" i="67"/>
  <c r="N26" i="67"/>
  <c r="AO57" i="67" s="1"/>
  <c r="M26" i="67"/>
  <c r="L26" i="67"/>
  <c r="AM57" i="67" s="1"/>
  <c r="K26" i="67"/>
  <c r="I26" i="67"/>
  <c r="AD25" i="67"/>
  <c r="AC25" i="67"/>
  <c r="AB25" i="67"/>
  <c r="AA25" i="67"/>
  <c r="Z25" i="67"/>
  <c r="X25" i="67"/>
  <c r="R25" i="67"/>
  <c r="AQ56" i="67" s="1"/>
  <c r="P25" i="67"/>
  <c r="O25" i="67"/>
  <c r="N25" i="67"/>
  <c r="AO56" i="67" s="1"/>
  <c r="M25" i="67"/>
  <c r="L25" i="67"/>
  <c r="AM56" i="67" s="1"/>
  <c r="K25" i="67"/>
  <c r="I25" i="67"/>
  <c r="AD24" i="67"/>
  <c r="AC24" i="67"/>
  <c r="AB24" i="67"/>
  <c r="AA24" i="67"/>
  <c r="Z24" i="67"/>
  <c r="X24" i="67"/>
  <c r="R24" i="67"/>
  <c r="O24" i="67"/>
  <c r="N24" i="67"/>
  <c r="AO55" i="67" s="1"/>
  <c r="M24" i="67"/>
  <c r="L24" i="67"/>
  <c r="K24" i="67"/>
  <c r="I24" i="67"/>
  <c r="AD23" i="67"/>
  <c r="AC23" i="67"/>
  <c r="AB23" i="67"/>
  <c r="AA23" i="67"/>
  <c r="Z23" i="67"/>
  <c r="X23" i="67"/>
  <c r="R23" i="67"/>
  <c r="AQ54" i="67" s="1"/>
  <c r="O23" i="67"/>
  <c r="N23" i="67"/>
  <c r="AO54" i="67" s="1"/>
  <c r="M23" i="67"/>
  <c r="L23" i="67"/>
  <c r="AM54" i="67" s="1"/>
  <c r="K23" i="67"/>
  <c r="I23" i="67"/>
  <c r="AD22" i="67"/>
  <c r="AC22" i="67"/>
  <c r="AB22" i="67"/>
  <c r="AA22" i="67"/>
  <c r="Z22" i="67"/>
  <c r="X22" i="67"/>
  <c r="R22" i="67"/>
  <c r="P22" i="67"/>
  <c r="O22" i="67"/>
  <c r="N22" i="67"/>
  <c r="AO53" i="67" s="1"/>
  <c r="M22" i="67"/>
  <c r="L22" i="67"/>
  <c r="AM53" i="67" s="1"/>
  <c r="K22" i="67"/>
  <c r="I22" i="67"/>
  <c r="AD21" i="67"/>
  <c r="AC21" i="67"/>
  <c r="AB21" i="67"/>
  <c r="AA21" i="67"/>
  <c r="Z21" i="67"/>
  <c r="X21" i="67"/>
  <c r="R21" i="67"/>
  <c r="AQ52" i="67" s="1"/>
  <c r="P21" i="67"/>
  <c r="O21" i="67"/>
  <c r="N21" i="67"/>
  <c r="AO52" i="67" s="1"/>
  <c r="M21" i="67"/>
  <c r="L21" i="67"/>
  <c r="AM52" i="67" s="1"/>
  <c r="K21" i="67"/>
  <c r="I21" i="67"/>
  <c r="AD20" i="67"/>
  <c r="AC20" i="67"/>
  <c r="AB20" i="67"/>
  <c r="AA20" i="67"/>
  <c r="Z20" i="67"/>
  <c r="X20" i="67"/>
  <c r="R20" i="67"/>
  <c r="AQ51" i="67" s="1"/>
  <c r="O20" i="67"/>
  <c r="N20" i="67"/>
  <c r="AO51" i="67" s="1"/>
  <c r="M20" i="67"/>
  <c r="L20" i="67"/>
  <c r="K20" i="67"/>
  <c r="I20" i="67"/>
  <c r="AD19" i="67"/>
  <c r="AC19" i="67"/>
  <c r="AB19" i="67"/>
  <c r="AA19" i="67"/>
  <c r="Z19" i="67"/>
  <c r="X19" i="67"/>
  <c r="R19" i="67"/>
  <c r="S19" i="67" s="1"/>
  <c r="P19" i="67"/>
  <c r="O19" i="67"/>
  <c r="N19" i="67"/>
  <c r="M19" i="67"/>
  <c r="L19" i="67"/>
  <c r="K19" i="67"/>
  <c r="I19" i="67"/>
  <c r="P20" i="67"/>
  <c r="AD18" i="67"/>
  <c r="AC18" i="67"/>
  <c r="AB18" i="67"/>
  <c r="AA18" i="67"/>
  <c r="Z18" i="67"/>
  <c r="X18" i="67"/>
  <c r="R18" i="67"/>
  <c r="S18" i="67" s="1"/>
  <c r="P18" i="67"/>
  <c r="O18" i="67"/>
  <c r="N18" i="67"/>
  <c r="M18" i="67"/>
  <c r="L18" i="67"/>
  <c r="K18" i="67"/>
  <c r="I18" i="67"/>
  <c r="AD17" i="67"/>
  <c r="AC17" i="67"/>
  <c r="AB17" i="67"/>
  <c r="AA17" i="67"/>
  <c r="Z17" i="67"/>
  <c r="X17" i="67"/>
  <c r="R17" i="67"/>
  <c r="S17" i="67" s="1"/>
  <c r="P17" i="67"/>
  <c r="O17" i="67"/>
  <c r="N17" i="67"/>
  <c r="M17" i="67"/>
  <c r="AN48" i="67" s="1"/>
  <c r="L17" i="67"/>
  <c r="K17" i="67"/>
  <c r="I17" i="67"/>
  <c r="AD16" i="67"/>
  <c r="AC16" i="67"/>
  <c r="AB16" i="67"/>
  <c r="AA16" i="67"/>
  <c r="Z16" i="67"/>
  <c r="X16" i="67"/>
  <c r="R16" i="67"/>
  <c r="S16" i="67" s="1"/>
  <c r="P16" i="67"/>
  <c r="O16" i="67"/>
  <c r="N16" i="67"/>
  <c r="AO47" i="67" s="1"/>
  <c r="M16" i="67"/>
  <c r="AN47" i="67" s="1"/>
  <c r="L16" i="67"/>
  <c r="K16" i="67"/>
  <c r="I16" i="67"/>
  <c r="AD15" i="67"/>
  <c r="AC15" i="67"/>
  <c r="AB15" i="67"/>
  <c r="AA15" i="67"/>
  <c r="Z15" i="67"/>
  <c r="X15" i="67"/>
  <c r="R15" i="67"/>
  <c r="S15" i="67" s="1"/>
  <c r="P15" i="67"/>
  <c r="O15" i="67"/>
  <c r="N15" i="67"/>
  <c r="AO46" i="67" s="1"/>
  <c r="M15" i="67"/>
  <c r="AN46" i="67" s="1"/>
  <c r="L15" i="67"/>
  <c r="K15" i="67"/>
  <c r="I15" i="67"/>
  <c r="AD14" i="67"/>
  <c r="AC14" i="67"/>
  <c r="AB14" i="67"/>
  <c r="AA14" i="67"/>
  <c r="Z14" i="67"/>
  <c r="X14" i="67"/>
  <c r="R14" i="67"/>
  <c r="S14" i="67" s="1"/>
  <c r="P14" i="67"/>
  <c r="O14" i="67"/>
  <c r="N14" i="67"/>
  <c r="AO45" i="67" s="1"/>
  <c r="M14" i="67"/>
  <c r="AN45" i="67" s="1"/>
  <c r="L14" i="67"/>
  <c r="K14" i="67"/>
  <c r="I14" i="67"/>
  <c r="AD13" i="67"/>
  <c r="AC13" i="67"/>
  <c r="AB13" i="67"/>
  <c r="AA13" i="67"/>
  <c r="Z13" i="67"/>
  <c r="X13" i="67"/>
  <c r="R13" i="67"/>
  <c r="S13" i="67" s="1"/>
  <c r="P13" i="67"/>
  <c r="O13" i="67"/>
  <c r="N13" i="67"/>
  <c r="M13" i="67"/>
  <c r="AN44" i="67" s="1"/>
  <c r="L13" i="67"/>
  <c r="K13" i="67"/>
  <c r="I13" i="67"/>
  <c r="P12" i="67"/>
  <c r="AD12" i="67"/>
  <c r="AC12" i="67"/>
  <c r="AB12" i="67"/>
  <c r="AA12" i="67"/>
  <c r="Z12" i="67"/>
  <c r="X12" i="67"/>
  <c r="R12" i="67"/>
  <c r="S12" i="67" s="1"/>
  <c r="O12" i="67"/>
  <c r="N12" i="67"/>
  <c r="AO43" i="67" s="1"/>
  <c r="M12" i="67"/>
  <c r="AN43" i="67" s="1"/>
  <c r="L12" i="67"/>
  <c r="K12" i="67"/>
  <c r="I12" i="67"/>
  <c r="AD11" i="67"/>
  <c r="AC11" i="67"/>
  <c r="AB11" i="67"/>
  <c r="AA11" i="67"/>
  <c r="Z11" i="67"/>
  <c r="X11" i="67"/>
  <c r="R11" i="67"/>
  <c r="S11" i="67" s="1"/>
  <c r="P11" i="67"/>
  <c r="O11" i="67"/>
  <c r="N11" i="67"/>
  <c r="M11" i="67"/>
  <c r="AN42" i="67" s="1"/>
  <c r="L11" i="67"/>
  <c r="K11" i="67"/>
  <c r="I11" i="67"/>
  <c r="AD10" i="67"/>
  <c r="AC10" i="67"/>
  <c r="AB10" i="67"/>
  <c r="AA10" i="67"/>
  <c r="Z10" i="67"/>
  <c r="X10" i="67"/>
  <c r="R10" i="67"/>
  <c r="S10" i="67" s="1"/>
  <c r="P10" i="67"/>
  <c r="O10" i="67"/>
  <c r="N10" i="67"/>
  <c r="M10" i="67"/>
  <c r="L10" i="67"/>
  <c r="K10" i="67"/>
  <c r="P9" i="67"/>
  <c r="AD9" i="67"/>
  <c r="AC9" i="67"/>
  <c r="AB9" i="67"/>
  <c r="AA9" i="67"/>
  <c r="Z9" i="67"/>
  <c r="X9" i="67"/>
  <c r="R9" i="67"/>
  <c r="O9" i="67"/>
  <c r="N9" i="67"/>
  <c r="M9" i="67"/>
  <c r="L9" i="67"/>
  <c r="K9" i="67"/>
  <c r="AD8" i="67"/>
  <c r="AC8" i="67"/>
  <c r="AB8" i="67"/>
  <c r="AA8" i="67"/>
  <c r="Z8" i="67"/>
  <c r="Y4" i="67"/>
  <c r="D111" i="66"/>
  <c r="E111" i="66"/>
  <c r="F111" i="66"/>
  <c r="G111" i="66"/>
  <c r="H111" i="66"/>
  <c r="D112" i="66"/>
  <c r="E112" i="66"/>
  <c r="F112" i="66"/>
  <c r="G112" i="66"/>
  <c r="H112" i="66"/>
  <c r="D113" i="66"/>
  <c r="E113" i="66"/>
  <c r="F113" i="66"/>
  <c r="G113" i="66"/>
  <c r="H113" i="66"/>
  <c r="D114" i="66"/>
  <c r="E114" i="66"/>
  <c r="F114" i="66"/>
  <c r="G114" i="66"/>
  <c r="H114" i="66"/>
  <c r="D115" i="66"/>
  <c r="E115" i="66"/>
  <c r="F115" i="66"/>
  <c r="G115" i="66"/>
  <c r="H115" i="66"/>
  <c r="D116" i="66"/>
  <c r="E116" i="66"/>
  <c r="F116" i="66"/>
  <c r="G116" i="66"/>
  <c r="H116" i="66"/>
  <c r="D117" i="66"/>
  <c r="E117" i="66"/>
  <c r="F117" i="66"/>
  <c r="G117" i="66"/>
  <c r="H117" i="66"/>
  <c r="D118" i="66"/>
  <c r="E118" i="66"/>
  <c r="F118" i="66"/>
  <c r="G118" i="66"/>
  <c r="H118" i="66"/>
  <c r="D119" i="66"/>
  <c r="E119" i="66"/>
  <c r="F119" i="66"/>
  <c r="G119" i="66"/>
  <c r="H119" i="66"/>
  <c r="D120" i="66"/>
  <c r="E120" i="66"/>
  <c r="F120" i="66"/>
  <c r="G120" i="66"/>
  <c r="H120" i="66"/>
  <c r="D121" i="66"/>
  <c r="E121" i="66"/>
  <c r="F121" i="66"/>
  <c r="G121" i="66"/>
  <c r="H121" i="66"/>
  <c r="D122" i="66"/>
  <c r="E122" i="66"/>
  <c r="F122" i="66"/>
  <c r="G122" i="66"/>
  <c r="H122" i="66"/>
  <c r="D123" i="66"/>
  <c r="E123" i="66"/>
  <c r="F123" i="66"/>
  <c r="G123" i="66"/>
  <c r="H123" i="66"/>
  <c r="D124" i="66"/>
  <c r="E124" i="66"/>
  <c r="F124" i="66"/>
  <c r="G124" i="66"/>
  <c r="H124" i="66"/>
  <c r="D125" i="66"/>
  <c r="E125" i="66"/>
  <c r="F125" i="66"/>
  <c r="G125" i="66"/>
  <c r="H125" i="66"/>
  <c r="D126" i="66"/>
  <c r="E126" i="66"/>
  <c r="F126" i="66"/>
  <c r="G126" i="66"/>
  <c r="H126" i="66"/>
  <c r="D127" i="66"/>
  <c r="E127" i="66"/>
  <c r="F127" i="66"/>
  <c r="G127" i="66"/>
  <c r="H127" i="66"/>
  <c r="D128" i="66"/>
  <c r="E128" i="66"/>
  <c r="F128" i="66"/>
  <c r="G128" i="66"/>
  <c r="H128" i="66"/>
  <c r="D129" i="66"/>
  <c r="E129" i="66"/>
  <c r="F129" i="66"/>
  <c r="G129" i="66"/>
  <c r="H129" i="66"/>
  <c r="D130" i="66"/>
  <c r="E130" i="66"/>
  <c r="F130" i="66"/>
  <c r="G130" i="66"/>
  <c r="H130" i="66"/>
  <c r="D131" i="66"/>
  <c r="E131" i="66"/>
  <c r="F131" i="66"/>
  <c r="G131" i="66"/>
  <c r="H131" i="66"/>
  <c r="D133" i="66"/>
  <c r="E133" i="66"/>
  <c r="F133" i="66"/>
  <c r="G133" i="66"/>
  <c r="H133" i="66"/>
  <c r="E110" i="66"/>
  <c r="F110" i="66"/>
  <c r="G110" i="66"/>
  <c r="H110" i="66"/>
  <c r="B111" i="66"/>
  <c r="A111" i="66" s="1"/>
  <c r="B112" i="66"/>
  <c r="A112" i="66" s="1"/>
  <c r="B113" i="66"/>
  <c r="A113" i="66" s="1"/>
  <c r="B114" i="66"/>
  <c r="A114" i="66" s="1"/>
  <c r="B115" i="66"/>
  <c r="A115" i="66" s="1"/>
  <c r="B116" i="66"/>
  <c r="A116" i="66" s="1"/>
  <c r="B117" i="66"/>
  <c r="A117" i="66" s="1"/>
  <c r="B118" i="66"/>
  <c r="A118" i="66" s="1"/>
  <c r="B119" i="66"/>
  <c r="A119" i="66" s="1"/>
  <c r="B120" i="66"/>
  <c r="A120" i="66" s="1"/>
  <c r="B121" i="66"/>
  <c r="A121" i="66" s="1"/>
  <c r="B122" i="66"/>
  <c r="A122" i="66" s="1"/>
  <c r="B123" i="66"/>
  <c r="A123" i="66" s="1"/>
  <c r="B124" i="66"/>
  <c r="A124" i="66" s="1"/>
  <c r="B125" i="66"/>
  <c r="A125" i="66" s="1"/>
  <c r="B126" i="66"/>
  <c r="A126" i="66" s="1"/>
  <c r="B127" i="66"/>
  <c r="A127" i="66" s="1"/>
  <c r="B128" i="66"/>
  <c r="A128" i="66" s="1"/>
  <c r="B129" i="66"/>
  <c r="A129" i="66" s="1"/>
  <c r="B130" i="66"/>
  <c r="A130" i="66" s="1"/>
  <c r="B131" i="66"/>
  <c r="A131" i="66" s="1"/>
  <c r="B132" i="66"/>
  <c r="B133" i="66"/>
  <c r="B110" i="66"/>
  <c r="H168" i="66"/>
  <c r="G168" i="66"/>
  <c r="F168" i="66"/>
  <c r="E168" i="66"/>
  <c r="D168" i="66"/>
  <c r="B168" i="66"/>
  <c r="B167" i="66"/>
  <c r="X166" i="66"/>
  <c r="G166" i="66"/>
  <c r="F166" i="66"/>
  <c r="E166" i="66"/>
  <c r="D166" i="66"/>
  <c r="B166" i="66"/>
  <c r="A166" i="66" s="1"/>
  <c r="X165" i="66"/>
  <c r="G165" i="66"/>
  <c r="F165" i="66"/>
  <c r="E165" i="66"/>
  <c r="D165" i="66"/>
  <c r="B165" i="66"/>
  <c r="A165" i="66" s="1"/>
  <c r="X164" i="66"/>
  <c r="H166" i="66" s="1"/>
  <c r="G164" i="66"/>
  <c r="F164" i="66"/>
  <c r="E164" i="66"/>
  <c r="D164" i="66"/>
  <c r="B164" i="66"/>
  <c r="A164" i="66" s="1"/>
  <c r="X163" i="66"/>
  <c r="H165" i="66" s="1"/>
  <c r="G163" i="66"/>
  <c r="F163" i="66"/>
  <c r="E163" i="66"/>
  <c r="D163" i="66"/>
  <c r="B163" i="66"/>
  <c r="A163" i="66" s="1"/>
  <c r="X162" i="66"/>
  <c r="H164" i="66" s="1"/>
  <c r="G162" i="66"/>
  <c r="F162" i="66"/>
  <c r="E162" i="66"/>
  <c r="D162" i="66"/>
  <c r="B162" i="66"/>
  <c r="A162" i="66" s="1"/>
  <c r="X161" i="66"/>
  <c r="H163" i="66" s="1"/>
  <c r="G161" i="66"/>
  <c r="F161" i="66"/>
  <c r="E161" i="66"/>
  <c r="D161" i="66"/>
  <c r="B161" i="66"/>
  <c r="A161" i="66" s="1"/>
  <c r="X160" i="66"/>
  <c r="H162" i="66" s="1"/>
  <c r="G160" i="66"/>
  <c r="F160" i="66"/>
  <c r="E160" i="66"/>
  <c r="D160" i="66"/>
  <c r="B160" i="66"/>
  <c r="A160" i="66" s="1"/>
  <c r="X159" i="66"/>
  <c r="H161" i="66" s="1"/>
  <c r="G159" i="66"/>
  <c r="F159" i="66"/>
  <c r="E159" i="66"/>
  <c r="D159" i="66"/>
  <c r="B159" i="66"/>
  <c r="A159" i="66" s="1"/>
  <c r="X158" i="66"/>
  <c r="H160" i="66" s="1"/>
  <c r="G158" i="66"/>
  <c r="F158" i="66"/>
  <c r="E158" i="66"/>
  <c r="D158" i="66"/>
  <c r="B158" i="66"/>
  <c r="A158" i="66" s="1"/>
  <c r="X157" i="66"/>
  <c r="H159" i="66" s="1"/>
  <c r="G157" i="66"/>
  <c r="F157" i="66"/>
  <c r="E157" i="66"/>
  <c r="D157" i="66"/>
  <c r="B157" i="66"/>
  <c r="A157" i="66" s="1"/>
  <c r="X156" i="66"/>
  <c r="H158" i="66" s="1"/>
  <c r="G156" i="66"/>
  <c r="F156" i="66"/>
  <c r="E156" i="66"/>
  <c r="D156" i="66"/>
  <c r="B156" i="66"/>
  <c r="A156" i="66" s="1"/>
  <c r="X155" i="66"/>
  <c r="H157" i="66" s="1"/>
  <c r="G155" i="66"/>
  <c r="F155" i="66"/>
  <c r="E155" i="66"/>
  <c r="D155" i="66"/>
  <c r="B155" i="66"/>
  <c r="A155" i="66" s="1"/>
  <c r="X154" i="66"/>
  <c r="H156" i="66" s="1"/>
  <c r="G154" i="66"/>
  <c r="F154" i="66"/>
  <c r="E154" i="66"/>
  <c r="D154" i="66"/>
  <c r="B154" i="66"/>
  <c r="A154" i="66" s="1"/>
  <c r="X153" i="66"/>
  <c r="H155" i="66" s="1"/>
  <c r="G153" i="66"/>
  <c r="F153" i="66"/>
  <c r="E153" i="66"/>
  <c r="D153" i="66"/>
  <c r="B153" i="66"/>
  <c r="A153" i="66" s="1"/>
  <c r="X152" i="66"/>
  <c r="H154" i="66" s="1"/>
  <c r="G152" i="66"/>
  <c r="F152" i="66"/>
  <c r="E152" i="66"/>
  <c r="D152" i="66"/>
  <c r="B152" i="66"/>
  <c r="A152" i="66" s="1"/>
  <c r="X151" i="66"/>
  <c r="H153" i="66" s="1"/>
  <c r="G151" i="66"/>
  <c r="F151" i="66"/>
  <c r="E151" i="66"/>
  <c r="D151" i="66"/>
  <c r="B151" i="66"/>
  <c r="A151" i="66" s="1"/>
  <c r="X150" i="66"/>
  <c r="H152" i="66" s="1"/>
  <c r="G150" i="66"/>
  <c r="F150" i="66"/>
  <c r="E150" i="66"/>
  <c r="D150" i="66"/>
  <c r="B150" i="66"/>
  <c r="A150" i="66" s="1"/>
  <c r="X149" i="66"/>
  <c r="H151" i="66" s="1"/>
  <c r="G149" i="66"/>
  <c r="F149" i="66"/>
  <c r="E149" i="66"/>
  <c r="D149" i="66"/>
  <c r="B149" i="66"/>
  <c r="A149" i="66" s="1"/>
  <c r="X148" i="66"/>
  <c r="H150" i="66" s="1"/>
  <c r="G148" i="66"/>
  <c r="F148" i="66"/>
  <c r="E148" i="66"/>
  <c r="D148" i="66"/>
  <c r="B148" i="66"/>
  <c r="A148" i="66" s="1"/>
  <c r="X147" i="66"/>
  <c r="H149" i="66" s="1"/>
  <c r="G147" i="66"/>
  <c r="F147" i="66"/>
  <c r="E147" i="66"/>
  <c r="D147" i="66"/>
  <c r="B147" i="66"/>
  <c r="A147" i="66" s="1"/>
  <c r="X146" i="66"/>
  <c r="H148" i="66" s="1"/>
  <c r="G146" i="66"/>
  <c r="F146" i="66"/>
  <c r="E146" i="66"/>
  <c r="D146" i="66"/>
  <c r="B146" i="66"/>
  <c r="A146" i="66" s="1"/>
  <c r="X145" i="66"/>
  <c r="H147" i="66" s="1"/>
  <c r="G145" i="66"/>
  <c r="F145" i="66"/>
  <c r="E145" i="66"/>
  <c r="D145" i="66"/>
  <c r="B145" i="66"/>
  <c r="A145" i="66" s="1"/>
  <c r="X144" i="66"/>
  <c r="H146" i="66" s="1"/>
  <c r="X143" i="66"/>
  <c r="H145" i="66" s="1"/>
  <c r="AC142" i="66"/>
  <c r="AB142" i="66"/>
  <c r="AA142" i="66"/>
  <c r="Z142" i="66"/>
  <c r="Y142" i="66"/>
  <c r="X99" i="66"/>
  <c r="X98" i="66"/>
  <c r="X97" i="66"/>
  <c r="X96" i="66"/>
  <c r="X95" i="66"/>
  <c r="X94" i="66"/>
  <c r="X93" i="66"/>
  <c r="X92" i="66"/>
  <c r="X91" i="66"/>
  <c r="X90" i="66"/>
  <c r="X89" i="66"/>
  <c r="X88" i="66"/>
  <c r="X87" i="66"/>
  <c r="X86" i="66"/>
  <c r="X85" i="66"/>
  <c r="X84" i="66"/>
  <c r="X83" i="66"/>
  <c r="X82" i="66"/>
  <c r="X81" i="66"/>
  <c r="X80" i="66"/>
  <c r="X79" i="66"/>
  <c r="X78" i="66"/>
  <c r="X77" i="66"/>
  <c r="X76" i="66"/>
  <c r="AB69" i="66"/>
  <c r="AA69" i="66"/>
  <c r="Z69" i="66"/>
  <c r="Y69" i="66"/>
  <c r="X69" i="66"/>
  <c r="AB68" i="66"/>
  <c r="X68" i="66"/>
  <c r="AB67" i="66"/>
  <c r="AB66" i="66"/>
  <c r="AB65" i="66"/>
  <c r="AB64" i="66"/>
  <c r="AA64" i="66"/>
  <c r="Y64" i="66"/>
  <c r="AK63" i="66"/>
  <c r="Y63" i="66"/>
  <c r="AK62" i="66"/>
  <c r="AA62" i="66"/>
  <c r="Y62" i="66"/>
  <c r="AK61" i="66"/>
  <c r="AA61" i="66"/>
  <c r="Y61" i="66"/>
  <c r="AK60" i="66"/>
  <c r="AA60" i="66"/>
  <c r="Y60" i="66"/>
  <c r="AK59" i="66"/>
  <c r="AA59" i="66"/>
  <c r="Y59" i="66"/>
  <c r="AK58" i="66"/>
  <c r="AA58" i="66"/>
  <c r="Y58" i="66"/>
  <c r="AK57" i="66"/>
  <c r="AA57" i="66"/>
  <c r="Y57" i="66"/>
  <c r="AK56" i="66"/>
  <c r="AA56" i="66"/>
  <c r="Y56" i="66"/>
  <c r="AK55" i="66"/>
  <c r="AA55" i="66"/>
  <c r="Y55" i="66"/>
  <c r="AK54" i="66"/>
  <c r="AA54" i="66"/>
  <c r="Y54" i="66"/>
  <c r="AK53" i="66"/>
  <c r="AA53" i="66"/>
  <c r="Y53" i="66"/>
  <c r="AK52" i="66"/>
  <c r="AA52" i="66"/>
  <c r="Y52" i="66"/>
  <c r="AK51" i="66"/>
  <c r="AA51" i="66"/>
  <c r="Y51" i="66"/>
  <c r="AK50" i="66"/>
  <c r="AA50" i="66"/>
  <c r="Y50" i="66"/>
  <c r="AK49" i="66"/>
  <c r="AA49" i="66"/>
  <c r="Y49" i="66"/>
  <c r="AK48" i="66"/>
  <c r="AA48" i="66"/>
  <c r="Y48" i="66"/>
  <c r="AK47" i="66"/>
  <c r="AA47" i="66"/>
  <c r="Y47" i="66"/>
  <c r="AK46" i="66"/>
  <c r="AA46" i="66"/>
  <c r="Y46" i="66"/>
  <c r="AK45" i="66"/>
  <c r="AA45" i="66"/>
  <c r="Y45" i="66"/>
  <c r="AK44" i="66"/>
  <c r="AA44" i="66"/>
  <c r="Y44" i="66"/>
  <c r="AK43" i="66"/>
  <c r="AA43" i="66"/>
  <c r="Y43" i="66"/>
  <c r="AK42" i="66"/>
  <c r="AA42" i="66"/>
  <c r="Y42" i="66"/>
  <c r="AK41" i="66"/>
  <c r="AA41" i="66"/>
  <c r="Y41" i="66"/>
  <c r="AK40" i="66"/>
  <c r="AV39" i="66"/>
  <c r="BA39" i="66" s="1"/>
  <c r="AU39" i="66"/>
  <c r="AZ39" i="66" s="1"/>
  <c r="AT39" i="66"/>
  <c r="AY39" i="66" s="1"/>
  <c r="AS39" i="66"/>
  <c r="AX39" i="66" s="1"/>
  <c r="AR39" i="66"/>
  <c r="AW39" i="66" s="1"/>
  <c r="AP39" i="66"/>
  <c r="AO39" i="66"/>
  <c r="AN39" i="66"/>
  <c r="AM39" i="66"/>
  <c r="AL39" i="66"/>
  <c r="AD32" i="66"/>
  <c r="AC32" i="66"/>
  <c r="AB32" i="66"/>
  <c r="AA32" i="66"/>
  <c r="Z32" i="66"/>
  <c r="X32" i="66"/>
  <c r="O32" i="66"/>
  <c r="N32" i="66"/>
  <c r="M32" i="66"/>
  <c r="L32" i="66"/>
  <c r="K32" i="66"/>
  <c r="I32" i="66"/>
  <c r="X31" i="66"/>
  <c r="G167" i="66"/>
  <c r="M31" i="66"/>
  <c r="E167" i="66"/>
  <c r="D132" i="66"/>
  <c r="AD30" i="66"/>
  <c r="AC30" i="66"/>
  <c r="AB30" i="66"/>
  <c r="AA30" i="66"/>
  <c r="Z30" i="66"/>
  <c r="X30" i="66"/>
  <c r="R30" i="66"/>
  <c r="S30" i="66" s="1"/>
  <c r="O30" i="66"/>
  <c r="AG27" i="66" s="1"/>
  <c r="N30" i="66"/>
  <c r="M30" i="66"/>
  <c r="L30" i="66"/>
  <c r="K30" i="66"/>
  <c r="I30" i="66"/>
  <c r="AD29" i="66"/>
  <c r="AC29" i="66"/>
  <c r="AB29" i="66"/>
  <c r="AA29" i="66"/>
  <c r="Z29" i="66"/>
  <c r="X29" i="66"/>
  <c r="R29" i="66"/>
  <c r="S29" i="66" s="1"/>
  <c r="O29" i="66"/>
  <c r="AG26" i="66" s="1"/>
  <c r="N29" i="66"/>
  <c r="M29" i="66"/>
  <c r="L29" i="66"/>
  <c r="K29" i="66"/>
  <c r="I29" i="66"/>
  <c r="AD28" i="66"/>
  <c r="AC28" i="66"/>
  <c r="AB28" i="66"/>
  <c r="AA28" i="66"/>
  <c r="Z28" i="66"/>
  <c r="X28" i="66"/>
  <c r="R28" i="66"/>
  <c r="S28" i="66" s="1"/>
  <c r="O28" i="66"/>
  <c r="N28" i="66"/>
  <c r="M28" i="66"/>
  <c r="L28" i="66"/>
  <c r="AM59" i="66" s="1"/>
  <c r="K28" i="66"/>
  <c r="I28" i="66"/>
  <c r="AD27" i="66"/>
  <c r="AC27" i="66"/>
  <c r="AB27" i="66"/>
  <c r="AA27" i="66"/>
  <c r="Z27" i="66"/>
  <c r="X27" i="66"/>
  <c r="R27" i="66"/>
  <c r="S27" i="66" s="1"/>
  <c r="O27" i="66"/>
  <c r="AG24" i="66" s="1"/>
  <c r="N27" i="66"/>
  <c r="AO58" i="66" s="1"/>
  <c r="M27" i="66"/>
  <c r="L27" i="66"/>
  <c r="K27" i="66"/>
  <c r="I27" i="66"/>
  <c r="AD26" i="66"/>
  <c r="AC26" i="66"/>
  <c r="AB26" i="66"/>
  <c r="AA26" i="66"/>
  <c r="Z26" i="66"/>
  <c r="X26" i="66"/>
  <c r="R26" i="66"/>
  <c r="S26" i="66" s="1"/>
  <c r="P26" i="66"/>
  <c r="O26" i="66"/>
  <c r="N26" i="66"/>
  <c r="AO57" i="66" s="1"/>
  <c r="M26" i="66"/>
  <c r="L26" i="66"/>
  <c r="K26" i="66"/>
  <c r="I26" i="66"/>
  <c r="AD25" i="66"/>
  <c r="AC25" i="66"/>
  <c r="AB25" i="66"/>
  <c r="AA25" i="66"/>
  <c r="Z25" i="66"/>
  <c r="X25" i="66"/>
  <c r="R25" i="66"/>
  <c r="S25" i="66" s="1"/>
  <c r="P25" i="66"/>
  <c r="O25" i="66"/>
  <c r="N25" i="66"/>
  <c r="M25" i="66"/>
  <c r="L25" i="66"/>
  <c r="AM56" i="66" s="1"/>
  <c r="K25" i="66"/>
  <c r="I25" i="66"/>
  <c r="AD24" i="66"/>
  <c r="AC24" i="66"/>
  <c r="AB24" i="66"/>
  <c r="AA24" i="66"/>
  <c r="Z24" i="66"/>
  <c r="X24" i="66"/>
  <c r="R24" i="66"/>
  <c r="O24" i="66"/>
  <c r="AG23" i="66" s="1"/>
  <c r="N24" i="66"/>
  <c r="M24" i="66"/>
  <c r="L24" i="66"/>
  <c r="K24" i="66"/>
  <c r="I24" i="66"/>
  <c r="AD23" i="66"/>
  <c r="AC23" i="66"/>
  <c r="AB23" i="66"/>
  <c r="AA23" i="66"/>
  <c r="Z23" i="66"/>
  <c r="X23" i="66"/>
  <c r="R23" i="66"/>
  <c r="S23" i="66" s="1"/>
  <c r="O23" i="66"/>
  <c r="AG22" i="66" s="1"/>
  <c r="N23" i="66"/>
  <c r="M23" i="66"/>
  <c r="L23" i="66"/>
  <c r="K23" i="66"/>
  <c r="I23" i="66"/>
  <c r="AD22" i="66"/>
  <c r="AC22" i="66"/>
  <c r="AB22" i="66"/>
  <c r="AA22" i="66"/>
  <c r="Z22" i="66"/>
  <c r="X22" i="66"/>
  <c r="R22" i="66"/>
  <c r="S22" i="66" s="1"/>
  <c r="P22" i="66"/>
  <c r="O22" i="66"/>
  <c r="N22" i="66"/>
  <c r="M22" i="66"/>
  <c r="L22" i="66"/>
  <c r="K22" i="66"/>
  <c r="I22" i="66"/>
  <c r="AD21" i="66"/>
  <c r="AC21" i="66"/>
  <c r="AB21" i="66"/>
  <c r="AA21" i="66"/>
  <c r="Z21" i="66"/>
  <c r="X21" i="66"/>
  <c r="R21" i="66"/>
  <c r="S21" i="66" s="1"/>
  <c r="O21" i="66"/>
  <c r="AG21" i="66" s="1"/>
  <c r="N21" i="66"/>
  <c r="M21" i="66"/>
  <c r="AN52" i="66" s="1"/>
  <c r="L21" i="66"/>
  <c r="K21" i="66"/>
  <c r="AL52" i="66" s="1"/>
  <c r="I21" i="66"/>
  <c r="AD20" i="66"/>
  <c r="AC20" i="66"/>
  <c r="AB20" i="66"/>
  <c r="AA20" i="66"/>
  <c r="Z20" i="66"/>
  <c r="X20" i="66"/>
  <c r="R20" i="66"/>
  <c r="O20" i="66"/>
  <c r="N20" i="66"/>
  <c r="M20" i="66"/>
  <c r="L20" i="66"/>
  <c r="AM51" i="66" s="1"/>
  <c r="K20" i="66"/>
  <c r="AL51" i="66" s="1"/>
  <c r="I20" i="66"/>
  <c r="AD19" i="66"/>
  <c r="AC19" i="66"/>
  <c r="AB19" i="66"/>
  <c r="AA19" i="66"/>
  <c r="Z19" i="66"/>
  <c r="X19" i="66"/>
  <c r="R19" i="66"/>
  <c r="S19" i="66" s="1"/>
  <c r="O19" i="66"/>
  <c r="AG19" i="66" s="1"/>
  <c r="N19" i="66"/>
  <c r="AO50" i="66" s="1"/>
  <c r="M19" i="66"/>
  <c r="L19" i="66"/>
  <c r="K19" i="66"/>
  <c r="AL50" i="66" s="1"/>
  <c r="I19" i="66"/>
  <c r="AD18" i="66"/>
  <c r="AC18" i="66"/>
  <c r="AB18" i="66"/>
  <c r="AA18" i="66"/>
  <c r="Z18" i="66"/>
  <c r="X18" i="66"/>
  <c r="R18" i="66"/>
  <c r="S18" i="66" s="1"/>
  <c r="O18" i="66"/>
  <c r="AG18" i="66" s="1"/>
  <c r="N18" i="66"/>
  <c r="AO49" i="66" s="1"/>
  <c r="M18" i="66"/>
  <c r="L18" i="66"/>
  <c r="AM49" i="66" s="1"/>
  <c r="K18" i="66"/>
  <c r="I18" i="66"/>
  <c r="AD17" i="66"/>
  <c r="AC17" i="66"/>
  <c r="AB17" i="66"/>
  <c r="AA17" i="66"/>
  <c r="Z17" i="66"/>
  <c r="X17" i="66"/>
  <c r="R17" i="66"/>
  <c r="O17" i="66"/>
  <c r="AG17" i="66" s="1"/>
  <c r="N17" i="66"/>
  <c r="M17" i="66"/>
  <c r="AN48" i="66" s="1"/>
  <c r="L17" i="66"/>
  <c r="K17" i="66"/>
  <c r="I17" i="66"/>
  <c r="AD16" i="66"/>
  <c r="AC16" i="66"/>
  <c r="AB16" i="66"/>
  <c r="AA16" i="66"/>
  <c r="Z16" i="66"/>
  <c r="X16" i="66"/>
  <c r="R16" i="66"/>
  <c r="S16" i="66" s="1"/>
  <c r="O16" i="66"/>
  <c r="AG16" i="66" s="1"/>
  <c r="N16" i="66"/>
  <c r="M16" i="66"/>
  <c r="L16" i="66"/>
  <c r="K16" i="66"/>
  <c r="I16" i="66"/>
  <c r="AD15" i="66"/>
  <c r="AC15" i="66"/>
  <c r="AB15" i="66"/>
  <c r="AA15" i="66"/>
  <c r="Z15" i="66"/>
  <c r="X15" i="66"/>
  <c r="R15" i="66"/>
  <c r="S15" i="66" s="1"/>
  <c r="O15" i="66"/>
  <c r="AG15" i="66" s="1"/>
  <c r="N15" i="66"/>
  <c r="M15" i="66"/>
  <c r="AN46" i="66" s="1"/>
  <c r="L15" i="66"/>
  <c r="K15" i="66"/>
  <c r="I15" i="66"/>
  <c r="AD14" i="66"/>
  <c r="AC14" i="66"/>
  <c r="AB14" i="66"/>
  <c r="AA14" i="66"/>
  <c r="Z14" i="66"/>
  <c r="X14" i="66"/>
  <c r="R14" i="66"/>
  <c r="AQ45" i="66" s="1"/>
  <c r="O14" i="66"/>
  <c r="AG14" i="66" s="1"/>
  <c r="N14" i="66"/>
  <c r="M14" i="66"/>
  <c r="AN45" i="66" s="1"/>
  <c r="L14" i="66"/>
  <c r="K14" i="66"/>
  <c r="I14" i="66"/>
  <c r="AD13" i="66"/>
  <c r="AC13" i="66"/>
  <c r="AB13" i="66"/>
  <c r="AA13" i="66"/>
  <c r="Z13" i="66"/>
  <c r="X13" i="66"/>
  <c r="R13" i="66"/>
  <c r="S13" i="66" s="1"/>
  <c r="O13" i="66"/>
  <c r="AG13" i="66" s="1"/>
  <c r="N13" i="66"/>
  <c r="M13" i="66"/>
  <c r="AN44" i="66" s="1"/>
  <c r="L13" i="66"/>
  <c r="K13" i="66"/>
  <c r="I13" i="66"/>
  <c r="AD12" i="66"/>
  <c r="AC12" i="66"/>
  <c r="AB12" i="66"/>
  <c r="AA12" i="66"/>
  <c r="Z12" i="66"/>
  <c r="X12" i="66"/>
  <c r="R12" i="66"/>
  <c r="AQ43" i="66" s="1"/>
  <c r="O12" i="66"/>
  <c r="AG12" i="66" s="1"/>
  <c r="N12" i="66"/>
  <c r="M12" i="66"/>
  <c r="L12" i="66"/>
  <c r="AM43" i="66" s="1"/>
  <c r="K12" i="66"/>
  <c r="I12" i="66"/>
  <c r="AD11" i="66"/>
  <c r="AC11" i="66"/>
  <c r="AB11" i="66"/>
  <c r="AA11" i="66"/>
  <c r="Z11" i="66"/>
  <c r="X11" i="66"/>
  <c r="R11" i="66"/>
  <c r="S11" i="66" s="1"/>
  <c r="O11" i="66"/>
  <c r="AG11" i="66" s="1"/>
  <c r="N11" i="66"/>
  <c r="M11" i="66"/>
  <c r="AN42" i="66" s="1"/>
  <c r="L11" i="66"/>
  <c r="K11" i="66"/>
  <c r="AL42" i="66" s="1"/>
  <c r="I11" i="66"/>
  <c r="AD10" i="66"/>
  <c r="AC10" i="66"/>
  <c r="AB10" i="66"/>
  <c r="AA10" i="66"/>
  <c r="Z10" i="66"/>
  <c r="X10" i="66"/>
  <c r="R10" i="66"/>
  <c r="S10" i="66" s="1"/>
  <c r="O10" i="66"/>
  <c r="AG10" i="66" s="1"/>
  <c r="N10" i="66"/>
  <c r="AO41" i="66" s="1"/>
  <c r="M10" i="66"/>
  <c r="AN41" i="66" s="1"/>
  <c r="L10" i="66"/>
  <c r="AM41" i="66" s="1"/>
  <c r="K10" i="66"/>
  <c r="I10" i="66"/>
  <c r="AD9" i="66"/>
  <c r="AC9" i="66"/>
  <c r="AB9" i="66"/>
  <c r="AA9" i="66"/>
  <c r="Z9" i="66"/>
  <c r="X9" i="66"/>
  <c r="R9" i="66"/>
  <c r="O9" i="66"/>
  <c r="AG9" i="66" s="1"/>
  <c r="N9" i="66"/>
  <c r="M9" i="66"/>
  <c r="L9" i="66"/>
  <c r="AM40" i="66" s="1"/>
  <c r="K9" i="66"/>
  <c r="AD8" i="66"/>
  <c r="AC8" i="66"/>
  <c r="AB8" i="66"/>
  <c r="AA8" i="66"/>
  <c r="Z8" i="66"/>
  <c r="Y4" i="66"/>
  <c r="AP51" i="66" l="1"/>
  <c r="AG20" i="66"/>
  <c r="AP59" i="66"/>
  <c r="AG25" i="66"/>
  <c r="AH25" i="66" s="1"/>
  <c r="P28" i="66" s="1"/>
  <c r="AM40" i="67"/>
  <c r="AQ40" i="67"/>
  <c r="AO44" i="67"/>
  <c r="AO48" i="67"/>
  <c r="AM60" i="67"/>
  <c r="AQ60" i="67"/>
  <c r="AS43" i="67"/>
  <c r="AN40" i="67"/>
  <c r="AM55" i="67"/>
  <c r="AQ55" i="67"/>
  <c r="AO60" i="67"/>
  <c r="AT59" i="66"/>
  <c r="AU54" i="66"/>
  <c r="A110" i="66"/>
  <c r="AZ54" i="66"/>
  <c r="AZ40" i="66"/>
  <c r="AO43" i="66"/>
  <c r="AL44" i="66"/>
  <c r="AP44" i="66"/>
  <c r="AL48" i="66"/>
  <c r="AP48" i="66"/>
  <c r="AZ58" i="66"/>
  <c r="AL43" i="66"/>
  <c r="AM44" i="66"/>
  <c r="AM48" i="66"/>
  <c r="AD31" i="66"/>
  <c r="O31" i="66" s="1"/>
  <c r="T25" i="66"/>
  <c r="BG45" i="67"/>
  <c r="BG49" i="67"/>
  <c r="BG53" i="67"/>
  <c r="BG57" i="67"/>
  <c r="BG61" i="67"/>
  <c r="BG40" i="67"/>
  <c r="BG41" i="67"/>
  <c r="BG46" i="67"/>
  <c r="BG50" i="67"/>
  <c r="BG54" i="67"/>
  <c r="BG58" i="67"/>
  <c r="BG62" i="67"/>
  <c r="BG43" i="67"/>
  <c r="BG47" i="67"/>
  <c r="BG51" i="67"/>
  <c r="BG55" i="67"/>
  <c r="BG59" i="67"/>
  <c r="BG63" i="67"/>
  <c r="BG44" i="67"/>
  <c r="BG48" i="67"/>
  <c r="BG52" i="67"/>
  <c r="BG56" i="67"/>
  <c r="BG60" i="67"/>
  <c r="BH39" i="67"/>
  <c r="BB39" i="67"/>
  <c r="BA63" i="67"/>
  <c r="BE63" i="67"/>
  <c r="BB63" i="67"/>
  <c r="BD63" i="67"/>
  <c r="BC63" i="67"/>
  <c r="BF63" i="67"/>
  <c r="X116" i="67"/>
  <c r="AD116" i="67" s="1"/>
  <c r="A116" i="67"/>
  <c r="X124" i="67"/>
  <c r="AD124" i="67" s="1"/>
  <c r="A124" i="67"/>
  <c r="P23" i="67"/>
  <c r="BI39" i="67"/>
  <c r="BC39" i="67"/>
  <c r="BD40" i="67"/>
  <c r="BB40" i="67"/>
  <c r="BC40" i="67"/>
  <c r="BF40" i="67"/>
  <c r="BE40" i="67"/>
  <c r="AZ42" i="67"/>
  <c r="BB42" i="67"/>
  <c r="BE42" i="67"/>
  <c r="BD42" i="67"/>
  <c r="BC42" i="67"/>
  <c r="BF42" i="67"/>
  <c r="BG42" i="67" s="1"/>
  <c r="X113" i="67"/>
  <c r="AD113" i="67" s="1"/>
  <c r="A113" i="67"/>
  <c r="X117" i="67"/>
  <c r="AD117" i="67" s="1"/>
  <c r="A117" i="67"/>
  <c r="X121" i="67"/>
  <c r="AD121" i="67" s="1"/>
  <c r="A121" i="67"/>
  <c r="X125" i="67"/>
  <c r="AD125" i="67" s="1"/>
  <c r="A125" i="67"/>
  <c r="AD31" i="67"/>
  <c r="O31" i="67" s="1"/>
  <c r="AN41" i="67"/>
  <c r="AO42" i="67"/>
  <c r="BJ39" i="67"/>
  <c r="BD39" i="67"/>
  <c r="BB44" i="67"/>
  <c r="BE44" i="67"/>
  <c r="BF44" i="67"/>
  <c r="BD44" i="67"/>
  <c r="BC44" i="67"/>
  <c r="BF45" i="67"/>
  <c r="BB45" i="67"/>
  <c r="BC45" i="67"/>
  <c r="BD45" i="67"/>
  <c r="BE45" i="67"/>
  <c r="BC46" i="67"/>
  <c r="BB46" i="67"/>
  <c r="BD46" i="67"/>
  <c r="BE46" i="67"/>
  <c r="BF46" i="67"/>
  <c r="AZ47" i="67"/>
  <c r="BC47" i="67"/>
  <c r="BD47" i="67"/>
  <c r="BF47" i="67"/>
  <c r="BB47" i="67"/>
  <c r="BE47" i="67"/>
  <c r="BC48" i="67"/>
  <c r="BE48" i="67"/>
  <c r="BF48" i="67"/>
  <c r="BB48" i="67"/>
  <c r="BD48" i="67"/>
  <c r="AZ49" i="67"/>
  <c r="BF49" i="67"/>
  <c r="BE49" i="67"/>
  <c r="BD49" i="67"/>
  <c r="BB49" i="67"/>
  <c r="BC49" i="67"/>
  <c r="AY50" i="67"/>
  <c r="BE50" i="67"/>
  <c r="BC50" i="67"/>
  <c r="BF50" i="67"/>
  <c r="BD50" i="67"/>
  <c r="BB50" i="67"/>
  <c r="BB51" i="67"/>
  <c r="BD51" i="67"/>
  <c r="BC51" i="67"/>
  <c r="BE51" i="67"/>
  <c r="BF51" i="67"/>
  <c r="AU52" i="67"/>
  <c r="BD52" i="67"/>
  <c r="BB52" i="67"/>
  <c r="BE52" i="67"/>
  <c r="BC52" i="67"/>
  <c r="BF52" i="67"/>
  <c r="BB53" i="67"/>
  <c r="BC53" i="67"/>
  <c r="BE53" i="67"/>
  <c r="BD53" i="67"/>
  <c r="BF53" i="67"/>
  <c r="AU54" i="67"/>
  <c r="BF54" i="67"/>
  <c r="BE54" i="67"/>
  <c r="BC54" i="67"/>
  <c r="BD54" i="67"/>
  <c r="BB54" i="67"/>
  <c r="BD55" i="67"/>
  <c r="BF55" i="67"/>
  <c r="BE55" i="67"/>
  <c r="BC55" i="67"/>
  <c r="BB55" i="67"/>
  <c r="BE56" i="67"/>
  <c r="BC56" i="67"/>
  <c r="BF56" i="67"/>
  <c r="BD56" i="67"/>
  <c r="BB56" i="67"/>
  <c r="BD57" i="67"/>
  <c r="BC57" i="67"/>
  <c r="BE57" i="67"/>
  <c r="BB57" i="67"/>
  <c r="BF57" i="67"/>
  <c r="BE58" i="67"/>
  <c r="BF58" i="67"/>
  <c r="BC58" i="67"/>
  <c r="BB58" i="67"/>
  <c r="BD58" i="67"/>
  <c r="BD59" i="67"/>
  <c r="BF59" i="67"/>
  <c r="BC59" i="67"/>
  <c r="BE59" i="67"/>
  <c r="BB59" i="67"/>
  <c r="AU60" i="67"/>
  <c r="BC60" i="67"/>
  <c r="BB60" i="67"/>
  <c r="BD60" i="67"/>
  <c r="BF60" i="67"/>
  <c r="BE60" i="67"/>
  <c r="BF61" i="67"/>
  <c r="BE61" i="67"/>
  <c r="BB61" i="67"/>
  <c r="BD61" i="67"/>
  <c r="BC61" i="67"/>
  <c r="BF62" i="67"/>
  <c r="BD62" i="67"/>
  <c r="BB62" i="67"/>
  <c r="BE62" i="67"/>
  <c r="BC62" i="67"/>
  <c r="X110" i="67"/>
  <c r="AD110" i="67" s="1"/>
  <c r="A110" i="67"/>
  <c r="X114" i="67"/>
  <c r="AD114" i="67" s="1"/>
  <c r="A114" i="67"/>
  <c r="X118" i="67"/>
  <c r="AD118" i="67" s="1"/>
  <c r="A118" i="67"/>
  <c r="X122" i="67"/>
  <c r="AD122" i="67" s="1"/>
  <c r="A122" i="67"/>
  <c r="X126" i="67"/>
  <c r="AD126" i="67" s="1"/>
  <c r="A126" i="67"/>
  <c r="X130" i="67"/>
  <c r="AD130" i="67" s="1"/>
  <c r="A130" i="67"/>
  <c r="BL39" i="67"/>
  <c r="BF39" i="67"/>
  <c r="X112" i="67"/>
  <c r="AD112" i="67" s="1"/>
  <c r="A112" i="67"/>
  <c r="X120" i="67"/>
  <c r="AD120" i="67" s="1"/>
  <c r="A120" i="67"/>
  <c r="X128" i="67"/>
  <c r="AD128" i="67" s="1"/>
  <c r="A128" i="67"/>
  <c r="AS41" i="67"/>
  <c r="BB41" i="67"/>
  <c r="BF41" i="67"/>
  <c r="BC41" i="67"/>
  <c r="BE41" i="67"/>
  <c r="BD41" i="67"/>
  <c r="BE43" i="67"/>
  <c r="BD43" i="67"/>
  <c r="BF43" i="67"/>
  <c r="BC43" i="67"/>
  <c r="BB43" i="67"/>
  <c r="AQ63" i="67"/>
  <c r="X129" i="67"/>
  <c r="AD129" i="67" s="1"/>
  <c r="A129" i="67"/>
  <c r="AO41" i="67"/>
  <c r="BK39" i="67"/>
  <c r="BE39" i="67"/>
  <c r="X111" i="67"/>
  <c r="AD111" i="67" s="1"/>
  <c r="A111" i="67"/>
  <c r="X115" i="67"/>
  <c r="AD115" i="67" s="1"/>
  <c r="A115" i="67"/>
  <c r="X119" i="67"/>
  <c r="AD119" i="67" s="1"/>
  <c r="A119" i="67"/>
  <c r="X123" i="67"/>
  <c r="AD123" i="67" s="1"/>
  <c r="A123" i="67"/>
  <c r="X127" i="67"/>
  <c r="AD127" i="67" s="1"/>
  <c r="A127" i="67"/>
  <c r="X131" i="67"/>
  <c r="AD131" i="67" s="1"/>
  <c r="A131" i="67"/>
  <c r="P28" i="67"/>
  <c r="P27" i="67"/>
  <c r="P24" i="67"/>
  <c r="P29" i="67"/>
  <c r="AR64" i="67"/>
  <c r="BB64" i="67"/>
  <c r="BD64" i="67"/>
  <c r="BF64" i="67"/>
  <c r="BC64" i="67"/>
  <c r="BE64" i="67"/>
  <c r="AT64" i="67"/>
  <c r="BA64" i="67"/>
  <c r="AT42" i="67"/>
  <c r="AS47" i="67"/>
  <c r="AY40" i="67"/>
  <c r="AY58" i="67"/>
  <c r="AV40" i="67"/>
  <c r="AT45" i="67"/>
  <c r="AZ41" i="67"/>
  <c r="B183" i="67"/>
  <c r="X148" i="67"/>
  <c r="AD148" i="67" s="1"/>
  <c r="AX44" i="67"/>
  <c r="AZ45" i="67"/>
  <c r="B187" i="67"/>
  <c r="X152" i="67"/>
  <c r="AD152" i="67" s="1"/>
  <c r="X154" i="67"/>
  <c r="AD154" i="67" s="1"/>
  <c r="B189" i="67"/>
  <c r="B192" i="67"/>
  <c r="X157" i="67"/>
  <c r="AD157" i="67" s="1"/>
  <c r="AW53" i="67"/>
  <c r="AY54" i="67"/>
  <c r="B196" i="67"/>
  <c r="X161" i="67"/>
  <c r="AD161" i="67" s="1"/>
  <c r="AW57" i="67"/>
  <c r="B199" i="67"/>
  <c r="X164" i="67"/>
  <c r="AD164" i="67" s="1"/>
  <c r="AW60" i="67"/>
  <c r="B202" i="67"/>
  <c r="X202" i="67" s="1"/>
  <c r="X167" i="67"/>
  <c r="AD167" i="67" s="1"/>
  <c r="AT47" i="67"/>
  <c r="B180" i="67"/>
  <c r="X145" i="67"/>
  <c r="AD145" i="67" s="1"/>
  <c r="B182" i="67"/>
  <c r="X147" i="67"/>
  <c r="AD147" i="67" s="1"/>
  <c r="AX43" i="67"/>
  <c r="AZ44" i="67"/>
  <c r="B186" i="67"/>
  <c r="X151" i="67"/>
  <c r="AD151" i="67" s="1"/>
  <c r="AX47" i="67"/>
  <c r="B190" i="67"/>
  <c r="X155" i="67"/>
  <c r="AD155" i="67" s="1"/>
  <c r="AW52" i="67"/>
  <c r="AY53" i="67"/>
  <c r="B195" i="67"/>
  <c r="X160" i="67"/>
  <c r="AD160" i="67" s="1"/>
  <c r="AW56" i="67"/>
  <c r="AY57" i="67"/>
  <c r="AW59" i="67"/>
  <c r="AY60" i="67"/>
  <c r="B203" i="67"/>
  <c r="X203" i="67" s="1"/>
  <c r="X168" i="67"/>
  <c r="AD168" i="67" s="1"/>
  <c r="AX40" i="67"/>
  <c r="AT41" i="67"/>
  <c r="AS44" i="67"/>
  <c r="AU48" i="67"/>
  <c r="AU56" i="67"/>
  <c r="AW61" i="67"/>
  <c r="AT44" i="67"/>
  <c r="AS46" i="67"/>
  <c r="AZ40" i="67"/>
  <c r="AX42" i="67"/>
  <c r="AZ43" i="67"/>
  <c r="X150" i="67"/>
  <c r="AD150" i="67" s="1"/>
  <c r="B185" i="67"/>
  <c r="AX46" i="67"/>
  <c r="B188" i="67"/>
  <c r="X153" i="67"/>
  <c r="AD153" i="67" s="1"/>
  <c r="B191" i="67"/>
  <c r="X156" i="67"/>
  <c r="AD156" i="67" s="1"/>
  <c r="AY52" i="67"/>
  <c r="B194" i="67"/>
  <c r="X159" i="67"/>
  <c r="AD159" i="67" s="1"/>
  <c r="AW55" i="67"/>
  <c r="AY56" i="67"/>
  <c r="B198" i="67"/>
  <c r="X163" i="67"/>
  <c r="AD163" i="67" s="1"/>
  <c r="AY59" i="67"/>
  <c r="X166" i="67"/>
  <c r="AD166" i="67" s="1"/>
  <c r="B201" i="67"/>
  <c r="AY63" i="67"/>
  <c r="AU40" i="67"/>
  <c r="AX41" i="67"/>
  <c r="AS45" i="67"/>
  <c r="AU58" i="67"/>
  <c r="AR40" i="67"/>
  <c r="AS42" i="67"/>
  <c r="AT46" i="67"/>
  <c r="AV48" i="67"/>
  <c r="AS63" i="67"/>
  <c r="X146" i="67"/>
  <c r="AD146" i="67" s="1"/>
  <c r="B181" i="67"/>
  <c r="BK43" i="67" s="1"/>
  <c r="B184" i="67"/>
  <c r="X149" i="67"/>
  <c r="AD149" i="67" s="1"/>
  <c r="AX45" i="67"/>
  <c r="AZ46" i="67"/>
  <c r="BA48" i="67"/>
  <c r="AY51" i="67"/>
  <c r="X158" i="67"/>
  <c r="AD158" i="67" s="1"/>
  <c r="B193" i="67"/>
  <c r="AW54" i="67"/>
  <c r="AY55" i="67"/>
  <c r="X162" i="67"/>
  <c r="AD162" i="67" s="1"/>
  <c r="B197" i="67"/>
  <c r="AW58" i="67"/>
  <c r="B200" i="67"/>
  <c r="X165" i="67"/>
  <c r="AD165" i="67" s="1"/>
  <c r="AY61" i="67"/>
  <c r="AQ61" i="67"/>
  <c r="T15" i="67"/>
  <c r="S29" i="67"/>
  <c r="T29" i="67" s="1"/>
  <c r="Z96" i="67" s="1"/>
  <c r="AX42" i="66"/>
  <c r="AT41" i="66"/>
  <c r="T10" i="67"/>
  <c r="T18" i="67"/>
  <c r="Y84" i="67"/>
  <c r="Z76" i="67"/>
  <c r="Y94" i="67"/>
  <c r="Z98" i="67"/>
  <c r="Z92" i="67"/>
  <c r="X4" i="67"/>
  <c r="Z70" i="67" s="1"/>
  <c r="Y78" i="67"/>
  <c r="Z82" i="67"/>
  <c r="N31" i="67"/>
  <c r="AO62" i="67" s="1"/>
  <c r="T16" i="67"/>
  <c r="T17" i="67"/>
  <c r="T30" i="67"/>
  <c r="AQ59" i="67"/>
  <c r="S20" i="67"/>
  <c r="T20" i="67" s="1"/>
  <c r="S21" i="67"/>
  <c r="T21" i="67" s="1"/>
  <c r="Y76" i="67"/>
  <c r="Y92" i="67"/>
  <c r="T12" i="67"/>
  <c r="T13" i="67"/>
  <c r="T14" i="67"/>
  <c r="T28" i="67"/>
  <c r="Z84" i="67"/>
  <c r="Y86" i="67"/>
  <c r="Z90" i="67"/>
  <c r="S9" i="67"/>
  <c r="T9" i="67" s="1"/>
  <c r="T11" i="67"/>
  <c r="T19" i="67"/>
  <c r="S24" i="67"/>
  <c r="T24" i="67" s="1"/>
  <c r="S25" i="67"/>
  <c r="T25" i="67" s="1"/>
  <c r="AQ50" i="67"/>
  <c r="AU61" i="67"/>
  <c r="AB31" i="67"/>
  <c r="AT43" i="67"/>
  <c r="AS49" i="67"/>
  <c r="S22" i="67"/>
  <c r="T22" i="67" s="1"/>
  <c r="AQ53" i="67"/>
  <c r="AQ57" i="67"/>
  <c r="S26" i="67"/>
  <c r="T26" i="67" s="1"/>
  <c r="AW62" i="67"/>
  <c r="Z31" i="67"/>
  <c r="K31" i="67"/>
  <c r="AL62" i="67" s="1"/>
  <c r="AV62" i="67"/>
  <c r="I31" i="67"/>
  <c r="AX49" i="67"/>
  <c r="AT49" i="67"/>
  <c r="AP49" i="67"/>
  <c r="AL49" i="67"/>
  <c r="AW49" i="67"/>
  <c r="AR49" i="67"/>
  <c r="AM49" i="67"/>
  <c r="AY49" i="67"/>
  <c r="AQ49" i="67"/>
  <c r="BA49" i="67"/>
  <c r="AU49" i="67"/>
  <c r="AN49" i="67"/>
  <c r="AV49" i="67"/>
  <c r="AO49" i="67"/>
  <c r="AX62" i="67"/>
  <c r="AS62" i="67"/>
  <c r="L31" i="67"/>
  <c r="AM62" i="67" s="1"/>
  <c r="AA63" i="67"/>
  <c r="AX50" i="67"/>
  <c r="AT50" i="67"/>
  <c r="AP50" i="67"/>
  <c r="AL50" i="67"/>
  <c r="AW50" i="67"/>
  <c r="AR50" i="67"/>
  <c r="AM50" i="67"/>
  <c r="AS50" i="67"/>
  <c r="AZ50" i="67"/>
  <c r="AY64" i="67"/>
  <c r="AU64" i="67"/>
  <c r="AQ64" i="67"/>
  <c r="AM64" i="67"/>
  <c r="AW64" i="67"/>
  <c r="AS64" i="67"/>
  <c r="AO64" i="67"/>
  <c r="Z99" i="67"/>
  <c r="Z97" i="67"/>
  <c r="Z95" i="67"/>
  <c r="Z93" i="67"/>
  <c r="Z91" i="67"/>
  <c r="Z89" i="67"/>
  <c r="Z87" i="67"/>
  <c r="Z85" i="67"/>
  <c r="Z83" i="67"/>
  <c r="Z81" i="67"/>
  <c r="Z79" i="67"/>
  <c r="Z77" i="67"/>
  <c r="AX64" i="67"/>
  <c r="AP64" i="67"/>
  <c r="AV64" i="67"/>
  <c r="AN64" i="67"/>
  <c r="AT62" i="67"/>
  <c r="AY62" i="67"/>
  <c r="AO40" i="67"/>
  <c r="AS40" i="67"/>
  <c r="AW40" i="67"/>
  <c r="BA40" i="67"/>
  <c r="AY41" i="67"/>
  <c r="AU41" i="67"/>
  <c r="AQ41" i="67"/>
  <c r="AM41" i="67"/>
  <c r="AP41" i="67"/>
  <c r="AV41" i="67"/>
  <c r="BA41" i="67"/>
  <c r="AY42" i="67"/>
  <c r="AU42" i="67"/>
  <c r="AQ42" i="67"/>
  <c r="AM42" i="67"/>
  <c r="AP42" i="67"/>
  <c r="AV42" i="67"/>
  <c r="BA42" i="67"/>
  <c r="AY43" i="67"/>
  <c r="AU43" i="67"/>
  <c r="AQ43" i="67"/>
  <c r="AM43" i="67"/>
  <c r="AP43" i="67"/>
  <c r="AV43" i="67"/>
  <c r="BA43" i="67"/>
  <c r="AY44" i="67"/>
  <c r="AU44" i="67"/>
  <c r="AQ44" i="67"/>
  <c r="AM44" i="67"/>
  <c r="AP44" i="67"/>
  <c r="AV44" i="67"/>
  <c r="BA44" i="67"/>
  <c r="AY45" i="67"/>
  <c r="AU45" i="67"/>
  <c r="AQ45" i="67"/>
  <c r="AM45" i="67"/>
  <c r="AP45" i="67"/>
  <c r="AV45" i="67"/>
  <c r="BA45" i="67"/>
  <c r="AY46" i="67"/>
  <c r="AU46" i="67"/>
  <c r="AQ46" i="67"/>
  <c r="AM46" i="67"/>
  <c r="AP46" i="67"/>
  <c r="AV46" i="67"/>
  <c r="BA46" i="67"/>
  <c r="AY47" i="67"/>
  <c r="AU47" i="67"/>
  <c r="AQ47" i="67"/>
  <c r="AM47" i="67"/>
  <c r="AP47" i="67"/>
  <c r="AV47" i="67"/>
  <c r="BA47" i="67"/>
  <c r="AX48" i="67"/>
  <c r="AT48" i="67"/>
  <c r="AP48" i="67"/>
  <c r="AW48" i="67"/>
  <c r="AR48" i="67"/>
  <c r="AM48" i="67"/>
  <c r="AQ48" i="67"/>
  <c r="AY48" i="67"/>
  <c r="AN50" i="67"/>
  <c r="AU50" i="67"/>
  <c r="BA50" i="67"/>
  <c r="AZ51" i="67"/>
  <c r="AV51" i="67"/>
  <c r="AR51" i="67"/>
  <c r="AX51" i="67"/>
  <c r="AT51" i="67"/>
  <c r="AP51" i="67"/>
  <c r="AL51" i="67"/>
  <c r="BA51" i="67"/>
  <c r="AS51" i="67"/>
  <c r="AM51" i="67"/>
  <c r="AU51" i="67"/>
  <c r="AU53" i="67"/>
  <c r="AU55" i="67"/>
  <c r="AU57" i="67"/>
  <c r="AU59" i="67"/>
  <c r="AZ64" i="67"/>
  <c r="Z80" i="67"/>
  <c r="Y82" i="67"/>
  <c r="Z88" i="67"/>
  <c r="Y90" i="67"/>
  <c r="Y98" i="67"/>
  <c r="Z4" i="67"/>
  <c r="S23" i="67"/>
  <c r="T23" i="67" s="1"/>
  <c r="S27" i="67"/>
  <c r="T27" i="67" s="1"/>
  <c r="Z94" i="67" s="1"/>
  <c r="AZ62" i="67"/>
  <c r="AU62" i="67"/>
  <c r="AL40" i="67"/>
  <c r="AP40" i="67"/>
  <c r="AT40" i="67"/>
  <c r="AL41" i="67"/>
  <c r="AR41" i="67"/>
  <c r="AW41" i="67"/>
  <c r="AL42" i="67"/>
  <c r="AR42" i="67"/>
  <c r="AW42" i="67"/>
  <c r="AL43" i="67"/>
  <c r="AR43" i="67"/>
  <c r="AW43" i="67"/>
  <c r="AL44" i="67"/>
  <c r="AR44" i="67"/>
  <c r="AW44" i="67"/>
  <c r="AL45" i="67"/>
  <c r="AR45" i="67"/>
  <c r="AW45" i="67"/>
  <c r="AL46" i="67"/>
  <c r="AR46" i="67"/>
  <c r="AW46" i="67"/>
  <c r="AL47" i="67"/>
  <c r="AR47" i="67"/>
  <c r="AW47" i="67"/>
  <c r="AL48" i="67"/>
  <c r="AS48" i="67"/>
  <c r="AZ48" i="67"/>
  <c r="AO50" i="67"/>
  <c r="AV50" i="67"/>
  <c r="AN51" i="67"/>
  <c r="AW51" i="67"/>
  <c r="AZ63" i="67"/>
  <c r="AV63" i="67"/>
  <c r="AR63" i="67"/>
  <c r="AN63" i="67"/>
  <c r="AX63" i="67"/>
  <c r="AT63" i="67"/>
  <c r="AP63" i="67"/>
  <c r="AL63" i="67"/>
  <c r="AW63" i="67"/>
  <c r="AO63" i="67"/>
  <c r="AU63" i="67"/>
  <c r="AM63" i="67"/>
  <c r="AL64" i="67"/>
  <c r="Z78" i="67"/>
  <c r="Y80" i="67"/>
  <c r="Z86" i="67"/>
  <c r="Y88" i="67"/>
  <c r="Y96" i="67"/>
  <c r="AZ52" i="67"/>
  <c r="AV52" i="67"/>
  <c r="AR52" i="67"/>
  <c r="AN52" i="67"/>
  <c r="AX52" i="67"/>
  <c r="AT52" i="67"/>
  <c r="AP52" i="67"/>
  <c r="AL52" i="67"/>
  <c r="AS52" i="67"/>
  <c r="BA52" i="67"/>
  <c r="AZ53" i="67"/>
  <c r="AV53" i="67"/>
  <c r="AR53" i="67"/>
  <c r="AN53" i="67"/>
  <c r="AX53" i="67"/>
  <c r="AT53" i="67"/>
  <c r="AP53" i="67"/>
  <c r="AL53" i="67"/>
  <c r="AS53" i="67"/>
  <c r="BA53" i="67"/>
  <c r="AZ54" i="67"/>
  <c r="AV54" i="67"/>
  <c r="AR54" i="67"/>
  <c r="AN54" i="67"/>
  <c r="AX54" i="67"/>
  <c r="AT54" i="67"/>
  <c r="AP54" i="67"/>
  <c r="AL54" i="67"/>
  <c r="AS54" i="67"/>
  <c r="BA54" i="67"/>
  <c r="AZ55" i="67"/>
  <c r="AV55" i="67"/>
  <c r="AR55" i="67"/>
  <c r="AN55" i="67"/>
  <c r="AX55" i="67"/>
  <c r="AT55" i="67"/>
  <c r="AP55" i="67"/>
  <c r="AL55" i="67"/>
  <c r="AS55" i="67"/>
  <c r="BA55" i="67"/>
  <c r="AZ56" i="67"/>
  <c r="AV56" i="67"/>
  <c r="AR56" i="67"/>
  <c r="AN56" i="67"/>
  <c r="AX56" i="67"/>
  <c r="AT56" i="67"/>
  <c r="AP56" i="67"/>
  <c r="AL56" i="67"/>
  <c r="AS56" i="67"/>
  <c r="BA56" i="67"/>
  <c r="AZ57" i="67"/>
  <c r="AV57" i="67"/>
  <c r="AR57" i="67"/>
  <c r="AN57" i="67"/>
  <c r="AX57" i="67"/>
  <c r="AT57" i="67"/>
  <c r="AP57" i="67"/>
  <c r="AL57" i="67"/>
  <c r="AS57" i="67"/>
  <c r="BA57" i="67"/>
  <c r="AZ58" i="67"/>
  <c r="AV58" i="67"/>
  <c r="AR58" i="67"/>
  <c r="AN58" i="67"/>
  <c r="AX58" i="67"/>
  <c r="AT58" i="67"/>
  <c r="AP58" i="67"/>
  <c r="AL58" i="67"/>
  <c r="AS58" i="67"/>
  <c r="BA58" i="67"/>
  <c r="AZ59" i="67"/>
  <c r="AV59" i="67"/>
  <c r="AR59" i="67"/>
  <c r="AN59" i="67"/>
  <c r="AX59" i="67"/>
  <c r="AT59" i="67"/>
  <c r="AP59" i="67"/>
  <c r="AL59" i="67"/>
  <c r="AS59" i="67"/>
  <c r="BA59" i="67"/>
  <c r="AZ60" i="67"/>
  <c r="AV60" i="67"/>
  <c r="AR60" i="67"/>
  <c r="AN60" i="67"/>
  <c r="AX60" i="67"/>
  <c r="AT60" i="67"/>
  <c r="AP60" i="67"/>
  <c r="AL60" i="67"/>
  <c r="AS60" i="67"/>
  <c r="BA60" i="67"/>
  <c r="AZ61" i="67"/>
  <c r="AV61" i="67"/>
  <c r="AR61" i="67"/>
  <c r="AN61" i="67"/>
  <c r="AX61" i="67"/>
  <c r="AT61" i="67"/>
  <c r="AP61" i="67"/>
  <c r="AL61" i="67"/>
  <c r="AS61" i="67"/>
  <c r="BA61" i="67"/>
  <c r="AR62" i="67"/>
  <c r="AN62" i="67"/>
  <c r="BA62" i="67"/>
  <c r="Y77" i="67"/>
  <c r="Y79" i="67"/>
  <c r="Y81" i="67"/>
  <c r="Y83" i="67"/>
  <c r="Y85" i="67"/>
  <c r="Y87" i="67"/>
  <c r="Y89" i="67"/>
  <c r="Y91" i="67"/>
  <c r="Y93" i="67"/>
  <c r="Y95" i="67"/>
  <c r="Y97" i="67"/>
  <c r="Y99" i="67"/>
  <c r="AZ57" i="66"/>
  <c r="AZ53" i="66"/>
  <c r="AZ51" i="66"/>
  <c r="AR57" i="66"/>
  <c r="AV53" i="66"/>
  <c r="AR49" i="66"/>
  <c r="AT47" i="66"/>
  <c r="AU42" i="66"/>
  <c r="AS56" i="66"/>
  <c r="AT43" i="66"/>
  <c r="AV64" i="66"/>
  <c r="AT40" i="66"/>
  <c r="AS48" i="66"/>
  <c r="AV41" i="66"/>
  <c r="AW55" i="66"/>
  <c r="AZ55" i="66"/>
  <c r="AZ47" i="66"/>
  <c r="AZ43" i="66"/>
  <c r="AX40" i="66"/>
  <c r="BA40" i="66"/>
  <c r="BA41" i="66"/>
  <c r="BA42" i="66"/>
  <c r="BA43" i="66"/>
  <c r="BA44" i="66"/>
  <c r="BA45" i="66"/>
  <c r="AY46" i="66"/>
  <c r="AY47" i="66"/>
  <c r="BA48" i="66"/>
  <c r="BA49" i="66"/>
  <c r="BA50" i="66"/>
  <c r="BA51" i="66"/>
  <c r="AV40" i="66"/>
  <c r="AR53" i="66"/>
  <c r="AU46" i="66"/>
  <c r="AT64" i="66"/>
  <c r="AW51" i="66"/>
  <c r="AZ50" i="66"/>
  <c r="AZ46" i="66"/>
  <c r="AZ42" i="66"/>
  <c r="AU58" i="66"/>
  <c r="AT55" i="66"/>
  <c r="AS52" i="66"/>
  <c r="AU50" i="66"/>
  <c r="AV45" i="66"/>
  <c r="AS44" i="66"/>
  <c r="AR41" i="66"/>
  <c r="AV49" i="66"/>
  <c r="AW59" i="66"/>
  <c r="AW43" i="66"/>
  <c r="AZ56" i="66"/>
  <c r="AZ52" i="66"/>
  <c r="AZ48" i="66"/>
  <c r="AZ44" i="66"/>
  <c r="AZ59" i="66"/>
  <c r="AS60" i="66"/>
  <c r="AX61" i="66"/>
  <c r="G132" i="66"/>
  <c r="AU62" i="66" s="1"/>
  <c r="AV57" i="66"/>
  <c r="AT51" i="66"/>
  <c r="AR45" i="66"/>
  <c r="AW47" i="66"/>
  <c r="AZ49" i="66"/>
  <c r="AZ45" i="66"/>
  <c r="AZ41" i="66"/>
  <c r="AP52" i="66"/>
  <c r="T21" i="66"/>
  <c r="T19" i="66"/>
  <c r="T23" i="66"/>
  <c r="T27" i="66"/>
  <c r="Z94" i="66" s="1"/>
  <c r="BA63" i="66"/>
  <c r="AU63" i="66"/>
  <c r="AY63" i="66"/>
  <c r="AS63" i="66"/>
  <c r="AQ63" i="66"/>
  <c r="AT63" i="66"/>
  <c r="AV61" i="66"/>
  <c r="AW63" i="66"/>
  <c r="AZ63" i="66"/>
  <c r="AZ61" i="66"/>
  <c r="AQ51" i="66"/>
  <c r="S20" i="66"/>
  <c r="T20" i="66" s="1"/>
  <c r="AQ55" i="66"/>
  <c r="S24" i="66"/>
  <c r="T24" i="66" s="1"/>
  <c r="BA52" i="66"/>
  <c r="AW52" i="66"/>
  <c r="AT52" i="66"/>
  <c r="AY52" i="66"/>
  <c r="AR52" i="66"/>
  <c r="AV52" i="66"/>
  <c r="BA53" i="66"/>
  <c r="AS53" i="66"/>
  <c r="AY53" i="66"/>
  <c r="AU53" i="66"/>
  <c r="BA54" i="66"/>
  <c r="AR54" i="66"/>
  <c r="AV54" i="66"/>
  <c r="AY54" i="66"/>
  <c r="AW54" i="66"/>
  <c r="AT54" i="66"/>
  <c r="AP55" i="66"/>
  <c r="BA55" i="66"/>
  <c r="AU55" i="66"/>
  <c r="AY55" i="66"/>
  <c r="AS55" i="66"/>
  <c r="AL55" i="66"/>
  <c r="BA56" i="66"/>
  <c r="BA57" i="66"/>
  <c r="BA58" i="66"/>
  <c r="Z77" i="66"/>
  <c r="Z93" i="66"/>
  <c r="AR63" i="66"/>
  <c r="AT61" i="66"/>
  <c r="AV59" i="66"/>
  <c r="AS58" i="66"/>
  <c r="AU56" i="66"/>
  <c r="AR55" i="66"/>
  <c r="AT53" i="66"/>
  <c r="AV51" i="66"/>
  <c r="AS50" i="66"/>
  <c r="AU48" i="66"/>
  <c r="AR47" i="66"/>
  <c r="AT45" i="66"/>
  <c r="AV43" i="66"/>
  <c r="AS42" i="66"/>
  <c r="AW61" i="66"/>
  <c r="AW53" i="66"/>
  <c r="AW45" i="66"/>
  <c r="AX63" i="66"/>
  <c r="AX59" i="66"/>
  <c r="AX57" i="66"/>
  <c r="AX55" i="66"/>
  <c r="AX53" i="66"/>
  <c r="AX51" i="66"/>
  <c r="AX49" i="66"/>
  <c r="AX47" i="66"/>
  <c r="AX45" i="66"/>
  <c r="AX43" i="66"/>
  <c r="AX41" i="66"/>
  <c r="AM60" i="66"/>
  <c r="BA60" i="66"/>
  <c r="AW60" i="66"/>
  <c r="AT60" i="66"/>
  <c r="AY60" i="66"/>
  <c r="AR60" i="66"/>
  <c r="AV60" i="66"/>
  <c r="AN61" i="66"/>
  <c r="BA61" i="66"/>
  <c r="AS61" i="66"/>
  <c r="AY61" i="66"/>
  <c r="AU61" i="66"/>
  <c r="AR62" i="66"/>
  <c r="AR61" i="66"/>
  <c r="AZ62" i="66"/>
  <c r="AZ60" i="66"/>
  <c r="Z89" i="66"/>
  <c r="AX64" i="66"/>
  <c r="AW64" i="66"/>
  <c r="AU64" i="66"/>
  <c r="AY64" i="66"/>
  <c r="AZ64" i="66"/>
  <c r="AS64" i="66"/>
  <c r="AR64" i="66"/>
  <c r="BA64" i="66"/>
  <c r="E132" i="66"/>
  <c r="AS62" i="66" s="1"/>
  <c r="AV63" i="66"/>
  <c r="AU60" i="66"/>
  <c r="AR59" i="66"/>
  <c r="AT57" i="66"/>
  <c r="AV55" i="66"/>
  <c r="AS54" i="66"/>
  <c r="AU52" i="66"/>
  <c r="AR51" i="66"/>
  <c r="AT49" i="66"/>
  <c r="AV47" i="66"/>
  <c r="AS46" i="66"/>
  <c r="AU44" i="66"/>
  <c r="AR43" i="66"/>
  <c r="AW57" i="66"/>
  <c r="AW49" i="66"/>
  <c r="AW41" i="66"/>
  <c r="AX62" i="66"/>
  <c r="AX60" i="66"/>
  <c r="AX58" i="66"/>
  <c r="AX56" i="66"/>
  <c r="AX54" i="66"/>
  <c r="AX52" i="66"/>
  <c r="AX50" i="66"/>
  <c r="AX48" i="66"/>
  <c r="AX46" i="66"/>
  <c r="AX44" i="66"/>
  <c r="AM52" i="66"/>
  <c r="AM55" i="66"/>
  <c r="AN60" i="66"/>
  <c r="AL59" i="66"/>
  <c r="F132" i="66"/>
  <c r="AT62" i="66" s="1"/>
  <c r="AR40" i="66"/>
  <c r="AS40" i="66"/>
  <c r="AS59" i="66"/>
  <c r="AT58" i="66"/>
  <c r="AU57" i="66"/>
  <c r="AV56" i="66"/>
  <c r="AR56" i="66"/>
  <c r="AS51" i="66"/>
  <c r="AT50" i="66"/>
  <c r="AU49" i="66"/>
  <c r="AV48" i="66"/>
  <c r="AR48" i="66"/>
  <c r="AS47" i="66"/>
  <c r="AT46" i="66"/>
  <c r="AU45" i="66"/>
  <c r="AV44" i="66"/>
  <c r="AR44" i="66"/>
  <c r="AS43" i="66"/>
  <c r="AT42" i="66"/>
  <c r="AU41" i="66"/>
  <c r="AW58" i="66"/>
  <c r="AW50" i="66"/>
  <c r="AW46" i="66"/>
  <c r="AW42" i="66"/>
  <c r="AY59" i="66"/>
  <c r="AY58" i="66"/>
  <c r="AY57" i="66"/>
  <c r="AY56" i="66"/>
  <c r="AY51" i="66"/>
  <c r="AY50" i="66"/>
  <c r="AY49" i="66"/>
  <c r="AY48" i="66"/>
  <c r="AY45" i="66"/>
  <c r="AY44" i="66"/>
  <c r="AY43" i="66"/>
  <c r="AY42" i="66"/>
  <c r="AY41" i="66"/>
  <c r="AY40" i="66"/>
  <c r="T11" i="66"/>
  <c r="Z78" i="66" s="1"/>
  <c r="T15" i="66"/>
  <c r="AO54" i="66"/>
  <c r="AL60" i="66"/>
  <c r="AP60" i="66"/>
  <c r="AL63" i="66"/>
  <c r="AP46" i="66"/>
  <c r="AP47" i="66"/>
  <c r="AU40" i="66"/>
  <c r="AU59" i="66"/>
  <c r="AV58" i="66"/>
  <c r="AR58" i="66"/>
  <c r="AS57" i="66"/>
  <c r="AT56" i="66"/>
  <c r="AU51" i="66"/>
  <c r="AV50" i="66"/>
  <c r="AR50" i="66"/>
  <c r="AS49" i="66"/>
  <c r="AT48" i="66"/>
  <c r="AU47" i="66"/>
  <c r="AV46" i="66"/>
  <c r="AR46" i="66"/>
  <c r="AS45" i="66"/>
  <c r="AT44" i="66"/>
  <c r="AU43" i="66"/>
  <c r="AV42" i="66"/>
  <c r="AR42" i="66"/>
  <c r="AS41" i="66"/>
  <c r="AW40" i="66"/>
  <c r="AW56" i="66"/>
  <c r="AW48" i="66"/>
  <c r="AW44" i="66"/>
  <c r="BA59" i="66"/>
  <c r="BA47" i="66"/>
  <c r="BA46" i="66"/>
  <c r="AQ44" i="66"/>
  <c r="AQ60" i="66"/>
  <c r="AN40" i="66"/>
  <c r="AO42" i="66"/>
  <c r="S12" i="66"/>
  <c r="T12" i="66" s="1"/>
  <c r="Z79" i="66" s="1"/>
  <c r="T13" i="66"/>
  <c r="S14" i="66"/>
  <c r="T14" i="66" s="1"/>
  <c r="AL56" i="66"/>
  <c r="AP56" i="66"/>
  <c r="AP63" i="66"/>
  <c r="AL40" i="66"/>
  <c r="AP40" i="66"/>
  <c r="AM47" i="66"/>
  <c r="AN53" i="66"/>
  <c r="AN56" i="66"/>
  <c r="AN57" i="66"/>
  <c r="AQ59" i="66"/>
  <c r="T30" i="66"/>
  <c r="AM63" i="66"/>
  <c r="AL64" i="66"/>
  <c r="L31" i="66"/>
  <c r="AM62" i="66" s="1"/>
  <c r="AA31" i="66"/>
  <c r="Z80" i="66"/>
  <c r="Y80" i="66"/>
  <c r="T18" i="66"/>
  <c r="T22" i="66"/>
  <c r="T26" i="66"/>
  <c r="Z31" i="66"/>
  <c r="D167" i="66"/>
  <c r="AW62" i="66" s="1"/>
  <c r="Z84" i="66"/>
  <c r="Y84" i="66"/>
  <c r="AO64" i="66"/>
  <c r="AN64" i="66"/>
  <c r="AM64" i="66"/>
  <c r="Z4" i="66"/>
  <c r="Y97" i="66"/>
  <c r="Y93" i="66"/>
  <c r="Y89" i="66"/>
  <c r="Y85" i="66"/>
  <c r="Y81" i="66"/>
  <c r="Y77" i="66"/>
  <c r="AQ64" i="66"/>
  <c r="X4" i="66"/>
  <c r="Z98" i="66"/>
  <c r="Z90" i="66"/>
  <c r="Z86" i="66"/>
  <c r="Z82" i="66"/>
  <c r="AP64" i="66"/>
  <c r="AL62" i="66"/>
  <c r="AP45" i="66"/>
  <c r="AL45" i="66"/>
  <c r="AM45" i="66"/>
  <c r="AO45" i="66"/>
  <c r="AQ46" i="66"/>
  <c r="AM46" i="66"/>
  <c r="AL46" i="66"/>
  <c r="AO46" i="66"/>
  <c r="AN47" i="66"/>
  <c r="AQ47" i="66"/>
  <c r="AL47" i="66"/>
  <c r="AO47" i="66"/>
  <c r="AQ56" i="66"/>
  <c r="AN58" i="66"/>
  <c r="AQ58" i="66"/>
  <c r="AM58" i="66"/>
  <c r="AL58" i="66"/>
  <c r="AP58" i="66"/>
  <c r="AO61" i="66"/>
  <c r="Z81" i="66"/>
  <c r="Z88" i="66"/>
  <c r="Y88" i="66"/>
  <c r="Z97" i="66"/>
  <c r="AO53" i="66"/>
  <c r="Y96" i="66"/>
  <c r="T10" i="66"/>
  <c r="T16" i="66"/>
  <c r="T28" i="66"/>
  <c r="I31" i="66"/>
  <c r="H167" i="66"/>
  <c r="BA62" i="66" s="1"/>
  <c r="AN62" i="66"/>
  <c r="AQ40" i="66"/>
  <c r="S9" i="66"/>
  <c r="T9" i="66" s="1"/>
  <c r="AQ48" i="66"/>
  <c r="S17" i="66"/>
  <c r="T17" i="66" s="1"/>
  <c r="F167" i="66"/>
  <c r="AY62" i="66" s="1"/>
  <c r="AB31" i="66"/>
  <c r="AQ52" i="66"/>
  <c r="AN54" i="66"/>
  <c r="AQ54" i="66"/>
  <c r="AM54" i="66"/>
  <c r="AP54" i="66"/>
  <c r="AL54" i="66"/>
  <c r="AA63" i="66"/>
  <c r="Z76" i="66"/>
  <c r="Y76" i="66"/>
  <c r="Z85" i="66"/>
  <c r="Z92" i="66"/>
  <c r="Y92" i="66"/>
  <c r="T29" i="66"/>
  <c r="Z96" i="66" s="1"/>
  <c r="N31" i="66"/>
  <c r="AO62" i="66" s="1"/>
  <c r="AC31" i="66"/>
  <c r="AP41" i="66"/>
  <c r="AL41" i="66"/>
  <c r="AQ41" i="66"/>
  <c r="AQ42" i="66"/>
  <c r="AM42" i="66"/>
  <c r="AP42" i="66"/>
  <c r="AN43" i="66"/>
  <c r="AP43" i="66"/>
  <c r="AN49" i="66"/>
  <c r="AN50" i="66"/>
  <c r="AQ57" i="66"/>
  <c r="AM57" i="66"/>
  <c r="AP57" i="66"/>
  <c r="AL57" i="66"/>
  <c r="Y79" i="66"/>
  <c r="Z83" i="66"/>
  <c r="Y83" i="66"/>
  <c r="Z87" i="66"/>
  <c r="Y87" i="66"/>
  <c r="Z91" i="66"/>
  <c r="Y91" i="66"/>
  <c r="Z95" i="66"/>
  <c r="Y95" i="66"/>
  <c r="Z99" i="66"/>
  <c r="Y99" i="66"/>
  <c r="AP49" i="66"/>
  <c r="AL49" i="66"/>
  <c r="AQ49" i="66"/>
  <c r="AQ50" i="66"/>
  <c r="AM50" i="66"/>
  <c r="AP50" i="66"/>
  <c r="AQ53" i="66"/>
  <c r="AM53" i="66"/>
  <c r="AP53" i="66"/>
  <c r="AL53" i="66"/>
  <c r="AQ61" i="66"/>
  <c r="AM61" i="66"/>
  <c r="AP61" i="66"/>
  <c r="AL61" i="66"/>
  <c r="Y78" i="66"/>
  <c r="Y82" i="66"/>
  <c r="Y86" i="66"/>
  <c r="Y90" i="66"/>
  <c r="Y94" i="66"/>
  <c r="Y98" i="66"/>
  <c r="AO40" i="66"/>
  <c r="AO44" i="66"/>
  <c r="AO48" i="66"/>
  <c r="AN51" i="66"/>
  <c r="AO52" i="66"/>
  <c r="AN55" i="66"/>
  <c r="AO56" i="66"/>
  <c r="AN59" i="66"/>
  <c r="AO60" i="66"/>
  <c r="AN63" i="66"/>
  <c r="AO51" i="66"/>
  <c r="AO55" i="66"/>
  <c r="AO59" i="66"/>
  <c r="AO63" i="66"/>
  <c r="AH20" i="66" l="1"/>
  <c r="P20" i="66" s="1"/>
  <c r="AH12" i="66"/>
  <c r="P12" i="66" s="1"/>
  <c r="AH23" i="66"/>
  <c r="P24" i="66" s="1"/>
  <c r="AH18" i="66"/>
  <c r="P18" i="66" s="1"/>
  <c r="AH13" i="66"/>
  <c r="P13" i="66" s="1"/>
  <c r="AH24" i="66"/>
  <c r="P27" i="66" s="1"/>
  <c r="AH19" i="66"/>
  <c r="P19" i="66" s="1"/>
  <c r="AH14" i="66"/>
  <c r="P14" i="66" s="1"/>
  <c r="AH11" i="66"/>
  <c r="P11" i="66" s="1"/>
  <c r="AH17" i="66"/>
  <c r="P17" i="66" s="1"/>
  <c r="AH22" i="66"/>
  <c r="P23" i="66" s="1"/>
  <c r="AH16" i="66"/>
  <c r="P16" i="66" s="1"/>
  <c r="AH26" i="66"/>
  <c r="P29" i="66" s="1"/>
  <c r="AH9" i="66"/>
  <c r="P9" i="66" s="1"/>
  <c r="AH27" i="66"/>
  <c r="P30" i="66" s="1"/>
  <c r="AH21" i="66"/>
  <c r="P21" i="66" s="1"/>
  <c r="AH10" i="66"/>
  <c r="P10" i="66" s="1"/>
  <c r="AH15" i="66"/>
  <c r="P15" i="66" s="1"/>
  <c r="AD202" i="67"/>
  <c r="AI202" i="67"/>
  <c r="H202" i="67" s="1"/>
  <c r="AD203" i="67"/>
  <c r="AI203" i="67"/>
  <c r="H203" i="67" s="1"/>
  <c r="X185" i="67"/>
  <c r="A185" i="67"/>
  <c r="X190" i="67"/>
  <c r="A190" i="67"/>
  <c r="X201" i="67"/>
  <c r="A201" i="67"/>
  <c r="X180" i="67"/>
  <c r="A180" i="67"/>
  <c r="X188" i="67"/>
  <c r="A188" i="67"/>
  <c r="X196" i="67"/>
  <c r="A196" i="67"/>
  <c r="X192" i="67"/>
  <c r="A192" i="67"/>
  <c r="X187" i="67"/>
  <c r="A187" i="67"/>
  <c r="X183" i="67"/>
  <c r="A183" i="67"/>
  <c r="X184" i="67"/>
  <c r="A184" i="67"/>
  <c r="X191" i="67"/>
  <c r="A191" i="67"/>
  <c r="X195" i="67"/>
  <c r="A195" i="67"/>
  <c r="X197" i="67"/>
  <c r="A197" i="67"/>
  <c r="X193" i="67"/>
  <c r="A193" i="67"/>
  <c r="X181" i="67"/>
  <c r="AI181" i="67" s="1"/>
  <c r="A181" i="67"/>
  <c r="X198" i="67"/>
  <c r="A198" i="67"/>
  <c r="X194" i="67"/>
  <c r="A194" i="67"/>
  <c r="X200" i="67"/>
  <c r="AI200" i="67" s="1"/>
  <c r="A200" i="67"/>
  <c r="X186" i="67"/>
  <c r="A186" i="67"/>
  <c r="X182" i="67"/>
  <c r="A182" i="67"/>
  <c r="X199" i="67"/>
  <c r="A199" i="67"/>
  <c r="X189" i="67"/>
  <c r="A189" i="67"/>
  <c r="BJ57" i="67"/>
  <c r="BH64" i="67"/>
  <c r="BK64" i="67"/>
  <c r="BK61" i="67"/>
  <c r="BK51" i="67"/>
  <c r="BK40" i="67"/>
  <c r="BJ51" i="67"/>
  <c r="BH48" i="67"/>
  <c r="BJ53" i="67"/>
  <c r="BJ60" i="67"/>
  <c r="BK47" i="67"/>
  <c r="BI52" i="67"/>
  <c r="BH60" i="67"/>
  <c r="BH47" i="67"/>
  <c r="BJ49" i="67"/>
  <c r="BJ56" i="67"/>
  <c r="BI42" i="67"/>
  <c r="BI46" i="67"/>
  <c r="BI47" i="67"/>
  <c r="BK49" i="67"/>
  <c r="BH55" i="67"/>
  <c r="BH62" i="67"/>
  <c r="BI49" i="67"/>
  <c r="BH41" i="67"/>
  <c r="BK60" i="67"/>
  <c r="BH56" i="67"/>
  <c r="BI45" i="67"/>
  <c r="BI64" i="67"/>
  <c r="BJ64" i="67"/>
  <c r="BJ58" i="67"/>
  <c r="BI61" i="67"/>
  <c r="BJ48" i="67"/>
  <c r="BJ55" i="67"/>
  <c r="BK57" i="67"/>
  <c r="BH63" i="67"/>
  <c r="BI50" i="67"/>
  <c r="BI57" i="67"/>
  <c r="BI43" i="67"/>
  <c r="BH40" i="67"/>
  <c r="BJ63" i="67"/>
  <c r="BH59" i="67"/>
  <c r="BK45" i="67"/>
  <c r="BI53" i="67"/>
  <c r="BH45" i="67"/>
  <c r="BI56" i="67"/>
  <c r="BJ62" i="67"/>
  <c r="BH46" i="67"/>
  <c r="BJ45" i="67"/>
  <c r="BH43" i="67"/>
  <c r="BI62" i="67"/>
  <c r="BJ59" i="67"/>
  <c r="BI55" i="67"/>
  <c r="BJ44" i="67"/>
  <c r="BH52" i="67"/>
  <c r="BH57" i="67"/>
  <c r="BH58" i="67"/>
  <c r="BJ43" i="67"/>
  <c r="BJ42" i="67"/>
  <c r="BJ54" i="67"/>
  <c r="BH54" i="67"/>
  <c r="BJ40" i="67"/>
  <c r="BH53" i="67"/>
  <c r="BK50" i="67"/>
  <c r="BK53" i="67"/>
  <c r="BL62" i="67"/>
  <c r="BH50" i="67"/>
  <c r="BH49" i="67"/>
  <c r="BI59" i="67"/>
  <c r="BJ61" i="67"/>
  <c r="BK48" i="67"/>
  <c r="BK55" i="67"/>
  <c r="BJ47" i="67"/>
  <c r="BI41" i="67"/>
  <c r="BH61" i="67"/>
  <c r="BK58" i="67"/>
  <c r="BL63" i="67"/>
  <c r="BH51" i="67"/>
  <c r="BJ41" i="67"/>
  <c r="BH42" i="67"/>
  <c r="BI51" i="67"/>
  <c r="BK56" i="67"/>
  <c r="BK63" i="67"/>
  <c r="BK42" i="67"/>
  <c r="BK62" i="67"/>
  <c r="BH44" i="67"/>
  <c r="BI63" i="67"/>
  <c r="BJ50" i="67"/>
  <c r="BK52" i="67"/>
  <c r="BK59" i="67"/>
  <c r="BJ46" i="67"/>
  <c r="BK54" i="67"/>
  <c r="BI60" i="67"/>
  <c r="BI58" i="67"/>
  <c r="BK44" i="67"/>
  <c r="BJ52" i="67"/>
  <c r="BI44" i="67"/>
  <c r="BK41" i="67"/>
  <c r="BI40" i="67"/>
  <c r="BK46" i="67"/>
  <c r="BI54" i="67"/>
  <c r="BI48" i="67"/>
  <c r="Y70" i="67"/>
  <c r="AP62" i="66"/>
  <c r="X70" i="67"/>
  <c r="AB70" i="67"/>
  <c r="X40" i="67"/>
  <c r="Z40" i="67" s="1"/>
  <c r="AA70" i="67"/>
  <c r="AP62" i="67"/>
  <c r="AK64" i="67"/>
  <c r="M64" i="67"/>
  <c r="AB70" i="66"/>
  <c r="X70" i="66"/>
  <c r="AA70" i="66"/>
  <c r="Z70" i="66"/>
  <c r="X40" i="66"/>
  <c r="Y70" i="66"/>
  <c r="AK64" i="66"/>
  <c r="M64" i="66"/>
  <c r="AD198" i="67" l="1"/>
  <c r="AI198" i="67"/>
  <c r="H198" i="67" s="1"/>
  <c r="BL58" i="67" s="1"/>
  <c r="AD193" i="67"/>
  <c r="AI193" i="67"/>
  <c r="H193" i="67" s="1"/>
  <c r="BL53" i="67" s="1"/>
  <c r="AD195" i="67"/>
  <c r="AI195" i="67"/>
  <c r="H195" i="67" s="1"/>
  <c r="BL55" i="67" s="1"/>
  <c r="AD184" i="67"/>
  <c r="AI184" i="67"/>
  <c r="H184" i="67" s="1"/>
  <c r="BL44" i="67" s="1"/>
  <c r="AD187" i="67"/>
  <c r="AI187" i="67"/>
  <c r="H187" i="67" s="1"/>
  <c r="BL47" i="67" s="1"/>
  <c r="AD196" i="67"/>
  <c r="AI196" i="67"/>
  <c r="H196" i="67" s="1"/>
  <c r="BL56" i="67" s="1"/>
  <c r="AD199" i="67"/>
  <c r="AI199" i="67"/>
  <c r="H199" i="67" s="1"/>
  <c r="BL59" i="67" s="1"/>
  <c r="AD186" i="67"/>
  <c r="AI186" i="67"/>
  <c r="H186" i="67" s="1"/>
  <c r="BL46" i="67" s="1"/>
  <c r="AD180" i="67"/>
  <c r="AI180" i="67"/>
  <c r="H180" i="67" s="1"/>
  <c r="BL40" i="67" s="1"/>
  <c r="AD190" i="67"/>
  <c r="AI190" i="67"/>
  <c r="H190" i="67" s="1"/>
  <c r="BL50" i="67" s="1"/>
  <c r="AD194" i="67"/>
  <c r="AI194" i="67"/>
  <c r="H194" i="67" s="1"/>
  <c r="BL54" i="67" s="1"/>
  <c r="AD197" i="67"/>
  <c r="AI197" i="67"/>
  <c r="H197" i="67" s="1"/>
  <c r="BL57" i="67" s="1"/>
  <c r="AD191" i="67"/>
  <c r="AI191" i="67"/>
  <c r="H191" i="67" s="1"/>
  <c r="BL51" i="67" s="1"/>
  <c r="AD183" i="67"/>
  <c r="AI183" i="67"/>
  <c r="H183" i="67" s="1"/>
  <c r="AD192" i="67"/>
  <c r="AI192" i="67"/>
  <c r="H192" i="67" s="1"/>
  <c r="BL52" i="67" s="1"/>
  <c r="AD188" i="67"/>
  <c r="AI188" i="67"/>
  <c r="H188" i="67" s="1"/>
  <c r="BL48" i="67" s="1"/>
  <c r="AD189" i="67"/>
  <c r="AI189" i="67"/>
  <c r="H189" i="67" s="1"/>
  <c r="BL49" i="67" s="1"/>
  <c r="AD182" i="67"/>
  <c r="AI182" i="67"/>
  <c r="H182" i="67" s="1"/>
  <c r="BL42" i="67" s="1"/>
  <c r="AD201" i="67"/>
  <c r="AI201" i="67"/>
  <c r="H201" i="67" s="1"/>
  <c r="BL61" i="67" s="1"/>
  <c r="AD185" i="67"/>
  <c r="AI185" i="67"/>
  <c r="H185" i="67" s="1"/>
  <c r="BL45" i="67" s="1"/>
  <c r="AD200" i="67"/>
  <c r="H200" i="67"/>
  <c r="BL60" i="67" s="1"/>
  <c r="AD181" i="67"/>
  <c r="BG36" i="67"/>
  <c r="BG64" i="67"/>
  <c r="Y40" i="67"/>
  <c r="Z40" i="66"/>
  <c r="Y40" i="66"/>
  <c r="BL43" i="67" l="1"/>
  <c r="BL64" i="67"/>
  <c r="H181" i="67"/>
  <c r="BL41" i="67" s="1"/>
  <c r="X99" i="65"/>
  <c r="X98" i="65"/>
  <c r="X97" i="65"/>
  <c r="X96" i="65"/>
  <c r="X95" i="65"/>
  <c r="X94" i="65"/>
  <c r="X93" i="65"/>
  <c r="X92" i="65"/>
  <c r="X91" i="65"/>
  <c r="X90" i="65"/>
  <c r="X89" i="65"/>
  <c r="X88" i="65"/>
  <c r="X87" i="65"/>
  <c r="X86" i="65"/>
  <c r="X85" i="65"/>
  <c r="X84" i="65"/>
  <c r="X83" i="65"/>
  <c r="X82" i="65"/>
  <c r="X81" i="65"/>
  <c r="X80" i="65"/>
  <c r="X79" i="65"/>
  <c r="X78" i="65"/>
  <c r="X77" i="65"/>
  <c r="X76" i="65"/>
  <c r="AB69" i="65"/>
  <c r="AA69" i="65"/>
  <c r="Z69" i="65"/>
  <c r="Y69" i="65"/>
  <c r="X69" i="65"/>
  <c r="AB68" i="65"/>
  <c r="X68" i="65"/>
  <c r="AB67" i="65"/>
  <c r="AB66" i="65"/>
  <c r="AB65" i="65"/>
  <c r="AB64" i="65"/>
  <c r="AA64" i="65"/>
  <c r="Y64" i="65"/>
  <c r="AK63" i="65"/>
  <c r="AP63" i="65" s="1"/>
  <c r="Y63" i="65"/>
  <c r="AK62" i="65"/>
  <c r="AA62" i="65"/>
  <c r="Y62" i="65"/>
  <c r="AK61" i="65"/>
  <c r="AA61" i="65"/>
  <c r="Y61" i="65"/>
  <c r="AK60" i="65"/>
  <c r="AA60" i="65"/>
  <c r="Y60" i="65"/>
  <c r="AK59" i="65"/>
  <c r="AA59" i="65"/>
  <c r="Y59" i="65"/>
  <c r="AK58" i="65"/>
  <c r="AA58" i="65"/>
  <c r="Y58" i="65"/>
  <c r="AK57" i="65"/>
  <c r="AA57" i="65"/>
  <c r="Y57" i="65"/>
  <c r="AK56" i="65"/>
  <c r="AA56" i="65"/>
  <c r="Y56" i="65"/>
  <c r="AK55" i="65"/>
  <c r="AA55" i="65"/>
  <c r="Y55" i="65"/>
  <c r="AK54" i="65"/>
  <c r="AA54" i="65"/>
  <c r="Y54" i="65"/>
  <c r="AK53" i="65"/>
  <c r="AA53" i="65"/>
  <c r="Y53" i="65"/>
  <c r="AK52" i="65"/>
  <c r="AA52" i="65"/>
  <c r="Y52" i="65"/>
  <c r="AK51" i="65"/>
  <c r="AA51" i="65"/>
  <c r="Y51" i="65"/>
  <c r="AK50" i="65"/>
  <c r="AA50" i="65"/>
  <c r="Y50" i="65"/>
  <c r="AK49" i="65"/>
  <c r="AA49" i="65"/>
  <c r="Y49" i="65"/>
  <c r="AK48" i="65"/>
  <c r="AA48" i="65"/>
  <c r="Y48" i="65"/>
  <c r="AK47" i="65"/>
  <c r="AA47" i="65"/>
  <c r="Y47" i="65"/>
  <c r="AK46" i="65"/>
  <c r="AA46" i="65"/>
  <c r="Y46" i="65"/>
  <c r="AK45" i="65"/>
  <c r="AA45" i="65"/>
  <c r="Y45" i="65"/>
  <c r="AK44" i="65"/>
  <c r="AA44" i="65"/>
  <c r="Y44" i="65"/>
  <c r="AK43" i="65"/>
  <c r="AA43" i="65"/>
  <c r="Y43" i="65"/>
  <c r="AK42" i="65"/>
  <c r="AA42" i="65"/>
  <c r="Y42" i="65"/>
  <c r="AK41" i="65"/>
  <c r="AA41" i="65"/>
  <c r="Y41" i="65"/>
  <c r="AK40" i="65"/>
  <c r="AP39" i="65"/>
  <c r="AO39" i="65"/>
  <c r="AN39" i="65"/>
  <c r="AM39" i="65"/>
  <c r="AL39" i="65"/>
  <c r="AC32" i="65"/>
  <c r="AB32" i="65"/>
  <c r="AA32" i="65"/>
  <c r="Z32" i="65"/>
  <c r="X32" i="65"/>
  <c r="N32" i="65"/>
  <c r="M32" i="65"/>
  <c r="L32" i="65"/>
  <c r="K32" i="65"/>
  <c r="I32" i="65"/>
  <c r="X31" i="65"/>
  <c r="L31" i="65"/>
  <c r="AD30" i="65"/>
  <c r="AC30" i="65"/>
  <c r="AB30" i="65"/>
  <c r="AA30" i="65"/>
  <c r="Z30" i="65"/>
  <c r="X30" i="65"/>
  <c r="R30" i="65"/>
  <c r="S30" i="65" s="1"/>
  <c r="O30" i="65"/>
  <c r="AG27" i="65" s="1"/>
  <c r="N30" i="65"/>
  <c r="M30" i="65"/>
  <c r="AN61" i="65" s="1"/>
  <c r="L30" i="65"/>
  <c r="K30" i="65"/>
  <c r="I30" i="65"/>
  <c r="AD29" i="65"/>
  <c r="AC29" i="65"/>
  <c r="AB29" i="65"/>
  <c r="AA29" i="65"/>
  <c r="Z29" i="65"/>
  <c r="X29" i="65"/>
  <c r="R29" i="65"/>
  <c r="O29" i="65"/>
  <c r="AG26" i="65" s="1"/>
  <c r="N29" i="65"/>
  <c r="M29" i="65"/>
  <c r="L29" i="65"/>
  <c r="K29" i="65"/>
  <c r="I29" i="65"/>
  <c r="AD28" i="65"/>
  <c r="AC28" i="65"/>
  <c r="AB28" i="65"/>
  <c r="AA28" i="65"/>
  <c r="Z28" i="65"/>
  <c r="X28" i="65"/>
  <c r="R28" i="65"/>
  <c r="S28" i="65" s="1"/>
  <c r="O28" i="65"/>
  <c r="N28" i="65"/>
  <c r="M28" i="65"/>
  <c r="AN59" i="65" s="1"/>
  <c r="L28" i="65"/>
  <c r="K28" i="65"/>
  <c r="AL59" i="65" s="1"/>
  <c r="I28" i="65"/>
  <c r="AD27" i="65"/>
  <c r="AC27" i="65"/>
  <c r="AB27" i="65"/>
  <c r="AA27" i="65"/>
  <c r="Z27" i="65"/>
  <c r="X27" i="65"/>
  <c r="R27" i="65"/>
  <c r="S27" i="65" s="1"/>
  <c r="O27" i="65"/>
  <c r="AG24" i="65" s="1"/>
  <c r="N27" i="65"/>
  <c r="M27" i="65"/>
  <c r="L27" i="65"/>
  <c r="K27" i="65"/>
  <c r="I27" i="65"/>
  <c r="AD26" i="65"/>
  <c r="AC26" i="65"/>
  <c r="AB26" i="65"/>
  <c r="AA26" i="65"/>
  <c r="Z26" i="65"/>
  <c r="X26" i="65"/>
  <c r="R26" i="65"/>
  <c r="S26" i="65" s="1"/>
  <c r="P26" i="65"/>
  <c r="O26" i="65"/>
  <c r="N26" i="65"/>
  <c r="M26" i="65"/>
  <c r="L26" i="65"/>
  <c r="K26" i="65"/>
  <c r="I26" i="65"/>
  <c r="AD25" i="65"/>
  <c r="AC25" i="65"/>
  <c r="AB25" i="65"/>
  <c r="AA25" i="65"/>
  <c r="Z25" i="65"/>
  <c r="X25" i="65"/>
  <c r="R25" i="65"/>
  <c r="P25" i="65"/>
  <c r="O25" i="65"/>
  <c r="N25" i="65"/>
  <c r="M25" i="65"/>
  <c r="L25" i="65"/>
  <c r="K25" i="65"/>
  <c r="I25" i="65"/>
  <c r="AD24" i="65"/>
  <c r="AC24" i="65"/>
  <c r="AB24" i="65"/>
  <c r="AA24" i="65"/>
  <c r="Z24" i="65"/>
  <c r="X24" i="65"/>
  <c r="R24" i="65"/>
  <c r="S24" i="65" s="1"/>
  <c r="O24" i="65"/>
  <c r="AG23" i="65" s="1"/>
  <c r="N24" i="65"/>
  <c r="M24" i="65"/>
  <c r="AN55" i="65" s="1"/>
  <c r="L24" i="65"/>
  <c r="K24" i="65"/>
  <c r="I24" i="65"/>
  <c r="AD23" i="65"/>
  <c r="AC23" i="65"/>
  <c r="AB23" i="65"/>
  <c r="AA23" i="65"/>
  <c r="Z23" i="65"/>
  <c r="X23" i="65"/>
  <c r="R23" i="65"/>
  <c r="S23" i="65" s="1"/>
  <c r="O23" i="65"/>
  <c r="AG22" i="65" s="1"/>
  <c r="N23" i="65"/>
  <c r="AO54" i="65" s="1"/>
  <c r="M23" i="65"/>
  <c r="L23" i="65"/>
  <c r="K23" i="65"/>
  <c r="I23" i="65"/>
  <c r="AD22" i="65"/>
  <c r="AC22" i="65"/>
  <c r="AB22" i="65"/>
  <c r="AA22" i="65"/>
  <c r="Z22" i="65"/>
  <c r="X22" i="65"/>
  <c r="R22" i="65"/>
  <c r="S22" i="65" s="1"/>
  <c r="P22" i="65"/>
  <c r="O22" i="65"/>
  <c r="AP53" i="65" s="1"/>
  <c r="N22" i="65"/>
  <c r="M22" i="65"/>
  <c r="AN53" i="65" s="1"/>
  <c r="L22" i="65"/>
  <c r="K22" i="65"/>
  <c r="AL53" i="65" s="1"/>
  <c r="I22" i="65"/>
  <c r="AD21" i="65"/>
  <c r="AC21" i="65"/>
  <c r="AB21" i="65"/>
  <c r="AA21" i="65"/>
  <c r="Z21" i="65"/>
  <c r="X21" i="65"/>
  <c r="R21" i="65"/>
  <c r="AQ52" i="65" s="1"/>
  <c r="O21" i="65"/>
  <c r="AG21" i="65" s="1"/>
  <c r="N21" i="65"/>
  <c r="M21" i="65"/>
  <c r="L21" i="65"/>
  <c r="AM52" i="65" s="1"/>
  <c r="K21" i="65"/>
  <c r="I21" i="65"/>
  <c r="AD20" i="65"/>
  <c r="AC20" i="65"/>
  <c r="AB20" i="65"/>
  <c r="AA20" i="65"/>
  <c r="Z20" i="65"/>
  <c r="X20" i="65"/>
  <c r="R20" i="65"/>
  <c r="S20" i="65" s="1"/>
  <c r="O20" i="65"/>
  <c r="N20" i="65"/>
  <c r="M20" i="65"/>
  <c r="L20" i="65"/>
  <c r="K20" i="65"/>
  <c r="AL51" i="65" s="1"/>
  <c r="I20" i="65"/>
  <c r="AD19" i="65"/>
  <c r="AC19" i="65"/>
  <c r="AB19" i="65"/>
  <c r="AA19" i="65"/>
  <c r="Z19" i="65"/>
  <c r="X19" i="65"/>
  <c r="R19" i="65"/>
  <c r="S19" i="65" s="1"/>
  <c r="O19" i="65"/>
  <c r="AG19" i="65" s="1"/>
  <c r="N19" i="65"/>
  <c r="M19" i="65"/>
  <c r="L19" i="65"/>
  <c r="K19" i="65"/>
  <c r="I19" i="65"/>
  <c r="AD18" i="65"/>
  <c r="AC18" i="65"/>
  <c r="AB18" i="65"/>
  <c r="AA18" i="65"/>
  <c r="Z18" i="65"/>
  <c r="X18" i="65"/>
  <c r="R18" i="65"/>
  <c r="S18" i="65" s="1"/>
  <c r="O18" i="65"/>
  <c r="AG18" i="65" s="1"/>
  <c r="N18" i="65"/>
  <c r="M18" i="65"/>
  <c r="AN49" i="65" s="1"/>
  <c r="L18" i="65"/>
  <c r="K18" i="65"/>
  <c r="I18" i="65"/>
  <c r="AD17" i="65"/>
  <c r="AC17" i="65"/>
  <c r="AB17" i="65"/>
  <c r="AA17" i="65"/>
  <c r="Z17" i="65"/>
  <c r="X17" i="65"/>
  <c r="R17" i="65"/>
  <c r="S17" i="65" s="1"/>
  <c r="O17" i="65"/>
  <c r="AG17" i="65" s="1"/>
  <c r="N17" i="65"/>
  <c r="M17" i="65"/>
  <c r="L17" i="65"/>
  <c r="AM48" i="65" s="1"/>
  <c r="K17" i="65"/>
  <c r="I17" i="65"/>
  <c r="AD16" i="65"/>
  <c r="AC16" i="65"/>
  <c r="AB16" i="65"/>
  <c r="AA16" i="65"/>
  <c r="Z16" i="65"/>
  <c r="X16" i="65"/>
  <c r="R16" i="65"/>
  <c r="S16" i="65" s="1"/>
  <c r="O16" i="65"/>
  <c r="N16" i="65"/>
  <c r="M16" i="65"/>
  <c r="AN47" i="65" s="1"/>
  <c r="L16" i="65"/>
  <c r="K16" i="65"/>
  <c r="AL47" i="65" s="1"/>
  <c r="I16" i="65"/>
  <c r="AD15" i="65"/>
  <c r="AC15" i="65"/>
  <c r="AB15" i="65"/>
  <c r="AA15" i="65"/>
  <c r="Z15" i="65"/>
  <c r="X15" i="65"/>
  <c r="R15" i="65"/>
  <c r="S15" i="65" s="1"/>
  <c r="O15" i="65"/>
  <c r="AG15" i="65" s="1"/>
  <c r="N15" i="65"/>
  <c r="M15" i="65"/>
  <c r="L15" i="65"/>
  <c r="K15" i="65"/>
  <c r="I15" i="65"/>
  <c r="AD14" i="65"/>
  <c r="AC14" i="65"/>
  <c r="AB14" i="65"/>
  <c r="AA14" i="65"/>
  <c r="Z14" i="65"/>
  <c r="X14" i="65"/>
  <c r="R14" i="65"/>
  <c r="S14" i="65" s="1"/>
  <c r="O14" i="65"/>
  <c r="N14" i="65"/>
  <c r="M14" i="65"/>
  <c r="L14" i="65"/>
  <c r="K14" i="65"/>
  <c r="AL45" i="65" s="1"/>
  <c r="I14" i="65"/>
  <c r="AD13" i="65"/>
  <c r="AC13" i="65"/>
  <c r="AB13" i="65"/>
  <c r="AA13" i="65"/>
  <c r="Z13" i="65"/>
  <c r="X13" i="65"/>
  <c r="R13" i="65"/>
  <c r="S13" i="65" s="1"/>
  <c r="O13" i="65"/>
  <c r="AG13" i="65" s="1"/>
  <c r="N13" i="65"/>
  <c r="M13" i="65"/>
  <c r="L13" i="65"/>
  <c r="AM44" i="65" s="1"/>
  <c r="K13" i="65"/>
  <c r="I13" i="65"/>
  <c r="AD12" i="65"/>
  <c r="AC12" i="65"/>
  <c r="AB12" i="65"/>
  <c r="AA12" i="65"/>
  <c r="Z12" i="65"/>
  <c r="X12" i="65"/>
  <c r="R12" i="65"/>
  <c r="S12" i="65" s="1"/>
  <c r="O12" i="65"/>
  <c r="AG12" i="65" s="1"/>
  <c r="N12" i="65"/>
  <c r="M12" i="65"/>
  <c r="AN43" i="65" s="1"/>
  <c r="L12" i="65"/>
  <c r="K12" i="65"/>
  <c r="I12" i="65"/>
  <c r="AD11" i="65"/>
  <c r="AC11" i="65"/>
  <c r="AB11" i="65"/>
  <c r="AA11" i="65"/>
  <c r="Z11" i="65"/>
  <c r="X11" i="65"/>
  <c r="R11" i="65"/>
  <c r="S11" i="65" s="1"/>
  <c r="O11" i="65"/>
  <c r="AG11" i="65" s="1"/>
  <c r="N11" i="65"/>
  <c r="M11" i="65"/>
  <c r="L11" i="65"/>
  <c r="K11" i="65"/>
  <c r="I11" i="65"/>
  <c r="AD10" i="65"/>
  <c r="AC10" i="65"/>
  <c r="AB10" i="65"/>
  <c r="AA10" i="65"/>
  <c r="Z10" i="65"/>
  <c r="X10" i="65"/>
  <c r="R10" i="65"/>
  <c r="S10" i="65" s="1"/>
  <c r="O10" i="65"/>
  <c r="AG10" i="65" s="1"/>
  <c r="N10" i="65"/>
  <c r="M10" i="65"/>
  <c r="L10" i="65"/>
  <c r="K10" i="65"/>
  <c r="I10" i="65"/>
  <c r="AD9" i="65"/>
  <c r="AC9" i="65"/>
  <c r="AB9" i="65"/>
  <c r="AA9" i="65"/>
  <c r="Z9" i="65"/>
  <c r="X9" i="65"/>
  <c r="R9" i="65"/>
  <c r="S9" i="65" s="1"/>
  <c r="O9" i="65"/>
  <c r="AG9" i="65" s="1"/>
  <c r="N9" i="65"/>
  <c r="M9" i="65"/>
  <c r="L9" i="65"/>
  <c r="AM40" i="65" s="1"/>
  <c r="K9" i="65"/>
  <c r="AD8" i="65"/>
  <c r="AC8" i="65"/>
  <c r="AB8" i="65"/>
  <c r="AA8" i="65"/>
  <c r="Z8" i="65"/>
  <c r="Y4" i="65"/>
  <c r="AP45" i="65" l="1"/>
  <c r="AG14" i="65"/>
  <c r="AP47" i="65"/>
  <c r="AG16" i="65"/>
  <c r="AP51" i="65"/>
  <c r="AG20" i="65"/>
  <c r="AP59" i="65"/>
  <c r="AG25" i="65"/>
  <c r="AL41" i="65"/>
  <c r="AP41" i="65"/>
  <c r="AM56" i="65"/>
  <c r="AN57" i="65"/>
  <c r="AN41" i="65"/>
  <c r="AO48" i="65"/>
  <c r="AO56" i="65"/>
  <c r="AL57" i="65"/>
  <c r="AP57" i="65"/>
  <c r="AO40" i="65"/>
  <c r="AN45" i="65"/>
  <c r="AL49" i="65"/>
  <c r="AP49" i="65"/>
  <c r="AN51" i="65"/>
  <c r="AL55" i="65"/>
  <c r="AP55" i="65"/>
  <c r="AQ56" i="65"/>
  <c r="AM60" i="65"/>
  <c r="AL61" i="65"/>
  <c r="AP61" i="65"/>
  <c r="AD31" i="65"/>
  <c r="O31" i="65" s="1"/>
  <c r="AP62" i="65" s="1"/>
  <c r="AL63" i="65"/>
  <c r="AQ44" i="65"/>
  <c r="AO46" i="65"/>
  <c r="AN63" i="65"/>
  <c r="S21" i="65"/>
  <c r="T21" i="65" s="1"/>
  <c r="S25" i="65"/>
  <c r="T25" i="65" s="1"/>
  <c r="AQ40" i="65"/>
  <c r="AQ58" i="65"/>
  <c r="AQ48" i="65"/>
  <c r="AQ50" i="65"/>
  <c r="X4" i="65"/>
  <c r="AB70" i="65" s="1"/>
  <c r="Y94" i="65"/>
  <c r="Y76" i="65"/>
  <c r="Y84" i="65"/>
  <c r="Y92" i="65"/>
  <c r="Z97" i="65"/>
  <c r="Y78" i="65"/>
  <c r="Y82" i="65"/>
  <c r="Y86" i="65"/>
  <c r="Y90" i="65"/>
  <c r="Y98" i="65"/>
  <c r="Y80" i="65"/>
  <c r="Y88" i="65"/>
  <c r="Y96" i="65"/>
  <c r="Z4" i="65"/>
  <c r="M64" i="65" s="1"/>
  <c r="AP64" i="65"/>
  <c r="Z87" i="65"/>
  <c r="Z91" i="65"/>
  <c r="Z95" i="65"/>
  <c r="Z99" i="65"/>
  <c r="H132" i="66"/>
  <c r="AV62" i="66" s="1"/>
  <c r="T10" i="65"/>
  <c r="T12" i="65"/>
  <c r="T14" i="65"/>
  <c r="T16" i="65"/>
  <c r="Z83" i="65" s="1"/>
  <c r="T18" i="65"/>
  <c r="T20" i="65"/>
  <c r="T22" i="65"/>
  <c r="T24" i="65"/>
  <c r="T26" i="65"/>
  <c r="T28" i="65"/>
  <c r="AB31" i="65"/>
  <c r="T30" i="65"/>
  <c r="K31" i="65"/>
  <c r="AL62" i="65" s="1"/>
  <c r="AP43" i="65"/>
  <c r="Z31" i="65"/>
  <c r="S29" i="65"/>
  <c r="T29" i="65" s="1"/>
  <c r="AQ60" i="65"/>
  <c r="AA31" i="65"/>
  <c r="I31" i="65"/>
  <c r="AC31" i="65"/>
  <c r="AN42" i="65"/>
  <c r="AP42" i="65"/>
  <c r="AL42" i="65"/>
  <c r="AM42" i="65"/>
  <c r="AQ42" i="65"/>
  <c r="AO42" i="65"/>
  <c r="T9" i="65"/>
  <c r="T11" i="65"/>
  <c r="AL64" i="65"/>
  <c r="AL43" i="65"/>
  <c r="T13" i="65"/>
  <c r="T15" i="65"/>
  <c r="T17" i="65"/>
  <c r="T19" i="65"/>
  <c r="T23" i="65"/>
  <c r="T27" i="65"/>
  <c r="Z94" i="65" s="1"/>
  <c r="N31" i="65"/>
  <c r="AO62" i="65" s="1"/>
  <c r="AN46" i="65"/>
  <c r="AP46" i="65"/>
  <c r="AL46" i="65"/>
  <c r="AO50" i="65"/>
  <c r="AN54" i="65"/>
  <c r="AP54" i="65"/>
  <c r="AL54" i="65"/>
  <c r="AO58" i="65"/>
  <c r="Z79" i="65"/>
  <c r="AO64" i="65"/>
  <c r="Z93" i="65"/>
  <c r="Z89" i="65"/>
  <c r="Z85" i="65"/>
  <c r="Z81" i="65"/>
  <c r="Z77" i="65"/>
  <c r="AQ64" i="65"/>
  <c r="AM64" i="65"/>
  <c r="AP44" i="65"/>
  <c r="AL44" i="65"/>
  <c r="AN44" i="65"/>
  <c r="AM46" i="65"/>
  <c r="AP52" i="65"/>
  <c r="AL52" i="65"/>
  <c r="AN52" i="65"/>
  <c r="AM54" i="65"/>
  <c r="AP60" i="65"/>
  <c r="AL60" i="65"/>
  <c r="AN60" i="65"/>
  <c r="AM62" i="65"/>
  <c r="Y77" i="65"/>
  <c r="Y79" i="65"/>
  <c r="Y81" i="65"/>
  <c r="Y83" i="65"/>
  <c r="Y85" i="65"/>
  <c r="Y87" i="65"/>
  <c r="Y89" i="65"/>
  <c r="Y91" i="65"/>
  <c r="Y93" i="65"/>
  <c r="Y95" i="65"/>
  <c r="Y97" i="65"/>
  <c r="Y99" i="65"/>
  <c r="AN50" i="65"/>
  <c r="AP50" i="65"/>
  <c r="AL50" i="65"/>
  <c r="AN58" i="65"/>
  <c r="AP58" i="65"/>
  <c r="AL58" i="65"/>
  <c r="M31" i="65"/>
  <c r="AN62" i="65" s="1"/>
  <c r="AP40" i="65"/>
  <c r="AL40" i="65"/>
  <c r="AN40" i="65"/>
  <c r="AO44" i="65"/>
  <c r="AQ46" i="65"/>
  <c r="AP48" i="65"/>
  <c r="AL48" i="65"/>
  <c r="AN48" i="65"/>
  <c r="AM50" i="65"/>
  <c r="AO52" i="65"/>
  <c r="AQ54" i="65"/>
  <c r="AA63" i="65"/>
  <c r="AP56" i="65"/>
  <c r="AL56" i="65"/>
  <c r="AN56" i="65"/>
  <c r="AM58" i="65"/>
  <c r="AO60" i="65"/>
  <c r="AN64" i="65"/>
  <c r="Z76" i="65"/>
  <c r="Z78" i="65"/>
  <c r="Z80" i="65"/>
  <c r="Z82" i="65"/>
  <c r="Z84" i="65"/>
  <c r="Z86" i="65"/>
  <c r="Z88" i="65"/>
  <c r="Z90" i="65"/>
  <c r="Z92" i="65"/>
  <c r="Z96" i="65"/>
  <c r="Z98" i="65"/>
  <c r="AO41" i="65"/>
  <c r="AM43" i="65"/>
  <c r="AQ43" i="65"/>
  <c r="AO45" i="65"/>
  <c r="AM47" i="65"/>
  <c r="AQ47" i="65"/>
  <c r="AO49" i="65"/>
  <c r="AM51" i="65"/>
  <c r="AQ51" i="65"/>
  <c r="AO53" i="65"/>
  <c r="AM55" i="65"/>
  <c r="AQ55" i="65"/>
  <c r="AO57" i="65"/>
  <c r="AM59" i="65"/>
  <c r="AQ59" i="65"/>
  <c r="AO61" i="65"/>
  <c r="AM63" i="65"/>
  <c r="AQ63" i="65"/>
  <c r="AM41" i="65"/>
  <c r="AQ41" i="65"/>
  <c r="AO43" i="65"/>
  <c r="AM45" i="65"/>
  <c r="AQ45" i="65"/>
  <c r="AO47" i="65"/>
  <c r="AM49" i="65"/>
  <c r="AQ49" i="65"/>
  <c r="AO51" i="65"/>
  <c r="AM53" i="65"/>
  <c r="AQ53" i="65"/>
  <c r="AO55" i="65"/>
  <c r="AM57" i="65"/>
  <c r="AQ57" i="65"/>
  <c r="AO59" i="65"/>
  <c r="AM61" i="65"/>
  <c r="AQ61" i="65"/>
  <c r="AO63" i="65"/>
  <c r="AH25" i="65" l="1"/>
  <c r="P28" i="65" s="1"/>
  <c r="AH13" i="65"/>
  <c r="P13" i="65" s="1"/>
  <c r="AH15" i="65"/>
  <c r="P15" i="65" s="1"/>
  <c r="AH18" i="65"/>
  <c r="P18" i="65" s="1"/>
  <c r="AH24" i="65"/>
  <c r="P27" i="65" s="1"/>
  <c r="AH16" i="65"/>
  <c r="P16" i="65" s="1"/>
  <c r="AH10" i="65"/>
  <c r="P10" i="65" s="1"/>
  <c r="AH9" i="65"/>
  <c r="P9" i="65" s="1"/>
  <c r="AH12" i="65"/>
  <c r="P12" i="65" s="1"/>
  <c r="AH19" i="65"/>
  <c r="P19" i="65" s="1"/>
  <c r="AH27" i="65"/>
  <c r="P30" i="65" s="1"/>
  <c r="AH22" i="65"/>
  <c r="P23" i="65" s="1"/>
  <c r="AH17" i="65"/>
  <c r="P17" i="65" s="1"/>
  <c r="AH20" i="65"/>
  <c r="P20" i="65" s="1"/>
  <c r="AH14" i="65"/>
  <c r="P14" i="65" s="1"/>
  <c r="AH23" i="65"/>
  <c r="P24" i="65" s="1"/>
  <c r="AH21" i="65"/>
  <c r="P21" i="65" s="1"/>
  <c r="AH11" i="65"/>
  <c r="P11" i="65" s="1"/>
  <c r="AH26" i="65"/>
  <c r="P29" i="65" s="1"/>
  <c r="X40" i="65"/>
  <c r="Z40" i="65" s="1"/>
  <c r="AA70" i="65"/>
  <c r="Z70" i="65"/>
  <c r="Y70" i="65"/>
  <c r="X70" i="65"/>
  <c r="AK64" i="65"/>
  <c r="Y40" i="65" l="1"/>
  <c r="X99" i="64"/>
  <c r="X98" i="64"/>
  <c r="X97" i="64"/>
  <c r="X96" i="64"/>
  <c r="X95" i="64"/>
  <c r="X94" i="64"/>
  <c r="X93" i="64"/>
  <c r="X92" i="64"/>
  <c r="X91" i="64"/>
  <c r="X90" i="64"/>
  <c r="X89" i="64"/>
  <c r="X88" i="64"/>
  <c r="X87" i="64"/>
  <c r="X86" i="64"/>
  <c r="X85" i="64"/>
  <c r="X84" i="64"/>
  <c r="X83" i="64"/>
  <c r="X82" i="64"/>
  <c r="X81" i="64"/>
  <c r="X80" i="64"/>
  <c r="X79" i="64"/>
  <c r="X78" i="64"/>
  <c r="X77" i="64"/>
  <c r="X76" i="64"/>
  <c r="AB69" i="64"/>
  <c r="AA69" i="64"/>
  <c r="Z69" i="64"/>
  <c r="Y69" i="64"/>
  <c r="X69" i="64"/>
  <c r="AB68" i="64"/>
  <c r="X68" i="64"/>
  <c r="AB67" i="64"/>
  <c r="AB66" i="64"/>
  <c r="AB65" i="64"/>
  <c r="AB64" i="64"/>
  <c r="AA64" i="64"/>
  <c r="Y64" i="64"/>
  <c r="AK63" i="64"/>
  <c r="AQ63" i="64" s="1"/>
  <c r="Y63" i="64"/>
  <c r="AK62" i="64"/>
  <c r="AA62" i="64"/>
  <c r="Y62" i="64"/>
  <c r="AK61" i="64"/>
  <c r="AA61" i="64"/>
  <c r="Y61" i="64"/>
  <c r="AK60" i="64"/>
  <c r="AA60" i="64"/>
  <c r="Y60" i="64"/>
  <c r="AK59" i="64"/>
  <c r="AA59" i="64"/>
  <c r="Y59" i="64"/>
  <c r="AK58" i="64"/>
  <c r="AA58" i="64"/>
  <c r="Y58" i="64"/>
  <c r="AK57" i="64"/>
  <c r="AA57" i="64"/>
  <c r="Y57" i="64"/>
  <c r="AK56" i="64"/>
  <c r="AA56" i="64"/>
  <c r="Y56" i="64"/>
  <c r="AK55" i="64"/>
  <c r="AA55" i="64"/>
  <c r="Y55" i="64"/>
  <c r="AK54" i="64"/>
  <c r="AA54" i="64"/>
  <c r="Y54" i="64"/>
  <c r="AK53" i="64"/>
  <c r="AA53" i="64"/>
  <c r="Y53" i="64"/>
  <c r="AK52" i="64"/>
  <c r="AA52" i="64"/>
  <c r="Y52" i="64"/>
  <c r="AK51" i="64"/>
  <c r="AA51" i="64"/>
  <c r="Y51" i="64"/>
  <c r="AK50" i="64"/>
  <c r="AA50" i="64"/>
  <c r="Y50" i="64"/>
  <c r="AK49" i="64"/>
  <c r="AA49" i="64"/>
  <c r="Y49" i="64"/>
  <c r="AK48" i="64"/>
  <c r="AA48" i="64"/>
  <c r="Y48" i="64"/>
  <c r="AK47" i="64"/>
  <c r="AA47" i="64"/>
  <c r="Y47" i="64"/>
  <c r="AK46" i="64"/>
  <c r="AA46" i="64"/>
  <c r="Y46" i="64"/>
  <c r="AK45" i="64"/>
  <c r="AA45" i="64"/>
  <c r="Y45" i="64"/>
  <c r="AK44" i="64"/>
  <c r="AA44" i="64"/>
  <c r="Y44" i="64"/>
  <c r="AK43" i="64"/>
  <c r="AA43" i="64"/>
  <c r="Y43" i="64"/>
  <c r="AK42" i="64"/>
  <c r="AA42" i="64"/>
  <c r="Y42" i="64"/>
  <c r="AK41" i="64"/>
  <c r="AA41" i="64"/>
  <c r="Y41" i="64"/>
  <c r="AK40" i="64"/>
  <c r="AP39" i="64"/>
  <c r="AO39" i="64"/>
  <c r="AN39" i="64"/>
  <c r="AM39" i="64"/>
  <c r="AL39" i="64"/>
  <c r="AD32" i="64"/>
  <c r="AC32" i="64"/>
  <c r="AB32" i="64"/>
  <c r="AA32" i="64"/>
  <c r="Z32" i="64"/>
  <c r="X32" i="64"/>
  <c r="N32" i="64"/>
  <c r="M32" i="64"/>
  <c r="AN63" i="64" s="1"/>
  <c r="L32" i="64"/>
  <c r="K32" i="64"/>
  <c r="I32" i="64"/>
  <c r="AB31" i="64"/>
  <c r="X31" i="64"/>
  <c r="M31" i="64"/>
  <c r="AC31" i="64"/>
  <c r="L31" i="64"/>
  <c r="K31" i="64"/>
  <c r="AD30" i="64"/>
  <c r="AC30" i="64"/>
  <c r="AB30" i="64"/>
  <c r="AA30" i="64"/>
  <c r="Z30" i="64"/>
  <c r="X30" i="64"/>
  <c r="R30" i="64"/>
  <c r="S30" i="64" s="1"/>
  <c r="P30" i="64"/>
  <c r="O30" i="64"/>
  <c r="N30" i="64"/>
  <c r="M30" i="64"/>
  <c r="L30" i="64"/>
  <c r="K30" i="64"/>
  <c r="I30" i="64"/>
  <c r="AD29" i="64"/>
  <c r="AC29" i="64"/>
  <c r="AB29" i="64"/>
  <c r="AA29" i="64"/>
  <c r="Z29" i="64"/>
  <c r="X29" i="64"/>
  <c r="R29" i="64"/>
  <c r="O29" i="64"/>
  <c r="N29" i="64"/>
  <c r="M29" i="64"/>
  <c r="L29" i="64"/>
  <c r="K29" i="64"/>
  <c r="I29" i="64"/>
  <c r="AD28" i="64"/>
  <c r="AC28" i="64"/>
  <c r="AB28" i="64"/>
  <c r="AA28" i="64"/>
  <c r="Z28" i="64"/>
  <c r="X28" i="64"/>
  <c r="R28" i="64"/>
  <c r="O28" i="64"/>
  <c r="N28" i="64"/>
  <c r="M28" i="64"/>
  <c r="AN59" i="64" s="1"/>
  <c r="L28" i="64"/>
  <c r="AM59" i="64" s="1"/>
  <c r="K28" i="64"/>
  <c r="I28" i="64"/>
  <c r="AD27" i="64"/>
  <c r="AC27" i="64"/>
  <c r="AB27" i="64"/>
  <c r="AA27" i="64"/>
  <c r="Z27" i="64"/>
  <c r="X27" i="64"/>
  <c r="R27" i="64"/>
  <c r="S27" i="64" s="1"/>
  <c r="O27" i="64"/>
  <c r="N27" i="64"/>
  <c r="M27" i="64"/>
  <c r="L27" i="64"/>
  <c r="K27" i="64"/>
  <c r="I27" i="64"/>
  <c r="AD26" i="64"/>
  <c r="AC26" i="64"/>
  <c r="AB26" i="64"/>
  <c r="AA26" i="64"/>
  <c r="Z26" i="64"/>
  <c r="X26" i="64"/>
  <c r="R26" i="64"/>
  <c r="S26" i="64" s="1"/>
  <c r="P26" i="64"/>
  <c r="O26" i="64"/>
  <c r="N26" i="64"/>
  <c r="M26" i="64"/>
  <c r="L26" i="64"/>
  <c r="K26" i="64"/>
  <c r="I26" i="64"/>
  <c r="AD25" i="64"/>
  <c r="AC25" i="64"/>
  <c r="AB25" i="64"/>
  <c r="AA25" i="64"/>
  <c r="Z25" i="64"/>
  <c r="X25" i="64"/>
  <c r="R25" i="64"/>
  <c r="S25" i="64" s="1"/>
  <c r="P25" i="64"/>
  <c r="O25" i="64"/>
  <c r="N25" i="64"/>
  <c r="M25" i="64"/>
  <c r="L25" i="64"/>
  <c r="K25" i="64"/>
  <c r="I25" i="64"/>
  <c r="AD24" i="64"/>
  <c r="AC24" i="64"/>
  <c r="AB24" i="64"/>
  <c r="AA24" i="64"/>
  <c r="Z24" i="64"/>
  <c r="X24" i="64"/>
  <c r="R24" i="64"/>
  <c r="S24" i="64" s="1"/>
  <c r="O24" i="64"/>
  <c r="N24" i="64"/>
  <c r="M24" i="64"/>
  <c r="L24" i="64"/>
  <c r="K24" i="64"/>
  <c r="I24" i="64"/>
  <c r="AD23" i="64"/>
  <c r="AC23" i="64"/>
  <c r="AB23" i="64"/>
  <c r="AA23" i="64"/>
  <c r="Z23" i="64"/>
  <c r="X23" i="64"/>
  <c r="R23" i="64"/>
  <c r="S23" i="64" s="1"/>
  <c r="O23" i="64"/>
  <c r="N23" i="64"/>
  <c r="M23" i="64"/>
  <c r="L23" i="64"/>
  <c r="AM54" i="64" s="1"/>
  <c r="K23" i="64"/>
  <c r="I23" i="64"/>
  <c r="AD22" i="64"/>
  <c r="AC22" i="64"/>
  <c r="AB22" i="64"/>
  <c r="AA22" i="64"/>
  <c r="Z22" i="64"/>
  <c r="X22" i="64"/>
  <c r="R22" i="64"/>
  <c r="S22" i="64" s="1"/>
  <c r="P22" i="64"/>
  <c r="O22" i="64"/>
  <c r="N22" i="64"/>
  <c r="M22" i="64"/>
  <c r="L22" i="64"/>
  <c r="K22" i="64"/>
  <c r="I22" i="64"/>
  <c r="AD21" i="64"/>
  <c r="AC21" i="64"/>
  <c r="AB21" i="64"/>
  <c r="AA21" i="64"/>
  <c r="Z21" i="64"/>
  <c r="X21" i="64"/>
  <c r="R21" i="64"/>
  <c r="S21" i="64" s="1"/>
  <c r="P21" i="64"/>
  <c r="O21" i="64"/>
  <c r="N21" i="64"/>
  <c r="M21" i="64"/>
  <c r="L21" i="64"/>
  <c r="K21" i="64"/>
  <c r="I21" i="64"/>
  <c r="AD20" i="64"/>
  <c r="AC20" i="64"/>
  <c r="AB20" i="64"/>
  <c r="AA20" i="64"/>
  <c r="Z20" i="64"/>
  <c r="X20" i="64"/>
  <c r="R20" i="64"/>
  <c r="O20" i="64"/>
  <c r="N20" i="64"/>
  <c r="M20" i="64"/>
  <c r="AN51" i="64" s="1"/>
  <c r="L20" i="64"/>
  <c r="K20" i="64"/>
  <c r="I20" i="64"/>
  <c r="AD19" i="64"/>
  <c r="AC19" i="64"/>
  <c r="AB19" i="64"/>
  <c r="AA19" i="64"/>
  <c r="Z19" i="64"/>
  <c r="X19" i="64"/>
  <c r="R19" i="64"/>
  <c r="S19" i="64" s="1"/>
  <c r="P19" i="64"/>
  <c r="O19" i="64"/>
  <c r="N19" i="64"/>
  <c r="M19" i="64"/>
  <c r="L19" i="64"/>
  <c r="AM50" i="64" s="1"/>
  <c r="K19" i="64"/>
  <c r="I19" i="64"/>
  <c r="P20" i="64"/>
  <c r="AD18" i="64"/>
  <c r="AC18" i="64"/>
  <c r="AB18" i="64"/>
  <c r="AA18" i="64"/>
  <c r="Z18" i="64"/>
  <c r="X18" i="64"/>
  <c r="R18" i="64"/>
  <c r="S18" i="64" s="1"/>
  <c r="P18" i="64"/>
  <c r="O18" i="64"/>
  <c r="N18" i="64"/>
  <c r="M18" i="64"/>
  <c r="L18" i="64"/>
  <c r="K18" i="64"/>
  <c r="AL49" i="64" s="1"/>
  <c r="I18" i="64"/>
  <c r="AD17" i="64"/>
  <c r="AC17" i="64"/>
  <c r="AB17" i="64"/>
  <c r="AA17" i="64"/>
  <c r="Z17" i="64"/>
  <c r="X17" i="64"/>
  <c r="R17" i="64"/>
  <c r="S17" i="64" s="1"/>
  <c r="P17" i="64"/>
  <c r="O17" i="64"/>
  <c r="N17" i="64"/>
  <c r="AO48" i="64" s="1"/>
  <c r="M17" i="64"/>
  <c r="L17" i="64"/>
  <c r="K17" i="64"/>
  <c r="I17" i="64"/>
  <c r="AD16" i="64"/>
  <c r="AC16" i="64"/>
  <c r="AB16" i="64"/>
  <c r="AA16" i="64"/>
  <c r="Z16" i="64"/>
  <c r="X16" i="64"/>
  <c r="R16" i="64"/>
  <c r="P16" i="64"/>
  <c r="O16" i="64"/>
  <c r="N16" i="64"/>
  <c r="M16" i="64"/>
  <c r="AN47" i="64" s="1"/>
  <c r="L16" i="64"/>
  <c r="AM47" i="64" s="1"/>
  <c r="K16" i="64"/>
  <c r="I16" i="64"/>
  <c r="AD15" i="64"/>
  <c r="AC15" i="64"/>
  <c r="AB15" i="64"/>
  <c r="AA15" i="64"/>
  <c r="Z15" i="64"/>
  <c r="X15" i="64"/>
  <c r="R15" i="64"/>
  <c r="S15" i="64" s="1"/>
  <c r="P15" i="64"/>
  <c r="O15" i="64"/>
  <c r="N15" i="64"/>
  <c r="M15" i="64"/>
  <c r="L15" i="64"/>
  <c r="K15" i="64"/>
  <c r="I15" i="64"/>
  <c r="AD14" i="64"/>
  <c r="AC14" i="64"/>
  <c r="AB14" i="64"/>
  <c r="AA14" i="64"/>
  <c r="Z14" i="64"/>
  <c r="X14" i="64"/>
  <c r="R14" i="64"/>
  <c r="S14" i="64" s="1"/>
  <c r="P14" i="64"/>
  <c r="O14" i="64"/>
  <c r="N14" i="64"/>
  <c r="M14" i="64"/>
  <c r="L14" i="64"/>
  <c r="K14" i="64"/>
  <c r="I14" i="64"/>
  <c r="AD13" i="64"/>
  <c r="AC13" i="64"/>
  <c r="AB13" i="64"/>
  <c r="AA13" i="64"/>
  <c r="Z13" i="64"/>
  <c r="X13" i="64"/>
  <c r="R13" i="64"/>
  <c r="S13" i="64" s="1"/>
  <c r="P13" i="64"/>
  <c r="O13" i="64"/>
  <c r="N13" i="64"/>
  <c r="AO44" i="64" s="1"/>
  <c r="M13" i="64"/>
  <c r="L13" i="64"/>
  <c r="K13" i="64"/>
  <c r="I13" i="64"/>
  <c r="AD12" i="64"/>
  <c r="AC12" i="64"/>
  <c r="AB12" i="64"/>
  <c r="AA12" i="64"/>
  <c r="Z12" i="64"/>
  <c r="X12" i="64"/>
  <c r="R12" i="64"/>
  <c r="P12" i="64"/>
  <c r="O12" i="64"/>
  <c r="N12" i="64"/>
  <c r="M12" i="64"/>
  <c r="AN43" i="64" s="1"/>
  <c r="L12" i="64"/>
  <c r="AM43" i="64" s="1"/>
  <c r="K12" i="64"/>
  <c r="AL43" i="64" s="1"/>
  <c r="I12" i="64"/>
  <c r="P11" i="64"/>
  <c r="AD11" i="64"/>
  <c r="AC11" i="64"/>
  <c r="AB11" i="64"/>
  <c r="AA11" i="64"/>
  <c r="Z11" i="64"/>
  <c r="X11" i="64"/>
  <c r="R11" i="64"/>
  <c r="S11" i="64" s="1"/>
  <c r="O11" i="64"/>
  <c r="N11" i="64"/>
  <c r="M11" i="64"/>
  <c r="L11" i="64"/>
  <c r="K11" i="64"/>
  <c r="I11" i="64"/>
  <c r="AD10" i="64"/>
  <c r="AC10" i="64"/>
  <c r="AB10" i="64"/>
  <c r="AA10" i="64"/>
  <c r="Z10" i="64"/>
  <c r="X10" i="64"/>
  <c r="R10" i="64"/>
  <c r="S10" i="64" s="1"/>
  <c r="P10" i="64"/>
  <c r="O10" i="64"/>
  <c r="N10" i="64"/>
  <c r="M10" i="64"/>
  <c r="L10" i="64"/>
  <c r="K10" i="64"/>
  <c r="I10" i="64"/>
  <c r="AD9" i="64"/>
  <c r="AC9" i="64"/>
  <c r="AB9" i="64"/>
  <c r="AA9" i="64"/>
  <c r="Z9" i="64"/>
  <c r="X9" i="64"/>
  <c r="R9" i="64"/>
  <c r="S9" i="64" s="1"/>
  <c r="P9" i="64"/>
  <c r="O9" i="64"/>
  <c r="N9" i="64"/>
  <c r="M9" i="64"/>
  <c r="L9" i="64"/>
  <c r="K9" i="64"/>
  <c r="AD8" i="64"/>
  <c r="AC8" i="64"/>
  <c r="AB8" i="64"/>
  <c r="AA8" i="64"/>
  <c r="Z8" i="64"/>
  <c r="Y4" i="64"/>
  <c r="BF39" i="63"/>
  <c r="BG39" i="63"/>
  <c r="BJ39" i="63"/>
  <c r="BK39" i="63"/>
  <c r="BL39" i="63"/>
  <c r="BE39" i="63"/>
  <c r="P29" i="64" l="1"/>
  <c r="AM52" i="64"/>
  <c r="AN53" i="64"/>
  <c r="AO46" i="64"/>
  <c r="AL47" i="64"/>
  <c r="AN52" i="64"/>
  <c r="AL54" i="64"/>
  <c r="AM48" i="64"/>
  <c r="AL51" i="64"/>
  <c r="AP51" i="64"/>
  <c r="P23" i="64"/>
  <c r="AN60" i="64"/>
  <c r="AL62" i="64"/>
  <c r="AQ54" i="64"/>
  <c r="AN48" i="64"/>
  <c r="AM51" i="64"/>
  <c r="P28" i="64"/>
  <c r="AD31" i="64"/>
  <c r="O31" i="64" s="1"/>
  <c r="AP62" i="64" s="1"/>
  <c r="T25" i="64"/>
  <c r="S16" i="64"/>
  <c r="T16" i="64" s="1"/>
  <c r="Z83" i="64" s="1"/>
  <c r="T9" i="64"/>
  <c r="P27" i="64"/>
  <c r="P24" i="64"/>
  <c r="T17" i="64"/>
  <c r="X4" i="64"/>
  <c r="X70" i="64" s="1"/>
  <c r="Z80" i="64"/>
  <c r="Z82" i="64"/>
  <c r="Z84" i="64"/>
  <c r="Z86" i="64"/>
  <c r="Z88" i="64"/>
  <c r="Z90" i="64"/>
  <c r="Z92" i="64"/>
  <c r="Z98" i="64"/>
  <c r="Y76" i="64"/>
  <c r="Y77" i="64"/>
  <c r="Y81" i="64"/>
  <c r="Y83" i="64"/>
  <c r="Y87" i="64"/>
  <c r="Y91" i="64"/>
  <c r="Y95" i="64"/>
  <c r="Y99" i="64"/>
  <c r="Z77" i="64"/>
  <c r="Z79" i="64"/>
  <c r="Z81" i="64"/>
  <c r="Z85" i="64"/>
  <c r="Z87" i="64"/>
  <c r="Z89" i="64"/>
  <c r="Z91" i="64"/>
  <c r="Z93" i="64"/>
  <c r="Z95" i="64"/>
  <c r="Z97" i="64"/>
  <c r="Z99" i="64"/>
  <c r="Y78" i="64"/>
  <c r="Y80" i="64"/>
  <c r="Y82" i="64"/>
  <c r="Y84" i="64"/>
  <c r="Y86" i="64"/>
  <c r="Y88" i="64"/>
  <c r="Y90" i="64"/>
  <c r="Y92" i="64"/>
  <c r="Y94" i="64"/>
  <c r="Y96" i="64"/>
  <c r="Y98" i="64"/>
  <c r="Z76" i="64"/>
  <c r="Y79" i="64"/>
  <c r="Y85" i="64"/>
  <c r="Y89" i="64"/>
  <c r="Y93" i="64"/>
  <c r="Y97" i="64"/>
  <c r="AL55" i="64"/>
  <c r="Z4" i="64"/>
  <c r="AK64" i="64" s="1"/>
  <c r="S12" i="64"/>
  <c r="T12" i="64" s="1"/>
  <c r="T14" i="64"/>
  <c r="AN49" i="64"/>
  <c r="AO50" i="64"/>
  <c r="S20" i="64"/>
  <c r="T20" i="64" s="1"/>
  <c r="AL53" i="64"/>
  <c r="T22" i="64"/>
  <c r="AM55" i="64"/>
  <c r="S28" i="64"/>
  <c r="T28" i="64" s="1"/>
  <c r="AL63" i="64"/>
  <c r="AP63" i="64"/>
  <c r="AO45" i="64"/>
  <c r="T15" i="64"/>
  <c r="AQ50" i="64"/>
  <c r="T23" i="64"/>
  <c r="T24" i="64"/>
  <c r="S29" i="64"/>
  <c r="T29" i="64" s="1"/>
  <c r="Z96" i="64" s="1"/>
  <c r="T30" i="64"/>
  <c r="AQ55" i="64"/>
  <c r="T11" i="64"/>
  <c r="Z78" i="64" s="1"/>
  <c r="AO49" i="64"/>
  <c r="AL50" i="64"/>
  <c r="T19" i="64"/>
  <c r="AN55" i="64"/>
  <c r="T27" i="64"/>
  <c r="Z94" i="64" s="1"/>
  <c r="AL59" i="64"/>
  <c r="AP59" i="64"/>
  <c r="AM60" i="64"/>
  <c r="AM63" i="64"/>
  <c r="AP43" i="64"/>
  <c r="N31" i="64"/>
  <c r="AO62" i="64" s="1"/>
  <c r="AA31" i="64"/>
  <c r="AM64" i="64"/>
  <c r="AO58" i="64"/>
  <c r="AA63" i="64"/>
  <c r="T10" i="64"/>
  <c r="T18" i="64"/>
  <c r="T26" i="64"/>
  <c r="T13" i="64"/>
  <c r="T21" i="64"/>
  <c r="AP40" i="64"/>
  <c r="AL40" i="64"/>
  <c r="AQ40" i="64"/>
  <c r="AP58" i="64"/>
  <c r="Z31" i="64"/>
  <c r="AO40" i="64"/>
  <c r="AO41" i="64"/>
  <c r="AO42" i="64"/>
  <c r="AN44" i="64"/>
  <c r="AN45" i="64"/>
  <c r="AM46" i="64"/>
  <c r="AP52" i="64"/>
  <c r="AL52" i="64"/>
  <c r="AQ52" i="64"/>
  <c r="AQ53" i="64"/>
  <c r="AM53" i="64"/>
  <c r="AP53" i="64"/>
  <c r="AN54" i="64"/>
  <c r="AP54" i="64"/>
  <c r="AP55" i="64"/>
  <c r="AO56" i="64"/>
  <c r="AN42" i="64"/>
  <c r="AP56" i="64"/>
  <c r="AL56" i="64"/>
  <c r="AQ56" i="64"/>
  <c r="I31" i="64"/>
  <c r="AM40" i="64"/>
  <c r="AL41" i="64"/>
  <c r="AL42" i="64"/>
  <c r="AQ42" i="64"/>
  <c r="AP44" i="64"/>
  <c r="AL44" i="64"/>
  <c r="AQ44" i="64"/>
  <c r="AQ45" i="64"/>
  <c r="AM45" i="64"/>
  <c r="AP45" i="64"/>
  <c r="AN46" i="64"/>
  <c r="AP46" i="64"/>
  <c r="AP47" i="64"/>
  <c r="AM56" i="64"/>
  <c r="AN57" i="64"/>
  <c r="AN58" i="64"/>
  <c r="AQ58" i="64"/>
  <c r="AM58" i="64"/>
  <c r="AQ61" i="64"/>
  <c r="AM61" i="64"/>
  <c r="AP61" i="64"/>
  <c r="AL61" i="64"/>
  <c r="AN61" i="64"/>
  <c r="AQ64" i="64"/>
  <c r="AQ41" i="64"/>
  <c r="AM41" i="64"/>
  <c r="AP41" i="64"/>
  <c r="AP42" i="64"/>
  <c r="AQ57" i="64"/>
  <c r="AM57" i="64"/>
  <c r="AP57" i="64"/>
  <c r="AL57" i="64"/>
  <c r="AO64" i="64"/>
  <c r="AN64" i="64"/>
  <c r="AP64" i="64"/>
  <c r="AL64" i="64"/>
  <c r="AN40" i="64"/>
  <c r="AN41" i="64"/>
  <c r="AM42" i="64"/>
  <c r="AM44" i="64"/>
  <c r="AL45" i="64"/>
  <c r="AL46" i="64"/>
  <c r="AQ46" i="64"/>
  <c r="AP48" i="64"/>
  <c r="AL48" i="64"/>
  <c r="AQ48" i="64"/>
  <c r="AQ49" i="64"/>
  <c r="AM49" i="64"/>
  <c r="AP49" i="64"/>
  <c r="AN50" i="64"/>
  <c r="AP50" i="64"/>
  <c r="AO52" i="64"/>
  <c r="AO53" i="64"/>
  <c r="AO54" i="64"/>
  <c r="AN56" i="64"/>
  <c r="AO57" i="64"/>
  <c r="AL58" i="64"/>
  <c r="AO61" i="64"/>
  <c r="AO60" i="64"/>
  <c r="AM62" i="64"/>
  <c r="AO43" i="64"/>
  <c r="AO47" i="64"/>
  <c r="AO51" i="64"/>
  <c r="AO55" i="64"/>
  <c r="AO59" i="64"/>
  <c r="AL60" i="64"/>
  <c r="AP60" i="64"/>
  <c r="AN62" i="64"/>
  <c r="AO63" i="64"/>
  <c r="AQ47" i="64" l="1"/>
  <c r="AQ43" i="64"/>
  <c r="AQ59" i="64"/>
  <c r="AQ60" i="64"/>
  <c r="AQ51" i="64"/>
  <c r="AA70" i="64"/>
  <c r="AB70" i="64"/>
  <c r="Y70" i="64"/>
  <c r="M64" i="64"/>
  <c r="X40" i="64"/>
  <c r="Y40" i="64" s="1"/>
  <c r="Z70" i="64"/>
  <c r="Z40" i="64" l="1"/>
  <c r="AC109" i="63" l="1"/>
  <c r="AA76" i="63"/>
  <c r="AA77" i="63"/>
  <c r="AA78" i="63"/>
  <c r="AA79" i="63"/>
  <c r="AA80" i="63"/>
  <c r="AA81" i="63"/>
  <c r="AA82" i="63"/>
  <c r="AA83" i="63"/>
  <c r="AA84" i="63"/>
  <c r="AA85" i="63"/>
  <c r="AA86" i="63"/>
  <c r="AA87" i="63"/>
  <c r="AA88" i="63"/>
  <c r="AA89" i="63"/>
  <c r="AA90" i="63"/>
  <c r="AA91" i="63"/>
  <c r="AA92" i="63"/>
  <c r="AA93" i="63"/>
  <c r="AA94" i="63"/>
  <c r="AA95" i="63"/>
  <c r="AA96" i="63"/>
  <c r="AA97" i="63"/>
  <c r="AA99" i="63"/>
  <c r="X76" i="63"/>
  <c r="G151" i="63" l="1"/>
  <c r="G155" i="63"/>
  <c r="E157" i="63"/>
  <c r="E161" i="63"/>
  <c r="H165" i="63"/>
  <c r="E169" i="63"/>
  <c r="F169" i="63"/>
  <c r="AE148" i="63"/>
  <c r="AE149" i="63"/>
  <c r="AE150" i="63"/>
  <c r="AE151" i="63"/>
  <c r="AE152" i="63"/>
  <c r="AE153" i="63"/>
  <c r="AE154" i="63"/>
  <c r="AE155" i="63"/>
  <c r="AE156" i="63"/>
  <c r="AE157" i="63"/>
  <c r="AE158" i="63"/>
  <c r="AE159" i="63"/>
  <c r="AE160" i="63"/>
  <c r="AE161" i="63"/>
  <c r="AE162" i="63"/>
  <c r="AE163" i="63"/>
  <c r="AE164" i="63"/>
  <c r="AE165" i="63"/>
  <c r="AE167" i="63"/>
  <c r="X169" i="63"/>
  <c r="G146" i="63"/>
  <c r="G111" i="63"/>
  <c r="G112" i="63"/>
  <c r="H112" i="63"/>
  <c r="G113" i="63"/>
  <c r="G114" i="63"/>
  <c r="H114" i="63"/>
  <c r="G115" i="63"/>
  <c r="H115" i="63"/>
  <c r="G116" i="63"/>
  <c r="H116" i="63"/>
  <c r="G117" i="63"/>
  <c r="H117" i="63"/>
  <c r="G118" i="63"/>
  <c r="H118" i="63"/>
  <c r="G119" i="63"/>
  <c r="H119" i="63"/>
  <c r="G120" i="63"/>
  <c r="H120" i="63"/>
  <c r="G121" i="63"/>
  <c r="H121" i="63"/>
  <c r="G122" i="63"/>
  <c r="H122" i="63"/>
  <c r="G123" i="63"/>
  <c r="H123" i="63"/>
  <c r="G124" i="63"/>
  <c r="H124" i="63"/>
  <c r="G125" i="63"/>
  <c r="H125" i="63"/>
  <c r="G126" i="63"/>
  <c r="H126" i="63"/>
  <c r="G127" i="63"/>
  <c r="H127" i="63"/>
  <c r="G128" i="63"/>
  <c r="H128" i="63"/>
  <c r="G129" i="63"/>
  <c r="H129" i="63"/>
  <c r="G130" i="63"/>
  <c r="G131" i="63"/>
  <c r="H131" i="63"/>
  <c r="G133" i="63"/>
  <c r="H133" i="63"/>
  <c r="H110" i="63"/>
  <c r="D165" i="63" l="1"/>
  <c r="G159" i="63"/>
  <c r="E153" i="63"/>
  <c r="E149" i="63"/>
  <c r="F167" i="63"/>
  <c r="D158" i="63"/>
  <c r="D154" i="63"/>
  <c r="D150" i="63"/>
  <c r="D167" i="63"/>
  <c r="H161" i="63"/>
  <c r="H158" i="63"/>
  <c r="H157" i="63"/>
  <c r="H154" i="63"/>
  <c r="H153" i="63"/>
  <c r="H150" i="63"/>
  <c r="H149" i="63"/>
  <c r="H167" i="63"/>
  <c r="G158" i="63"/>
  <c r="G154" i="63"/>
  <c r="G150" i="63"/>
  <c r="G167" i="63"/>
  <c r="E165" i="63"/>
  <c r="D161" i="63"/>
  <c r="E158" i="63"/>
  <c r="D157" i="63"/>
  <c r="E154" i="63"/>
  <c r="D153" i="63"/>
  <c r="E150" i="63"/>
  <c r="D149" i="63"/>
  <c r="G163" i="63"/>
  <c r="D162" i="63"/>
  <c r="H162" i="63"/>
  <c r="G162" i="63"/>
  <c r="E162" i="63"/>
  <c r="F164" i="63"/>
  <c r="F160" i="63"/>
  <c r="F152" i="63"/>
  <c r="F148" i="63"/>
  <c r="E164" i="63"/>
  <c r="F163" i="63"/>
  <c r="E160" i="63"/>
  <c r="F159" i="63"/>
  <c r="E156" i="63"/>
  <c r="F155" i="63"/>
  <c r="E152" i="63"/>
  <c r="F151" i="63"/>
  <c r="E148" i="63"/>
  <c r="E167" i="63"/>
  <c r="G165" i="63"/>
  <c r="H164" i="63"/>
  <c r="D164" i="63"/>
  <c r="E163" i="63"/>
  <c r="F162" i="63"/>
  <c r="G161" i="63"/>
  <c r="H160" i="63"/>
  <c r="D160" i="63"/>
  <c r="E159" i="63"/>
  <c r="F158" i="63"/>
  <c r="G157" i="63"/>
  <c r="H156" i="63"/>
  <c r="D156" i="63"/>
  <c r="E155" i="63"/>
  <c r="F154" i="63"/>
  <c r="G153" i="63"/>
  <c r="H152" i="63"/>
  <c r="D152" i="63"/>
  <c r="E151" i="63"/>
  <c r="F150" i="63"/>
  <c r="G149" i="63"/>
  <c r="H148" i="63"/>
  <c r="D148" i="63"/>
  <c r="F146" i="63"/>
  <c r="AE146" i="63"/>
  <c r="F156" i="63"/>
  <c r="D169" i="63"/>
  <c r="AE169" i="63"/>
  <c r="G169" i="63"/>
  <c r="F165" i="63"/>
  <c r="G164" i="63"/>
  <c r="H163" i="63"/>
  <c r="D163" i="63"/>
  <c r="F161" i="63"/>
  <c r="G160" i="63"/>
  <c r="H159" i="63"/>
  <c r="D159" i="63"/>
  <c r="F157" i="63"/>
  <c r="G156" i="63"/>
  <c r="H155" i="63"/>
  <c r="D155" i="63"/>
  <c r="F153" i="63"/>
  <c r="G152" i="63"/>
  <c r="H151" i="63"/>
  <c r="D151" i="63"/>
  <c r="F149" i="63"/>
  <c r="G148" i="63"/>
  <c r="H146" i="63"/>
  <c r="D146" i="63"/>
  <c r="E146" i="63"/>
  <c r="H169" i="63"/>
  <c r="B168" i="63" l="1"/>
  <c r="B167" i="63"/>
  <c r="A167" i="63" s="1"/>
  <c r="B166" i="63"/>
  <c r="A166" i="63" s="1"/>
  <c r="B165" i="63"/>
  <c r="A165" i="63" s="1"/>
  <c r="B164" i="63"/>
  <c r="A164" i="63" s="1"/>
  <c r="B163" i="63"/>
  <c r="A163" i="63" s="1"/>
  <c r="B162" i="63"/>
  <c r="A162" i="63" s="1"/>
  <c r="B161" i="63"/>
  <c r="A161" i="63" s="1"/>
  <c r="B160" i="63"/>
  <c r="A160" i="63" s="1"/>
  <c r="B159" i="63"/>
  <c r="A159" i="63" s="1"/>
  <c r="B158" i="63"/>
  <c r="A158" i="63" s="1"/>
  <c r="B157" i="63"/>
  <c r="A157" i="63" s="1"/>
  <c r="B156" i="63"/>
  <c r="A156" i="63" s="1"/>
  <c r="B155" i="63"/>
  <c r="A155" i="63" s="1"/>
  <c r="B154" i="63"/>
  <c r="A154" i="63" s="1"/>
  <c r="B153" i="63"/>
  <c r="A153" i="63" s="1"/>
  <c r="B152" i="63"/>
  <c r="A152" i="63" s="1"/>
  <c r="B151" i="63"/>
  <c r="A151" i="63" s="1"/>
  <c r="B150" i="63"/>
  <c r="A150" i="63" s="1"/>
  <c r="B149" i="63"/>
  <c r="A149" i="63" s="1"/>
  <c r="B148" i="63"/>
  <c r="A148" i="63" s="1"/>
  <c r="B147" i="63"/>
  <c r="A147" i="63" s="1"/>
  <c r="B146" i="63"/>
  <c r="A146" i="63" s="1"/>
  <c r="X99" i="63"/>
  <c r="X98" i="63"/>
  <c r="X97" i="63"/>
  <c r="X96" i="63"/>
  <c r="X95" i="63"/>
  <c r="X94" i="63"/>
  <c r="X93" i="63"/>
  <c r="X92" i="63"/>
  <c r="X91" i="63"/>
  <c r="X90" i="63"/>
  <c r="X89" i="63"/>
  <c r="X88" i="63"/>
  <c r="X87" i="63"/>
  <c r="X86" i="63"/>
  <c r="X85" i="63"/>
  <c r="X84" i="63"/>
  <c r="X83" i="63"/>
  <c r="X82" i="63"/>
  <c r="X81" i="63"/>
  <c r="X80" i="63"/>
  <c r="X79" i="63"/>
  <c r="X78" i="63"/>
  <c r="X77" i="63"/>
  <c r="AB69" i="63"/>
  <c r="AA69" i="63"/>
  <c r="Z69" i="63"/>
  <c r="Y69" i="63"/>
  <c r="X69" i="63"/>
  <c r="AB68" i="63"/>
  <c r="X68" i="63"/>
  <c r="AB67" i="63"/>
  <c r="AB66" i="63"/>
  <c r="AB65" i="63"/>
  <c r="AB64" i="63"/>
  <c r="AA64" i="63"/>
  <c r="Y64" i="63"/>
  <c r="AL63" i="63"/>
  <c r="Y63" i="63"/>
  <c r="AL62" i="63"/>
  <c r="AA62" i="63"/>
  <c r="Y62" i="63"/>
  <c r="AL61" i="63"/>
  <c r="AA61" i="63"/>
  <c r="Y61" i="63"/>
  <c r="AL60" i="63"/>
  <c r="AA60" i="63"/>
  <c r="Y60" i="63"/>
  <c r="AL59" i="63"/>
  <c r="AA59" i="63"/>
  <c r="Y59" i="63"/>
  <c r="AL58" i="63"/>
  <c r="AA58" i="63"/>
  <c r="Y58" i="63"/>
  <c r="AL57" i="63"/>
  <c r="AA57" i="63"/>
  <c r="Y57" i="63"/>
  <c r="AL56" i="63"/>
  <c r="AA56" i="63"/>
  <c r="Y56" i="63"/>
  <c r="AL55" i="63"/>
  <c r="AA55" i="63"/>
  <c r="Y55" i="63"/>
  <c r="AL54" i="63"/>
  <c r="AA54" i="63"/>
  <c r="Y54" i="63"/>
  <c r="AL53" i="63"/>
  <c r="AA53" i="63"/>
  <c r="Y53" i="63"/>
  <c r="AL52" i="63"/>
  <c r="AA52" i="63"/>
  <c r="Y52" i="63"/>
  <c r="AL51" i="63"/>
  <c r="AA51" i="63"/>
  <c r="Y51" i="63"/>
  <c r="AL50" i="63"/>
  <c r="AA50" i="63"/>
  <c r="Y50" i="63"/>
  <c r="AL49" i="63"/>
  <c r="AA49" i="63"/>
  <c r="Y49" i="63"/>
  <c r="AL48" i="63"/>
  <c r="AA48" i="63"/>
  <c r="Y48" i="63"/>
  <c r="AL47" i="63"/>
  <c r="AA47" i="63"/>
  <c r="Y47" i="63"/>
  <c r="AL46" i="63"/>
  <c r="AA46" i="63"/>
  <c r="Y46" i="63"/>
  <c r="AL45" i="63"/>
  <c r="AA45" i="63"/>
  <c r="Y45" i="63"/>
  <c r="AL44" i="63"/>
  <c r="AA44" i="63"/>
  <c r="Y44" i="63"/>
  <c r="AL43" i="63"/>
  <c r="AA43" i="63"/>
  <c r="Y43" i="63"/>
  <c r="AL42" i="63"/>
  <c r="AA42" i="63"/>
  <c r="Y42" i="63"/>
  <c r="AL41" i="63"/>
  <c r="AA41" i="63"/>
  <c r="Y41" i="63"/>
  <c r="AL40" i="63"/>
  <c r="AQ39" i="63"/>
  <c r="AP39" i="63"/>
  <c r="AO39" i="63"/>
  <c r="AN39" i="63"/>
  <c r="AM39" i="63"/>
  <c r="AD32" i="63"/>
  <c r="AC32" i="63"/>
  <c r="AB32" i="63"/>
  <c r="AA32" i="63"/>
  <c r="Z32" i="63"/>
  <c r="X32" i="63"/>
  <c r="N32" i="63"/>
  <c r="M32" i="63"/>
  <c r="L32" i="63"/>
  <c r="K32" i="63"/>
  <c r="I32" i="63"/>
  <c r="X31" i="63"/>
  <c r="N31" i="63"/>
  <c r="L31" i="63"/>
  <c r="AD30" i="63"/>
  <c r="AC30" i="63"/>
  <c r="AB30" i="63"/>
  <c r="AA30" i="63"/>
  <c r="Z30" i="63"/>
  <c r="X30" i="63"/>
  <c r="R30" i="63"/>
  <c r="P30" i="63"/>
  <c r="O30" i="63"/>
  <c r="N30" i="63"/>
  <c r="M30" i="63"/>
  <c r="L30" i="63"/>
  <c r="AN61" i="63" s="1"/>
  <c r="K30" i="63"/>
  <c r="I30" i="63"/>
  <c r="AD29" i="63"/>
  <c r="AC29" i="63"/>
  <c r="AB29" i="63"/>
  <c r="AA29" i="63"/>
  <c r="Z29" i="63"/>
  <c r="X29" i="63"/>
  <c r="R29" i="63"/>
  <c r="O29" i="63"/>
  <c r="N29" i="63"/>
  <c r="M29" i="63"/>
  <c r="L29" i="63"/>
  <c r="K29" i="63"/>
  <c r="I29" i="63"/>
  <c r="AD28" i="63"/>
  <c r="AC28" i="63"/>
  <c r="AB28" i="63"/>
  <c r="AA28" i="63"/>
  <c r="Z28" i="63"/>
  <c r="X28" i="63"/>
  <c r="R28" i="63"/>
  <c r="S28" i="63" s="1"/>
  <c r="O28" i="63"/>
  <c r="N28" i="63"/>
  <c r="M28" i="63"/>
  <c r="L28" i="63"/>
  <c r="K28" i="63"/>
  <c r="I28" i="63"/>
  <c r="AD27" i="63"/>
  <c r="AC27" i="63"/>
  <c r="AB27" i="63"/>
  <c r="AA27" i="63"/>
  <c r="Z27" i="63"/>
  <c r="X27" i="63"/>
  <c r="R27" i="63"/>
  <c r="S27" i="63" s="1"/>
  <c r="O27" i="63"/>
  <c r="N27" i="63"/>
  <c r="M27" i="63"/>
  <c r="L27" i="63"/>
  <c r="K27" i="63"/>
  <c r="I27" i="63"/>
  <c r="AD26" i="63"/>
  <c r="AC26" i="63"/>
  <c r="AB26" i="63"/>
  <c r="AA26" i="63"/>
  <c r="Z26" i="63"/>
  <c r="X26" i="63"/>
  <c r="R26" i="63"/>
  <c r="P26" i="63"/>
  <c r="O26" i="63"/>
  <c r="N26" i="63"/>
  <c r="M26" i="63"/>
  <c r="L26" i="63"/>
  <c r="K26" i="63"/>
  <c r="I26" i="63"/>
  <c r="AD25" i="63"/>
  <c r="AC25" i="63"/>
  <c r="AB25" i="63"/>
  <c r="AA25" i="63"/>
  <c r="Z25" i="63"/>
  <c r="X25" i="63"/>
  <c r="R25" i="63"/>
  <c r="S25" i="63" s="1"/>
  <c r="P25" i="63"/>
  <c r="O25" i="63"/>
  <c r="N25" i="63"/>
  <c r="M25" i="63"/>
  <c r="L25" i="63"/>
  <c r="K25" i="63"/>
  <c r="I25" i="63"/>
  <c r="AD24" i="63"/>
  <c r="AC24" i="63"/>
  <c r="AB24" i="63"/>
  <c r="AA24" i="63"/>
  <c r="Z24" i="63"/>
  <c r="X24" i="63"/>
  <c r="R24" i="63"/>
  <c r="S24" i="63" s="1"/>
  <c r="O24" i="63"/>
  <c r="N24" i="63"/>
  <c r="M24" i="63"/>
  <c r="L24" i="63"/>
  <c r="K24" i="63"/>
  <c r="I24" i="63"/>
  <c r="AD23" i="63"/>
  <c r="AC23" i="63"/>
  <c r="AB23" i="63"/>
  <c r="AA23" i="63"/>
  <c r="Z23" i="63"/>
  <c r="X23" i="63"/>
  <c r="R23" i="63"/>
  <c r="S23" i="63" s="1"/>
  <c r="O23" i="63"/>
  <c r="N23" i="63"/>
  <c r="M23" i="63"/>
  <c r="L23" i="63"/>
  <c r="K23" i="63"/>
  <c r="AD22" i="63"/>
  <c r="AC22" i="63"/>
  <c r="AB22" i="63"/>
  <c r="AA22" i="63"/>
  <c r="Z22" i="63"/>
  <c r="X22" i="63"/>
  <c r="R22" i="63"/>
  <c r="P22" i="63"/>
  <c r="O22" i="63"/>
  <c r="N22" i="63"/>
  <c r="M22" i="63"/>
  <c r="L22" i="63"/>
  <c r="K22" i="63"/>
  <c r="I22" i="63"/>
  <c r="P27" i="63"/>
  <c r="AD21" i="63"/>
  <c r="AC21" i="63"/>
  <c r="AB21" i="63"/>
  <c r="AA21" i="63"/>
  <c r="Z21" i="63"/>
  <c r="X21" i="63"/>
  <c r="R21" i="63"/>
  <c r="S21" i="63" s="1"/>
  <c r="P21" i="63"/>
  <c r="O21" i="63"/>
  <c r="N21" i="63"/>
  <c r="M21" i="63"/>
  <c r="L21" i="63"/>
  <c r="K21" i="63"/>
  <c r="I21" i="63"/>
  <c r="AD20" i="63"/>
  <c r="AC20" i="63"/>
  <c r="AB20" i="63"/>
  <c r="AA20" i="63"/>
  <c r="Z20" i="63"/>
  <c r="X20" i="63"/>
  <c r="R20" i="63"/>
  <c r="S20" i="63" s="1"/>
  <c r="O20" i="63"/>
  <c r="N20" i="63"/>
  <c r="M20" i="63"/>
  <c r="AO51" i="63" s="1"/>
  <c r="L20" i="63"/>
  <c r="K20" i="63"/>
  <c r="I20" i="63"/>
  <c r="P23" i="63"/>
  <c r="AD19" i="63"/>
  <c r="AC19" i="63"/>
  <c r="AB19" i="63"/>
  <c r="AA19" i="63"/>
  <c r="Z19" i="63"/>
  <c r="X19" i="63"/>
  <c r="R19" i="63"/>
  <c r="S19" i="63" s="1"/>
  <c r="P19" i="63"/>
  <c r="O19" i="63"/>
  <c r="N19" i="63"/>
  <c r="M19" i="63"/>
  <c r="L19" i="63"/>
  <c r="K19" i="63"/>
  <c r="I19" i="63"/>
  <c r="P20" i="63"/>
  <c r="AD18" i="63"/>
  <c r="AC18" i="63"/>
  <c r="AB18" i="63"/>
  <c r="AA18" i="63"/>
  <c r="Z18" i="63"/>
  <c r="X18" i="63"/>
  <c r="R18" i="63"/>
  <c r="S18" i="63" s="1"/>
  <c r="P18" i="63"/>
  <c r="O18" i="63"/>
  <c r="AQ49" i="63" s="1"/>
  <c r="N18" i="63"/>
  <c r="M18" i="63"/>
  <c r="L18" i="63"/>
  <c r="K18" i="63"/>
  <c r="AM49" i="63" s="1"/>
  <c r="I18" i="63"/>
  <c r="AD17" i="63"/>
  <c r="AC17" i="63"/>
  <c r="AB17" i="63"/>
  <c r="AA17" i="63"/>
  <c r="Z17" i="63"/>
  <c r="X17" i="63"/>
  <c r="R17" i="63"/>
  <c r="S17" i="63" s="1"/>
  <c r="P17" i="63"/>
  <c r="O17" i="63"/>
  <c r="N17" i="63"/>
  <c r="M17" i="63"/>
  <c r="L17" i="63"/>
  <c r="K17" i="63"/>
  <c r="I17" i="63"/>
  <c r="AD16" i="63"/>
  <c r="AC16" i="63"/>
  <c r="AB16" i="63"/>
  <c r="AA16" i="63"/>
  <c r="Z16" i="63"/>
  <c r="X16" i="63"/>
  <c r="R16" i="63"/>
  <c r="S16" i="63" s="1"/>
  <c r="P16" i="63"/>
  <c r="O16" i="63"/>
  <c r="N16" i="63"/>
  <c r="M16" i="63"/>
  <c r="L16" i="63"/>
  <c r="K16" i="63"/>
  <c r="I16" i="63"/>
  <c r="AD15" i="63"/>
  <c r="AC15" i="63"/>
  <c r="AB15" i="63"/>
  <c r="AA15" i="63"/>
  <c r="Z15" i="63"/>
  <c r="X15" i="63"/>
  <c r="R15" i="63"/>
  <c r="S15" i="63" s="1"/>
  <c r="P15" i="63"/>
  <c r="O15" i="63"/>
  <c r="N15" i="63"/>
  <c r="M15" i="63"/>
  <c r="L15" i="63"/>
  <c r="AN46" i="63" s="1"/>
  <c r="K15" i="63"/>
  <c r="I15" i="63"/>
  <c r="AD14" i="63"/>
  <c r="AC14" i="63"/>
  <c r="AB14" i="63"/>
  <c r="AA14" i="63"/>
  <c r="Z14" i="63"/>
  <c r="X14" i="63"/>
  <c r="R14" i="63"/>
  <c r="P14" i="63"/>
  <c r="O14" i="63"/>
  <c r="AQ45" i="63" s="1"/>
  <c r="N14" i="63"/>
  <c r="M14" i="63"/>
  <c r="L14" i="63"/>
  <c r="K14" i="63"/>
  <c r="AM45" i="63" s="1"/>
  <c r="I14" i="63"/>
  <c r="AD13" i="63"/>
  <c r="AC13" i="63"/>
  <c r="AB13" i="63"/>
  <c r="AA13" i="63"/>
  <c r="Z13" i="63"/>
  <c r="X13" i="63"/>
  <c r="R13" i="63"/>
  <c r="S13" i="63" s="1"/>
  <c r="P13" i="63"/>
  <c r="O13" i="63"/>
  <c r="N13" i="63"/>
  <c r="M13" i="63"/>
  <c r="L13" i="63"/>
  <c r="K13" i="63"/>
  <c r="I13" i="63"/>
  <c r="AD12" i="63"/>
  <c r="AC12" i="63"/>
  <c r="AB12" i="63"/>
  <c r="AA12" i="63"/>
  <c r="Z12" i="63"/>
  <c r="X12" i="63"/>
  <c r="R12" i="63"/>
  <c r="S12" i="63" s="1"/>
  <c r="P12" i="63"/>
  <c r="O12" i="63"/>
  <c r="N12" i="63"/>
  <c r="M12" i="63"/>
  <c r="AO43" i="63" s="1"/>
  <c r="L12" i="63"/>
  <c r="K12" i="63"/>
  <c r="I12" i="63"/>
  <c r="AD11" i="63"/>
  <c r="AC11" i="63"/>
  <c r="AB11" i="63"/>
  <c r="AA11" i="63"/>
  <c r="Z11" i="63"/>
  <c r="X11" i="63"/>
  <c r="R11" i="63"/>
  <c r="S11" i="63" s="1"/>
  <c r="P11" i="63"/>
  <c r="O11" i="63"/>
  <c r="N11" i="63"/>
  <c r="M11" i="63"/>
  <c r="L11" i="63"/>
  <c r="K11" i="63"/>
  <c r="I11" i="63"/>
  <c r="AD10" i="63"/>
  <c r="AC10" i="63"/>
  <c r="AB10" i="63"/>
  <c r="AA10" i="63"/>
  <c r="Z10" i="63"/>
  <c r="X10" i="63"/>
  <c r="R10" i="63"/>
  <c r="S10" i="63" s="1"/>
  <c r="P10" i="63"/>
  <c r="O10" i="63"/>
  <c r="N10" i="63"/>
  <c r="M10" i="63"/>
  <c r="L10" i="63"/>
  <c r="K10" i="63"/>
  <c r="I10" i="63"/>
  <c r="P9" i="63"/>
  <c r="AD9" i="63"/>
  <c r="AC9" i="63"/>
  <c r="AB9" i="63"/>
  <c r="AA9" i="63"/>
  <c r="Z9" i="63"/>
  <c r="X9" i="63"/>
  <c r="R9" i="63"/>
  <c r="S9" i="63" s="1"/>
  <c r="O9" i="63"/>
  <c r="N9" i="63"/>
  <c r="M9" i="63"/>
  <c r="L9" i="63"/>
  <c r="K9" i="63"/>
  <c r="AD8" i="63"/>
  <c r="AC8" i="63"/>
  <c r="AB8" i="63"/>
  <c r="AA8" i="63"/>
  <c r="Z8" i="63"/>
  <c r="Y4" i="63"/>
  <c r="AB67" i="62"/>
  <c r="AB68" i="62"/>
  <c r="X68" i="62"/>
  <c r="AB68" i="49"/>
  <c r="AB67" i="49"/>
  <c r="X68" i="49"/>
  <c r="AZ44" i="63" l="1"/>
  <c r="BA44" i="63"/>
  <c r="AX44" i="63"/>
  <c r="BB44" i="63"/>
  <c r="AY44" i="63"/>
  <c r="AZ48" i="63"/>
  <c r="BA48" i="63"/>
  <c r="AX48" i="63"/>
  <c r="BB48" i="63"/>
  <c r="AY48" i="63"/>
  <c r="BA55" i="63"/>
  <c r="AX55" i="63"/>
  <c r="BB55" i="63"/>
  <c r="AY55" i="63"/>
  <c r="AZ55" i="63"/>
  <c r="AZ60" i="63"/>
  <c r="AY60" i="63"/>
  <c r="BA60" i="63"/>
  <c r="AX60" i="63"/>
  <c r="BA43" i="63"/>
  <c r="AX43" i="63"/>
  <c r="BB43" i="63"/>
  <c r="AY43" i="63"/>
  <c r="AZ43" i="63"/>
  <c r="BA47" i="63"/>
  <c r="AX47" i="63"/>
  <c r="BB47" i="63"/>
  <c r="AY47" i="63"/>
  <c r="AZ47" i="63"/>
  <c r="AX54" i="63"/>
  <c r="BB54" i="63"/>
  <c r="BA54" i="63"/>
  <c r="AY54" i="63"/>
  <c r="AZ54" i="63"/>
  <c r="BA59" i="63"/>
  <c r="AX59" i="63"/>
  <c r="BB59" i="63"/>
  <c r="AY59" i="63"/>
  <c r="AZ59" i="63"/>
  <c r="AX63" i="63"/>
  <c r="BB63" i="63"/>
  <c r="BA63" i="63"/>
  <c r="AY63" i="63"/>
  <c r="AZ63" i="63"/>
  <c r="AX42" i="63"/>
  <c r="BB42" i="63"/>
  <c r="AY42" i="63"/>
  <c r="AZ42" i="63"/>
  <c r="BA42" i="63"/>
  <c r="AX46" i="63"/>
  <c r="BB46" i="63"/>
  <c r="AY46" i="63"/>
  <c r="AZ46" i="63"/>
  <c r="BA46" i="63"/>
  <c r="AZ52" i="63"/>
  <c r="BA52" i="63"/>
  <c r="AX52" i="63"/>
  <c r="BB52" i="63"/>
  <c r="AY52" i="63"/>
  <c r="AY53" i="63"/>
  <c r="AX53" i="63"/>
  <c r="AZ53" i="63"/>
  <c r="BA53" i="63"/>
  <c r="BB53" i="63"/>
  <c r="AX58" i="63"/>
  <c r="BB58" i="63"/>
  <c r="BA58" i="63"/>
  <c r="AY58" i="63"/>
  <c r="AZ58" i="63"/>
  <c r="AY41" i="63"/>
  <c r="AZ41" i="63"/>
  <c r="BA41" i="63"/>
  <c r="AX41" i="63"/>
  <c r="AY45" i="63"/>
  <c r="AZ45" i="63"/>
  <c r="BA45" i="63"/>
  <c r="AX45" i="63"/>
  <c r="BB45" i="63"/>
  <c r="AY49" i="63"/>
  <c r="AZ49" i="63"/>
  <c r="BA49" i="63"/>
  <c r="AX49" i="63"/>
  <c r="BB49" i="63"/>
  <c r="AX50" i="63"/>
  <c r="BB50" i="63"/>
  <c r="BA50" i="63"/>
  <c r="AY50" i="63"/>
  <c r="AZ50" i="63"/>
  <c r="BA51" i="63"/>
  <c r="AX51" i="63"/>
  <c r="BB51" i="63"/>
  <c r="AY51" i="63"/>
  <c r="AZ51" i="63"/>
  <c r="AZ56" i="63"/>
  <c r="AY56" i="63"/>
  <c r="BA56" i="63"/>
  <c r="AX56" i="63"/>
  <c r="BB56" i="63"/>
  <c r="AY57" i="63"/>
  <c r="AZ57" i="63"/>
  <c r="BA57" i="63"/>
  <c r="AX57" i="63"/>
  <c r="BB57" i="63"/>
  <c r="AY61" i="63"/>
  <c r="BB61" i="63"/>
  <c r="AZ61" i="63"/>
  <c r="BA61" i="63"/>
  <c r="AX61" i="63"/>
  <c r="AX62" i="63"/>
  <c r="AY62" i="63"/>
  <c r="AZ62" i="63"/>
  <c r="BA62" i="63"/>
  <c r="AD31" i="63"/>
  <c r="O31" i="63" s="1"/>
  <c r="AY64" i="63"/>
  <c r="AX64" i="63"/>
  <c r="AZ64" i="63"/>
  <c r="BA64" i="63"/>
  <c r="BB64" i="63"/>
  <c r="AZ40" i="63"/>
  <c r="BA40" i="63"/>
  <c r="BB40" i="63"/>
  <c r="AY40" i="63"/>
  <c r="AX40" i="63"/>
  <c r="Y79" i="63"/>
  <c r="P29" i="63"/>
  <c r="AT43" i="63"/>
  <c r="AW57" i="63"/>
  <c r="P28" i="63"/>
  <c r="P24" i="63"/>
  <c r="AP40" i="63"/>
  <c r="AS40" i="63"/>
  <c r="AM40" i="63"/>
  <c r="AN49" i="63"/>
  <c r="Z84" i="63"/>
  <c r="Y84" i="63"/>
  <c r="Z92" i="63"/>
  <c r="Y92" i="63"/>
  <c r="Y96" i="63"/>
  <c r="Z4" i="63"/>
  <c r="M64" i="63" s="1"/>
  <c r="Z76" i="63"/>
  <c r="Y76" i="63"/>
  <c r="AO45" i="63"/>
  <c r="AP46" i="63"/>
  <c r="AM47" i="63"/>
  <c r="AO49" i="63"/>
  <c r="AN52" i="63"/>
  <c r="Y77" i="63"/>
  <c r="Z77" i="63"/>
  <c r="Y81" i="63"/>
  <c r="Z81" i="63"/>
  <c r="Y85" i="63"/>
  <c r="Z85" i="63"/>
  <c r="Y89" i="63"/>
  <c r="Z89" i="63"/>
  <c r="Y93" i="63"/>
  <c r="Z93" i="63"/>
  <c r="Y97" i="63"/>
  <c r="Z97" i="63"/>
  <c r="AT52" i="63"/>
  <c r="Y83" i="63"/>
  <c r="Y87" i="63"/>
  <c r="Z87" i="63"/>
  <c r="Y91" i="63"/>
  <c r="Z91" i="63"/>
  <c r="Y95" i="63"/>
  <c r="Z95" i="63"/>
  <c r="Y99" i="63"/>
  <c r="Z99" i="63"/>
  <c r="AN45" i="63"/>
  <c r="AP47" i="63"/>
  <c r="Z80" i="63"/>
  <c r="Y80" i="63"/>
  <c r="Z88" i="63"/>
  <c r="Y88" i="63"/>
  <c r="AO57" i="63"/>
  <c r="AP58" i="63"/>
  <c r="AM61" i="63"/>
  <c r="AQ61" i="63"/>
  <c r="Y78" i="63"/>
  <c r="Y82" i="63"/>
  <c r="Z82" i="63"/>
  <c r="Y86" i="63"/>
  <c r="Z86" i="63"/>
  <c r="Y90" i="63"/>
  <c r="Z90" i="63"/>
  <c r="Y94" i="63"/>
  <c r="Y98" i="63"/>
  <c r="Z98" i="63"/>
  <c r="X150" i="63"/>
  <c r="AQ53" i="63"/>
  <c r="X163" i="63"/>
  <c r="AO41" i="63"/>
  <c r="AM57" i="63"/>
  <c r="AQ57" i="63"/>
  <c r="AO61" i="63"/>
  <c r="AT44" i="63"/>
  <c r="X148" i="63"/>
  <c r="X152" i="63"/>
  <c r="X156" i="63"/>
  <c r="X160" i="63"/>
  <c r="X164" i="63"/>
  <c r="X168" i="63"/>
  <c r="AW53" i="63"/>
  <c r="AW49" i="63"/>
  <c r="X146" i="63"/>
  <c r="AM53" i="63"/>
  <c r="AU59" i="63"/>
  <c r="X147" i="63"/>
  <c r="X151" i="63"/>
  <c r="X155" i="63"/>
  <c r="X159" i="63"/>
  <c r="X167" i="63"/>
  <c r="AN40" i="63"/>
  <c r="AN57" i="63"/>
  <c r="AN60" i="63"/>
  <c r="AS47" i="63"/>
  <c r="AT63" i="63"/>
  <c r="X149" i="63"/>
  <c r="X153" i="63"/>
  <c r="X157" i="63"/>
  <c r="X161" i="63"/>
  <c r="X165" i="63"/>
  <c r="X154" i="63"/>
  <c r="X158" i="63"/>
  <c r="X162" i="63"/>
  <c r="X166" i="63"/>
  <c r="AR56" i="63"/>
  <c r="AR42" i="63"/>
  <c r="AR58" i="63"/>
  <c r="AR48" i="63"/>
  <c r="T13" i="63"/>
  <c r="AR40" i="63"/>
  <c r="AT42" i="63"/>
  <c r="AU64" i="63"/>
  <c r="AS45" i="63"/>
  <c r="AU47" i="63"/>
  <c r="AU55" i="63"/>
  <c r="AV56" i="63"/>
  <c r="AS57" i="63"/>
  <c r="AM64" i="63"/>
  <c r="AQ64" i="63"/>
  <c r="AN44" i="63"/>
  <c r="AP48" i="63"/>
  <c r="T20" i="63"/>
  <c r="AN53" i="63"/>
  <c r="AO55" i="63"/>
  <c r="AP56" i="63"/>
  <c r="AM59" i="63"/>
  <c r="AQ59" i="63"/>
  <c r="AO63" i="63"/>
  <c r="AS53" i="63"/>
  <c r="AS61" i="63"/>
  <c r="AS63" i="63"/>
  <c r="AW63" i="63"/>
  <c r="T21" i="63"/>
  <c r="T9" i="63"/>
  <c r="X4" i="63"/>
  <c r="AA70" i="63" s="1"/>
  <c r="AM41" i="63"/>
  <c r="AQ41" i="63"/>
  <c r="AM48" i="63"/>
  <c r="T17" i="63"/>
  <c r="AO53" i="63"/>
  <c r="T25" i="63"/>
  <c r="AS46" i="63"/>
  <c r="AU49" i="63"/>
  <c r="AW61" i="63"/>
  <c r="AN41" i="63"/>
  <c r="AO42" i="63"/>
  <c r="AM55" i="63"/>
  <c r="AQ55" i="63"/>
  <c r="AN56" i="63"/>
  <c r="AO59" i="63"/>
  <c r="AM63" i="63"/>
  <c r="AV46" i="63"/>
  <c r="AU40" i="63"/>
  <c r="AV45" i="63"/>
  <c r="AU48" i="63"/>
  <c r="AT51" i="63"/>
  <c r="AT61" i="63"/>
  <c r="AT50" i="63"/>
  <c r="AU51" i="63"/>
  <c r="AT53" i="63"/>
  <c r="T15" i="63"/>
  <c r="T16" i="63"/>
  <c r="Z83" i="63" s="1"/>
  <c r="T23" i="63"/>
  <c r="T11" i="63"/>
  <c r="Z78" i="63" s="1"/>
  <c r="T19" i="63"/>
  <c r="T27" i="63"/>
  <c r="Z94" i="63" s="1"/>
  <c r="AU63" i="63"/>
  <c r="Z31" i="63"/>
  <c r="AQ44" i="63"/>
  <c r="AU52" i="63"/>
  <c r="AB31" i="63"/>
  <c r="AT45" i="63"/>
  <c r="K31" i="63"/>
  <c r="AM62" i="63" s="1"/>
  <c r="AT57" i="63"/>
  <c r="AR45" i="63"/>
  <c r="S14" i="63"/>
  <c r="T14" i="63" s="1"/>
  <c r="AR53" i="63"/>
  <c r="S22" i="63"/>
  <c r="T22" i="63" s="1"/>
  <c r="AR57" i="63"/>
  <c r="S26" i="63"/>
  <c r="T26" i="63" s="1"/>
  <c r="AR49" i="63"/>
  <c r="AR50" i="63"/>
  <c r="T10" i="63"/>
  <c r="T12" i="63"/>
  <c r="Z79" i="63" s="1"/>
  <c r="T18" i="63"/>
  <c r="T24" i="63"/>
  <c r="T28" i="63"/>
  <c r="AC31" i="63"/>
  <c r="AU42" i="63"/>
  <c r="AQ42" i="63"/>
  <c r="AM42" i="63"/>
  <c r="AV42" i="63"/>
  <c r="AP42" i="63"/>
  <c r="AS42" i="63"/>
  <c r="AN42" i="63"/>
  <c r="AW42" i="63"/>
  <c r="AV43" i="63"/>
  <c r="AR43" i="63"/>
  <c r="AN43" i="63"/>
  <c r="AU43" i="63"/>
  <c r="AP43" i="63"/>
  <c r="AS43" i="63"/>
  <c r="AM43" i="63"/>
  <c r="AW43" i="63"/>
  <c r="AW44" i="63"/>
  <c r="AS44" i="63"/>
  <c r="AO44" i="63"/>
  <c r="AU44" i="63"/>
  <c r="AP44" i="63"/>
  <c r="AR44" i="63"/>
  <c r="AM44" i="63"/>
  <c r="AV44" i="63"/>
  <c r="AR61" i="63"/>
  <c r="S30" i="63"/>
  <c r="T30" i="63" s="1"/>
  <c r="AU50" i="63"/>
  <c r="AQ50" i="63"/>
  <c r="AM50" i="63"/>
  <c r="AS50" i="63"/>
  <c r="AN50" i="63"/>
  <c r="AW50" i="63"/>
  <c r="AV50" i="63"/>
  <c r="AP50" i="63"/>
  <c r="S29" i="63"/>
  <c r="T29" i="63" s="1"/>
  <c r="Z96" i="63" s="1"/>
  <c r="AR60" i="63"/>
  <c r="AA31" i="63"/>
  <c r="I31" i="63"/>
  <c r="AQ63" i="63"/>
  <c r="AR41" i="63"/>
  <c r="AQ43" i="63"/>
  <c r="AO50" i="63"/>
  <c r="AW54" i="63"/>
  <c r="AS54" i="63"/>
  <c r="AO54" i="63"/>
  <c r="AU54" i="63"/>
  <c r="AQ54" i="63"/>
  <c r="AM54" i="63"/>
  <c r="AT54" i="63"/>
  <c r="AT64" i="63"/>
  <c r="AP64" i="63"/>
  <c r="AV64" i="63"/>
  <c r="AR64" i="63"/>
  <c r="AN64" i="63"/>
  <c r="AT40" i="63"/>
  <c r="AW45" i="63"/>
  <c r="AU46" i="63"/>
  <c r="AQ46" i="63"/>
  <c r="AM46" i="63"/>
  <c r="AR46" i="63"/>
  <c r="AW46" i="63"/>
  <c r="AV47" i="63"/>
  <c r="AR47" i="63"/>
  <c r="AN47" i="63"/>
  <c r="AQ47" i="63"/>
  <c r="AW47" i="63"/>
  <c r="AW48" i="63"/>
  <c r="AS48" i="63"/>
  <c r="AO48" i="63"/>
  <c r="AQ48" i="63"/>
  <c r="AV48" i="63"/>
  <c r="AT49" i="63"/>
  <c r="AV49" i="63"/>
  <c r="AP51" i="63"/>
  <c r="AP52" i="63"/>
  <c r="AN54" i="63"/>
  <c r="AV54" i="63"/>
  <c r="AT55" i="63"/>
  <c r="AS55" i="63"/>
  <c r="AU57" i="63"/>
  <c r="AW59" i="63"/>
  <c r="AQ60" i="63"/>
  <c r="AM60" i="63"/>
  <c r="AO60" i="63"/>
  <c r="AN62" i="63"/>
  <c r="AS64" i="63"/>
  <c r="AV51" i="63"/>
  <c r="AR51" i="63"/>
  <c r="AN51" i="63"/>
  <c r="AQ51" i="63"/>
  <c r="AW51" i="63"/>
  <c r="AW52" i="63"/>
  <c r="AS52" i="63"/>
  <c r="AO52" i="63"/>
  <c r="AQ52" i="63"/>
  <c r="AV52" i="63"/>
  <c r="AP54" i="63"/>
  <c r="AW58" i="63"/>
  <c r="AS58" i="63"/>
  <c r="AO58" i="63"/>
  <c r="AU58" i="63"/>
  <c r="AQ58" i="63"/>
  <c r="AM58" i="63"/>
  <c r="AT58" i="63"/>
  <c r="AP62" i="63"/>
  <c r="AV61" i="63"/>
  <c r="AV57" i="63"/>
  <c r="AV53" i="63"/>
  <c r="M31" i="63"/>
  <c r="AO62" i="63" s="1"/>
  <c r="AW40" i="63"/>
  <c r="AO40" i="63"/>
  <c r="AQ40" i="63"/>
  <c r="AV40" i="63"/>
  <c r="AU45" i="63"/>
  <c r="AO46" i="63"/>
  <c r="AT46" i="63"/>
  <c r="AO47" i="63"/>
  <c r="AT47" i="63"/>
  <c r="AN48" i="63"/>
  <c r="AT48" i="63"/>
  <c r="AS49" i="63"/>
  <c r="AM51" i="63"/>
  <c r="AS51" i="63"/>
  <c r="AM52" i="63"/>
  <c r="AR52" i="63"/>
  <c r="AU53" i="63"/>
  <c r="AR54" i="63"/>
  <c r="AA63" i="63"/>
  <c r="AW55" i="63"/>
  <c r="AU56" i="63"/>
  <c r="AQ56" i="63"/>
  <c r="AM56" i="63"/>
  <c r="AW56" i="63"/>
  <c r="AS56" i="63"/>
  <c r="AO56" i="63"/>
  <c r="AT56" i="63"/>
  <c r="AN58" i="63"/>
  <c r="AV58" i="63"/>
  <c r="AT59" i="63"/>
  <c r="AS59" i="63"/>
  <c r="AP60" i="63"/>
  <c r="AU61" i="63"/>
  <c r="AO64" i="63"/>
  <c r="AW64" i="63"/>
  <c r="AP41" i="63"/>
  <c r="AP45" i="63"/>
  <c r="AP49" i="63"/>
  <c r="AP53" i="63"/>
  <c r="AN55" i="63"/>
  <c r="AR55" i="63"/>
  <c r="AV55" i="63"/>
  <c r="AP57" i="63"/>
  <c r="AN59" i="63"/>
  <c r="AR59" i="63"/>
  <c r="AV59" i="63"/>
  <c r="AP61" i="63"/>
  <c r="AN63" i="63"/>
  <c r="AR63" i="63"/>
  <c r="AV63" i="63"/>
  <c r="AP55" i="63"/>
  <c r="AP59" i="63"/>
  <c r="AP63" i="63"/>
  <c r="AB168" i="63" l="1"/>
  <c r="AC168" i="63"/>
  <c r="AA168" i="63"/>
  <c r="BL41" i="63"/>
  <c r="BL40" i="63"/>
  <c r="BE40" i="63"/>
  <c r="BJ40" i="63"/>
  <c r="BK40" i="63"/>
  <c r="BF58" i="63"/>
  <c r="BJ62" i="63"/>
  <c r="BF41" i="63"/>
  <c r="BG59" i="63"/>
  <c r="BE64" i="63"/>
  <c r="BF61" i="63"/>
  <c r="BE58" i="63"/>
  <c r="BK63" i="63"/>
  <c r="BJ64" i="63"/>
  <c r="BE60" i="63"/>
  <c r="BJ43" i="63"/>
  <c r="BG45" i="63"/>
  <c r="BJ47" i="63"/>
  <c r="BJ48" i="63"/>
  <c r="BF49" i="63"/>
  <c r="BG51" i="63"/>
  <c r="BK52" i="63"/>
  <c r="BJ53" i="63"/>
  <c r="BK55" i="63"/>
  <c r="BK56" i="63"/>
  <c r="BJ63" i="63"/>
  <c r="BL42" i="63"/>
  <c r="BK43" i="63"/>
  <c r="BK44" i="63"/>
  <c r="BL45" i="63"/>
  <c r="BK46" i="63"/>
  <c r="BK47" i="63"/>
  <c r="BJ49" i="63"/>
  <c r="BF50" i="63"/>
  <c r="BF51" i="63"/>
  <c r="BE53" i="63"/>
  <c r="BL54" i="63"/>
  <c r="BF55" i="63"/>
  <c r="BG62" i="63"/>
  <c r="BF60" i="63"/>
  <c r="BF57" i="63"/>
  <c r="BF64" i="63"/>
  <c r="BK62" i="63"/>
  <c r="BG60" i="63"/>
  <c r="BK60" i="63"/>
  <c r="BF59" i="63"/>
  <c r="BG58" i="63"/>
  <c r="BL58" i="63"/>
  <c r="BJ57" i="63"/>
  <c r="BE56" i="63"/>
  <c r="BF56" i="63"/>
  <c r="BG55" i="63"/>
  <c r="BF54" i="63"/>
  <c r="BG54" i="63"/>
  <c r="BE52" i="63"/>
  <c r="BF52" i="63"/>
  <c r="BK51" i="63"/>
  <c r="BE50" i="63"/>
  <c r="BL50" i="63"/>
  <c r="BK49" i="63"/>
  <c r="BE48" i="63"/>
  <c r="BK48" i="63"/>
  <c r="BF47" i="63"/>
  <c r="BG46" i="63"/>
  <c r="BL46" i="63"/>
  <c r="BF45" i="63"/>
  <c r="BE44" i="63"/>
  <c r="BL44" i="63"/>
  <c r="BE43" i="63"/>
  <c r="BG42" i="63"/>
  <c r="BG41" i="63"/>
  <c r="BE41" i="63"/>
  <c r="BL64" i="63"/>
  <c r="BG40" i="63"/>
  <c r="BF40" i="63"/>
  <c r="BF62" i="63"/>
  <c r="BE61" i="63"/>
  <c r="BK61" i="63"/>
  <c r="BL60" i="63"/>
  <c r="BE59" i="63"/>
  <c r="BJ59" i="63"/>
  <c r="BJ58" i="63"/>
  <c r="BE57" i="63"/>
  <c r="BK57" i="63"/>
  <c r="BL56" i="63"/>
  <c r="BG56" i="63"/>
  <c r="BJ55" i="63"/>
  <c r="BE54" i="63"/>
  <c r="BJ54" i="63"/>
  <c r="BL53" i="63"/>
  <c r="BL52" i="63"/>
  <c r="BG52" i="63"/>
  <c r="BJ51" i="63"/>
  <c r="BJ50" i="63"/>
  <c r="BG50" i="63"/>
  <c r="BL49" i="63"/>
  <c r="BG48" i="63"/>
  <c r="BL48" i="63"/>
  <c r="BL47" i="63"/>
  <c r="BE46" i="63"/>
  <c r="BF46" i="63"/>
  <c r="BJ45" i="63"/>
  <c r="BG44" i="63"/>
  <c r="BJ44" i="63"/>
  <c r="BL43" i="63"/>
  <c r="BE42" i="63"/>
  <c r="BJ42" i="63"/>
  <c r="BJ41" i="63"/>
  <c r="BL63" i="63"/>
  <c r="BE63" i="63"/>
  <c r="BG64" i="63"/>
  <c r="BE62" i="63"/>
  <c r="BJ61" i="63"/>
  <c r="BK53" i="63"/>
  <c r="BK64" i="63"/>
  <c r="BL62" i="63"/>
  <c r="BG61" i="63"/>
  <c r="BL61" i="63"/>
  <c r="BJ60" i="63"/>
  <c r="BL59" i="63"/>
  <c r="BK59" i="63"/>
  <c r="BK58" i="63"/>
  <c r="BG57" i="63"/>
  <c r="BL57" i="63"/>
  <c r="BJ56" i="63"/>
  <c r="BE55" i="63"/>
  <c r="BL55" i="63"/>
  <c r="BK54" i="63"/>
  <c r="BG53" i="63"/>
  <c r="BF53" i="63"/>
  <c r="BJ52" i="63"/>
  <c r="BE51" i="63"/>
  <c r="BL51" i="63"/>
  <c r="BK50" i="63"/>
  <c r="BG49" i="63"/>
  <c r="BE49" i="63"/>
  <c r="BF48" i="63"/>
  <c r="BE47" i="63"/>
  <c r="BG47" i="63"/>
  <c r="BJ46" i="63"/>
  <c r="BE45" i="63"/>
  <c r="BK45" i="63"/>
  <c r="BF44" i="63"/>
  <c r="BG43" i="63"/>
  <c r="BF43" i="63"/>
  <c r="BK42" i="63"/>
  <c r="BF42" i="63"/>
  <c r="BK41" i="63"/>
  <c r="BF63" i="63"/>
  <c r="BG63" i="63"/>
  <c r="AL64" i="63"/>
  <c r="X40" i="63"/>
  <c r="Z40" i="63" s="1"/>
  <c r="Z70" i="63"/>
  <c r="Y70" i="63"/>
  <c r="AB70" i="63"/>
  <c r="AC70" i="63"/>
  <c r="X70" i="63"/>
  <c r="AQ62" i="63"/>
  <c r="AC130" i="63" l="1"/>
  <c r="H130" i="63" s="1"/>
  <c r="BB60" i="63" s="1"/>
  <c r="AD166" i="63"/>
  <c r="AE166" i="63" s="1"/>
  <c r="Y168" i="63"/>
  <c r="AC111" i="63"/>
  <c r="H111" i="63" s="1"/>
  <c r="BB41" i="63" s="1"/>
  <c r="AD147" i="63"/>
  <c r="Z168" i="63"/>
  <c r="Y40" i="63"/>
  <c r="D111" i="62"/>
  <c r="E111" i="62"/>
  <c r="F111" i="62"/>
  <c r="G111" i="62"/>
  <c r="H111" i="62"/>
  <c r="D112" i="62"/>
  <c r="E112" i="62"/>
  <c r="F112" i="62"/>
  <c r="G112" i="62"/>
  <c r="H112" i="62"/>
  <c r="D113" i="62"/>
  <c r="E113" i="62"/>
  <c r="F113" i="62"/>
  <c r="G113" i="62"/>
  <c r="H113" i="62"/>
  <c r="D114" i="62"/>
  <c r="E114" i="62"/>
  <c r="F114" i="62"/>
  <c r="G114" i="62"/>
  <c r="H114" i="62"/>
  <c r="D115" i="62"/>
  <c r="E115" i="62"/>
  <c r="F115" i="62"/>
  <c r="G115" i="62"/>
  <c r="H115" i="62"/>
  <c r="D116" i="62"/>
  <c r="E116" i="62"/>
  <c r="F116" i="62"/>
  <c r="G116" i="62"/>
  <c r="H116" i="62"/>
  <c r="D117" i="62"/>
  <c r="E117" i="62"/>
  <c r="F117" i="62"/>
  <c r="G117" i="62"/>
  <c r="H117" i="62"/>
  <c r="D118" i="62"/>
  <c r="E118" i="62"/>
  <c r="F118" i="62"/>
  <c r="G118" i="62"/>
  <c r="H118" i="62"/>
  <c r="D119" i="62"/>
  <c r="E119" i="62"/>
  <c r="F119" i="62"/>
  <c r="G119" i="62"/>
  <c r="H119" i="62"/>
  <c r="D120" i="62"/>
  <c r="E120" i="62"/>
  <c r="F120" i="62"/>
  <c r="G120" i="62"/>
  <c r="H120" i="62"/>
  <c r="D121" i="62"/>
  <c r="E121" i="62"/>
  <c r="F121" i="62"/>
  <c r="G121" i="62"/>
  <c r="H121" i="62"/>
  <c r="D122" i="62"/>
  <c r="E122" i="62"/>
  <c r="F122" i="62"/>
  <c r="G122" i="62"/>
  <c r="H122" i="62"/>
  <c r="D123" i="62"/>
  <c r="E123" i="62"/>
  <c r="F123" i="62"/>
  <c r="G123" i="62"/>
  <c r="H123" i="62"/>
  <c r="D124" i="62"/>
  <c r="E124" i="62"/>
  <c r="F124" i="62"/>
  <c r="G124" i="62"/>
  <c r="H124" i="62"/>
  <c r="D125" i="62"/>
  <c r="E125" i="62"/>
  <c r="F125" i="62"/>
  <c r="G125" i="62"/>
  <c r="H125" i="62"/>
  <c r="D126" i="62"/>
  <c r="E126" i="62"/>
  <c r="F126" i="62"/>
  <c r="G126" i="62"/>
  <c r="H126" i="62"/>
  <c r="D127" i="62"/>
  <c r="E127" i="62"/>
  <c r="F127" i="62"/>
  <c r="G127" i="62"/>
  <c r="H127" i="62"/>
  <c r="D128" i="62"/>
  <c r="E128" i="62"/>
  <c r="F128" i="62"/>
  <c r="G128" i="62"/>
  <c r="H128" i="62"/>
  <c r="D129" i="62"/>
  <c r="E129" i="62"/>
  <c r="F129" i="62"/>
  <c r="G129" i="62"/>
  <c r="H129" i="62"/>
  <c r="D130" i="62"/>
  <c r="E130" i="62"/>
  <c r="F130" i="62"/>
  <c r="G130" i="62"/>
  <c r="H130" i="62"/>
  <c r="D131" i="62"/>
  <c r="E131" i="62"/>
  <c r="F131" i="62"/>
  <c r="G131" i="62"/>
  <c r="H131" i="62"/>
  <c r="D133" i="62"/>
  <c r="E133" i="62"/>
  <c r="F133" i="62"/>
  <c r="G133" i="62"/>
  <c r="H133" i="62"/>
  <c r="E110" i="62"/>
  <c r="F110" i="62"/>
  <c r="G110" i="62"/>
  <c r="H110" i="62"/>
  <c r="B133" i="62"/>
  <c r="B132" i="62"/>
  <c r="X131" i="62"/>
  <c r="B131" i="62"/>
  <c r="A131" i="62" s="1"/>
  <c r="Y130" i="62"/>
  <c r="X130" i="62"/>
  <c r="B130" i="62"/>
  <c r="A130" i="62" s="1"/>
  <c r="X129" i="62"/>
  <c r="B129" i="62"/>
  <c r="A129" i="62" s="1"/>
  <c r="X128" i="62"/>
  <c r="B128" i="62"/>
  <c r="A128" i="62" s="1"/>
  <c r="X127" i="62"/>
  <c r="B127" i="62"/>
  <c r="A127" i="62" s="1"/>
  <c r="X126" i="62"/>
  <c r="B126" i="62"/>
  <c r="A126" i="62" s="1"/>
  <c r="X125" i="62"/>
  <c r="B125" i="62"/>
  <c r="A125" i="62" s="1"/>
  <c r="X124" i="62"/>
  <c r="B124" i="62"/>
  <c r="A124" i="62" s="1"/>
  <c r="X123" i="62"/>
  <c r="B123" i="62"/>
  <c r="A123" i="62" s="1"/>
  <c r="X122" i="62"/>
  <c r="B122" i="62"/>
  <c r="A122" i="62" s="1"/>
  <c r="X121" i="62"/>
  <c r="B121" i="62"/>
  <c r="A121" i="62" s="1"/>
  <c r="X120" i="62"/>
  <c r="B120" i="62"/>
  <c r="A120" i="62" s="1"/>
  <c r="X119" i="62"/>
  <c r="B119" i="62"/>
  <c r="A119" i="62" s="1"/>
  <c r="X118" i="62"/>
  <c r="B118" i="62"/>
  <c r="A118" i="62" s="1"/>
  <c r="X117" i="62"/>
  <c r="B117" i="62"/>
  <c r="A117" i="62" s="1"/>
  <c r="X116" i="62"/>
  <c r="B116" i="62"/>
  <c r="A116" i="62" s="1"/>
  <c r="X115" i="62"/>
  <c r="B115" i="62"/>
  <c r="A115" i="62" s="1"/>
  <c r="X114" i="62"/>
  <c r="B114" i="62"/>
  <c r="A114" i="62" s="1"/>
  <c r="X113" i="62"/>
  <c r="B113" i="62"/>
  <c r="A113" i="62" s="1"/>
  <c r="X112" i="62"/>
  <c r="B112" i="62"/>
  <c r="A112" i="62" s="1"/>
  <c r="X111" i="62"/>
  <c r="B111" i="62"/>
  <c r="A111" i="62" s="1"/>
  <c r="X110" i="62"/>
  <c r="B110" i="62"/>
  <c r="A110" i="62" s="1"/>
  <c r="X109" i="62"/>
  <c r="X108" i="62"/>
  <c r="Y107" i="62"/>
  <c r="X99" i="62"/>
  <c r="X98" i="62"/>
  <c r="X97" i="62"/>
  <c r="X96" i="62"/>
  <c r="X95" i="62"/>
  <c r="X94" i="62"/>
  <c r="X93" i="62"/>
  <c r="X92" i="62"/>
  <c r="X91" i="62"/>
  <c r="X90" i="62"/>
  <c r="X89" i="62"/>
  <c r="X88" i="62"/>
  <c r="X87" i="62"/>
  <c r="X86" i="62"/>
  <c r="X85" i="62"/>
  <c r="X84" i="62"/>
  <c r="X83" i="62"/>
  <c r="X82" i="62"/>
  <c r="X81" i="62"/>
  <c r="X80" i="62"/>
  <c r="X79" i="62"/>
  <c r="X78" i="62"/>
  <c r="X77" i="62"/>
  <c r="X76" i="62"/>
  <c r="AB69" i="62"/>
  <c r="AA69" i="62"/>
  <c r="Z69" i="62"/>
  <c r="Y69" i="62"/>
  <c r="X69" i="62"/>
  <c r="AB66" i="62"/>
  <c r="AB65" i="62"/>
  <c r="AB64" i="62"/>
  <c r="AA64" i="62"/>
  <c r="Y64" i="62"/>
  <c r="AK63" i="62"/>
  <c r="AQ63" i="62" s="1"/>
  <c r="Y63" i="62"/>
  <c r="AK62" i="62"/>
  <c r="AA62" i="62"/>
  <c r="Y62" i="62"/>
  <c r="AK61" i="62"/>
  <c r="AA61" i="62"/>
  <c r="Y61" i="62"/>
  <c r="AK60" i="62"/>
  <c r="AA60" i="62"/>
  <c r="Y60" i="62"/>
  <c r="AK59" i="62"/>
  <c r="AA59" i="62"/>
  <c r="Y59" i="62"/>
  <c r="AK58" i="62"/>
  <c r="AA58" i="62"/>
  <c r="Y58" i="62"/>
  <c r="AK57" i="62"/>
  <c r="AA57" i="62"/>
  <c r="Y57" i="62"/>
  <c r="AK56" i="62"/>
  <c r="AA56" i="62"/>
  <c r="Y56" i="62"/>
  <c r="AK55" i="62"/>
  <c r="AA55" i="62"/>
  <c r="Y55" i="62"/>
  <c r="AK54" i="62"/>
  <c r="AA54" i="62"/>
  <c r="Y54" i="62"/>
  <c r="AK53" i="62"/>
  <c r="AA53" i="62"/>
  <c r="Y53" i="62"/>
  <c r="AK52" i="62"/>
  <c r="AA52" i="62"/>
  <c r="Y52" i="62"/>
  <c r="AK51" i="62"/>
  <c r="AA51" i="62"/>
  <c r="Y51" i="62"/>
  <c r="AK50" i="62"/>
  <c r="AA50" i="62"/>
  <c r="Y50" i="62"/>
  <c r="AK49" i="62"/>
  <c r="AA49" i="62"/>
  <c r="Y49" i="62"/>
  <c r="AK48" i="62"/>
  <c r="AA48" i="62"/>
  <c r="Y48" i="62"/>
  <c r="AK47" i="62"/>
  <c r="AA47" i="62"/>
  <c r="Y47" i="62"/>
  <c r="AK46" i="62"/>
  <c r="AA46" i="62"/>
  <c r="Y46" i="62"/>
  <c r="AK45" i="62"/>
  <c r="AA45" i="62"/>
  <c r="Y45" i="62"/>
  <c r="AK44" i="62"/>
  <c r="AA44" i="62"/>
  <c r="Y44" i="62"/>
  <c r="AK43" i="62"/>
  <c r="AA43" i="62"/>
  <c r="Y43" i="62"/>
  <c r="AK42" i="62"/>
  <c r="AA42" i="62"/>
  <c r="Y42" i="62"/>
  <c r="AK41" i="62"/>
  <c r="AA41" i="62"/>
  <c r="Y41" i="62"/>
  <c r="AK40" i="62"/>
  <c r="AV39" i="62"/>
  <c r="AU39" i="62"/>
  <c r="AT39" i="62"/>
  <c r="AS39" i="62"/>
  <c r="AR39" i="62"/>
  <c r="AP39" i="62"/>
  <c r="AO39" i="62"/>
  <c r="AN39" i="62"/>
  <c r="AM39" i="62"/>
  <c r="AL39" i="62"/>
  <c r="AD32" i="62"/>
  <c r="AC32" i="62"/>
  <c r="AB32" i="62"/>
  <c r="AA32" i="62"/>
  <c r="Z32" i="62"/>
  <c r="X32" i="62"/>
  <c r="N32" i="62"/>
  <c r="M32" i="62"/>
  <c r="L32" i="62"/>
  <c r="K32" i="62"/>
  <c r="I32" i="62"/>
  <c r="X31" i="62"/>
  <c r="G132" i="62"/>
  <c r="AB31" i="62"/>
  <c r="L31" i="62"/>
  <c r="AD30" i="62"/>
  <c r="AC30" i="62"/>
  <c r="AB30" i="62"/>
  <c r="AA30" i="62"/>
  <c r="Z30" i="62"/>
  <c r="X30" i="62"/>
  <c r="R30" i="62"/>
  <c r="S30" i="62" s="1"/>
  <c r="O30" i="62"/>
  <c r="N30" i="62"/>
  <c r="AO61" i="62" s="1"/>
  <c r="M30" i="62"/>
  <c r="AN61" i="62" s="1"/>
  <c r="L30" i="62"/>
  <c r="K30" i="62"/>
  <c r="I30" i="62"/>
  <c r="AD29" i="62"/>
  <c r="AC29" i="62"/>
  <c r="AB29" i="62"/>
  <c r="AA29" i="62"/>
  <c r="Z29" i="62"/>
  <c r="X29" i="62"/>
  <c r="R29" i="62"/>
  <c r="O29" i="62"/>
  <c r="N29" i="62"/>
  <c r="M29" i="62"/>
  <c r="L29" i="62"/>
  <c r="K29" i="62"/>
  <c r="I29" i="62"/>
  <c r="AD28" i="62"/>
  <c r="AC28" i="62"/>
  <c r="AB28" i="62"/>
  <c r="AA28" i="62"/>
  <c r="Z28" i="62"/>
  <c r="X28" i="62"/>
  <c r="R28" i="62"/>
  <c r="O28" i="62"/>
  <c r="N28" i="62"/>
  <c r="M28" i="62"/>
  <c r="L28" i="62"/>
  <c r="K28" i="62"/>
  <c r="I28" i="62"/>
  <c r="P30" i="62"/>
  <c r="AD27" i="62"/>
  <c r="AC27" i="62"/>
  <c r="AB27" i="62"/>
  <c r="AA27" i="62"/>
  <c r="Z27" i="62"/>
  <c r="X27" i="62"/>
  <c r="R27" i="62"/>
  <c r="S27" i="62" s="1"/>
  <c r="O27" i="62"/>
  <c r="N27" i="62"/>
  <c r="M27" i="62"/>
  <c r="L27" i="62"/>
  <c r="K27" i="62"/>
  <c r="I27" i="62"/>
  <c r="AD26" i="62"/>
  <c r="AC26" i="62"/>
  <c r="AB26" i="62"/>
  <c r="AA26" i="62"/>
  <c r="Z26" i="62"/>
  <c r="X26" i="62"/>
  <c r="R26" i="62"/>
  <c r="S26" i="62" s="1"/>
  <c r="P26" i="62"/>
  <c r="O26" i="62"/>
  <c r="N26" i="62"/>
  <c r="M26" i="62"/>
  <c r="L26" i="62"/>
  <c r="K26" i="62"/>
  <c r="I26" i="62"/>
  <c r="AD25" i="62"/>
  <c r="AC25" i="62"/>
  <c r="AB25" i="62"/>
  <c r="AA25" i="62"/>
  <c r="Z25" i="62"/>
  <c r="X25" i="62"/>
  <c r="R25" i="62"/>
  <c r="S25" i="62" s="1"/>
  <c r="P25" i="62"/>
  <c r="O25" i="62"/>
  <c r="N25" i="62"/>
  <c r="M25" i="62"/>
  <c r="AN56" i="62" s="1"/>
  <c r="L25" i="62"/>
  <c r="AM56" i="62" s="1"/>
  <c r="K25" i="62"/>
  <c r="I25" i="62"/>
  <c r="AD24" i="62"/>
  <c r="AC24" i="62"/>
  <c r="AB24" i="62"/>
  <c r="AA24" i="62"/>
  <c r="Z24" i="62"/>
  <c r="X24" i="62"/>
  <c r="R24" i="62"/>
  <c r="O24" i="62"/>
  <c r="AP55" i="62" s="1"/>
  <c r="N24" i="62"/>
  <c r="M24" i="62"/>
  <c r="AN55" i="62" s="1"/>
  <c r="L24" i="62"/>
  <c r="AM55" i="62" s="1"/>
  <c r="K24" i="62"/>
  <c r="AL55" i="62" s="1"/>
  <c r="I24" i="62"/>
  <c r="AD23" i="62"/>
  <c r="AC23" i="62"/>
  <c r="AB23" i="62"/>
  <c r="AA23" i="62"/>
  <c r="Z23" i="62"/>
  <c r="X23" i="62"/>
  <c r="R23" i="62"/>
  <c r="S23" i="62" s="1"/>
  <c r="O23" i="62"/>
  <c r="N23" i="62"/>
  <c r="M23" i="62"/>
  <c r="L23" i="62"/>
  <c r="K23" i="62"/>
  <c r="I23" i="62"/>
  <c r="AD22" i="62"/>
  <c r="AC22" i="62"/>
  <c r="AB22" i="62"/>
  <c r="AA22" i="62"/>
  <c r="Z22" i="62"/>
  <c r="X22" i="62"/>
  <c r="R22" i="62"/>
  <c r="S22" i="62" s="1"/>
  <c r="P22" i="62"/>
  <c r="O22" i="62"/>
  <c r="N22" i="62"/>
  <c r="AO53" i="62" s="1"/>
  <c r="M22" i="62"/>
  <c r="L22" i="62"/>
  <c r="K22" i="62"/>
  <c r="I22" i="62"/>
  <c r="P21" i="62"/>
  <c r="AD21" i="62"/>
  <c r="AC21" i="62"/>
  <c r="AB21" i="62"/>
  <c r="AA21" i="62"/>
  <c r="Z21" i="62"/>
  <c r="X21" i="62"/>
  <c r="R21" i="62"/>
  <c r="S21" i="62" s="1"/>
  <c r="O21" i="62"/>
  <c r="N21" i="62"/>
  <c r="M21" i="62"/>
  <c r="AN52" i="62" s="1"/>
  <c r="L21" i="62"/>
  <c r="K21" i="62"/>
  <c r="I21" i="62"/>
  <c r="P27" i="62"/>
  <c r="AD20" i="62"/>
  <c r="AC20" i="62"/>
  <c r="AB20" i="62"/>
  <c r="AA20" i="62"/>
  <c r="Z20" i="62"/>
  <c r="X20" i="62"/>
  <c r="R20" i="62"/>
  <c r="O20" i="62"/>
  <c r="AP51" i="62" s="1"/>
  <c r="N20" i="62"/>
  <c r="M20" i="62"/>
  <c r="AN51" i="62" s="1"/>
  <c r="L20" i="62"/>
  <c r="AM51" i="62" s="1"/>
  <c r="K20" i="62"/>
  <c r="AL51" i="62" s="1"/>
  <c r="I20" i="62"/>
  <c r="AD19" i="62"/>
  <c r="AC19" i="62"/>
  <c r="AB19" i="62"/>
  <c r="AA19" i="62"/>
  <c r="Z19" i="62"/>
  <c r="X19" i="62"/>
  <c r="R19" i="62"/>
  <c r="P19" i="62"/>
  <c r="O19" i="62"/>
  <c r="N19" i="62"/>
  <c r="AO50" i="62" s="1"/>
  <c r="M19" i="62"/>
  <c r="L19" i="62"/>
  <c r="AM50" i="62" s="1"/>
  <c r="K19" i="62"/>
  <c r="AL50" i="62" s="1"/>
  <c r="I19" i="62"/>
  <c r="P23" i="62"/>
  <c r="AD18" i="62"/>
  <c r="AC18" i="62"/>
  <c r="AB18" i="62"/>
  <c r="AA18" i="62"/>
  <c r="Z18" i="62"/>
  <c r="X18" i="62"/>
  <c r="R18" i="62"/>
  <c r="S18" i="62" s="1"/>
  <c r="P18" i="62"/>
  <c r="O18" i="62"/>
  <c r="N18" i="62"/>
  <c r="AO49" i="62" s="1"/>
  <c r="M18" i="62"/>
  <c r="AN49" i="62" s="1"/>
  <c r="L18" i="62"/>
  <c r="K18" i="62"/>
  <c r="AL49" i="62" s="1"/>
  <c r="I18" i="62"/>
  <c r="P20" i="62"/>
  <c r="AD17" i="62"/>
  <c r="AC17" i="62"/>
  <c r="AB17" i="62"/>
  <c r="AA17" i="62"/>
  <c r="Z17" i="62"/>
  <c r="X17" i="62"/>
  <c r="R17" i="62"/>
  <c r="S17" i="62" s="1"/>
  <c r="O17" i="62"/>
  <c r="N17" i="62"/>
  <c r="AO48" i="62" s="1"/>
  <c r="M17" i="62"/>
  <c r="AN48" i="62" s="1"/>
  <c r="L17" i="62"/>
  <c r="AM48" i="62" s="1"/>
  <c r="K17" i="62"/>
  <c r="I17" i="62"/>
  <c r="AD16" i="62"/>
  <c r="AC16" i="62"/>
  <c r="AB16" i="62"/>
  <c r="AA16" i="62"/>
  <c r="Z16" i="62"/>
  <c r="X16" i="62"/>
  <c r="R16" i="62"/>
  <c r="O16" i="62"/>
  <c r="N16" i="62"/>
  <c r="M16" i="62"/>
  <c r="AN47" i="62" s="1"/>
  <c r="L16" i="62"/>
  <c r="K16" i="62"/>
  <c r="I16" i="62"/>
  <c r="P16" i="62"/>
  <c r="AD15" i="62"/>
  <c r="AC15" i="62"/>
  <c r="AB15" i="62"/>
  <c r="AA15" i="62"/>
  <c r="Z15" i="62"/>
  <c r="X15" i="62"/>
  <c r="R15" i="62"/>
  <c r="S15" i="62" s="1"/>
  <c r="O15" i="62"/>
  <c r="N15" i="62"/>
  <c r="M15" i="62"/>
  <c r="L15" i="62"/>
  <c r="K15" i="62"/>
  <c r="I15" i="62"/>
  <c r="AD14" i="62"/>
  <c r="AC14" i="62"/>
  <c r="AB14" i="62"/>
  <c r="AA14" i="62"/>
  <c r="Z14" i="62"/>
  <c r="X14" i="62"/>
  <c r="R14" i="62"/>
  <c r="S14" i="62" s="1"/>
  <c r="O14" i="62"/>
  <c r="N14" i="62"/>
  <c r="M14" i="62"/>
  <c r="L14" i="62"/>
  <c r="K14" i="62"/>
  <c r="I14" i="62"/>
  <c r="P14" i="62"/>
  <c r="AD13" i="62"/>
  <c r="AC13" i="62"/>
  <c r="AB13" i="62"/>
  <c r="AA13" i="62"/>
  <c r="Z13" i="62"/>
  <c r="X13" i="62"/>
  <c r="R13" i="62"/>
  <c r="S13" i="62" s="1"/>
  <c r="O13" i="62"/>
  <c r="N13" i="62"/>
  <c r="M13" i="62"/>
  <c r="L13" i="62"/>
  <c r="K13" i="62"/>
  <c r="I13" i="62"/>
  <c r="AD12" i="62"/>
  <c r="AC12" i="62"/>
  <c r="AB12" i="62"/>
  <c r="AA12" i="62"/>
  <c r="Z12" i="62"/>
  <c r="X12" i="62"/>
  <c r="R12" i="62"/>
  <c r="S12" i="62" s="1"/>
  <c r="O12" i="62"/>
  <c r="N12" i="62"/>
  <c r="M12" i="62"/>
  <c r="L12" i="62"/>
  <c r="K12" i="62"/>
  <c r="AL43" i="62" s="1"/>
  <c r="I12" i="62"/>
  <c r="P12" i="62"/>
  <c r="AD11" i="62"/>
  <c r="AC11" i="62"/>
  <c r="AB11" i="62"/>
  <c r="AA11" i="62"/>
  <c r="Z11" i="62"/>
  <c r="X11" i="62"/>
  <c r="R11" i="62"/>
  <c r="S11" i="62" s="1"/>
  <c r="O11" i="62"/>
  <c r="N11" i="62"/>
  <c r="M11" i="62"/>
  <c r="L11" i="62"/>
  <c r="K11" i="62"/>
  <c r="I11" i="62"/>
  <c r="AD10" i="62"/>
  <c r="AC10" i="62"/>
  <c r="AB10" i="62"/>
  <c r="AA10" i="62"/>
  <c r="Z10" i="62"/>
  <c r="X10" i="62"/>
  <c r="R10" i="62"/>
  <c r="S10" i="62" s="1"/>
  <c r="P10" i="62"/>
  <c r="O10" i="62"/>
  <c r="N10" i="62"/>
  <c r="M10" i="62"/>
  <c r="L10" i="62"/>
  <c r="K10" i="62"/>
  <c r="I10" i="62"/>
  <c r="AD9" i="62"/>
  <c r="AC9" i="62"/>
  <c r="AB9" i="62"/>
  <c r="AA9" i="62"/>
  <c r="Z9" i="62"/>
  <c r="X9" i="62"/>
  <c r="R9" i="62"/>
  <c r="S9" i="62" s="1"/>
  <c r="P9" i="62"/>
  <c r="N9" i="62"/>
  <c r="L9" i="62"/>
  <c r="K9" i="62"/>
  <c r="AD8" i="62"/>
  <c r="AC8" i="62"/>
  <c r="AB8" i="62"/>
  <c r="AA8" i="62"/>
  <c r="Z8" i="62"/>
  <c r="Y4" i="62"/>
  <c r="AM60" i="62" l="1"/>
  <c r="P17" i="62"/>
  <c r="P24" i="62"/>
  <c r="P15" i="62"/>
  <c r="P11" i="62"/>
  <c r="P13" i="62"/>
  <c r="G166" i="63"/>
  <c r="AV60" i="63" s="1"/>
  <c r="E166" i="63"/>
  <c r="AT60" i="63" s="1"/>
  <c r="H166" i="63"/>
  <c r="AW60" i="63" s="1"/>
  <c r="D166" i="63"/>
  <c r="AS60" i="63" s="1"/>
  <c r="F166" i="63"/>
  <c r="AU60" i="63" s="1"/>
  <c r="G147" i="63"/>
  <c r="AV41" i="63" s="1"/>
  <c r="D147" i="63"/>
  <c r="AS41" i="63" s="1"/>
  <c r="F147" i="63"/>
  <c r="AU41" i="63" s="1"/>
  <c r="E147" i="63"/>
  <c r="AT41" i="63" s="1"/>
  <c r="H147" i="63"/>
  <c r="AW41" i="63" s="1"/>
  <c r="AE147" i="63"/>
  <c r="AC132" i="63"/>
  <c r="H132" i="63" s="1"/>
  <c r="BB62" i="63" s="1"/>
  <c r="AD168" i="63"/>
  <c r="AN60" i="62"/>
  <c r="AR51" i="62"/>
  <c r="AT45" i="62"/>
  <c r="AU44" i="62"/>
  <c r="AM43" i="62"/>
  <c r="AL59" i="62"/>
  <c r="AS49" i="62"/>
  <c r="AU43" i="62"/>
  <c r="AN43" i="62"/>
  <c r="AO46" i="62"/>
  <c r="AL47" i="62"/>
  <c r="AP47" i="62"/>
  <c r="P28" i="62"/>
  <c r="AO58" i="62"/>
  <c r="AM59" i="62"/>
  <c r="AM63" i="62"/>
  <c r="AP59" i="62"/>
  <c r="AM47" i="62"/>
  <c r="AM52" i="62"/>
  <c r="AN53" i="62"/>
  <c r="AL58" i="62"/>
  <c r="AP58" i="62"/>
  <c r="AN59" i="62"/>
  <c r="AN63" i="62"/>
  <c r="AU52" i="62"/>
  <c r="AD31" i="62"/>
  <c r="O31" i="62" s="1"/>
  <c r="T18" i="62"/>
  <c r="T21" i="62"/>
  <c r="T10" i="62"/>
  <c r="AQ60" i="62"/>
  <c r="S29" i="62"/>
  <c r="AQ55" i="62"/>
  <c r="S24" i="62"/>
  <c r="T24" i="62" s="1"/>
  <c r="AQ40" i="62"/>
  <c r="AQ59" i="62"/>
  <c r="S28" i="62"/>
  <c r="T28" i="62" s="1"/>
  <c r="AQ47" i="62"/>
  <c r="S16" i="62"/>
  <c r="T16" i="62" s="1"/>
  <c r="Z83" i="62" s="1"/>
  <c r="AQ50" i="62"/>
  <c r="S19" i="62"/>
  <c r="T19" i="62" s="1"/>
  <c r="T11" i="62"/>
  <c r="AQ51" i="62"/>
  <c r="S20" i="62"/>
  <c r="T20" i="62" s="1"/>
  <c r="P29" i="62"/>
  <c r="AL63" i="62"/>
  <c r="AP63" i="62"/>
  <c r="Z80" i="62"/>
  <c r="Z84" i="62"/>
  <c r="Z88" i="62"/>
  <c r="Z92" i="62"/>
  <c r="Z76" i="62"/>
  <c r="Z82" i="62"/>
  <c r="Z79" i="62"/>
  <c r="Z87" i="62"/>
  <c r="Z91" i="62"/>
  <c r="Z95" i="62"/>
  <c r="Z99" i="62"/>
  <c r="Z77" i="62"/>
  <c r="Z81" i="62"/>
  <c r="Z85" i="62"/>
  <c r="Z89" i="62"/>
  <c r="Z93" i="62"/>
  <c r="Z97" i="62"/>
  <c r="Z78" i="62"/>
  <c r="Z86" i="62"/>
  <c r="Z90" i="62"/>
  <c r="Z98" i="62"/>
  <c r="Y86" i="62"/>
  <c r="Y97" i="62"/>
  <c r="Z4" i="62"/>
  <c r="M64" i="62" s="1"/>
  <c r="AP64" i="62"/>
  <c r="Y76" i="62"/>
  <c r="Y83" i="62"/>
  <c r="Y87" i="62"/>
  <c r="Y94" i="62"/>
  <c r="Y81" i="62"/>
  <c r="Y84" i="62"/>
  <c r="Y91" i="62"/>
  <c r="Y95" i="62"/>
  <c r="AQ64" i="62"/>
  <c r="Y78" i="62"/>
  <c r="Y89" i="62"/>
  <c r="Y99" i="62"/>
  <c r="AP43" i="62"/>
  <c r="T9" i="62"/>
  <c r="T22" i="62"/>
  <c r="T23" i="62"/>
  <c r="T30" i="62"/>
  <c r="F132" i="62"/>
  <c r="AT62" i="62" s="1"/>
  <c r="AR62" i="62"/>
  <c r="AA31" i="62"/>
  <c r="E132" i="62"/>
  <c r="AS62" i="62" s="1"/>
  <c r="T14" i="62"/>
  <c r="T15" i="62"/>
  <c r="T26" i="62"/>
  <c r="AS43" i="62"/>
  <c r="AS63" i="62"/>
  <c r="M31" i="62"/>
  <c r="AN62" i="62" s="1"/>
  <c r="AP42" i="62"/>
  <c r="AO45" i="62"/>
  <c r="Z31" i="62"/>
  <c r="AU41" i="62"/>
  <c r="AQ41" i="62"/>
  <c r="AM41" i="62"/>
  <c r="AT41" i="62"/>
  <c r="AO41" i="62"/>
  <c r="AS41" i="62"/>
  <c r="AN41" i="62"/>
  <c r="AV41" i="62"/>
  <c r="AA63" i="62"/>
  <c r="AV63" i="62"/>
  <c r="AR63" i="62"/>
  <c r="AV59" i="62"/>
  <c r="AR59" i="62"/>
  <c r="AV55" i="62"/>
  <c r="AR55" i="62"/>
  <c r="AV60" i="62"/>
  <c r="AT58" i="62"/>
  <c r="AR56" i="62"/>
  <c r="AU55" i="62"/>
  <c r="AV51" i="62"/>
  <c r="AR49" i="62"/>
  <c r="AR48" i="62"/>
  <c r="AR47" i="62"/>
  <c r="AT43" i="62"/>
  <c r="AT63" i="62"/>
  <c r="AR60" i="62"/>
  <c r="AU59" i="62"/>
  <c r="AV56" i="62"/>
  <c r="AS52" i="62"/>
  <c r="AU48" i="62"/>
  <c r="AU47" i="62"/>
  <c r="AU63" i="62"/>
  <c r="AU60" i="62"/>
  <c r="AT55" i="62"/>
  <c r="AU51" i="62"/>
  <c r="AV47" i="62"/>
  <c r="AR43" i="62"/>
  <c r="AT51" i="62"/>
  <c r="AT50" i="62"/>
  <c r="AT49" i="62"/>
  <c r="AT64" i="62"/>
  <c r="AC31" i="62"/>
  <c r="N31" i="62"/>
  <c r="AO62" i="62" s="1"/>
  <c r="AM40" i="62"/>
  <c r="AV43" i="62"/>
  <c r="AT44" i="62"/>
  <c r="AP44" i="62"/>
  <c r="AL44" i="62"/>
  <c r="AS44" i="62"/>
  <c r="AN44" i="62"/>
  <c r="AR44" i="62"/>
  <c r="AM44" i="62"/>
  <c r="AV44" i="62"/>
  <c r="AV45" i="62"/>
  <c r="AV53" i="62"/>
  <c r="AV54" i="62"/>
  <c r="AR54" i="62"/>
  <c r="AN54" i="62"/>
  <c r="AU54" i="62"/>
  <c r="AQ54" i="62"/>
  <c r="AM54" i="62"/>
  <c r="AP54" i="62"/>
  <c r="AT54" i="62"/>
  <c r="AO54" i="62"/>
  <c r="AL54" i="62"/>
  <c r="AU62" i="62"/>
  <c r="AM62" i="62"/>
  <c r="AL62" i="62"/>
  <c r="T13" i="62"/>
  <c r="I31" i="62"/>
  <c r="AP41" i="62"/>
  <c r="AO44" i="62"/>
  <c r="AT47" i="62"/>
  <c r="AS50" i="62"/>
  <c r="AR52" i="62"/>
  <c r="AR53" i="62"/>
  <c r="AS54" i="62"/>
  <c r="AR57" i="62"/>
  <c r="AT59" i="62"/>
  <c r="AT40" i="62"/>
  <c r="AP40" i="62"/>
  <c r="AL40" i="62"/>
  <c r="AU40" i="62"/>
  <c r="AO40" i="62"/>
  <c r="AS40" i="62"/>
  <c r="AN40" i="62"/>
  <c r="AV40" i="62"/>
  <c r="AV42" i="62"/>
  <c r="AR42" i="62"/>
  <c r="AN42" i="62"/>
  <c r="AT42" i="62"/>
  <c r="AO42" i="62"/>
  <c r="AS42" i="62"/>
  <c r="AM42" i="62"/>
  <c r="AU42" i="62"/>
  <c r="T12" i="62"/>
  <c r="T27" i="62"/>
  <c r="Z94" i="62" s="1"/>
  <c r="T29" i="62"/>
  <c r="Z96" i="62" s="1"/>
  <c r="AL41" i="62"/>
  <c r="AL42" i="62"/>
  <c r="AU45" i="62"/>
  <c r="AQ45" i="62"/>
  <c r="AM45" i="62"/>
  <c r="AS45" i="62"/>
  <c r="AN45" i="62"/>
  <c r="AR45" i="62"/>
  <c r="AL45" i="62"/>
  <c r="AS48" i="62"/>
  <c r="AU56" i="62"/>
  <c r="AV61" i="62"/>
  <c r="Y79" i="62"/>
  <c r="T17" i="62"/>
  <c r="AQ56" i="62"/>
  <c r="T25" i="62"/>
  <c r="AR40" i="62"/>
  <c r="AR41" i="62"/>
  <c r="AQ42" i="62"/>
  <c r="AQ43" i="62"/>
  <c r="AQ44" i="62"/>
  <c r="AP45" i="62"/>
  <c r="AT46" i="62"/>
  <c r="AR61" i="62"/>
  <c r="AV46" i="62"/>
  <c r="AR46" i="62"/>
  <c r="AN46" i="62"/>
  <c r="AU57" i="62"/>
  <c r="AQ57" i="62"/>
  <c r="AM57" i="62"/>
  <c r="AT57" i="62"/>
  <c r="AP57" i="62"/>
  <c r="AL57" i="62"/>
  <c r="AS57" i="62"/>
  <c r="Y92" i="62"/>
  <c r="X4" i="62"/>
  <c r="AL46" i="62"/>
  <c r="AQ46" i="62"/>
  <c r="AT48" i="62"/>
  <c r="AP48" i="62"/>
  <c r="AL48" i="62"/>
  <c r="AQ48" i="62"/>
  <c r="AV48" i="62"/>
  <c r="AU49" i="62"/>
  <c r="AQ49" i="62"/>
  <c r="AM49" i="62"/>
  <c r="AP49" i="62"/>
  <c r="AV49" i="62"/>
  <c r="AV50" i="62"/>
  <c r="AR50" i="62"/>
  <c r="AN50" i="62"/>
  <c r="AP50" i="62"/>
  <c r="AU50" i="62"/>
  <c r="AS51" i="62"/>
  <c r="AO52" i="62"/>
  <c r="AN57" i="62"/>
  <c r="AV57" i="62"/>
  <c r="AV58" i="62"/>
  <c r="AR58" i="62"/>
  <c r="AN58" i="62"/>
  <c r="AU58" i="62"/>
  <c r="AQ58" i="62"/>
  <c r="AM58" i="62"/>
  <c r="AS58" i="62"/>
  <c r="AL64" i="62"/>
  <c r="Y82" i="62"/>
  <c r="Y90" i="62"/>
  <c r="Y98" i="62"/>
  <c r="AP46" i="62"/>
  <c r="AU46" i="62"/>
  <c r="AS47" i="62"/>
  <c r="AS55" i="62"/>
  <c r="AT60" i="62"/>
  <c r="AS64" i="62"/>
  <c r="AO64" i="62"/>
  <c r="AV64" i="62"/>
  <c r="AR64" i="62"/>
  <c r="AN64" i="62"/>
  <c r="AM46" i="62"/>
  <c r="AS46" i="62"/>
  <c r="AT52" i="62"/>
  <c r="AP52" i="62"/>
  <c r="AL52" i="62"/>
  <c r="AQ52" i="62"/>
  <c r="AV52" i="62"/>
  <c r="AU53" i="62"/>
  <c r="AQ53" i="62"/>
  <c r="AM53" i="62"/>
  <c r="AT53" i="62"/>
  <c r="AP53" i="62"/>
  <c r="AL53" i="62"/>
  <c r="AS53" i="62"/>
  <c r="AT56" i="62"/>
  <c r="AO57" i="62"/>
  <c r="AS59" i="62"/>
  <c r="AU61" i="62"/>
  <c r="AQ61" i="62"/>
  <c r="AM61" i="62"/>
  <c r="AT61" i="62"/>
  <c r="AP61" i="62"/>
  <c r="AL61" i="62"/>
  <c r="AS61" i="62"/>
  <c r="AM64" i="62"/>
  <c r="AU64" i="62"/>
  <c r="Y77" i="62"/>
  <c r="Y80" i="62"/>
  <c r="Y85" i="62"/>
  <c r="Y88" i="62"/>
  <c r="Y93" i="62"/>
  <c r="Y96" i="62"/>
  <c r="AO56" i="62"/>
  <c r="AS56" i="62"/>
  <c r="AO60" i="62"/>
  <c r="AS60" i="62"/>
  <c r="AO43" i="62"/>
  <c r="AO47" i="62"/>
  <c r="AO51" i="62"/>
  <c r="AO55" i="62"/>
  <c r="AL56" i="62"/>
  <c r="AP56" i="62"/>
  <c r="AO59" i="62"/>
  <c r="AL60" i="62"/>
  <c r="AP60" i="62"/>
  <c r="AO63" i="62"/>
  <c r="I10" i="49"/>
  <c r="I11" i="49"/>
  <c r="I12" i="49"/>
  <c r="I13" i="49"/>
  <c r="I14" i="49"/>
  <c r="I15" i="49"/>
  <c r="I16" i="49"/>
  <c r="I17" i="49"/>
  <c r="I18" i="49"/>
  <c r="I19" i="49"/>
  <c r="I20" i="49"/>
  <c r="I21" i="49"/>
  <c r="I22" i="49"/>
  <c r="I23" i="49"/>
  <c r="I24" i="49"/>
  <c r="I25" i="49"/>
  <c r="I26" i="49"/>
  <c r="I27" i="49"/>
  <c r="I28" i="49"/>
  <c r="I29" i="49"/>
  <c r="I30" i="49"/>
  <c r="X99" i="49"/>
  <c r="X98" i="49"/>
  <c r="X77" i="49"/>
  <c r="X78" i="49"/>
  <c r="X79" i="49"/>
  <c r="X80" i="49"/>
  <c r="X81" i="49"/>
  <c r="X82" i="49"/>
  <c r="X83" i="49"/>
  <c r="X84" i="49"/>
  <c r="X85" i="49"/>
  <c r="X86" i="49"/>
  <c r="X87" i="49"/>
  <c r="X88" i="49"/>
  <c r="X89" i="49"/>
  <c r="X90" i="49"/>
  <c r="X91" i="49"/>
  <c r="X92" i="49"/>
  <c r="X93" i="49"/>
  <c r="X94" i="49"/>
  <c r="X95" i="49"/>
  <c r="X96" i="49"/>
  <c r="X97" i="49"/>
  <c r="X76" i="49"/>
  <c r="H168" i="63" l="1"/>
  <c r="AW62" i="63" s="1"/>
  <c r="F168" i="63"/>
  <c r="AU62" i="63" s="1"/>
  <c r="D168" i="63"/>
  <c r="AS62" i="63" s="1"/>
  <c r="G168" i="63"/>
  <c r="AV62" i="63" s="1"/>
  <c r="E168" i="63"/>
  <c r="AT62" i="63" s="1"/>
  <c r="AE168" i="63"/>
  <c r="AK64" i="62"/>
  <c r="Z70" i="62"/>
  <c r="X40" i="62"/>
  <c r="Y70" i="62"/>
  <c r="AA70" i="62"/>
  <c r="X70" i="62"/>
  <c r="AB70" i="62"/>
  <c r="AP62" i="62"/>
  <c r="X31" i="49"/>
  <c r="X32" i="49"/>
  <c r="AA9" i="49"/>
  <c r="AB9" i="49"/>
  <c r="AC9" i="49"/>
  <c r="AD9" i="49"/>
  <c r="AA10" i="49"/>
  <c r="AB10" i="49"/>
  <c r="AC10" i="49"/>
  <c r="AD10" i="49"/>
  <c r="AA11" i="49"/>
  <c r="AB11" i="49"/>
  <c r="AC11" i="49"/>
  <c r="AD11" i="49"/>
  <c r="AA12" i="49"/>
  <c r="AB12" i="49"/>
  <c r="AC12" i="49"/>
  <c r="AD12" i="49"/>
  <c r="AA13" i="49"/>
  <c r="AB13" i="49"/>
  <c r="AC13" i="49"/>
  <c r="AD13" i="49"/>
  <c r="AA14" i="49"/>
  <c r="AB14" i="49"/>
  <c r="AC14" i="49"/>
  <c r="AD14" i="49"/>
  <c r="AA15" i="49"/>
  <c r="AB15" i="49"/>
  <c r="AC15" i="49"/>
  <c r="AD15" i="49"/>
  <c r="AA16" i="49"/>
  <c r="AB16" i="49"/>
  <c r="AC16" i="49"/>
  <c r="AD16" i="49"/>
  <c r="AA17" i="49"/>
  <c r="AB17" i="49"/>
  <c r="AC17" i="49"/>
  <c r="AD17" i="49"/>
  <c r="AA18" i="49"/>
  <c r="AB18" i="49"/>
  <c r="AC18" i="49"/>
  <c r="AD18" i="49"/>
  <c r="AA19" i="49"/>
  <c r="AB19" i="49"/>
  <c r="AC19" i="49"/>
  <c r="AD19" i="49"/>
  <c r="AA20" i="49"/>
  <c r="AB20" i="49"/>
  <c r="AC20" i="49"/>
  <c r="AD20" i="49"/>
  <c r="AA21" i="49"/>
  <c r="AB21" i="49"/>
  <c r="AC21" i="49"/>
  <c r="AD21" i="49"/>
  <c r="AA22" i="49"/>
  <c r="AB22" i="49"/>
  <c r="AC22" i="49"/>
  <c r="AD22" i="49"/>
  <c r="AA23" i="49"/>
  <c r="AB23" i="49"/>
  <c r="AC23" i="49"/>
  <c r="AD23" i="49"/>
  <c r="AA24" i="49"/>
  <c r="AB24" i="49"/>
  <c r="AC24" i="49"/>
  <c r="AD24" i="49"/>
  <c r="AA25" i="49"/>
  <c r="AB25" i="49"/>
  <c r="AC25" i="49"/>
  <c r="AD25" i="49"/>
  <c r="AA26" i="49"/>
  <c r="AB26" i="49"/>
  <c r="AC26" i="49"/>
  <c r="AD26" i="49"/>
  <c r="AA27" i="49"/>
  <c r="AB27" i="49"/>
  <c r="AC27" i="49"/>
  <c r="AD27" i="49"/>
  <c r="AA28" i="49"/>
  <c r="AB28" i="49"/>
  <c r="AC28" i="49"/>
  <c r="AD28" i="49"/>
  <c r="AA29" i="49"/>
  <c r="AB29" i="49"/>
  <c r="AC29" i="49"/>
  <c r="AD29" i="49"/>
  <c r="AA30" i="49"/>
  <c r="AB30" i="49"/>
  <c r="AC30" i="49"/>
  <c r="AD30" i="49"/>
  <c r="AA32" i="49"/>
  <c r="AB32" i="49"/>
  <c r="AC32" i="49"/>
  <c r="AD32" i="49"/>
  <c r="Z10" i="49"/>
  <c r="Z11" i="49"/>
  <c r="Z12" i="49"/>
  <c r="Z13" i="49"/>
  <c r="Z14" i="49"/>
  <c r="Z15" i="49"/>
  <c r="Z16" i="49"/>
  <c r="Z17" i="49"/>
  <c r="Z18" i="49"/>
  <c r="Z19" i="49"/>
  <c r="Z20" i="49"/>
  <c r="Z21" i="49"/>
  <c r="Z22" i="49"/>
  <c r="Z23" i="49"/>
  <c r="Z24" i="49"/>
  <c r="Z25" i="49"/>
  <c r="Z26" i="49"/>
  <c r="Z27" i="49"/>
  <c r="Z28" i="49"/>
  <c r="Z29" i="49"/>
  <c r="Z30" i="49"/>
  <c r="Z32" i="49"/>
  <c r="Z9" i="49"/>
  <c r="AK63" i="49"/>
  <c r="AQ63" i="49" s="1"/>
  <c r="AB64" i="49"/>
  <c r="AA64" i="49"/>
  <c r="Y64" i="49"/>
  <c r="C31" i="44"/>
  <c r="R32" i="49" s="1"/>
  <c r="S32" i="49" s="1"/>
  <c r="R10" i="49"/>
  <c r="S10" i="49" s="1"/>
  <c r="R11" i="49"/>
  <c r="S11" i="49" s="1"/>
  <c r="R12" i="49"/>
  <c r="S12" i="49" s="1"/>
  <c r="R13" i="49"/>
  <c r="S13" i="49" s="1"/>
  <c r="R14" i="49"/>
  <c r="S14" i="49" s="1"/>
  <c r="R15" i="49"/>
  <c r="S15" i="49" s="1"/>
  <c r="R16" i="49"/>
  <c r="S16" i="49" s="1"/>
  <c r="R17" i="49"/>
  <c r="S17" i="49" s="1"/>
  <c r="R18" i="49"/>
  <c r="S18" i="49" s="1"/>
  <c r="R19" i="49"/>
  <c r="S19" i="49" s="1"/>
  <c r="R20" i="49"/>
  <c r="S20" i="49" s="1"/>
  <c r="R21" i="49"/>
  <c r="S21" i="49" s="1"/>
  <c r="R22" i="49"/>
  <c r="S22" i="49" s="1"/>
  <c r="R23" i="49"/>
  <c r="S23" i="49" s="1"/>
  <c r="R24" i="49"/>
  <c r="S24" i="49" s="1"/>
  <c r="R25" i="49"/>
  <c r="S25" i="49" s="1"/>
  <c r="R26" i="49"/>
  <c r="S26" i="49" s="1"/>
  <c r="R27" i="49"/>
  <c r="S27" i="49" s="1"/>
  <c r="R28" i="49"/>
  <c r="S28" i="49" s="1"/>
  <c r="R29" i="49"/>
  <c r="S29" i="49" s="1"/>
  <c r="R30" i="49"/>
  <c r="S30" i="49" s="1"/>
  <c r="K10" i="49"/>
  <c r="L10" i="49"/>
  <c r="M10" i="49"/>
  <c r="N10" i="49"/>
  <c r="O10" i="49"/>
  <c r="K11" i="49"/>
  <c r="L11" i="49"/>
  <c r="M11" i="49"/>
  <c r="N11" i="49"/>
  <c r="O11" i="49"/>
  <c r="K12" i="49"/>
  <c r="L12" i="49"/>
  <c r="M12" i="49"/>
  <c r="N12" i="49"/>
  <c r="O12" i="49"/>
  <c r="K13" i="49"/>
  <c r="L13" i="49"/>
  <c r="M13" i="49"/>
  <c r="N13" i="49"/>
  <c r="O13" i="49"/>
  <c r="K14" i="49"/>
  <c r="L14" i="49"/>
  <c r="M14" i="49"/>
  <c r="N14" i="49"/>
  <c r="O14" i="49"/>
  <c r="K15" i="49"/>
  <c r="L15" i="49"/>
  <c r="M15" i="49"/>
  <c r="N15" i="49"/>
  <c r="O15" i="49"/>
  <c r="K16" i="49"/>
  <c r="L16" i="49"/>
  <c r="M16" i="49"/>
  <c r="N16" i="49"/>
  <c r="O16" i="49"/>
  <c r="K17" i="49"/>
  <c r="L17" i="49"/>
  <c r="M17" i="49"/>
  <c r="N17" i="49"/>
  <c r="O17" i="49"/>
  <c r="K18" i="49"/>
  <c r="L18" i="49"/>
  <c r="M18" i="49"/>
  <c r="N18" i="49"/>
  <c r="O18" i="49"/>
  <c r="K19" i="49"/>
  <c r="L19" i="49"/>
  <c r="M19" i="49"/>
  <c r="N19" i="49"/>
  <c r="O19" i="49"/>
  <c r="K20" i="49"/>
  <c r="L20" i="49"/>
  <c r="M20" i="49"/>
  <c r="N20" i="49"/>
  <c r="O20" i="49"/>
  <c r="K21" i="49"/>
  <c r="L21" i="49"/>
  <c r="M21" i="49"/>
  <c r="N21" i="49"/>
  <c r="O21" i="49"/>
  <c r="K22" i="49"/>
  <c r="L22" i="49"/>
  <c r="M22" i="49"/>
  <c r="N22" i="49"/>
  <c r="O22" i="49"/>
  <c r="K23" i="49"/>
  <c r="L23" i="49"/>
  <c r="M23" i="49"/>
  <c r="N23" i="49"/>
  <c r="O23" i="49"/>
  <c r="K24" i="49"/>
  <c r="L24" i="49"/>
  <c r="M24" i="49"/>
  <c r="N24" i="49"/>
  <c r="O24" i="49"/>
  <c r="K25" i="49"/>
  <c r="L25" i="49"/>
  <c r="M25" i="49"/>
  <c r="N25" i="49"/>
  <c r="O25" i="49"/>
  <c r="K26" i="49"/>
  <c r="L26" i="49"/>
  <c r="M26" i="49"/>
  <c r="N26" i="49"/>
  <c r="O26" i="49"/>
  <c r="K27" i="49"/>
  <c r="L27" i="49"/>
  <c r="M27" i="49"/>
  <c r="N27" i="49"/>
  <c r="O27" i="49"/>
  <c r="K28" i="49"/>
  <c r="L28" i="49"/>
  <c r="M28" i="49"/>
  <c r="N28" i="49"/>
  <c r="O28" i="49"/>
  <c r="K29" i="49"/>
  <c r="L29" i="49"/>
  <c r="M29" i="49"/>
  <c r="N29" i="49"/>
  <c r="O29" i="49"/>
  <c r="K30" i="49"/>
  <c r="L30" i="49"/>
  <c r="M30" i="49"/>
  <c r="N30" i="49"/>
  <c r="O30" i="49"/>
  <c r="K32" i="49"/>
  <c r="L32" i="49"/>
  <c r="M32" i="49"/>
  <c r="N32" i="49"/>
  <c r="L9" i="49"/>
  <c r="M9" i="49"/>
  <c r="N9" i="49"/>
  <c r="O9" i="49"/>
  <c r="T9" i="49" s="1"/>
  <c r="K9" i="49"/>
  <c r="AD31" i="49" l="1"/>
  <c r="R32" i="69"/>
  <c r="S32" i="69" s="1"/>
  <c r="T32" i="69" s="1"/>
  <c r="R32" i="68"/>
  <c r="S32" i="68" s="1"/>
  <c r="T32" i="68" s="1"/>
  <c r="R32" i="67"/>
  <c r="S32" i="67" s="1"/>
  <c r="T32" i="67" s="1"/>
  <c r="R32" i="66"/>
  <c r="S32" i="66" s="1"/>
  <c r="T32" i="66" s="1"/>
  <c r="R32" i="65"/>
  <c r="S32" i="65" s="1"/>
  <c r="T32" i="65" s="1"/>
  <c r="R32" i="64"/>
  <c r="S32" i="64" s="1"/>
  <c r="T32" i="64" s="1"/>
  <c r="R32" i="63"/>
  <c r="S32" i="63" s="1"/>
  <c r="T32" i="63" s="1"/>
  <c r="R32" i="62"/>
  <c r="S32" i="62" s="1"/>
  <c r="T32" i="62" s="1"/>
  <c r="Z40" i="62"/>
  <c r="Y40" i="62"/>
  <c r="T30" i="49"/>
  <c r="T26" i="49"/>
  <c r="T22" i="49"/>
  <c r="T18" i="49"/>
  <c r="T14" i="49"/>
  <c r="T10" i="49"/>
  <c r="AO63" i="49"/>
  <c r="AP63" i="49"/>
  <c r="T29" i="49"/>
  <c r="T25" i="49"/>
  <c r="T21" i="49"/>
  <c r="T13" i="49"/>
  <c r="T28" i="49"/>
  <c r="T24" i="49"/>
  <c r="T20" i="49"/>
  <c r="T16" i="49"/>
  <c r="T12" i="49"/>
  <c r="T32" i="49"/>
  <c r="T27" i="49"/>
  <c r="T19" i="49"/>
  <c r="T11" i="49"/>
  <c r="AN63" i="49"/>
  <c r="T17" i="49"/>
  <c r="T23" i="49"/>
  <c r="T15" i="49"/>
  <c r="AM63" i="49"/>
  <c r="AL63" i="49"/>
  <c r="I32" i="49" l="1"/>
  <c r="H132" i="62" l="1"/>
  <c r="AV62" i="62" s="1"/>
  <c r="O31" i="49"/>
  <c r="W12" i="22" l="1"/>
  <c r="W13" i="22"/>
  <c r="W14" i="22"/>
  <c r="W15" i="22"/>
  <c r="W16" i="22"/>
  <c r="W17" i="22"/>
  <c r="W18" i="22"/>
  <c r="W19" i="22"/>
  <c r="W20" i="22"/>
  <c r="W21" i="22"/>
  <c r="W22" i="22"/>
  <c r="W23" i="22"/>
  <c r="W24" i="22"/>
  <c r="W25" i="22"/>
  <c r="W26" i="22"/>
  <c r="W27" i="22"/>
  <c r="W28" i="22"/>
  <c r="W29" i="22"/>
  <c r="W30" i="22"/>
  <c r="W11" i="22"/>
  <c r="W10" i="22"/>
  <c r="W9" i="22"/>
  <c r="W8" i="22"/>
  <c r="R9" i="22" l="1"/>
  <c r="R10" i="22"/>
  <c r="R11" i="22"/>
  <c r="R12" i="22"/>
  <c r="R13" i="22"/>
  <c r="R14" i="22"/>
  <c r="R15" i="22"/>
  <c r="R16" i="22"/>
  <c r="R17" i="22"/>
  <c r="R18" i="22"/>
  <c r="R19" i="22"/>
  <c r="R20" i="22"/>
  <c r="R21" i="22"/>
  <c r="R22" i="22"/>
  <c r="R23" i="22"/>
  <c r="R24" i="22"/>
  <c r="R25" i="22"/>
  <c r="R26" i="22"/>
  <c r="R27" i="22"/>
  <c r="R28" i="22"/>
  <c r="R29" i="22"/>
  <c r="R8" i="22"/>
  <c r="AH23" i="49" l="1"/>
  <c r="L31" i="49" l="1"/>
  <c r="AA31" i="49"/>
  <c r="AC31" i="49"/>
  <c r="N31" i="49"/>
  <c r="K31" i="49"/>
  <c r="Z31" i="49"/>
  <c r="M31" i="49"/>
  <c r="AB31" i="49"/>
  <c r="AH10" i="49"/>
  <c r="AH11" i="49"/>
  <c r="AH12" i="49"/>
  <c r="AH13" i="49"/>
  <c r="AH14" i="49"/>
  <c r="AH15" i="49"/>
  <c r="AH16" i="49"/>
  <c r="AH17" i="49"/>
  <c r="AH18" i="49"/>
  <c r="AH19" i="49"/>
  <c r="AH20" i="49"/>
  <c r="AH21" i="49"/>
  <c r="AH22" i="49"/>
  <c r="AH24" i="49"/>
  <c r="AH25" i="49"/>
  <c r="AH26" i="49"/>
  <c r="AH27" i="49"/>
  <c r="P9" i="49"/>
  <c r="A9" i="50" l="1"/>
  <c r="A10" i="50"/>
  <c r="A11" i="50"/>
  <c r="A12" i="50"/>
  <c r="A13" i="50"/>
  <c r="A14" i="50"/>
  <c r="A15" i="50"/>
  <c r="A16" i="50"/>
  <c r="A17" i="50"/>
  <c r="AD46" i="50" l="1"/>
  <c r="AE46" i="50" l="1"/>
  <c r="AP31" i="50" l="1"/>
  <c r="AQ31" i="50" s="1"/>
  <c r="AA53" i="49" l="1"/>
  <c r="AA54" i="49"/>
  <c r="AA55" i="49"/>
  <c r="AA56" i="49"/>
  <c r="AA57" i="49"/>
  <c r="AA58" i="49"/>
  <c r="AA59" i="49"/>
  <c r="AA60" i="49"/>
  <c r="AA61" i="49"/>
  <c r="AA62" i="49"/>
  <c r="AC97" i="50" l="1"/>
  <c r="AC95" i="50"/>
  <c r="AC93" i="50"/>
  <c r="AC91" i="50"/>
  <c r="AC89" i="50"/>
  <c r="AC87" i="50"/>
  <c r="AC85" i="50"/>
  <c r="AC83" i="50"/>
  <c r="AC81" i="50"/>
  <c r="A25" i="50"/>
  <c r="A26" i="50"/>
  <c r="A27" i="50"/>
  <c r="A28" i="50"/>
  <c r="A29" i="50"/>
  <c r="A30" i="50"/>
  <c r="A18" i="50"/>
  <c r="A19" i="50"/>
  <c r="A20" i="50"/>
  <c r="A21" i="50"/>
  <c r="A22" i="50"/>
  <c r="A23" i="50"/>
  <c r="A24" i="50"/>
  <c r="AP25" i="50"/>
  <c r="AP26" i="50"/>
  <c r="AQ26" i="50" s="1"/>
  <c r="AE77" i="50"/>
  <c r="AD71" i="50"/>
  <c r="AE72" i="50"/>
  <c r="AE73" i="50"/>
  <c r="AD74" i="50"/>
  <c r="AD75" i="50"/>
  <c r="AE76" i="50"/>
  <c r="AD56" i="50"/>
  <c r="AE57" i="50"/>
  <c r="AD58" i="50"/>
  <c r="AD59" i="50"/>
  <c r="AE60" i="50"/>
  <c r="AE61" i="50"/>
  <c r="AE62" i="50"/>
  <c r="AD63" i="50"/>
  <c r="AE64" i="50"/>
  <c r="AE65" i="50"/>
  <c r="AD66" i="50"/>
  <c r="AD67" i="50"/>
  <c r="AE68" i="50"/>
  <c r="AE69" i="50"/>
  <c r="AE70" i="50"/>
  <c r="AE55" i="50"/>
  <c r="AD50" i="50"/>
  <c r="AD51" i="50"/>
  <c r="AD52" i="50"/>
  <c r="AE54" i="50"/>
  <c r="AD34" i="50"/>
  <c r="AD35" i="50"/>
  <c r="AE36" i="50"/>
  <c r="AE38" i="50"/>
  <c r="AD39" i="50"/>
  <c r="AD40" i="50"/>
  <c r="AD42" i="50"/>
  <c r="AE43" i="50"/>
  <c r="AE44" i="50"/>
  <c r="AE47" i="50"/>
  <c r="AE48" i="50"/>
  <c r="AE32" i="50"/>
  <c r="AD31" i="50"/>
  <c r="AE10" i="50"/>
  <c r="AD11" i="50"/>
  <c r="AE12" i="50"/>
  <c r="AE13" i="50"/>
  <c r="AE14" i="50"/>
  <c r="AD15" i="50"/>
  <c r="AE16" i="50"/>
  <c r="AE17" i="50"/>
  <c r="AD18" i="50"/>
  <c r="AD19" i="50"/>
  <c r="AD20" i="50"/>
  <c r="AE21" i="50"/>
  <c r="AD22" i="50"/>
  <c r="AD23" i="50"/>
  <c r="AE24" i="50"/>
  <c r="AE25" i="50"/>
  <c r="AE26" i="50"/>
  <c r="AD27" i="50"/>
  <c r="AD28" i="50"/>
  <c r="AE29" i="50"/>
  <c r="AE30" i="50"/>
  <c r="Y58" i="49"/>
  <c r="Y59" i="49"/>
  <c r="Y60" i="49"/>
  <c r="Y61" i="49"/>
  <c r="Y62" i="49"/>
  <c r="Y56" i="49"/>
  <c r="Y57" i="49"/>
  <c r="AH71" i="50" l="1"/>
  <c r="AQ25" i="50"/>
  <c r="AE58" i="50"/>
  <c r="AD61" i="50"/>
  <c r="AE42" i="50"/>
  <c r="AD26" i="50"/>
  <c r="AD44" i="50"/>
  <c r="AD68" i="50"/>
  <c r="AE50" i="50"/>
  <c r="AE22" i="50"/>
  <c r="AD14" i="50"/>
  <c r="AD36" i="50"/>
  <c r="AE18" i="50"/>
  <c r="AD10" i="50"/>
  <c r="AD77" i="50"/>
  <c r="AD60" i="50"/>
  <c r="AE56" i="50"/>
  <c r="AE40" i="50"/>
  <c r="AE15" i="50"/>
  <c r="AD48" i="50"/>
  <c r="AD69" i="50"/>
  <c r="AE74" i="50"/>
  <c r="AE51" i="50"/>
  <c r="AD54" i="50"/>
  <c r="AD64" i="50"/>
  <c r="AD57" i="50"/>
  <c r="AE20" i="50"/>
  <c r="AF72" i="50"/>
  <c r="AK72" i="50"/>
  <c r="AD24" i="50"/>
  <c r="AG72" i="50"/>
  <c r="AD30" i="50"/>
  <c r="AD38" i="50"/>
  <c r="AD73" i="50"/>
  <c r="AD62" i="50"/>
  <c r="AE52" i="50"/>
  <c r="AE19" i="50"/>
  <c r="AD29" i="50"/>
  <c r="AD55" i="50"/>
  <c r="AE63" i="50"/>
  <c r="AE31" i="50"/>
  <c r="AD12" i="50"/>
  <c r="AD47" i="50"/>
  <c r="AD72" i="50"/>
  <c r="AE35" i="50"/>
  <c r="AE49" i="50"/>
  <c r="AD49" i="50"/>
  <c r="AE45" i="50"/>
  <c r="AD45" i="50"/>
  <c r="AE41" i="50"/>
  <c r="AD41" i="50"/>
  <c r="AE37" i="50"/>
  <c r="AD37" i="50"/>
  <c r="AE33" i="50"/>
  <c r="AD33" i="50"/>
  <c r="AD21" i="50"/>
  <c r="AD16" i="50"/>
  <c r="AD76" i="50"/>
  <c r="AD70" i="50"/>
  <c r="AD65" i="50"/>
  <c r="AE71" i="50"/>
  <c r="AE66" i="50"/>
  <c r="AE39" i="50"/>
  <c r="AE34" i="50"/>
  <c r="AE28" i="50"/>
  <c r="AE23" i="50"/>
  <c r="AG71" i="50"/>
  <c r="AK71" i="50"/>
  <c r="AO71" i="50"/>
  <c r="AP71" i="50"/>
  <c r="AI71" i="50"/>
  <c r="AN71" i="50"/>
  <c r="AJ71" i="50"/>
  <c r="AL71" i="50"/>
  <c r="AM71" i="50"/>
  <c r="AF71" i="50"/>
  <c r="AE53" i="50"/>
  <c r="AD53" i="50"/>
  <c r="AD13" i="50"/>
  <c r="AD43" i="50"/>
  <c r="AD17" i="50"/>
  <c r="AE67" i="50"/>
  <c r="AD25" i="50"/>
  <c r="AD32" i="50"/>
  <c r="AE75" i="50"/>
  <c r="AE59" i="50"/>
  <c r="AE27" i="50"/>
  <c r="AE11" i="50"/>
  <c r="AI72" i="50"/>
  <c r="AM72" i="50"/>
  <c r="AH72" i="50"/>
  <c r="AN72" i="50"/>
  <c r="AJ72" i="50"/>
  <c r="AO72" i="50"/>
  <c r="AP72" i="50"/>
  <c r="AL72" i="50"/>
  <c r="AK56" i="49"/>
  <c r="AK57" i="49"/>
  <c r="P26" i="49"/>
  <c r="X26" i="49"/>
  <c r="P25" i="49"/>
  <c r="X25" i="49"/>
  <c r="D30" i="44"/>
  <c r="E25" i="44"/>
  <c r="E24" i="44"/>
  <c r="H10" i="50" l="1"/>
  <c r="P10" i="50"/>
  <c r="D11" i="50"/>
  <c r="L11" i="50"/>
  <c r="T11" i="50"/>
  <c r="H12" i="50"/>
  <c r="P12" i="50"/>
  <c r="D13" i="50"/>
  <c r="L13" i="50"/>
  <c r="T13" i="50"/>
  <c r="H14" i="50"/>
  <c r="P14" i="50"/>
  <c r="D15" i="50"/>
  <c r="L15" i="50"/>
  <c r="T15" i="50"/>
  <c r="H16" i="50"/>
  <c r="P16" i="50"/>
  <c r="D17" i="50"/>
  <c r="L17" i="50"/>
  <c r="T17" i="50"/>
  <c r="H18" i="50"/>
  <c r="P18" i="50"/>
  <c r="D19" i="50"/>
  <c r="L19" i="50"/>
  <c r="T19" i="50"/>
  <c r="H20" i="50"/>
  <c r="P20" i="50"/>
  <c r="D21" i="50"/>
  <c r="L21" i="50"/>
  <c r="T21" i="50"/>
  <c r="H22" i="50"/>
  <c r="P22" i="50"/>
  <c r="D23" i="50"/>
  <c r="L23" i="50"/>
  <c r="T23" i="50"/>
  <c r="H24" i="50"/>
  <c r="P24" i="50"/>
  <c r="J10" i="50"/>
  <c r="R10" i="50"/>
  <c r="F11" i="50"/>
  <c r="N11" i="50"/>
  <c r="V11" i="50"/>
  <c r="J12" i="50"/>
  <c r="R12" i="50"/>
  <c r="F13" i="50"/>
  <c r="N13" i="50"/>
  <c r="V13" i="50"/>
  <c r="J14" i="50"/>
  <c r="R14" i="50"/>
  <c r="F15" i="50"/>
  <c r="N15" i="50"/>
  <c r="V15" i="50"/>
  <c r="J16" i="50"/>
  <c r="R16" i="50"/>
  <c r="F17" i="50"/>
  <c r="N17" i="50"/>
  <c r="V17" i="50"/>
  <c r="J18" i="50"/>
  <c r="R18" i="50"/>
  <c r="F19" i="50"/>
  <c r="N19" i="50"/>
  <c r="V19" i="50"/>
  <c r="J20" i="50"/>
  <c r="R20" i="50"/>
  <c r="F21" i="50"/>
  <c r="N21" i="50"/>
  <c r="V21" i="50"/>
  <c r="J22" i="50"/>
  <c r="R22" i="50"/>
  <c r="F23" i="50"/>
  <c r="N23" i="50"/>
  <c r="V23" i="50"/>
  <c r="J24" i="50"/>
  <c r="R24" i="50"/>
  <c r="J26" i="50"/>
  <c r="D10" i="50"/>
  <c r="L10" i="50"/>
  <c r="T10" i="50"/>
  <c r="H11" i="50"/>
  <c r="P11" i="50"/>
  <c r="D12" i="50"/>
  <c r="L12" i="50"/>
  <c r="T12" i="50"/>
  <c r="H13" i="50"/>
  <c r="P13" i="50"/>
  <c r="D14" i="50"/>
  <c r="L14" i="50"/>
  <c r="T14" i="50"/>
  <c r="H15" i="50"/>
  <c r="P15" i="50"/>
  <c r="D16" i="50"/>
  <c r="L16" i="50"/>
  <c r="T16" i="50"/>
  <c r="H17" i="50"/>
  <c r="P17" i="50"/>
  <c r="D18" i="50"/>
  <c r="L18" i="50"/>
  <c r="T18" i="50"/>
  <c r="H19" i="50"/>
  <c r="P19" i="50"/>
  <c r="D20" i="50"/>
  <c r="L20" i="50"/>
  <c r="T20" i="50"/>
  <c r="H21" i="50"/>
  <c r="P21" i="50"/>
  <c r="D22" i="50"/>
  <c r="L22" i="50"/>
  <c r="T22" i="50"/>
  <c r="H23" i="50"/>
  <c r="P23" i="50"/>
  <c r="D24" i="50"/>
  <c r="L24" i="50"/>
  <c r="T24" i="50"/>
  <c r="L26" i="50"/>
  <c r="D28" i="50"/>
  <c r="F10" i="50"/>
  <c r="N10" i="50"/>
  <c r="V10" i="50"/>
  <c r="J11" i="50"/>
  <c r="R11" i="50"/>
  <c r="F12" i="50"/>
  <c r="N12" i="50"/>
  <c r="V12" i="50"/>
  <c r="J13" i="50"/>
  <c r="R13" i="50"/>
  <c r="F14" i="50"/>
  <c r="N14" i="50"/>
  <c r="V14" i="50"/>
  <c r="J15" i="50"/>
  <c r="R15" i="50"/>
  <c r="F16" i="50"/>
  <c r="N16" i="50"/>
  <c r="V16" i="50"/>
  <c r="J17" i="50"/>
  <c r="R17" i="50"/>
  <c r="F18" i="50"/>
  <c r="N18" i="50"/>
  <c r="V18" i="50"/>
  <c r="J19" i="50"/>
  <c r="R19" i="50"/>
  <c r="F20" i="50"/>
  <c r="N20" i="50"/>
  <c r="V20" i="50"/>
  <c r="J21" i="50"/>
  <c r="R21" i="50"/>
  <c r="F22" i="50"/>
  <c r="N22" i="50"/>
  <c r="V22" i="50"/>
  <c r="J23" i="50"/>
  <c r="R23" i="50"/>
  <c r="F24" i="50"/>
  <c r="N24" i="50"/>
  <c r="V24" i="50"/>
  <c r="R25" i="50"/>
  <c r="F26" i="50"/>
  <c r="V26" i="50"/>
  <c r="AB57" i="68"/>
  <c r="AB57" i="69"/>
  <c r="AB57" i="67"/>
  <c r="AB57" i="66"/>
  <c r="AB57" i="65"/>
  <c r="AB57" i="64"/>
  <c r="AB57" i="63"/>
  <c r="AB57" i="62"/>
  <c r="AB57" i="49"/>
  <c r="AB58" i="69"/>
  <c r="AB58" i="68"/>
  <c r="AB58" i="66"/>
  <c r="AB58" i="67"/>
  <c r="AB58" i="65"/>
  <c r="AB58" i="64"/>
  <c r="AB58" i="63"/>
  <c r="AB58" i="62"/>
  <c r="AB58" i="49"/>
  <c r="AG48" i="50"/>
  <c r="F25" i="50" s="1"/>
  <c r="AF48" i="50"/>
  <c r="D25" i="50" s="1"/>
  <c r="AQ56" i="49"/>
  <c r="AT56" i="49"/>
  <c r="AV56" i="49"/>
  <c r="AU56" i="49"/>
  <c r="AR56" i="49"/>
  <c r="AS56" i="49"/>
  <c r="AR63" i="49"/>
  <c r="AV63" i="49"/>
  <c r="AT63" i="49"/>
  <c r="AS63" i="49"/>
  <c r="AU63" i="49"/>
  <c r="AQ57" i="49"/>
  <c r="AS57" i="49"/>
  <c r="AR57" i="49"/>
  <c r="AT57" i="49"/>
  <c r="AU57" i="49"/>
  <c r="AV57" i="49"/>
  <c r="AL56" i="49"/>
  <c r="AP56" i="49"/>
  <c r="AM56" i="49"/>
  <c r="AO56" i="49"/>
  <c r="AN56" i="49"/>
  <c r="AO57" i="49"/>
  <c r="AP57" i="49"/>
  <c r="AN57" i="49"/>
  <c r="AL57" i="49"/>
  <c r="AM57" i="49"/>
  <c r="AJ49" i="50"/>
  <c r="AF49" i="50"/>
  <c r="D26" i="50" s="1"/>
  <c r="AP48" i="50"/>
  <c r="AH49" i="50"/>
  <c r="H26" i="50" s="1"/>
  <c r="AO49" i="50"/>
  <c r="AL49" i="50"/>
  <c r="P26" i="50" s="1"/>
  <c r="AL48" i="50"/>
  <c r="P25" i="50" s="1"/>
  <c r="AI48" i="50"/>
  <c r="J25" i="50" s="1"/>
  <c r="AK48" i="50"/>
  <c r="N25" i="50" s="1"/>
  <c r="AJ48" i="50"/>
  <c r="L25" i="50" s="1"/>
  <c r="AH48" i="50"/>
  <c r="H25" i="50" s="1"/>
  <c r="AK49" i="50"/>
  <c r="N26" i="50" s="1"/>
  <c r="AI49" i="50"/>
  <c r="AM49" i="50"/>
  <c r="R26" i="50" s="1"/>
  <c r="AN48" i="50"/>
  <c r="T25" i="50" s="1"/>
  <c r="AO48" i="50"/>
  <c r="V25" i="50" s="1"/>
  <c r="AG49" i="50"/>
  <c r="AN49" i="50"/>
  <c r="T26" i="50" s="1"/>
  <c r="AP49" i="50"/>
  <c r="AM48" i="50"/>
  <c r="B39" i="50" l="1"/>
  <c r="AP30" i="50"/>
  <c r="AQ30" i="50" s="1"/>
  <c r="P21" i="49"/>
  <c r="P22" i="49"/>
  <c r="P30" i="49"/>
  <c r="P10" i="49"/>
  <c r="P11" i="49"/>
  <c r="P12" i="49"/>
  <c r="P13" i="49"/>
  <c r="P14" i="49"/>
  <c r="P15" i="49"/>
  <c r="P17" i="49"/>
  <c r="P18" i="49"/>
  <c r="P27" i="49"/>
  <c r="P29" i="49"/>
  <c r="P28" i="49" l="1"/>
  <c r="P19" i="49"/>
  <c r="P24" i="49"/>
  <c r="P23" i="49"/>
  <c r="P20" i="49"/>
  <c r="P16" i="49"/>
  <c r="AF76" i="50"/>
  <c r="AJ76" i="50"/>
  <c r="AN76" i="50"/>
  <c r="AG76" i="50"/>
  <c r="AK76" i="50"/>
  <c r="AO76" i="50"/>
  <c r="AP76" i="50"/>
  <c r="AL76" i="50"/>
  <c r="AM76" i="50"/>
  <c r="AH76" i="50"/>
  <c r="AI76" i="50"/>
  <c r="AG53" i="50" l="1"/>
  <c r="F30" i="50" s="1"/>
  <c r="AK53" i="50"/>
  <c r="N30" i="50" s="1"/>
  <c r="AO53" i="50"/>
  <c r="V30" i="50" s="1"/>
  <c r="AF53" i="50"/>
  <c r="D30" i="50" s="1"/>
  <c r="AL53" i="50"/>
  <c r="P30" i="50" s="1"/>
  <c r="AI53" i="50"/>
  <c r="J30" i="50" s="1"/>
  <c r="AH53" i="50"/>
  <c r="H30" i="50" s="1"/>
  <c r="AM53" i="50"/>
  <c r="R30" i="50" s="1"/>
  <c r="AN53" i="50"/>
  <c r="T30" i="50" s="1"/>
  <c r="AJ53" i="50"/>
  <c r="L30" i="50" s="1"/>
  <c r="AP53" i="50"/>
  <c r="AG77" i="50"/>
  <c r="AK77" i="50"/>
  <c r="AO77" i="50"/>
  <c r="AP77" i="50"/>
  <c r="AH77" i="50"/>
  <c r="AL77" i="50"/>
  <c r="AI77" i="50"/>
  <c r="AM77" i="50"/>
  <c r="AJ77" i="50"/>
  <c r="AN77" i="50"/>
  <c r="AF77" i="50"/>
  <c r="AP10" i="50" l="1"/>
  <c r="AP11" i="50"/>
  <c r="AP12" i="50"/>
  <c r="AP13" i="50"/>
  <c r="AP14" i="50"/>
  <c r="AP15" i="50"/>
  <c r="AP16" i="50"/>
  <c r="AP17" i="50"/>
  <c r="AP18" i="50"/>
  <c r="AP19" i="50"/>
  <c r="AP20" i="50"/>
  <c r="AP21" i="50"/>
  <c r="AP22" i="50"/>
  <c r="AP23" i="50"/>
  <c r="AP24" i="50"/>
  <c r="AP27" i="50"/>
  <c r="AQ27" i="50" s="1"/>
  <c r="AP28" i="50"/>
  <c r="AP29" i="50"/>
  <c r="AQ29" i="50" s="1"/>
  <c r="AQ28" i="50" l="1"/>
  <c r="AF51" i="50" s="1"/>
  <c r="AG69" i="50"/>
  <c r="AK69" i="50"/>
  <c r="AO69" i="50"/>
  <c r="AP69" i="50"/>
  <c r="AJ69" i="50"/>
  <c r="AF69" i="50"/>
  <c r="AL69" i="50"/>
  <c r="AM69" i="50"/>
  <c r="AN69" i="50"/>
  <c r="AH69" i="50"/>
  <c r="AI69" i="50"/>
  <c r="AH61" i="50"/>
  <c r="AL61" i="50"/>
  <c r="AI61" i="50"/>
  <c r="AM61" i="50"/>
  <c r="AJ61" i="50"/>
  <c r="AK61" i="50"/>
  <c r="AP61" i="50"/>
  <c r="AN61" i="50"/>
  <c r="AO61" i="50"/>
  <c r="AF61" i="50"/>
  <c r="AG61" i="50"/>
  <c r="AF74" i="50"/>
  <c r="AJ74" i="50"/>
  <c r="AN74" i="50"/>
  <c r="AG74" i="50"/>
  <c r="AK74" i="50"/>
  <c r="AO74" i="50"/>
  <c r="AP74" i="50"/>
  <c r="AH74" i="50"/>
  <c r="AI74" i="50"/>
  <c r="AL74" i="50"/>
  <c r="AM74" i="50"/>
  <c r="AG64" i="50"/>
  <c r="AK64" i="50"/>
  <c r="AO64" i="50"/>
  <c r="AP64" i="50"/>
  <c r="AH64" i="50"/>
  <c r="AM64" i="50"/>
  <c r="AI64" i="50"/>
  <c r="AN64" i="50"/>
  <c r="AF64" i="50"/>
  <c r="AJ64" i="50"/>
  <c r="AL64" i="50"/>
  <c r="AF60" i="50"/>
  <c r="AJ60" i="50"/>
  <c r="AN60" i="50"/>
  <c r="AG60" i="50"/>
  <c r="AK60" i="50"/>
  <c r="AO60" i="50"/>
  <c r="AP60" i="50"/>
  <c r="AH60" i="50"/>
  <c r="AI60" i="50"/>
  <c r="AL60" i="50"/>
  <c r="AM60" i="50"/>
  <c r="AH73" i="50"/>
  <c r="AL73" i="50"/>
  <c r="AI73" i="50"/>
  <c r="AM73" i="50"/>
  <c r="AF73" i="50"/>
  <c r="AN73" i="50"/>
  <c r="AG73" i="50"/>
  <c r="AO73" i="50"/>
  <c r="AJ73" i="50"/>
  <c r="AP73" i="50"/>
  <c r="AK73" i="50"/>
  <c r="AH63" i="50"/>
  <c r="AL63" i="50"/>
  <c r="AI63" i="50"/>
  <c r="AM63" i="50"/>
  <c r="AF63" i="50"/>
  <c r="AN63" i="50"/>
  <c r="AG63" i="50"/>
  <c r="AO63" i="50"/>
  <c r="AP63" i="50"/>
  <c r="AJ63" i="50"/>
  <c r="AK63" i="50"/>
  <c r="AH59" i="50"/>
  <c r="AL59" i="50"/>
  <c r="AI59" i="50"/>
  <c r="AM59" i="50"/>
  <c r="AF59" i="50"/>
  <c r="AN59" i="50"/>
  <c r="AG59" i="50"/>
  <c r="AO59" i="50"/>
  <c r="AJ59" i="50"/>
  <c r="AK59" i="50"/>
  <c r="AP59" i="50"/>
  <c r="AH75" i="50"/>
  <c r="AL75" i="50"/>
  <c r="AI75" i="50"/>
  <c r="AM75" i="50"/>
  <c r="AJ75" i="50"/>
  <c r="AK75" i="50"/>
  <c r="AP75" i="50"/>
  <c r="AF75" i="50"/>
  <c r="AN75" i="50"/>
  <c r="AO75" i="50"/>
  <c r="AP52" i="50"/>
  <c r="AG75" i="50"/>
  <c r="AI65" i="50"/>
  <c r="AM65" i="50"/>
  <c r="AG65" i="50"/>
  <c r="AL65" i="50"/>
  <c r="AH65" i="50"/>
  <c r="AN65" i="50"/>
  <c r="AO65" i="50"/>
  <c r="AF65" i="50"/>
  <c r="AP65" i="50"/>
  <c r="AJ65" i="50"/>
  <c r="AK65" i="50"/>
  <c r="AH57" i="50"/>
  <c r="AL57" i="50"/>
  <c r="AI57" i="50"/>
  <c r="AM57" i="50"/>
  <c r="AJ57" i="50"/>
  <c r="AK57" i="50"/>
  <c r="AP57" i="50"/>
  <c r="AF57" i="50"/>
  <c r="AG57" i="50"/>
  <c r="AN57" i="50"/>
  <c r="AO57" i="50"/>
  <c r="AI68" i="50"/>
  <c r="AM68" i="50"/>
  <c r="AF68" i="50"/>
  <c r="AK68" i="50"/>
  <c r="AP68" i="50"/>
  <c r="AG68" i="50"/>
  <c r="AL68" i="50"/>
  <c r="AN68" i="50"/>
  <c r="AO68" i="50"/>
  <c r="AH68" i="50"/>
  <c r="AJ68" i="50"/>
  <c r="AF56" i="50"/>
  <c r="AJ56" i="50"/>
  <c r="AN56" i="50"/>
  <c r="AG56" i="50"/>
  <c r="AK56" i="50"/>
  <c r="AO56" i="50"/>
  <c r="AP56" i="50"/>
  <c r="AH56" i="50"/>
  <c r="AI56" i="50"/>
  <c r="AL56" i="50"/>
  <c r="AM56" i="50"/>
  <c r="AI70" i="50"/>
  <c r="AM70" i="50"/>
  <c r="AJ70" i="50"/>
  <c r="AO70" i="50"/>
  <c r="AF70" i="50"/>
  <c r="AK70" i="50"/>
  <c r="AP70" i="50"/>
  <c r="AL70" i="50"/>
  <c r="AN70" i="50"/>
  <c r="AG70" i="50"/>
  <c r="AH70" i="50"/>
  <c r="AG66" i="50"/>
  <c r="AK66" i="50"/>
  <c r="AO66" i="50"/>
  <c r="AP66" i="50"/>
  <c r="AF66" i="50"/>
  <c r="AL66" i="50"/>
  <c r="AH66" i="50"/>
  <c r="AM66" i="50"/>
  <c r="AN66" i="50"/>
  <c r="AI66" i="50"/>
  <c r="AJ66" i="50"/>
  <c r="AF62" i="50"/>
  <c r="AJ62" i="50"/>
  <c r="AN62" i="50"/>
  <c r="AG62" i="50"/>
  <c r="AK62" i="50"/>
  <c r="AO62" i="50"/>
  <c r="AP62" i="50"/>
  <c r="AL62" i="50"/>
  <c r="AM62" i="50"/>
  <c r="AH62" i="50"/>
  <c r="AI62" i="50"/>
  <c r="AF58" i="50"/>
  <c r="AJ58" i="50"/>
  <c r="AN58" i="50"/>
  <c r="AG58" i="50"/>
  <c r="AK58" i="50"/>
  <c r="AO58" i="50"/>
  <c r="AP58" i="50"/>
  <c r="AL58" i="50"/>
  <c r="AM58" i="50"/>
  <c r="AH58" i="50"/>
  <c r="AI58" i="50"/>
  <c r="AG67" i="50"/>
  <c r="AK67" i="50"/>
  <c r="AO67" i="50"/>
  <c r="AP67" i="50"/>
  <c r="AH67" i="50"/>
  <c r="AL67" i="50"/>
  <c r="AI67" i="50"/>
  <c r="AM67" i="50"/>
  <c r="AF67" i="50"/>
  <c r="AJ67" i="50"/>
  <c r="AN67" i="50"/>
  <c r="AV39" i="49"/>
  <c r="AU39" i="49"/>
  <c r="AT39" i="49"/>
  <c r="AS39" i="49"/>
  <c r="AR39" i="49"/>
  <c r="AM39" i="49"/>
  <c r="AN39" i="49"/>
  <c r="AO39" i="49"/>
  <c r="AP39" i="49"/>
  <c r="AL39" i="49"/>
  <c r="AP51" i="50" l="1"/>
  <c r="AH50" i="50"/>
  <c r="H27" i="50" s="1"/>
  <c r="AL50" i="50"/>
  <c r="P27" i="50" s="1"/>
  <c r="AF50" i="50"/>
  <c r="D27" i="50" s="1"/>
  <c r="AK50" i="50"/>
  <c r="N27" i="50" s="1"/>
  <c r="AM50" i="50"/>
  <c r="R27" i="50" s="1"/>
  <c r="AG50" i="50"/>
  <c r="F27" i="50" s="1"/>
  <c r="AN50" i="50"/>
  <c r="T27" i="50" s="1"/>
  <c r="AI50" i="50"/>
  <c r="J27" i="50" s="1"/>
  <c r="AO50" i="50"/>
  <c r="V27" i="50" s="1"/>
  <c r="AJ50" i="50"/>
  <c r="L27" i="50" s="1"/>
  <c r="AG51" i="50"/>
  <c r="F28" i="50" s="1"/>
  <c r="AK51" i="50"/>
  <c r="N28" i="50" s="1"/>
  <c r="AO51" i="50"/>
  <c r="V28" i="50" s="1"/>
  <c r="AH51" i="50"/>
  <c r="H28" i="50" s="1"/>
  <c r="AM51" i="50"/>
  <c r="R28" i="50" s="1"/>
  <c r="AI51" i="50"/>
  <c r="J28" i="50" s="1"/>
  <c r="AN51" i="50"/>
  <c r="T28" i="50" s="1"/>
  <c r="AJ51" i="50"/>
  <c r="L28" i="50" s="1"/>
  <c r="AL51" i="50"/>
  <c r="P28" i="50" s="1"/>
  <c r="AP50" i="50"/>
  <c r="AI52" i="50"/>
  <c r="J29" i="50" s="1"/>
  <c r="AM52" i="50"/>
  <c r="R29" i="50" s="1"/>
  <c r="AG52" i="50"/>
  <c r="F29" i="50" s="1"/>
  <c r="AL52" i="50"/>
  <c r="P29" i="50" s="1"/>
  <c r="AO52" i="50"/>
  <c r="V29" i="50" s="1"/>
  <c r="AK52" i="50"/>
  <c r="N29" i="50" s="1"/>
  <c r="AH52" i="50"/>
  <c r="H29" i="50" s="1"/>
  <c r="AN52" i="50"/>
  <c r="T29" i="50" s="1"/>
  <c r="AJ52" i="50"/>
  <c r="L29" i="50" s="1"/>
  <c r="AF52" i="50"/>
  <c r="D29" i="50" s="1"/>
  <c r="AQ21" i="50" l="1"/>
  <c r="AF44" i="50" s="1"/>
  <c r="AD9" i="50"/>
  <c r="AE9" i="50"/>
  <c r="AP9" i="50"/>
  <c r="AQ9" i="50" s="1"/>
  <c r="AC4" i="50"/>
  <c r="AF32" i="50" l="1"/>
  <c r="AF55" i="50"/>
  <c r="AH44" i="50"/>
  <c r="AL44" i="50"/>
  <c r="AI44" i="50"/>
  <c r="AM44" i="50"/>
  <c r="AJ44" i="50"/>
  <c r="AN44" i="50"/>
  <c r="AG44" i="50"/>
  <c r="AK44" i="50"/>
  <c r="AO44" i="50"/>
  <c r="AP44" i="50"/>
  <c r="AL55" i="50"/>
  <c r="AM55" i="50"/>
  <c r="AP55" i="50"/>
  <c r="AJ55" i="50"/>
  <c r="AN55" i="50"/>
  <c r="AG55" i="50"/>
  <c r="AK55" i="50"/>
  <c r="AO55" i="50"/>
  <c r="AH55" i="50"/>
  <c r="AI55" i="50"/>
  <c r="AQ17" i="50"/>
  <c r="AF40" i="50" s="1"/>
  <c r="AQ23" i="50"/>
  <c r="AF46" i="50" s="1"/>
  <c r="AQ13" i="50"/>
  <c r="AF36" i="50" s="1"/>
  <c r="AQ19" i="50"/>
  <c r="AF42" i="50" s="1"/>
  <c r="AQ10" i="50"/>
  <c r="AF33" i="50" s="1"/>
  <c r="AQ14" i="50"/>
  <c r="AF37" i="50" s="1"/>
  <c r="AQ18" i="50"/>
  <c r="AF41" i="50" s="1"/>
  <c r="AQ11" i="50"/>
  <c r="AF34" i="50" s="1"/>
  <c r="AQ12" i="50"/>
  <c r="AF35" i="50" s="1"/>
  <c r="AQ16" i="50"/>
  <c r="AF39" i="50" s="1"/>
  <c r="AQ20" i="50"/>
  <c r="AF43" i="50" s="1"/>
  <c r="AQ15" i="50"/>
  <c r="AF38" i="50" s="1"/>
  <c r="AQ22" i="50"/>
  <c r="AF45" i="50" s="1"/>
  <c r="AQ24" i="50"/>
  <c r="AF47" i="50" s="1"/>
  <c r="AB4" i="50"/>
  <c r="AD4" i="50"/>
  <c r="AB69" i="49"/>
  <c r="AA69" i="49"/>
  <c r="Z69" i="49"/>
  <c r="Y69" i="49"/>
  <c r="X69" i="49"/>
  <c r="AB66" i="49"/>
  <c r="AB65" i="49"/>
  <c r="Y63" i="49"/>
  <c r="AK62" i="49"/>
  <c r="AK61" i="49"/>
  <c r="AK60" i="49"/>
  <c r="AK59" i="49"/>
  <c r="AK58" i="49"/>
  <c r="AK55" i="49"/>
  <c r="Y55" i="49"/>
  <c r="AK54" i="49"/>
  <c r="Y54" i="49"/>
  <c r="AK53" i="49"/>
  <c r="Y53" i="49"/>
  <c r="AK52" i="49"/>
  <c r="AA52" i="49"/>
  <c r="Y52" i="49"/>
  <c r="AK51" i="49"/>
  <c r="AA51" i="49"/>
  <c r="Y51" i="49"/>
  <c r="AK50" i="49"/>
  <c r="AA50" i="49"/>
  <c r="Y50" i="49"/>
  <c r="AK49" i="49"/>
  <c r="AA49" i="49"/>
  <c r="Y49" i="49"/>
  <c r="AK48" i="49"/>
  <c r="AA48" i="49"/>
  <c r="Y48" i="49"/>
  <c r="AK47" i="49"/>
  <c r="AA47" i="49"/>
  <c r="Y47" i="49"/>
  <c r="AK46" i="49"/>
  <c r="AA46" i="49"/>
  <c r="Y46" i="49"/>
  <c r="AK45" i="49"/>
  <c r="AA45" i="49"/>
  <c r="Y45" i="49"/>
  <c r="AK44" i="49"/>
  <c r="AA44" i="49"/>
  <c r="Y44" i="49"/>
  <c r="AK43" i="49"/>
  <c r="AA43" i="49"/>
  <c r="Y43" i="49"/>
  <c r="AK42" i="49"/>
  <c r="AA42" i="49"/>
  <c r="Y42" i="49"/>
  <c r="AK41" i="49"/>
  <c r="AA41" i="49"/>
  <c r="Y41" i="49"/>
  <c r="AK40" i="49"/>
  <c r="X30" i="49"/>
  <c r="X29" i="49"/>
  <c r="X28" i="49"/>
  <c r="X27" i="49"/>
  <c r="X24" i="49"/>
  <c r="X23" i="49"/>
  <c r="X22" i="49"/>
  <c r="X21" i="49"/>
  <c r="X20" i="49"/>
  <c r="X19" i="49"/>
  <c r="X18" i="49"/>
  <c r="X17" i="49"/>
  <c r="X16" i="49"/>
  <c r="X15" i="49"/>
  <c r="X14" i="49"/>
  <c r="X13" i="49"/>
  <c r="X12" i="49"/>
  <c r="X11" i="49"/>
  <c r="X10" i="49"/>
  <c r="X9" i="49"/>
  <c r="AD8" i="49"/>
  <c r="AC8" i="49"/>
  <c r="AB8" i="49"/>
  <c r="AA8" i="49"/>
  <c r="Z8" i="49"/>
  <c r="Y4" i="49"/>
  <c r="AP32" i="50" l="1"/>
  <c r="Z80" i="49"/>
  <c r="Z84" i="49"/>
  <c r="Z88" i="49"/>
  <c r="Z92" i="49"/>
  <c r="Z96" i="49"/>
  <c r="Z76" i="49"/>
  <c r="Z78" i="49"/>
  <c r="Z82" i="49"/>
  <c r="Z86" i="49"/>
  <c r="Z94" i="49"/>
  <c r="Z79" i="49"/>
  <c r="Z83" i="49"/>
  <c r="Z87" i="49"/>
  <c r="Z91" i="49"/>
  <c r="Z99" i="49"/>
  <c r="Z77" i="49"/>
  <c r="Z81" i="49"/>
  <c r="Z85" i="49"/>
  <c r="Z89" i="49"/>
  <c r="Z93" i="49"/>
  <c r="Z97" i="49"/>
  <c r="Y76" i="49"/>
  <c r="Z90" i="49"/>
  <c r="Z98" i="49"/>
  <c r="Z95" i="49"/>
  <c r="Y77" i="49"/>
  <c r="Y82" i="49"/>
  <c r="Y86" i="49"/>
  <c r="Y90" i="49"/>
  <c r="Y94" i="49"/>
  <c r="Y78" i="49"/>
  <c r="Y83" i="49"/>
  <c r="Y87" i="49"/>
  <c r="Y91" i="49"/>
  <c r="Y95" i="49"/>
  <c r="Y98" i="49"/>
  <c r="Y80" i="49"/>
  <c r="Y84" i="49"/>
  <c r="Y88" i="49"/>
  <c r="Y92" i="49"/>
  <c r="Y96" i="49"/>
  <c r="Y99" i="49"/>
  <c r="Y81" i="49"/>
  <c r="Y85" i="49"/>
  <c r="Y89" i="49"/>
  <c r="Y93" i="49"/>
  <c r="Y97" i="49"/>
  <c r="Y79" i="49"/>
  <c r="AQ44" i="49"/>
  <c r="AT44" i="49"/>
  <c r="AR44" i="49"/>
  <c r="AS44" i="49"/>
  <c r="AU44" i="49"/>
  <c r="AV44" i="49"/>
  <c r="AQ48" i="49"/>
  <c r="AT48" i="49"/>
  <c r="AR48" i="49"/>
  <c r="AS48" i="49"/>
  <c r="AU48" i="49"/>
  <c r="AV48" i="49"/>
  <c r="AQ52" i="49"/>
  <c r="AT52" i="49"/>
  <c r="AR52" i="49"/>
  <c r="AU52" i="49"/>
  <c r="AV52" i="49"/>
  <c r="AS52" i="49"/>
  <c r="AQ59" i="49"/>
  <c r="AU59" i="49"/>
  <c r="AR59" i="49"/>
  <c r="AV59" i="49"/>
  <c r="AS59" i="49"/>
  <c r="AT59" i="49"/>
  <c r="AQ51" i="49"/>
  <c r="AU51" i="49"/>
  <c r="AT51" i="49"/>
  <c r="AR51" i="49"/>
  <c r="AV51" i="49"/>
  <c r="AS51" i="49"/>
  <c r="AQ60" i="49"/>
  <c r="AT60" i="49"/>
  <c r="AR60" i="49"/>
  <c r="AS60" i="49"/>
  <c r="AU60" i="49"/>
  <c r="AV60" i="49"/>
  <c r="AQ46" i="49"/>
  <c r="AR46" i="49"/>
  <c r="AV46" i="49"/>
  <c r="AT46" i="49"/>
  <c r="AU46" i="49"/>
  <c r="AS46" i="49"/>
  <c r="AQ41" i="49"/>
  <c r="AS41" i="49"/>
  <c r="AR41" i="49"/>
  <c r="AV41" i="49"/>
  <c r="AT41" i="49"/>
  <c r="AU41" i="49"/>
  <c r="AQ45" i="49"/>
  <c r="AS45" i="49"/>
  <c r="AR45" i="49"/>
  <c r="AT45" i="49"/>
  <c r="AU45" i="49"/>
  <c r="AV45" i="49"/>
  <c r="AQ49" i="49"/>
  <c r="AS49" i="49"/>
  <c r="AV49" i="49"/>
  <c r="AT49" i="49"/>
  <c r="AU49" i="49"/>
  <c r="AR49" i="49"/>
  <c r="AQ58" i="49"/>
  <c r="AR58" i="49"/>
  <c r="AV58" i="49"/>
  <c r="AT58" i="49"/>
  <c r="AU58" i="49"/>
  <c r="AS58" i="49"/>
  <c r="AR62" i="49"/>
  <c r="AV62" i="49"/>
  <c r="AT62" i="49"/>
  <c r="AS62" i="49"/>
  <c r="AU62" i="49"/>
  <c r="AQ40" i="49"/>
  <c r="AV40" i="49"/>
  <c r="AU40" i="49"/>
  <c r="AS40" i="49"/>
  <c r="AR40" i="49"/>
  <c r="AT40" i="49"/>
  <c r="AQ54" i="49"/>
  <c r="AR54" i="49"/>
  <c r="AV54" i="49"/>
  <c r="AS54" i="49"/>
  <c r="AT54" i="49"/>
  <c r="AU54" i="49"/>
  <c r="AQ43" i="49"/>
  <c r="AU43" i="49"/>
  <c r="AT43" i="49"/>
  <c r="AR43" i="49"/>
  <c r="AV43" i="49"/>
  <c r="AS43" i="49"/>
  <c r="AQ47" i="49"/>
  <c r="AU47" i="49"/>
  <c r="AR47" i="49"/>
  <c r="AV47" i="49"/>
  <c r="AS47" i="49"/>
  <c r="AT47" i="49"/>
  <c r="AQ42" i="49"/>
  <c r="AR42" i="49"/>
  <c r="AV42" i="49"/>
  <c r="AT42" i="49"/>
  <c r="AU42" i="49"/>
  <c r="AS42" i="49"/>
  <c r="AQ50" i="49"/>
  <c r="AR50" i="49"/>
  <c r="AV50" i="49"/>
  <c r="AT50" i="49"/>
  <c r="AS50" i="49"/>
  <c r="AU50" i="49"/>
  <c r="AQ53" i="49"/>
  <c r="AS53" i="49"/>
  <c r="AU53" i="49"/>
  <c r="AR53" i="49"/>
  <c r="AT53" i="49"/>
  <c r="AV53" i="49"/>
  <c r="AQ55" i="49"/>
  <c r="AU55" i="49"/>
  <c r="AS55" i="49"/>
  <c r="AT55" i="49"/>
  <c r="AR55" i="49"/>
  <c r="AV55" i="49"/>
  <c r="AQ61" i="49"/>
  <c r="AS61" i="49"/>
  <c r="AV61" i="49"/>
  <c r="AT61" i="49"/>
  <c r="AU61" i="49"/>
  <c r="AR61" i="49"/>
  <c r="AQ64" i="49"/>
  <c r="AV64" i="49"/>
  <c r="AT64" i="49"/>
  <c r="AS64" i="49"/>
  <c r="AR64" i="49"/>
  <c r="AU64" i="49"/>
  <c r="AN50" i="49"/>
  <c r="AL50" i="49"/>
  <c r="AP50" i="49"/>
  <c r="AM50" i="49"/>
  <c r="AO50" i="49"/>
  <c r="AO53" i="49"/>
  <c r="AL53" i="49"/>
  <c r="AM53" i="49"/>
  <c r="AN53" i="49"/>
  <c r="AP53" i="49"/>
  <c r="AM55" i="49"/>
  <c r="AL55" i="49"/>
  <c r="AP55" i="49"/>
  <c r="AN55" i="49"/>
  <c r="AO55" i="49"/>
  <c r="AO61" i="49"/>
  <c r="AL61" i="49"/>
  <c r="AN61" i="49"/>
  <c r="AP61" i="49"/>
  <c r="AM61" i="49"/>
  <c r="AO49" i="49"/>
  <c r="AP49" i="49"/>
  <c r="AM49" i="49"/>
  <c r="AN49" i="49"/>
  <c r="AL49" i="49"/>
  <c r="AL40" i="49"/>
  <c r="AP40" i="49"/>
  <c r="AN40" i="49"/>
  <c r="AO40" i="49"/>
  <c r="AM40" i="49"/>
  <c r="AL44" i="49"/>
  <c r="AP44" i="49"/>
  <c r="AN44" i="49"/>
  <c r="AO44" i="49"/>
  <c r="AM44" i="49"/>
  <c r="AL48" i="49"/>
  <c r="AP48" i="49"/>
  <c r="AM48" i="49"/>
  <c r="AN48" i="49"/>
  <c r="AO48" i="49"/>
  <c r="AL52" i="49"/>
  <c r="AP52" i="49"/>
  <c r="AN52" i="49"/>
  <c r="AO52" i="49"/>
  <c r="AM52" i="49"/>
  <c r="AN54" i="49"/>
  <c r="AO54" i="49"/>
  <c r="AM54" i="49"/>
  <c r="AL54" i="49"/>
  <c r="AP54" i="49"/>
  <c r="AM59" i="49"/>
  <c r="AN59" i="49"/>
  <c r="AL59" i="49"/>
  <c r="AP59" i="49"/>
  <c r="AO59" i="49"/>
  <c r="AN42" i="49"/>
  <c r="AL42" i="49"/>
  <c r="AP42" i="49"/>
  <c r="AM42" i="49"/>
  <c r="AO42" i="49"/>
  <c r="AN46" i="49"/>
  <c r="AO46" i="49"/>
  <c r="AL46" i="49"/>
  <c r="AP46" i="49"/>
  <c r="AM46" i="49"/>
  <c r="AO41" i="49"/>
  <c r="AL41" i="49"/>
  <c r="AM41" i="49"/>
  <c r="AN41" i="49"/>
  <c r="AP41" i="49"/>
  <c r="AO45" i="49"/>
  <c r="AL45" i="49"/>
  <c r="AM45" i="49"/>
  <c r="AN45" i="49"/>
  <c r="AP45" i="49"/>
  <c r="AN58" i="49"/>
  <c r="AM58" i="49"/>
  <c r="AO58" i="49"/>
  <c r="AP58" i="49"/>
  <c r="AL58" i="49"/>
  <c r="AN62" i="49"/>
  <c r="AO62" i="49"/>
  <c r="AM62" i="49"/>
  <c r="AL62" i="49"/>
  <c r="AP62" i="49"/>
  <c r="AM43" i="49"/>
  <c r="AN43" i="49"/>
  <c r="AO43" i="49"/>
  <c r="AL43" i="49"/>
  <c r="AP43" i="49"/>
  <c r="AM47" i="49"/>
  <c r="AO47" i="49"/>
  <c r="AL47" i="49"/>
  <c r="AP47" i="49"/>
  <c r="AN47" i="49"/>
  <c r="AM51" i="49"/>
  <c r="AN51" i="49"/>
  <c r="AO51" i="49"/>
  <c r="AL51" i="49"/>
  <c r="AP51" i="49"/>
  <c r="AL60" i="49"/>
  <c r="AP60" i="49"/>
  <c r="AO60" i="49"/>
  <c r="AM60" i="49"/>
  <c r="AN60" i="49"/>
  <c r="AM64" i="49"/>
  <c r="AL64" i="49"/>
  <c r="AN64" i="49"/>
  <c r="AO64" i="49"/>
  <c r="AP64" i="49"/>
  <c r="AJ46" i="50"/>
  <c r="AH46" i="50"/>
  <c r="AI46" i="50"/>
  <c r="AG46" i="50"/>
  <c r="AA63" i="49"/>
  <c r="AJ45" i="50"/>
  <c r="AN45" i="50"/>
  <c r="AH45" i="50"/>
  <c r="AM45" i="50"/>
  <c r="AI45" i="50"/>
  <c r="AO45" i="50"/>
  <c r="AL45" i="50"/>
  <c r="AG45" i="50"/>
  <c r="AK45" i="50"/>
  <c r="AP45" i="50"/>
  <c r="AG33" i="50"/>
  <c r="AK33" i="50"/>
  <c r="AO33" i="50"/>
  <c r="AH33" i="50"/>
  <c r="AL33" i="50"/>
  <c r="AM33" i="50"/>
  <c r="AN33" i="50"/>
  <c r="AI33" i="50"/>
  <c r="AJ33" i="50"/>
  <c r="AP33" i="50"/>
  <c r="AJ38" i="50"/>
  <c r="AN38" i="50"/>
  <c r="AG38" i="50"/>
  <c r="AL38" i="50"/>
  <c r="AH38" i="50"/>
  <c r="AM38" i="50"/>
  <c r="AO38" i="50"/>
  <c r="AI38" i="50"/>
  <c r="AK38" i="50"/>
  <c r="AP38" i="50"/>
  <c r="AJ42" i="50"/>
  <c r="AN42" i="50"/>
  <c r="AI42" i="50"/>
  <c r="AO42" i="50"/>
  <c r="AK42" i="50"/>
  <c r="AM42" i="50"/>
  <c r="AG42" i="50"/>
  <c r="AH42" i="50"/>
  <c r="AL42" i="50"/>
  <c r="AP42" i="50"/>
  <c r="AH43" i="50"/>
  <c r="AL43" i="50"/>
  <c r="AI43" i="50"/>
  <c r="AN43" i="50"/>
  <c r="AJ43" i="50"/>
  <c r="AO43" i="50"/>
  <c r="AM43" i="50"/>
  <c r="AG43" i="50"/>
  <c r="AK43" i="50"/>
  <c r="AP43" i="50"/>
  <c r="AH41" i="50"/>
  <c r="AL41" i="50"/>
  <c r="AJ41" i="50"/>
  <c r="AO41" i="50"/>
  <c r="AK41" i="50"/>
  <c r="AN41" i="50"/>
  <c r="AG41" i="50"/>
  <c r="AI41" i="50"/>
  <c r="AM41" i="50"/>
  <c r="AP41" i="50"/>
  <c r="AJ36" i="50"/>
  <c r="AN36" i="50"/>
  <c r="AH36" i="50"/>
  <c r="AM36" i="50"/>
  <c r="AI36" i="50"/>
  <c r="AO36" i="50"/>
  <c r="AG36" i="50"/>
  <c r="AK36" i="50"/>
  <c r="AL36" i="50"/>
  <c r="AP36" i="50"/>
  <c r="AH35" i="50"/>
  <c r="AL35" i="50"/>
  <c r="AI35" i="50"/>
  <c r="AN35" i="50"/>
  <c r="AJ35" i="50"/>
  <c r="AO35" i="50"/>
  <c r="AG35" i="50"/>
  <c r="AK35" i="50"/>
  <c r="AM35" i="50"/>
  <c r="AP35" i="50"/>
  <c r="AJ40" i="50"/>
  <c r="AN40" i="50"/>
  <c r="AK40" i="50"/>
  <c r="AG40" i="50"/>
  <c r="AL40" i="50"/>
  <c r="AO40" i="50"/>
  <c r="AH40" i="50"/>
  <c r="AI40" i="50"/>
  <c r="AM40" i="50"/>
  <c r="AP40" i="50"/>
  <c r="AJ34" i="50"/>
  <c r="AN34" i="50"/>
  <c r="AI34" i="50"/>
  <c r="AO34" i="50"/>
  <c r="AK34" i="50"/>
  <c r="AG34" i="50"/>
  <c r="AL34" i="50"/>
  <c r="AM34" i="50"/>
  <c r="AH34" i="50"/>
  <c r="AP34" i="50"/>
  <c r="AJ47" i="50"/>
  <c r="AN47" i="50"/>
  <c r="AH47" i="50"/>
  <c r="AM47" i="50"/>
  <c r="AG47" i="50"/>
  <c r="AO47" i="50"/>
  <c r="AI47" i="50"/>
  <c r="AK47" i="50"/>
  <c r="AL47" i="50"/>
  <c r="AP47" i="50"/>
  <c r="AH39" i="50"/>
  <c r="AL39" i="50"/>
  <c r="AK39" i="50"/>
  <c r="AG39" i="50"/>
  <c r="AM39" i="50"/>
  <c r="AO39" i="50"/>
  <c r="AN39" i="50"/>
  <c r="AI39" i="50"/>
  <c r="AJ39" i="50"/>
  <c r="AP39" i="50"/>
  <c r="AH37" i="50"/>
  <c r="AL37" i="50"/>
  <c r="AG37" i="50"/>
  <c r="AM37" i="50"/>
  <c r="AI37" i="50"/>
  <c r="AN37" i="50"/>
  <c r="AJ37" i="50"/>
  <c r="AK37" i="50"/>
  <c r="AO37" i="50"/>
  <c r="AP37" i="50"/>
  <c r="AL46" i="50"/>
  <c r="AN46" i="50"/>
  <c r="AO46" i="50"/>
  <c r="AM46" i="50"/>
  <c r="AK46" i="50"/>
  <c r="AP46" i="50"/>
  <c r="AI54" i="50"/>
  <c r="J31" i="50" s="1"/>
  <c r="AK32" i="50"/>
  <c r="N9" i="50" s="1"/>
  <c r="AO32" i="50"/>
  <c r="V9" i="50" s="1"/>
  <c r="AI32" i="50"/>
  <c r="J9" i="50" s="1"/>
  <c r="AM32" i="50"/>
  <c r="R9" i="50" s="1"/>
  <c r="AJ32" i="50"/>
  <c r="L9" i="50" s="1"/>
  <c r="AN32" i="50"/>
  <c r="T9" i="50" s="1"/>
  <c r="AG32" i="50"/>
  <c r="F9" i="50" s="1"/>
  <c r="AH32" i="50"/>
  <c r="H9" i="50" s="1"/>
  <c r="AL32" i="50"/>
  <c r="P9" i="50" s="1"/>
  <c r="Z4" i="49"/>
  <c r="X4" i="49"/>
  <c r="AG54" i="50" l="1"/>
  <c r="F31" i="50" s="1"/>
  <c r="AD84" i="50"/>
  <c r="AD85" i="50" s="1"/>
  <c r="AJ54" i="50"/>
  <c r="L31" i="50" s="1"/>
  <c r="AP54" i="50"/>
  <c r="AH54" i="50"/>
  <c r="H31" i="50" s="1"/>
  <c r="AK54" i="50"/>
  <c r="N31" i="50" s="1"/>
  <c r="AD88" i="50" s="1"/>
  <c r="AD89" i="50" s="1"/>
  <c r="AN54" i="50"/>
  <c r="T31" i="50" s="1"/>
  <c r="AD94" i="50" s="1"/>
  <c r="AD95" i="50" s="1"/>
  <c r="AM54" i="50"/>
  <c r="R31" i="50" s="1"/>
  <c r="AD92" i="50" s="1"/>
  <c r="AD93" i="50" s="1"/>
  <c r="AF54" i="50"/>
  <c r="D31" i="50" s="1"/>
  <c r="AL54" i="50"/>
  <c r="P31" i="50" s="1"/>
  <c r="AD90" i="50" s="1"/>
  <c r="AD91" i="50" s="1"/>
  <c r="AO54" i="50"/>
  <c r="V31" i="50" s="1"/>
  <c r="AD96" i="50" s="1"/>
  <c r="AD97" i="50" s="1"/>
  <c r="AK64" i="49"/>
  <c r="M64" i="49"/>
  <c r="AB70" i="49"/>
  <c r="X70" i="49"/>
  <c r="X40" i="49"/>
  <c r="Y40" i="49" s="1"/>
  <c r="AA70" i="49"/>
  <c r="Y70" i="49"/>
  <c r="Z70" i="49"/>
  <c r="AD86" i="50" l="1"/>
  <c r="AD87" i="50" s="1"/>
  <c r="AD82" i="50"/>
  <c r="AD83" i="50" s="1"/>
  <c r="Z40" i="49"/>
  <c r="AD78" i="50" l="1"/>
  <c r="AD79" i="50" s="1"/>
  <c r="AD80" i="50"/>
  <c r="AD81" i="50" s="1"/>
  <c r="E29" i="44" l="1"/>
  <c r="E28" i="44"/>
  <c r="E27" i="44"/>
  <c r="E26" i="44"/>
  <c r="E23" i="44"/>
  <c r="E22" i="44"/>
  <c r="E21" i="44"/>
  <c r="E20" i="44"/>
  <c r="E19" i="44"/>
  <c r="E18" i="44"/>
  <c r="E17" i="44"/>
  <c r="E16" i="44"/>
  <c r="E15" i="44"/>
  <c r="E14" i="44"/>
  <c r="E13" i="44"/>
  <c r="E12" i="44"/>
  <c r="E11" i="44"/>
  <c r="E10" i="44"/>
  <c r="E9" i="44"/>
  <c r="AB42" i="62" s="1"/>
  <c r="E8" i="44"/>
  <c r="AB53" i="68" l="1"/>
  <c r="AB53" i="69"/>
  <c r="AB53" i="66"/>
  <c r="AB53" i="67"/>
  <c r="AB53" i="65"/>
  <c r="AB53" i="64"/>
  <c r="AB53" i="63"/>
  <c r="AB53" i="62"/>
  <c r="AB53" i="49"/>
  <c r="AB50" i="67"/>
  <c r="AB50" i="66"/>
  <c r="AB50" i="65"/>
  <c r="AB50" i="64"/>
  <c r="AB50" i="63"/>
  <c r="AB50" i="62"/>
  <c r="AB51" i="68"/>
  <c r="AB51" i="69"/>
  <c r="AB51" i="67"/>
  <c r="AB51" i="66"/>
  <c r="AB51" i="65"/>
  <c r="AB51" i="64"/>
  <c r="AB51" i="63"/>
  <c r="AB51" i="62"/>
  <c r="AB62" i="68"/>
  <c r="AB62" i="69"/>
  <c r="AB62" i="67"/>
  <c r="AB62" i="66"/>
  <c r="AB62" i="65"/>
  <c r="AB62" i="64"/>
  <c r="AB62" i="63"/>
  <c r="AB62" i="62"/>
  <c r="AB62" i="49"/>
  <c r="AB42" i="69"/>
  <c r="AB42" i="68"/>
  <c r="AB42" i="66"/>
  <c r="AB42" i="67"/>
  <c r="AB42" i="65"/>
  <c r="AB42" i="64"/>
  <c r="AB42" i="63"/>
  <c r="AB54" i="69"/>
  <c r="AB54" i="68"/>
  <c r="AB54" i="67"/>
  <c r="AB54" i="66"/>
  <c r="AB54" i="65"/>
  <c r="AB54" i="64"/>
  <c r="AB54" i="63"/>
  <c r="AB54" i="62"/>
  <c r="AB54" i="49"/>
  <c r="AB55" i="69"/>
  <c r="AB55" i="68"/>
  <c r="AB55" i="66"/>
  <c r="AB55" i="67"/>
  <c r="AB55" i="65"/>
  <c r="AB55" i="64"/>
  <c r="AB55" i="63"/>
  <c r="AB55" i="62"/>
  <c r="AB55" i="49"/>
  <c r="AB61" i="69"/>
  <c r="AB61" i="68"/>
  <c r="AB61" i="66"/>
  <c r="AB61" i="67"/>
  <c r="AB61" i="65"/>
  <c r="AB61" i="64"/>
  <c r="AB61" i="63"/>
  <c r="AB61" i="62"/>
  <c r="AB61" i="49"/>
  <c r="AB41" i="69"/>
  <c r="AB41" i="68"/>
  <c r="AB41" i="67"/>
  <c r="AB41" i="66"/>
  <c r="AB41" i="65"/>
  <c r="AB41" i="64"/>
  <c r="AB41" i="63"/>
  <c r="AB41" i="62"/>
  <c r="E30" i="44"/>
  <c r="C30" i="44" s="1"/>
  <c r="AB45" i="69"/>
  <c r="AB45" i="68"/>
  <c r="AB45" i="66"/>
  <c r="AB45" i="67"/>
  <c r="AB45" i="65"/>
  <c r="AB45" i="64"/>
  <c r="AB45" i="63"/>
  <c r="AB45" i="62"/>
  <c r="AB49" i="69"/>
  <c r="AB49" i="68"/>
  <c r="AB49" i="66"/>
  <c r="AB49" i="67"/>
  <c r="AB49" i="65"/>
  <c r="AB49" i="64"/>
  <c r="AB49" i="63"/>
  <c r="AB49" i="62"/>
  <c r="AB59" i="69"/>
  <c r="AB59" i="68"/>
  <c r="AB59" i="66"/>
  <c r="AB59" i="67"/>
  <c r="AB59" i="65"/>
  <c r="AB59" i="64"/>
  <c r="AB59" i="63"/>
  <c r="AB59" i="62"/>
  <c r="AB59" i="49"/>
  <c r="AB46" i="69"/>
  <c r="AB46" i="68"/>
  <c r="AB46" i="66"/>
  <c r="AB46" i="67"/>
  <c r="AB46" i="65"/>
  <c r="AB46" i="64"/>
  <c r="AB46" i="63"/>
  <c r="AB46" i="62"/>
  <c r="AB50" i="69"/>
  <c r="AB50" i="68"/>
  <c r="AB60" i="69"/>
  <c r="AB60" i="68"/>
  <c r="AB60" i="66"/>
  <c r="AB60" i="67"/>
  <c r="AB60" i="65"/>
  <c r="AB60" i="64"/>
  <c r="AB60" i="63"/>
  <c r="AB60" i="62"/>
  <c r="AB60" i="49"/>
  <c r="AB43" i="69"/>
  <c r="AB43" i="68"/>
  <c r="AB43" i="67"/>
  <c r="AB43" i="66"/>
  <c r="AB43" i="65"/>
  <c r="AB43" i="64"/>
  <c r="AB43" i="63"/>
  <c r="AB43" i="62"/>
  <c r="AB47" i="69"/>
  <c r="AB47" i="68"/>
  <c r="AB47" i="66"/>
  <c r="AB47" i="67"/>
  <c r="AB47" i="65"/>
  <c r="AB47" i="64"/>
  <c r="AB47" i="63"/>
  <c r="AB47" i="62"/>
  <c r="AB44" i="69"/>
  <c r="AB44" i="68"/>
  <c r="AB44" i="66"/>
  <c r="AB44" i="67"/>
  <c r="AB44" i="65"/>
  <c r="AB44" i="64"/>
  <c r="AB44" i="63"/>
  <c r="AB44" i="62"/>
  <c r="AB48" i="69"/>
  <c r="AB48" i="68"/>
  <c r="AB48" i="66"/>
  <c r="AB48" i="67"/>
  <c r="AB48" i="65"/>
  <c r="AB48" i="64"/>
  <c r="AB48" i="63"/>
  <c r="AB48" i="62"/>
  <c r="AB52" i="69"/>
  <c r="AB52" i="68"/>
  <c r="AB52" i="66"/>
  <c r="AB52" i="67"/>
  <c r="AB52" i="65"/>
  <c r="AB52" i="64"/>
  <c r="AB52" i="63"/>
  <c r="AB52" i="62"/>
  <c r="AB56" i="69"/>
  <c r="AB56" i="68"/>
  <c r="AB56" i="66"/>
  <c r="AB56" i="67"/>
  <c r="AB56" i="65"/>
  <c r="AB56" i="64"/>
  <c r="AB56" i="63"/>
  <c r="AB56" i="62"/>
  <c r="AB56" i="49"/>
  <c r="AB47" i="49"/>
  <c r="AB44" i="49"/>
  <c r="AB52" i="49"/>
  <c r="AB45" i="49"/>
  <c r="AB49" i="49"/>
  <c r="AB43" i="49"/>
  <c r="AB51" i="49"/>
  <c r="AB48" i="49"/>
  <c r="AB41" i="49"/>
  <c r="AB42" i="49"/>
  <c r="AB46" i="49"/>
  <c r="AB50" i="49"/>
  <c r="R31" i="69" l="1"/>
  <c r="R31" i="68"/>
  <c r="R31" i="66"/>
  <c r="R31" i="67"/>
  <c r="R31" i="65"/>
  <c r="R31" i="64"/>
  <c r="R31" i="63"/>
  <c r="R31" i="62"/>
  <c r="R31" i="49"/>
  <c r="AB63" i="66"/>
  <c r="AB63" i="64"/>
  <c r="AB63" i="68"/>
  <c r="AB63" i="62"/>
  <c r="AB63" i="67"/>
  <c r="AB63" i="63"/>
  <c r="AB63" i="65"/>
  <c r="AB63" i="69"/>
  <c r="AB63" i="49"/>
  <c r="S31" i="63" l="1"/>
  <c r="T31" i="63" s="1"/>
  <c r="AR62" i="63"/>
  <c r="S31" i="66"/>
  <c r="T31" i="66" s="1"/>
  <c r="AQ62" i="66"/>
  <c r="S31" i="64"/>
  <c r="T31" i="64" s="1"/>
  <c r="AQ62" i="64"/>
  <c r="S31" i="68"/>
  <c r="T31" i="68" s="1"/>
  <c r="AQ62" i="68"/>
  <c r="S31" i="49"/>
  <c r="T31" i="49" s="1"/>
  <c r="AQ62" i="49"/>
  <c r="S31" i="65"/>
  <c r="T31" i="65" s="1"/>
  <c r="AQ62" i="65"/>
  <c r="S31" i="69"/>
  <c r="T31" i="69" s="1"/>
  <c r="AQ62" i="69"/>
  <c r="S31" i="62"/>
  <c r="T31" i="62" s="1"/>
  <c r="AQ62" i="62"/>
  <c r="AQ62" i="67"/>
  <c r="S31" i="67"/>
  <c r="T31" i="67" s="1"/>
  <c r="S4" i="22" l="1"/>
  <c r="T27" i="22" l="1"/>
  <c r="T24" i="22"/>
  <c r="T28" i="22"/>
  <c r="T26" i="22"/>
  <c r="T25" i="22"/>
  <c r="T29" i="22"/>
  <c r="T10" i="22"/>
  <c r="T14" i="22"/>
  <c r="T18" i="22"/>
  <c r="T22" i="22"/>
  <c r="T11" i="22"/>
  <c r="T15" i="22"/>
  <c r="T19" i="22"/>
  <c r="T23" i="22"/>
  <c r="T12" i="22"/>
  <c r="T16" i="22"/>
  <c r="T20" i="22"/>
  <c r="T8" i="22"/>
  <c r="T9" i="22"/>
  <c r="T13" i="22"/>
  <c r="T17" i="22"/>
  <c r="T21" i="22"/>
  <c r="T4" i="22"/>
  <c r="R4" i="22"/>
  <c r="T5" i="44"/>
  <c r="U24" i="44" l="1"/>
  <c r="U25" i="44"/>
  <c r="U9" i="44"/>
  <c r="U13" i="44"/>
  <c r="U17" i="44"/>
  <c r="U21" i="44"/>
  <c r="U27" i="44"/>
  <c r="U8" i="44"/>
  <c r="U19" i="44"/>
  <c r="U29" i="44"/>
  <c r="U16" i="44"/>
  <c r="S5" i="44"/>
  <c r="U10" i="44"/>
  <c r="U14" i="44"/>
  <c r="U18" i="44"/>
  <c r="U22" i="44"/>
  <c r="U28" i="44"/>
  <c r="U11" i="44"/>
  <c r="U15" i="44"/>
  <c r="U23" i="44"/>
  <c r="U12" i="44"/>
  <c r="U20" i="44"/>
  <c r="U26" i="44"/>
  <c r="U5" i="44"/>
</calcChain>
</file>

<file path=xl/sharedStrings.xml><?xml version="1.0" encoding="utf-8"?>
<sst xmlns="http://schemas.openxmlformats.org/spreadsheetml/2006/main" count="1623" uniqueCount="252">
  <si>
    <t>Rate of Children subject to a Child Protection Plan vs. IDACI</t>
  </si>
  <si>
    <t>Bracknell Forest</t>
  </si>
  <si>
    <t>Isle of Wight</t>
  </si>
  <si>
    <t>Medway</t>
  </si>
  <si>
    <t>Reading</t>
  </si>
  <si>
    <t>East Sussex</t>
  </si>
  <si>
    <t>West Sussex</t>
  </si>
  <si>
    <t>Hampshire</t>
  </si>
  <si>
    <t>Surrey</t>
  </si>
  <si>
    <t>Rate of Referrals vs. IDACI</t>
  </si>
  <si>
    <t>IDACI 2010</t>
  </si>
  <si>
    <t>Buckinghamshire</t>
  </si>
  <si>
    <t>Kent</t>
  </si>
  <si>
    <t>Milton Keynes</t>
  </si>
  <si>
    <t>Oxfordshire</t>
  </si>
  <si>
    <t>Portsmouth</t>
  </si>
  <si>
    <t>Slough</t>
  </si>
  <si>
    <t>Southampton</t>
  </si>
  <si>
    <t>West Berkshire</t>
  </si>
  <si>
    <t>Wokingham</t>
  </si>
  <si>
    <t>Rate of Referrals received, per 10,000 0-17 year olds</t>
  </si>
  <si>
    <t>Rate of Children subject to Section 47 Enquiries, per 10,000 0-17 year olds</t>
  </si>
  <si>
    <t>Rate of Children subject to Section 47 Enquiries vs. IDACI</t>
  </si>
  <si>
    <t>Population</t>
  </si>
  <si>
    <t>Section 47 Enquiries</t>
  </si>
  <si>
    <t>Initial Child Protection Conferences</t>
  </si>
  <si>
    <t>Child Protection Plans</t>
  </si>
  <si>
    <t>Looked After Children</t>
  </si>
  <si>
    <t>Assessments</t>
  </si>
  <si>
    <t>Police</t>
  </si>
  <si>
    <t>Contents</t>
  </si>
  <si>
    <t>Rate of Re-referrals vs. IDACI</t>
  </si>
  <si>
    <t>Rate of Assessments vs. IDACI</t>
  </si>
  <si>
    <t>Re-referrals</t>
  </si>
  <si>
    <t>Rate of Children subject to a Child Protection Plan at 31st March, per 10,000 0-17 year olds</t>
  </si>
  <si>
    <t>Rate of Children in Need vs. IDACI</t>
  </si>
  <si>
    <t>Rate of Assessments completed, per 10,000 0-17 year olds</t>
  </si>
  <si>
    <t>Children in Need</t>
  </si>
  <si>
    <t>Court Applications</t>
  </si>
  <si>
    <t>Rate of Looked After Children vs. IDACI</t>
  </si>
  <si>
    <t>Page</t>
  </si>
  <si>
    <t>Local Authorities included in this Benchmarking document</t>
  </si>
  <si>
    <t>continued on next page…</t>
  </si>
  <si>
    <t>Please click the icon below to go to the home page (Contents)</t>
  </si>
  <si>
    <t xml:space="preserve">WARNING - This spreadsheet uses macros please ensure you have enabled macros before attempting to use </t>
  </si>
  <si>
    <t>LA</t>
  </si>
  <si>
    <t>Windsor &amp; Maidenhead</t>
  </si>
  <si>
    <t>Brighton &amp; Hove</t>
  </si>
  <si>
    <t>Number of Referrals received</t>
  </si>
  <si>
    <t>Number of Assessments completed</t>
  </si>
  <si>
    <t>Number of Children subject to Section 47 Enquiries</t>
  </si>
  <si>
    <t>Rate of Children subject to an Initial Child Protection Conference, per 10,000 0-17 year olds</t>
  </si>
  <si>
    <t>Rate of Children subject to Initial Child Protection Conferences vs. IDACI</t>
  </si>
  <si>
    <t>ü</t>
  </si>
  <si>
    <t>Percentage of Initial Child Protection Conferences held within 15 days of the Section 47 Enquiry which led to the Conference</t>
  </si>
  <si>
    <t>Schools</t>
  </si>
  <si>
    <t>Housing</t>
  </si>
  <si>
    <t>Anonymous</t>
  </si>
  <si>
    <t>Unknown</t>
  </si>
  <si>
    <t>Other</t>
  </si>
  <si>
    <t>Other legal agency</t>
  </si>
  <si>
    <t>Percentage of Continuous Assessments Completed (Authorised) within 45 days of Referral</t>
  </si>
  <si>
    <t>Referral Source</t>
  </si>
  <si>
    <t>Percentage of Referrals to Social Care from each Referral Source</t>
  </si>
  <si>
    <r>
      <t xml:space="preserve">This report is compiled from data collected from Local Authorities as part of the sector-led benchmarking exercise. If you have any queries regarding this report please contact Joe Cornford-Hutchings, Information Analyst, at </t>
    </r>
    <r>
      <rPr>
        <b/>
        <sz val="10"/>
        <rFont val="Arial"/>
        <family val="2"/>
      </rPr>
      <t>CS.DataManagement@eastsussex.gov.uk</t>
    </r>
    <r>
      <rPr>
        <sz val="10"/>
        <rFont val="Arial"/>
        <family val="2"/>
      </rPr>
      <t xml:space="preserve"> or on 01273 335931.</t>
    </r>
  </si>
  <si>
    <t>Slope</t>
  </si>
  <si>
    <t>Intercept</t>
  </si>
  <si>
    <t>South East LA Trend</t>
  </si>
  <si>
    <t>x</t>
  </si>
  <si>
    <t>South East</t>
  </si>
  <si>
    <t>Statistical Neighbour LA's</t>
  </si>
  <si>
    <t>mid-2009 0-15 Population</t>
  </si>
  <si>
    <t>Number of Children living in Poverty</t>
  </si>
  <si>
    <t>IDACI</t>
  </si>
  <si>
    <t>Population figures pulled through for those LA's who provided data- For calculation of SE Rate</t>
  </si>
  <si>
    <t>0-17 Year old mid-year Population Estimates</t>
  </si>
  <si>
    <t>Information regarding the IDACI scores used in this report</t>
  </si>
  <si>
    <t>Referrals</t>
  </si>
  <si>
    <t>Click the               icon on the home page to return to this page.</t>
  </si>
  <si>
    <t>Throughout this report 'South East' refers to the combined figures for South East LA's who have provided data.</t>
  </si>
  <si>
    <t>Participating LA's</t>
  </si>
  <si>
    <t>Jump to...</t>
  </si>
  <si>
    <t>Region</t>
  </si>
  <si>
    <t>South West</t>
  </si>
  <si>
    <t>(None)</t>
  </si>
  <si>
    <t>Number of Referrals going on to Assessment</t>
  </si>
  <si>
    <t>TOTAL</t>
  </si>
  <si>
    <t>Number</t>
  </si>
  <si>
    <t>Rate per 10000 0-17 Year Olds</t>
  </si>
  <si>
    <t>LA Commentary:</t>
  </si>
  <si>
    <t>--</t>
  </si>
  <si>
    <t>Initial CP Conferences</t>
  </si>
  <si>
    <t>Rank Lookup</t>
  </si>
  <si>
    <t>Somerset</t>
  </si>
  <si>
    <t>Individual</t>
  </si>
  <si>
    <t>IDACI 2015</t>
  </si>
  <si>
    <t>mid-2012 0-15 Population</t>
  </si>
  <si>
    <t xml:space="preserve">Throughout this report, various indicators are plotted against the IDACI score of the Local Authority. The most recent IDACI figures were produced in 2015 using mid-2012 population estimates. The IDACI score represents the percentage of children aged 0–15 living in income-deprived households. </t>
  </si>
  <si>
    <t>mid-2014</t>
  </si>
  <si>
    <r>
      <t>IDACI (</t>
    </r>
    <r>
      <rPr>
        <b/>
        <sz val="9"/>
        <rFont val="Arial"/>
        <family val="2"/>
      </rPr>
      <t>Income Deprivation Affecting Children Index)</t>
    </r>
  </si>
  <si>
    <t>Children living in Poverty</t>
  </si>
  <si>
    <t>Where the IDACI score for the South East is shown, this will have been re-calculated to include only those LA's who have provided data for the indicator shown. Therefore the South East IDACI score may vary throughout the report.</t>
  </si>
  <si>
    <t xml:space="preserve">This table shows which Local Authorities are currently participating, and which of their statistical neighbours are also participating. </t>
  </si>
  <si>
    <t>South East Rate</t>
  </si>
  <si>
    <t>Toggle LA's on and off using the tick boxes:</t>
  </si>
  <si>
    <t>Rate of CAF</t>
  </si>
  <si>
    <t xml:space="preserve"> </t>
  </si>
  <si>
    <t>Proportion (%)</t>
  </si>
  <si>
    <t>Select data to view:</t>
  </si>
  <si>
    <t>Rate per 10,000</t>
  </si>
  <si>
    <t>Health services</t>
  </si>
  <si>
    <t>LA services</t>
  </si>
  <si>
    <t>Percentage of Referrals which were Re-referrals</t>
  </si>
  <si>
    <t>Rank Lowest (1) to Highest</t>
  </si>
  <si>
    <t>11-45 Days</t>
  </si>
  <si>
    <t>Heatmap applied within each LA- the higher the figure the darker the colour</t>
  </si>
  <si>
    <t>ICPC as % of S47</t>
  </si>
  <si>
    <t>You can now toggle LA's on and off on the charts by using the tick boxes on each page- this will only affect the section in which the tick boxes are located.</t>
  </si>
  <si>
    <t>Where heat mapping is used to colour the tables this is done for each LA's data (i.e. in rows) and higher values are represented by darker colour.
As previously requested, r-squared values have been included on the vs. IDACI charts.</t>
  </si>
  <si>
    <t>Percentage of Referrals to Social Care from each Referral Source group Charts</t>
  </si>
  <si>
    <t>Where the IDACI score for the South East is shown, this will have been re-calculated to include only those LA's who have provided data for the indicator shown.</t>
  </si>
  <si>
    <t>Coverage</t>
  </si>
  <si>
    <t>Home</t>
  </si>
  <si>
    <t>Swindon</t>
  </si>
  <si>
    <t>Torbay</t>
  </si>
  <si>
    <t>Social Care IT System Used</t>
  </si>
  <si>
    <t>Plans to Change Systems in the next Year</t>
  </si>
  <si>
    <t>PARIS</t>
  </si>
  <si>
    <t>No</t>
  </si>
  <si>
    <t>LiquidLogic</t>
  </si>
  <si>
    <t>Capita One</t>
  </si>
  <si>
    <t>Northgate Swift/ICS</t>
  </si>
  <si>
    <t>Framework-i</t>
  </si>
  <si>
    <t>Yes</t>
  </si>
  <si>
    <t>mid-2015</t>
  </si>
  <si>
    <t>mid-2012</t>
  </si>
  <si>
    <t>0-17 year old Population Estimates (rounded)</t>
  </si>
  <si>
    <t>Unrounded</t>
  </si>
  <si>
    <t>England</t>
  </si>
  <si>
    <t>Distance from Expected 2015</t>
  </si>
  <si>
    <t>Expected</t>
  </si>
  <si>
    <t>Distance</t>
  </si>
  <si>
    <t>Percentage Change Chart Highlight</t>
  </si>
  <si>
    <t>Distance from Expected Chart Highlight</t>
  </si>
  <si>
    <t>Referrals received in the year ending 31st March</t>
  </si>
  <si>
    <t>Re-referrals received in the year ending 31st March</t>
  </si>
  <si>
    <t>National Trend 2015</t>
  </si>
  <si>
    <t>Assessments completed in the year ending 31st March</t>
  </si>
  <si>
    <t>Proportion of Single Assessments completed within 45 Days</t>
  </si>
  <si>
    <t>Within 10 Days</t>
  </si>
  <si>
    <t>11-25 Days</t>
  </si>
  <si>
    <t>26-35 Days</t>
  </si>
  <si>
    <t>36-45 Days</t>
  </si>
  <si>
    <t>Over 45 Days</t>
  </si>
  <si>
    <t>Assessments completed within 45 Days</t>
  </si>
  <si>
    <t>Number of Assessments completed in each time band</t>
  </si>
  <si>
    <t>Number of Children in Need at 31st March</t>
  </si>
  <si>
    <t>Number of Children subject to Section 47 Enquiries which started in the year ending 31st March</t>
  </si>
  <si>
    <t>Number of Children subject to an Initial Child Protection Conference (ICPC) during the year ending 31st March</t>
  </si>
  <si>
    <t>Proportion of Initial CP Conferences held within 15 days of 
the Section 47 Enquiry which led to the Conference</t>
  </si>
  <si>
    <t>ICPC In 15 Days</t>
  </si>
  <si>
    <t>Number of Initial CP Conferences as a percentage of Section 47 Enquiries in year ending 31st March</t>
  </si>
  <si>
    <t>ICPC in 15 Days</t>
  </si>
  <si>
    <t>Number of Children subject to a Child Protection Plan at 31st March</t>
  </si>
  <si>
    <t>Children ceasing to be the subject of a CP Plan during the year ending 31st March, who had been subject to a CP Plan for 2 years or more</t>
  </si>
  <si>
    <t>Children becoming the subject of a CP Plan in the year ending 31 March who became the subject of a plan for a second or subsequent time</t>
  </si>
  <si>
    <t>Children subject of a CP Plan at 31 March, who had been on a plan for at least three months and had reviews carried out within the required timescales</t>
  </si>
  <si>
    <t>2 yr+</t>
  </si>
  <si>
    <t>2nd/ Subsequent</t>
  </si>
  <si>
    <t>reviews in timescales</t>
  </si>
  <si>
    <t>Children who had been subject to a plan for 3 months or longer at 31st march</t>
  </si>
  <si>
    <t>Of those, the number who had reviews in timescale</t>
  </si>
  <si>
    <t>Children who became the subject of a CP Plan in the year ending 31st March</t>
  </si>
  <si>
    <t>Those who became the subject of a plan for a second or subsequent time</t>
  </si>
  <si>
    <t>Children who ceased to be the subject of a CP Plan in the year ending 31st March</t>
  </si>
  <si>
    <t xml:space="preserve">Those who had been subject to a plan for 2 years </t>
  </si>
  <si>
    <t>Number of Care Applications to Court, year ending 31st March</t>
  </si>
  <si>
    <t>Care Applications</t>
  </si>
  <si>
    <t>Number of Looked After Children at 31st March</t>
  </si>
  <si>
    <t>2.5yrs</t>
  </si>
  <si>
    <t>2.5yrs &amp; 2yrs</t>
  </si>
  <si>
    <t>3+ Placements</t>
  </si>
  <si>
    <t>UASC</t>
  </si>
  <si>
    <t>Reviewed within Timescales</t>
  </si>
  <si>
    <t>Carefirst</t>
  </si>
  <si>
    <t>Northgate</t>
  </si>
  <si>
    <t>Framework i</t>
  </si>
  <si>
    <t>Careworks RAISE</t>
  </si>
  <si>
    <t>National Trend</t>
  </si>
  <si>
    <t>Number of Referrals in year which were received within 12 months of a previous referral</t>
  </si>
  <si>
    <t>Referrals in year ending 31st March, which were received within 12 months of a previous referral- Rate per 10,000 0-17 year olds</t>
  </si>
  <si>
    <t>Number of Children in Need as at 31st March</t>
  </si>
  <si>
    <t>Rate of Children in Need as at 31st March, per 10,000 0-17 year olds</t>
  </si>
  <si>
    <t>Number of Children subject to an Initial Child Protection Conference</t>
  </si>
  <si>
    <t>Number of Initial Child Protection Conferences as a percentage of Section 47 Enquiries in year</t>
  </si>
  <si>
    <t>Number of Children subject to a Child Protection Plan, as at 31st March</t>
  </si>
  <si>
    <t>% of Children who ceased to be the subject of a CP Plan during year, who had been the subject of a CP Plan for 2 years or more</t>
  </si>
  <si>
    <t>% of children who became the subject of a CP Plan during the year ending 31st March, who became the subject of a plan for a second or subsequent time</t>
  </si>
  <si>
    <t>% of Children subject of a CP Plan at 31st March, who had been on a plan for at least three months and had reviews carried out within timescales</t>
  </si>
  <si>
    <t>Children who were the subject of an Application to Court during the year ending 31st March</t>
  </si>
  <si>
    <t>Children who are the subject of an Application to Court during the year ending 31st March, Rate per 10,000 0-17 Year olds</t>
  </si>
  <si>
    <t>Rate of Children who are the subject of an Application to Court during the year vs. IDACI</t>
  </si>
  <si>
    <t>Rate of Looked After Children as at 31st March</t>
  </si>
  <si>
    <t>Percentage of total Referrals received in year ending 31st March, which were received within 12 months of a previous referral</t>
  </si>
  <si>
    <t>Percentage of Continuous Assessments completed during the year, which were completed in each time band</t>
  </si>
  <si>
    <t>2016-17</t>
  </si>
  <si>
    <t>mid-2016</t>
  </si>
  <si>
    <t>Proportion of Single Assessments completed within each 
time band (2017)</t>
  </si>
  <si>
    <t>2nd/ Subsequent within 2 years</t>
  </si>
  <si>
    <t>Selected LA</t>
  </si>
  <si>
    <t>Selected LA lookup</t>
  </si>
  <si>
    <t>LA's with * are the Statistical Neighbours of the Selected LA</t>
  </si>
  <si>
    <t>LA's provide provisional data on the condition that it is used by the benchmarking group for internal reporting only. Please DO NOT share other LA's data with any external partners or the public.</t>
  </si>
  <si>
    <t>National Trend 2016</t>
  </si>
  <si>
    <t>Distance from Expected 2016</t>
  </si>
  <si>
    <t>England (2016)</t>
  </si>
  <si>
    <t>Asmt to NFA</t>
  </si>
  <si>
    <t>Asmt to Step-down</t>
  </si>
  <si>
    <t>Number of Assessments completed in 45 Days</t>
  </si>
  <si>
    <t>Percentage change in Number of Referrals 2014-2016/ Distance from Expected Rate of Referrals</t>
  </si>
  <si>
    <t>Percentage change in Number of Re-referrals 2014-2017/ Distance from Expected Rate of Re-referrals</t>
  </si>
  <si>
    <t>Percentage change in Number of Assessments 2014-2017/ Distance from Expected Rate of Assessments</t>
  </si>
  <si>
    <t>Percentage change in Number of Children in Need 2014-2017/ Distance from Expected Rate of Children in Need</t>
  </si>
  <si>
    <t>Percentage change in Number of S47 Enquiries 2014-2017/ Distance from Expected Rate of S47 Enquiries</t>
  </si>
  <si>
    <t>Percentage change in Number of Initial CP Conferences 2014-2017/ Distance from Expected Rate of Initial CP Conferences</t>
  </si>
  <si>
    <t>Percentage change in Number of CP Plans 2014-2017/ Distance from Expected Rate of CP Plans</t>
  </si>
  <si>
    <t>Percentage change in Number of Court Applications 2014-2017/ Distance from Expected Rate of Court Applications</t>
  </si>
  <si>
    <t>2012 estimate used for calculating 2012/13 rates, 2014 estimate used for calculating 2014/14 rates, 2014 estimate used for calculating 2014/15 rates, 2015 estimate used for calculating 2015/16 rates, 2016 estimate used for calculating 2016/17 rates.</t>
  </si>
  <si>
    <t>Editing</t>
  </si>
  <si>
    <t>Publishing</t>
  </si>
  <si>
    <r>
      <rPr>
        <u/>
        <sz val="8"/>
        <rFont val="Arial"/>
        <family val="2"/>
      </rPr>
      <t xml:space="preserve">SFR: </t>
    </r>
    <r>
      <rPr>
        <sz val="8"/>
        <rFont val="Arial"/>
        <family val="2"/>
      </rPr>
      <t>This year Slough included all contacts the Trust received in the year irrespective of whether or not they led to a referral being opened. This has significantly increased their number of referrals.</t>
    </r>
  </si>
  <si>
    <r>
      <rPr>
        <u/>
        <sz val="8"/>
        <rFont val="Arial"/>
        <family val="2"/>
      </rPr>
      <t>SFR:</t>
    </r>
    <r>
      <rPr>
        <sz val="8"/>
        <rFont val="Arial"/>
        <family val="2"/>
      </rPr>
      <t xml:space="preserve"> This year Slough included all contacts the Trust received in the year irrespective of whether or not they led to a referral being opened. This has significantly increased their number of referrals.</t>
    </r>
  </si>
  <si>
    <t>11 to 20 Days</t>
  </si>
  <si>
    <t>21 to 30 Days</t>
  </si>
  <si>
    <t>31-45 Days</t>
  </si>
  <si>
    <t xml:space="preserve">SFR - West Sussex and Wokingham authorities were piloting flexible timescales for carrying out an ICPC during the reporting year. </t>
  </si>
  <si>
    <t>Health Services</t>
  </si>
  <si>
    <t>LA Services</t>
  </si>
  <si>
    <t>Other Legal Agency</t>
  </si>
  <si>
    <t>Schools / Education Services</t>
  </si>
  <si>
    <t>This year Slough included all contacts the Trust received in the year irrespective of whether or not they led to a referral being opened. This has significantly increased the number of records in their return.</t>
  </si>
  <si>
    <t>Distance from Expected 2017</t>
  </si>
  <si>
    <t>y = 18.42x + 308.43</t>
  </si>
  <si>
    <t>y = 5.3567x + 68.375</t>
  </si>
  <si>
    <t>y = 16.559x + 257.49</t>
  </si>
  <si>
    <t>y = 9.0658x + 183.41</t>
  </si>
  <si>
    <t>y = 1.4695x + 24.032</t>
  </si>
  <si>
    <t>y = 7.2727x - 62.217</t>
  </si>
  <si>
    <t>y = 6.3796x + 75.577</t>
  </si>
  <si>
    <t>y = 1.9103x + 39.083</t>
  </si>
  <si>
    <t>This report uses publicly reported data and can be shared externally</t>
  </si>
  <si>
    <r>
      <t xml:space="preserve">Annual Report
</t>
    </r>
    <r>
      <rPr>
        <b/>
        <sz val="24"/>
        <color theme="6" tint="-0.499984740745262"/>
        <rFont val="Arial"/>
        <family val="2"/>
      </rPr>
      <t>(Public)</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</si>
</sst>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General_)"/>
    <numFmt numFmtId="167" formatCode="0.0%"/>
  </numFmts>
  <fonts count="73" x14ac:knownFonts="1">
    <font>
      <sz val="10"/>
      <name val="Arial"/>
    </font>
    <font>
      <sz val="11"/>
      <color theme="1"/>
      <name val="Calibri"/>
      <family val="2"/>
      <scheme val="minor"/>
    </font>
    <font>
      <sz val="10"/>
      <name val="Arial"/>
      <family val="2"/>
    </font>
    <font>
      <sz val="8"/>
      <name val="Arial"/>
      <family val="2"/>
    </font>
    <font>
      <sz val="10"/>
      <name val="Arial"/>
      <family val="2"/>
    </font>
    <font>
      <b/>
      <sz val="10"/>
      <name val="Arial"/>
      <family val="2"/>
    </font>
    <font>
      <sz val="8"/>
      <name val="Arial"/>
      <family val="2"/>
    </font>
    <font>
      <b/>
      <sz val="8"/>
      <name val="Arial"/>
      <family val="2"/>
    </font>
    <font>
      <b/>
      <sz val="10"/>
      <name val="Arial"/>
      <family val="2"/>
    </font>
    <font>
      <b/>
      <sz val="12"/>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indexed="8"/>
      <name val="Arial"/>
      <family val="2"/>
    </font>
    <font>
      <sz val="11"/>
      <name val="Arial"/>
      <family val="2"/>
    </font>
    <font>
      <sz val="12"/>
      <name val="Arial"/>
      <family val="2"/>
    </font>
    <font>
      <b/>
      <sz val="11"/>
      <name val="Arial"/>
      <family val="2"/>
    </font>
    <font>
      <b/>
      <sz val="14"/>
      <color indexed="60"/>
      <name val="Arial"/>
      <family val="2"/>
    </font>
    <font>
      <sz val="7"/>
      <name val="Arial"/>
      <family val="2"/>
    </font>
    <font>
      <b/>
      <sz val="9"/>
      <name val="Arial"/>
      <family val="2"/>
    </font>
    <font>
      <sz val="9"/>
      <name val="Arial"/>
      <family val="2"/>
    </font>
    <font>
      <sz val="8"/>
      <color indexed="9"/>
      <name val="Arial"/>
      <family val="2"/>
    </font>
    <font>
      <sz val="8"/>
      <name val="Arial"/>
      <family val="2"/>
    </font>
    <font>
      <sz val="8"/>
      <color indexed="10"/>
      <name val="Arial"/>
      <family val="2"/>
    </font>
    <font>
      <b/>
      <sz val="14"/>
      <color indexed="39"/>
      <name val="Arial"/>
      <family val="2"/>
    </font>
    <font>
      <b/>
      <sz val="12"/>
      <color indexed="39"/>
      <name val="Arial"/>
      <family val="2"/>
    </font>
    <font>
      <sz val="8"/>
      <color indexed="16"/>
      <name val="Arial"/>
      <family val="2"/>
    </font>
    <font>
      <b/>
      <sz val="8"/>
      <color indexed="16"/>
      <name val="Arial"/>
      <family val="2"/>
    </font>
    <font>
      <sz val="9"/>
      <name val="Wingdings"/>
      <charset val="2"/>
    </font>
    <font>
      <b/>
      <sz val="24"/>
      <color indexed="39"/>
      <name val="Arial"/>
      <family val="2"/>
    </font>
    <font>
      <sz val="10"/>
      <color indexed="9"/>
      <name val="Arial"/>
      <family val="2"/>
    </font>
    <font>
      <sz val="9"/>
      <color indexed="9"/>
      <name val="Wingdings"/>
      <charset val="2"/>
    </font>
    <font>
      <sz val="8"/>
      <color indexed="37"/>
      <name val="Arial"/>
      <family val="2"/>
    </font>
    <font>
      <sz val="10"/>
      <color indexed="37"/>
      <name val="Arial"/>
      <family val="2"/>
    </font>
    <font>
      <b/>
      <u/>
      <sz val="10"/>
      <color indexed="39"/>
      <name val="Arial"/>
      <family val="2"/>
    </font>
    <font>
      <b/>
      <sz val="12"/>
      <color indexed="63"/>
      <name val="Arial"/>
      <family val="2"/>
    </font>
    <font>
      <b/>
      <sz val="25"/>
      <name val="Arial"/>
      <family val="2"/>
    </font>
    <font>
      <sz val="8"/>
      <color theme="1" tint="0.249977111117893"/>
      <name val="Arial"/>
      <family val="2"/>
    </font>
    <font>
      <sz val="8"/>
      <color rgb="FF00B050"/>
      <name val="Arial"/>
      <family val="2"/>
    </font>
    <font>
      <sz val="8"/>
      <color theme="6" tint="-0.499984740745262"/>
      <name val="Arial"/>
      <family val="2"/>
    </font>
    <font>
      <b/>
      <sz val="8"/>
      <color theme="0" tint="-0.499984740745262"/>
      <name val="Arial"/>
      <family val="2"/>
    </font>
    <font>
      <sz val="8"/>
      <color theme="0" tint="-0.499984740745262"/>
      <name val="Arial"/>
      <family val="2"/>
    </font>
    <font>
      <b/>
      <sz val="8"/>
      <color rgb="FF00B050"/>
      <name val="Arial"/>
      <family val="2"/>
    </font>
    <font>
      <sz val="8"/>
      <color rgb="FFFF0000"/>
      <name val="Arial"/>
      <family val="2"/>
    </font>
    <font>
      <b/>
      <sz val="16"/>
      <color indexed="39"/>
      <name val="Arial"/>
      <family val="2"/>
    </font>
    <font>
      <b/>
      <i/>
      <sz val="10"/>
      <name val="Arial"/>
      <family val="2"/>
    </font>
    <font>
      <sz val="8"/>
      <color theme="0"/>
      <name val="Arial"/>
      <family val="2"/>
    </font>
    <font>
      <b/>
      <sz val="8"/>
      <color theme="1" tint="0.499984740745262"/>
      <name val="Arial"/>
      <family val="2"/>
    </font>
    <font>
      <sz val="8"/>
      <color theme="1" tint="0.499984740745262"/>
      <name val="Arial"/>
      <family val="2"/>
    </font>
    <font>
      <b/>
      <sz val="8"/>
      <color rgb="FF008643"/>
      <name val="Arial"/>
      <family val="2"/>
    </font>
    <font>
      <b/>
      <sz val="14"/>
      <name val="Arial"/>
      <family val="2"/>
    </font>
    <font>
      <u/>
      <sz val="8"/>
      <name val="Arial"/>
      <family val="2"/>
    </font>
    <font>
      <sz val="10"/>
      <color rgb="FF000000"/>
      <name val="Arial"/>
      <family val="2"/>
    </font>
    <font>
      <sz val="8"/>
      <color theme="0" tint="-0.34998626667073579"/>
      <name val="Arial"/>
      <family val="2"/>
    </font>
    <font>
      <b/>
      <sz val="16"/>
      <name val="Arial"/>
      <family val="2"/>
    </font>
    <font>
      <b/>
      <sz val="8"/>
      <color theme="0"/>
      <name val="Arial"/>
      <family val="2"/>
    </font>
    <font>
      <b/>
      <sz val="10"/>
      <color theme="6" tint="-0.499984740745262"/>
      <name val="Arial"/>
      <family val="2"/>
    </font>
    <font>
      <b/>
      <sz val="24"/>
      <color theme="6" tint="-0.499984740745262"/>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99FFCC"/>
        <bgColor indexed="64"/>
      </patternFill>
    </fill>
    <fill>
      <patternFill patternType="solid">
        <fgColor rgb="FFFFFF00"/>
        <bgColor indexed="64"/>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medium">
        <color indexed="39"/>
      </top>
      <bottom/>
      <diagonal/>
    </border>
    <border>
      <left/>
      <right/>
      <top/>
      <bottom style="medium">
        <color indexed="39"/>
      </bottom>
      <diagonal/>
    </border>
    <border>
      <left style="medium">
        <color indexed="39"/>
      </left>
      <right/>
      <top style="medium">
        <color indexed="39"/>
      </top>
      <bottom/>
      <diagonal/>
    </border>
    <border>
      <left/>
      <right style="medium">
        <color indexed="39"/>
      </right>
      <top style="medium">
        <color indexed="39"/>
      </top>
      <bottom/>
      <diagonal/>
    </border>
    <border>
      <left style="medium">
        <color indexed="39"/>
      </left>
      <right/>
      <top/>
      <bottom/>
      <diagonal/>
    </border>
    <border>
      <left/>
      <right style="medium">
        <color indexed="39"/>
      </right>
      <top/>
      <bottom/>
      <diagonal/>
    </border>
    <border>
      <left style="medium">
        <color indexed="39"/>
      </left>
      <right/>
      <top/>
      <bottom style="medium">
        <color indexed="39"/>
      </bottom>
      <diagonal/>
    </border>
    <border>
      <left/>
      <right style="medium">
        <color indexed="39"/>
      </right>
      <top/>
      <bottom style="medium">
        <color indexed="39"/>
      </bottom>
      <diagonal/>
    </border>
    <border>
      <left/>
      <right/>
      <top/>
      <bottom style="thick">
        <color indexed="39"/>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rgb="FF66FF99"/>
      </left>
      <right/>
      <top style="medium">
        <color rgb="FF66FF99"/>
      </top>
      <bottom style="medium">
        <color rgb="FF66FF99"/>
      </bottom>
      <diagonal/>
    </border>
    <border>
      <left/>
      <right style="medium">
        <color rgb="FF66FF99"/>
      </right>
      <top style="medium">
        <color rgb="FF66FF99"/>
      </top>
      <bottom style="medium">
        <color rgb="FF66FF99"/>
      </bottom>
      <diagonal/>
    </border>
    <border>
      <left style="medium">
        <color rgb="FF66FF99"/>
      </left>
      <right/>
      <top/>
      <bottom/>
      <diagonal/>
    </border>
    <border>
      <left style="medium">
        <color indexed="64"/>
      </left>
      <right style="medium">
        <color indexed="64"/>
      </right>
      <top/>
      <bottom style="thin">
        <color indexed="64"/>
      </bottom>
      <diagonal/>
    </border>
    <border>
      <left style="thin">
        <color indexed="39"/>
      </left>
      <right/>
      <top style="thin">
        <color indexed="39"/>
      </top>
      <bottom/>
      <diagonal/>
    </border>
    <border>
      <left/>
      <right/>
      <top style="thin">
        <color indexed="39"/>
      </top>
      <bottom/>
      <diagonal/>
    </border>
    <border>
      <left/>
      <right style="thin">
        <color indexed="39"/>
      </right>
      <top style="thin">
        <color indexed="39"/>
      </top>
      <bottom/>
      <diagonal/>
    </border>
    <border>
      <left style="thin">
        <color indexed="39"/>
      </left>
      <right/>
      <top/>
      <bottom/>
      <diagonal/>
    </border>
    <border>
      <left/>
      <right style="thin">
        <color indexed="39"/>
      </right>
      <top/>
      <bottom/>
      <diagonal/>
    </border>
    <border>
      <left style="thin">
        <color indexed="39"/>
      </left>
      <right/>
      <top/>
      <bottom style="thin">
        <color indexed="39"/>
      </bottom>
      <diagonal/>
    </border>
    <border>
      <left/>
      <right/>
      <top/>
      <bottom style="thin">
        <color indexed="39"/>
      </bottom>
      <diagonal/>
    </border>
    <border>
      <left/>
      <right style="thin">
        <color indexed="39"/>
      </right>
      <top/>
      <bottom style="thin">
        <color indexed="39"/>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indexed="39"/>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indexed="64"/>
      </left>
      <right style="thin">
        <color indexed="64"/>
      </right>
      <top/>
      <bottom/>
      <diagonal/>
    </border>
    <border>
      <left style="thin">
        <color indexed="64"/>
      </left>
      <right style="thin">
        <color auto="1"/>
      </right>
      <top/>
      <bottom style="thin">
        <color auto="1"/>
      </bottom>
      <diagonal/>
    </border>
    <border>
      <left style="thin">
        <color indexed="39"/>
      </left>
      <right/>
      <top/>
      <bottom style="thin">
        <color indexed="39"/>
      </bottom>
      <diagonal/>
    </border>
    <border>
      <left/>
      <right/>
      <top/>
      <bottom style="thin">
        <color indexed="39"/>
      </bottom>
      <diagonal/>
    </border>
    <border>
      <left/>
      <right style="thin">
        <color indexed="39"/>
      </right>
      <top/>
      <bottom style="thin">
        <color indexed="39"/>
      </bottom>
      <diagonal/>
    </border>
    <border>
      <left/>
      <right/>
      <top/>
      <bottom style="thin">
        <color indexed="64"/>
      </bottom>
      <diagonal/>
    </border>
    <border>
      <left/>
      <right style="thin">
        <color auto="1"/>
      </right>
      <top/>
      <bottom style="thin">
        <color auto="1"/>
      </bottom>
      <diagonal/>
    </border>
    <border>
      <left style="thin">
        <color indexed="39"/>
      </left>
      <right/>
      <top/>
      <bottom/>
      <diagonal/>
    </border>
    <border>
      <left style="thin">
        <color indexed="64"/>
      </left>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s>
  <cellStyleXfs count="4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49" fillId="0" borderId="0" applyNumberFormat="0" applyFill="0" applyBorder="0" applyAlignment="0" applyProtection="0">
      <alignment vertical="top"/>
      <protection locked="0"/>
    </xf>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4" fillId="0" borderId="0"/>
    <xf numFmtId="0" fontId="2" fillId="23" borderId="7" applyNumberFormat="0" applyFont="0" applyAlignment="0" applyProtection="0"/>
    <xf numFmtId="0" fontId="24" fillId="20" borderId="8" applyNumberFormat="0" applyAlignment="0" applyProtection="0"/>
    <xf numFmtId="0" fontId="25" fillId="0" borderId="0" applyNumberFormat="0" applyFill="0" applyBorder="0" applyAlignment="0" applyProtection="0"/>
    <xf numFmtId="0" fontId="26" fillId="0" borderId="9" applyNumberFormat="0" applyFill="0" applyAlignment="0" applyProtection="0"/>
    <xf numFmtId="0" fontId="8" fillId="0" borderId="0" applyFont="0"/>
    <xf numFmtId="166" fontId="28" fillId="0" borderId="0"/>
    <xf numFmtId="0" fontId="27" fillId="0" borderId="0" applyNumberFormat="0" applyFill="0" applyBorder="0" applyAlignment="0" applyProtection="0"/>
    <xf numFmtId="0" fontId="2" fillId="0" borderId="0"/>
    <xf numFmtId="0" fontId="2" fillId="0" borderId="0"/>
    <xf numFmtId="0" fontId="1" fillId="0" borderId="0"/>
  </cellStyleXfs>
  <cellXfs count="934">
    <xf numFmtId="0" fontId="0" fillId="0" borderId="0" xfId="0"/>
    <xf numFmtId="0" fontId="6" fillId="24" borderId="0" xfId="0" applyFont="1" applyFill="1"/>
    <xf numFmtId="0" fontId="0" fillId="24" borderId="0" xfId="0" applyFill="1"/>
    <xf numFmtId="0" fontId="0" fillId="24" borderId="0" xfId="0" applyFill="1" applyBorder="1"/>
    <xf numFmtId="0" fontId="6" fillId="24" borderId="0" xfId="0" applyFont="1" applyFill="1" applyBorder="1"/>
    <xf numFmtId="0" fontId="32" fillId="24" borderId="0" xfId="0" applyFont="1" applyFill="1" applyBorder="1"/>
    <xf numFmtId="0" fontId="0" fillId="0" borderId="0" xfId="0" applyAlignment="1">
      <alignment wrapText="1"/>
    </xf>
    <xf numFmtId="0" fontId="35" fillId="24" borderId="0" xfId="0" applyFont="1" applyFill="1" applyBorder="1"/>
    <xf numFmtId="0" fontId="35" fillId="24" borderId="0" xfId="0" applyFont="1" applyFill="1"/>
    <xf numFmtId="0" fontId="35" fillId="24" borderId="0" xfId="0" applyFont="1" applyFill="1" applyBorder="1" applyAlignment="1">
      <alignment wrapText="1"/>
    </xf>
    <xf numFmtId="0" fontId="34" fillId="24" borderId="0" xfId="0" applyFont="1" applyFill="1" applyBorder="1" applyAlignment="1">
      <alignment horizontal="right"/>
    </xf>
    <xf numFmtId="0" fontId="2" fillId="24" borderId="0" xfId="0" applyFont="1" applyFill="1" applyBorder="1" applyAlignment="1">
      <alignment wrapText="1"/>
    </xf>
    <xf numFmtId="0" fontId="29" fillId="24" borderId="0" xfId="0" applyFont="1" applyFill="1" applyBorder="1"/>
    <xf numFmtId="0" fontId="29" fillId="24" borderId="10" xfId="0" applyFont="1" applyFill="1" applyBorder="1" applyAlignment="1">
      <alignment horizontal="left"/>
    </xf>
    <xf numFmtId="0" fontId="29" fillId="24" borderId="10" xfId="0" applyFont="1" applyFill="1" applyBorder="1" applyAlignment="1"/>
    <xf numFmtId="0" fontId="0" fillId="24" borderId="0" xfId="0" applyFill="1" applyBorder="1" applyAlignment="1">
      <alignment horizontal="right" wrapText="1"/>
    </xf>
    <xf numFmtId="0" fontId="0" fillId="24" borderId="0" xfId="0" applyFill="1" applyAlignment="1">
      <alignment wrapText="1"/>
    </xf>
    <xf numFmtId="0" fontId="3" fillId="24" borderId="0" xfId="0" applyFont="1" applyFill="1"/>
    <xf numFmtId="0" fontId="3" fillId="24" borderId="0" xfId="0" applyFont="1" applyFill="1" applyBorder="1"/>
    <xf numFmtId="0" fontId="0" fillId="24" borderId="12" xfId="0" applyFill="1" applyBorder="1"/>
    <xf numFmtId="0" fontId="0" fillId="24" borderId="13" xfId="0" applyFill="1" applyBorder="1"/>
    <xf numFmtId="0" fontId="3" fillId="24" borderId="11" xfId="0" applyFont="1" applyFill="1" applyBorder="1"/>
    <xf numFmtId="0" fontId="6" fillId="24" borderId="14" xfId="0" applyFont="1" applyFill="1" applyBorder="1"/>
    <xf numFmtId="0" fontId="6" fillId="24" borderId="12" xfId="0" applyFont="1" applyFill="1" applyBorder="1"/>
    <xf numFmtId="0" fontId="6" fillId="24" borderId="15" xfId="0" applyFont="1" applyFill="1" applyBorder="1"/>
    <xf numFmtId="0" fontId="6" fillId="24" borderId="16" xfId="0" applyFont="1" applyFill="1" applyBorder="1"/>
    <xf numFmtId="0" fontId="6" fillId="24" borderId="17" xfId="0" applyFont="1" applyFill="1" applyBorder="1"/>
    <xf numFmtId="0" fontId="6" fillId="24" borderId="18" xfId="0" applyFont="1" applyFill="1" applyBorder="1"/>
    <xf numFmtId="0" fontId="6" fillId="24" borderId="13" xfId="0" applyFont="1" applyFill="1" applyBorder="1"/>
    <xf numFmtId="0" fontId="6" fillId="24" borderId="19" xfId="0" applyFont="1" applyFill="1" applyBorder="1"/>
    <xf numFmtId="0" fontId="6" fillId="24" borderId="20" xfId="0" applyFont="1" applyFill="1" applyBorder="1"/>
    <xf numFmtId="0" fontId="7" fillId="24" borderId="17" xfId="0" applyFont="1" applyFill="1" applyBorder="1" applyAlignment="1">
      <alignment wrapText="1"/>
    </xf>
    <xf numFmtId="0" fontId="7" fillId="24" borderId="17" xfId="0" applyFont="1" applyFill="1" applyBorder="1"/>
    <xf numFmtId="0" fontId="35" fillId="24" borderId="16" xfId="0" applyFont="1" applyFill="1" applyBorder="1"/>
    <xf numFmtId="0" fontId="35" fillId="24" borderId="17" xfId="0" applyFont="1" applyFill="1" applyBorder="1"/>
    <xf numFmtId="0" fontId="2" fillId="24" borderId="0" xfId="0" applyFont="1" applyFill="1"/>
    <xf numFmtId="49" fontId="40" fillId="24" borderId="0" xfId="0" applyNumberFormat="1" applyFont="1" applyFill="1" applyBorder="1" applyAlignment="1">
      <alignment horizontal="right" wrapText="1"/>
    </xf>
    <xf numFmtId="0" fontId="3" fillId="24" borderId="0" xfId="0" applyFont="1" applyFill="1" applyBorder="1" applyProtection="1"/>
    <xf numFmtId="49" fontId="40" fillId="24" borderId="0" xfId="0" applyNumberFormat="1" applyFont="1" applyFill="1" applyBorder="1" applyAlignment="1">
      <alignment horizontal="right"/>
    </xf>
    <xf numFmtId="0" fontId="3" fillId="24" borderId="0" xfId="0" applyFont="1" applyFill="1" applyProtection="1"/>
    <xf numFmtId="0" fontId="36" fillId="24" borderId="0" xfId="0" applyFont="1" applyFill="1" applyBorder="1" applyProtection="1"/>
    <xf numFmtId="0" fontId="38" fillId="24" borderId="0" xfId="0" applyFont="1" applyFill="1" applyBorder="1" applyAlignment="1" applyProtection="1">
      <alignment horizontal="right"/>
    </xf>
    <xf numFmtId="0" fontId="0" fillId="24" borderId="0" xfId="0" applyFill="1" applyBorder="1" applyProtection="1"/>
    <xf numFmtId="0" fontId="30" fillId="24" borderId="0" xfId="0" applyFont="1" applyFill="1" applyBorder="1" applyAlignment="1" applyProtection="1"/>
    <xf numFmtId="0" fontId="3" fillId="24" borderId="0" xfId="0" applyFont="1" applyFill="1" applyBorder="1" applyAlignment="1" applyProtection="1"/>
    <xf numFmtId="0" fontId="0" fillId="24" borderId="0" xfId="0" applyFill="1" applyBorder="1" applyAlignment="1" applyProtection="1"/>
    <xf numFmtId="3" fontId="3" fillId="24" borderId="0" xfId="0" applyNumberFormat="1" applyFont="1" applyFill="1" applyBorder="1" applyAlignment="1" applyProtection="1">
      <alignment horizontal="center"/>
    </xf>
    <xf numFmtId="0" fontId="10" fillId="24" borderId="0" xfId="0" applyFont="1" applyFill="1" applyBorder="1" applyAlignment="1" applyProtection="1">
      <alignment wrapText="1"/>
    </xf>
    <xf numFmtId="0" fontId="35" fillId="24" borderId="0" xfId="0" applyFont="1" applyFill="1" applyBorder="1" applyAlignment="1" applyProtection="1">
      <alignment horizontal="center" wrapText="1"/>
    </xf>
    <xf numFmtId="0" fontId="0" fillId="24" borderId="0" xfId="0" applyFill="1" applyBorder="1" applyAlignment="1" applyProtection="1">
      <alignment horizontal="center" wrapText="1"/>
    </xf>
    <xf numFmtId="0" fontId="0" fillId="24" borderId="0" xfId="0" applyFill="1" applyBorder="1" applyAlignment="1" applyProtection="1">
      <alignment wrapText="1"/>
    </xf>
    <xf numFmtId="0" fontId="6" fillId="24" borderId="0" xfId="0" applyFont="1" applyFill="1" applyBorder="1" applyProtection="1"/>
    <xf numFmtId="0" fontId="6" fillId="24" borderId="0" xfId="0" applyFont="1" applyFill="1" applyBorder="1" applyAlignment="1" applyProtection="1"/>
    <xf numFmtId="0" fontId="41" fillId="24" borderId="0" xfId="0" applyFont="1" applyFill="1" applyBorder="1" applyAlignment="1" applyProtection="1">
      <alignment horizontal="center"/>
    </xf>
    <xf numFmtId="0" fontId="41" fillId="24" borderId="0" xfId="0" applyFont="1" applyFill="1" applyBorder="1" applyAlignment="1" applyProtection="1">
      <alignment horizontal="right"/>
    </xf>
    <xf numFmtId="0" fontId="6" fillId="0" borderId="30" xfId="0" applyFont="1" applyFill="1" applyBorder="1" applyAlignment="1" applyProtection="1">
      <alignment horizontal="left" vertical="center" wrapText="1"/>
    </xf>
    <xf numFmtId="0" fontId="45" fillId="0" borderId="25" xfId="0" applyFont="1" applyBorder="1" applyAlignment="1" applyProtection="1">
      <alignment vertical="top" wrapText="1"/>
    </xf>
    <xf numFmtId="0" fontId="43" fillId="25" borderId="25" xfId="0" applyFont="1" applyFill="1" applyBorder="1" applyAlignment="1" applyProtection="1">
      <alignment horizontal="center" vertical="center"/>
    </xf>
    <xf numFmtId="0" fontId="0" fillId="0" borderId="25" xfId="0" applyBorder="1" applyAlignment="1" applyProtection="1">
      <alignment vertical="top" wrapText="1"/>
    </xf>
    <xf numFmtId="0" fontId="4" fillId="24" borderId="31" xfId="0" applyFont="1" applyFill="1" applyBorder="1" applyAlignment="1" applyProtection="1">
      <alignment vertical="top" wrapText="1"/>
    </xf>
    <xf numFmtId="0" fontId="6" fillId="24" borderId="25" xfId="0" applyFont="1" applyFill="1" applyBorder="1" applyAlignment="1" applyProtection="1"/>
    <xf numFmtId="0" fontId="6" fillId="24" borderId="31" xfId="0" applyFont="1" applyFill="1" applyBorder="1" applyAlignment="1" applyProtection="1"/>
    <xf numFmtId="0" fontId="43" fillId="25" borderId="31" xfId="0" applyFont="1" applyFill="1" applyBorder="1" applyAlignment="1" applyProtection="1">
      <alignment horizontal="center" vertical="center"/>
    </xf>
    <xf numFmtId="0" fontId="6" fillId="24" borderId="31" xfId="0" applyFont="1" applyFill="1" applyBorder="1" applyProtection="1"/>
    <xf numFmtId="0" fontId="45" fillId="0" borderId="28" xfId="0" applyFont="1" applyBorder="1" applyAlignment="1" applyProtection="1">
      <alignment vertical="top" wrapText="1"/>
    </xf>
    <xf numFmtId="0" fontId="6" fillId="24" borderId="25" xfId="0" applyFont="1" applyFill="1" applyBorder="1" applyProtection="1"/>
    <xf numFmtId="3" fontId="3" fillId="24" borderId="0" xfId="0" applyNumberFormat="1" applyFont="1" applyFill="1" applyBorder="1" applyProtection="1"/>
    <xf numFmtId="3" fontId="7" fillId="24" borderId="0" xfId="0" applyNumberFormat="1" applyFont="1" applyFill="1" applyBorder="1" applyProtection="1"/>
    <xf numFmtId="0" fontId="7" fillId="24" borderId="0" xfId="0" applyFont="1" applyFill="1" applyBorder="1" applyAlignment="1" applyProtection="1">
      <alignment horizontal="center" vertical="top" wrapText="1"/>
    </xf>
    <xf numFmtId="0" fontId="3" fillId="0" borderId="30" xfId="0" applyFont="1" applyFill="1" applyBorder="1" applyAlignment="1" applyProtection="1">
      <alignment horizontal="left" vertical="center" wrapText="1"/>
    </xf>
    <xf numFmtId="0" fontId="46" fillId="24" borderId="0" xfId="0" applyFont="1" applyFill="1" applyBorder="1" applyAlignment="1" applyProtection="1">
      <alignment horizontal="center" vertical="center"/>
    </xf>
    <xf numFmtId="0" fontId="3" fillId="24" borderId="30" xfId="0" applyFont="1" applyFill="1" applyBorder="1" applyAlignment="1" applyProtection="1">
      <alignment horizontal="left" vertical="center" wrapText="1"/>
    </xf>
    <xf numFmtId="0" fontId="43" fillId="24" borderId="0" xfId="0" applyFont="1" applyFill="1" applyBorder="1" applyAlignment="1" applyProtection="1">
      <alignment horizontal="center" vertical="center"/>
    </xf>
    <xf numFmtId="167" fontId="3" fillId="24" borderId="0" xfId="0" applyNumberFormat="1" applyFont="1" applyFill="1" applyBorder="1" applyProtection="1"/>
    <xf numFmtId="1" fontId="53" fillId="0" borderId="25" xfId="0" applyNumberFormat="1" applyFont="1" applyFill="1" applyBorder="1" applyAlignment="1" applyProtection="1">
      <alignment horizontal="center" vertical="top"/>
    </xf>
    <xf numFmtId="0" fontId="55" fillId="0" borderId="25" xfId="0" applyFont="1" applyFill="1" applyBorder="1" applyAlignment="1" applyProtection="1">
      <alignment horizontal="center"/>
    </xf>
    <xf numFmtId="0" fontId="55" fillId="0" borderId="25" xfId="0" applyFont="1" applyFill="1" applyBorder="1" applyAlignment="1" applyProtection="1">
      <alignment horizontal="center" vertical="center"/>
    </xf>
    <xf numFmtId="1" fontId="56" fillId="0" borderId="25" xfId="0" applyNumberFormat="1" applyFont="1" applyFill="1" applyBorder="1" applyAlignment="1" applyProtection="1">
      <alignment horizontal="center"/>
    </xf>
    <xf numFmtId="0" fontId="56" fillId="0" borderId="25" xfId="0" applyFont="1" applyFill="1" applyBorder="1" applyAlignment="1" applyProtection="1">
      <alignment horizontal="left" vertical="top" wrapText="1"/>
    </xf>
    <xf numFmtId="0" fontId="54" fillId="24" borderId="0" xfId="0" applyFont="1" applyFill="1" applyBorder="1" applyAlignment="1" applyProtection="1">
      <alignment horizontal="right"/>
    </xf>
    <xf numFmtId="1" fontId="56" fillId="0" borderId="25" xfId="0" applyNumberFormat="1" applyFont="1" applyFill="1" applyBorder="1" applyProtection="1"/>
    <xf numFmtId="0" fontId="56" fillId="0" borderId="25" xfId="0" applyFont="1" applyFill="1" applyBorder="1" applyAlignment="1" applyProtection="1">
      <alignment horizontal="right" vertical="center"/>
    </xf>
    <xf numFmtId="0" fontId="56" fillId="0" borderId="28" xfId="0" applyFont="1" applyFill="1" applyBorder="1" applyProtection="1"/>
    <xf numFmtId="1" fontId="53" fillId="0" borderId="25" xfId="0" applyNumberFormat="1" applyFont="1" applyFill="1" applyBorder="1" applyAlignment="1" applyProtection="1">
      <alignment horizontal="center"/>
    </xf>
    <xf numFmtId="1" fontId="56" fillId="0" borderId="25" xfId="0" applyNumberFormat="1" applyFont="1" applyFill="1" applyBorder="1" applyAlignment="1" applyProtection="1">
      <alignment horizontal="center" vertical="top"/>
    </xf>
    <xf numFmtId="0" fontId="57" fillId="24" borderId="0" xfId="0" applyFont="1" applyFill="1" applyBorder="1" applyAlignment="1" applyProtection="1">
      <alignment horizontal="left"/>
    </xf>
    <xf numFmtId="0" fontId="56" fillId="26" borderId="25" xfId="0" applyFont="1" applyFill="1" applyBorder="1" applyAlignment="1" applyProtection="1">
      <alignment horizontal="right"/>
    </xf>
    <xf numFmtId="0" fontId="3" fillId="26" borderId="0" xfId="0" applyFont="1" applyFill="1" applyBorder="1" applyAlignment="1" applyProtection="1">
      <alignment wrapText="1"/>
    </xf>
    <xf numFmtId="0" fontId="3" fillId="26" borderId="0" xfId="0" applyFont="1" applyFill="1" applyBorder="1" applyProtection="1"/>
    <xf numFmtId="0" fontId="3" fillId="26" borderId="0" xfId="0" applyFont="1" applyFill="1" applyProtection="1"/>
    <xf numFmtId="0" fontId="3" fillId="24" borderId="11" xfId="0" applyFont="1" applyFill="1" applyBorder="1" applyProtection="1"/>
    <xf numFmtId="0" fontId="3" fillId="24" borderId="0" xfId="0" applyFont="1" applyFill="1" applyBorder="1" applyAlignment="1" applyProtection="1">
      <alignment vertical="top"/>
    </xf>
    <xf numFmtId="0" fontId="7" fillId="24" borderId="0" xfId="0" applyFont="1" applyFill="1" applyBorder="1" applyAlignment="1" applyProtection="1">
      <alignment horizontal="center" vertical="center"/>
    </xf>
    <xf numFmtId="0" fontId="3" fillId="24" borderId="0" xfId="0" applyFont="1" applyFill="1" applyBorder="1" applyAlignment="1" applyProtection="1">
      <alignment horizontal="left" vertical="top"/>
    </xf>
    <xf numFmtId="0" fontId="31" fillId="26" borderId="0" xfId="0" applyFont="1" applyFill="1" applyBorder="1" applyAlignment="1" applyProtection="1">
      <alignment vertical="top"/>
    </xf>
    <xf numFmtId="0" fontId="0" fillId="26" borderId="0" xfId="0" applyFill="1" applyBorder="1" applyAlignment="1" applyProtection="1">
      <alignment vertical="top"/>
    </xf>
    <xf numFmtId="0" fontId="7" fillId="26" borderId="0" xfId="0" applyFont="1" applyFill="1" applyBorder="1" applyAlignment="1" applyProtection="1">
      <alignment horizontal="center" vertical="center"/>
    </xf>
    <xf numFmtId="0" fontId="3" fillId="26" borderId="0" xfId="0" applyFont="1" applyFill="1" applyBorder="1" applyAlignment="1" applyProtection="1"/>
    <xf numFmtId="0" fontId="0" fillId="26" borderId="0" xfId="0" applyFill="1" applyBorder="1" applyAlignment="1">
      <alignment horizontal="left" vertical="top" wrapText="1"/>
    </xf>
    <xf numFmtId="0" fontId="36" fillId="26" borderId="0" xfId="0" applyFont="1" applyFill="1" applyBorder="1" applyProtection="1"/>
    <xf numFmtId="0" fontId="38" fillId="26" borderId="0" xfId="0" applyFont="1" applyFill="1" applyBorder="1" applyAlignment="1" applyProtection="1">
      <alignment horizontal="right"/>
    </xf>
    <xf numFmtId="0" fontId="38" fillId="26" borderId="0" xfId="0" applyFont="1" applyFill="1" applyBorder="1" applyAlignment="1" applyProtection="1">
      <alignment horizontal="right" vertical="center"/>
    </xf>
    <xf numFmtId="0" fontId="0" fillId="26" borderId="0" xfId="0" applyFill="1" applyBorder="1" applyProtection="1"/>
    <xf numFmtId="0" fontId="3" fillId="26" borderId="0" xfId="0" applyFont="1" applyFill="1" applyBorder="1" applyAlignment="1" applyProtection="1">
      <alignment horizontal="left" vertical="top" wrapText="1"/>
    </xf>
    <xf numFmtId="0" fontId="55" fillId="26" borderId="25" xfId="0" applyFont="1" applyFill="1" applyBorder="1" applyAlignment="1" applyProtection="1">
      <alignment horizontal="center"/>
    </xf>
    <xf numFmtId="0" fontId="7" fillId="26" borderId="0" xfId="0" applyFont="1" applyFill="1" applyBorder="1" applyAlignment="1" applyProtection="1">
      <alignment vertical="center" wrapText="1"/>
    </xf>
    <xf numFmtId="0" fontId="0" fillId="26" borderId="0" xfId="0" applyFill="1" applyBorder="1" applyAlignment="1">
      <alignment wrapText="1"/>
    </xf>
    <xf numFmtId="0" fontId="53" fillId="26" borderId="25" xfId="0" applyFont="1" applyFill="1" applyBorder="1" applyAlignment="1" applyProtection="1">
      <alignment horizontal="right" vertical="center"/>
    </xf>
    <xf numFmtId="0" fontId="0" fillId="26" borderId="0" xfId="0" applyFill="1" applyBorder="1" applyAlignment="1" applyProtection="1">
      <alignment wrapText="1"/>
    </xf>
    <xf numFmtId="0" fontId="5" fillId="24" borderId="0" xfId="0" applyFont="1" applyFill="1" applyBorder="1" applyAlignment="1" applyProtection="1">
      <alignment horizontal="center" vertical="center"/>
    </xf>
    <xf numFmtId="0" fontId="7" fillId="25" borderId="32" xfId="46" applyFont="1" applyFill="1" applyBorder="1" applyAlignment="1" applyProtection="1">
      <alignment horizontal="center" vertical="center" wrapText="1"/>
    </xf>
    <xf numFmtId="0" fontId="7" fillId="25" borderId="25" xfId="46" applyFont="1" applyFill="1" applyBorder="1" applyAlignment="1" applyProtection="1">
      <alignment horizontal="center" vertical="center" wrapText="1"/>
    </xf>
    <xf numFmtId="0" fontId="7" fillId="25" borderId="31" xfId="46" applyFont="1" applyFill="1" applyBorder="1" applyAlignment="1" applyProtection="1">
      <alignment horizontal="center" vertical="center" wrapText="1"/>
    </xf>
    <xf numFmtId="165" fontId="3" fillId="24" borderId="32" xfId="46" applyNumberFormat="1" applyFont="1" applyFill="1" applyBorder="1" applyAlignment="1" applyProtection="1">
      <alignment horizontal="center" vertical="top" wrapText="1"/>
    </xf>
    <xf numFmtId="3" fontId="3" fillId="24" borderId="25" xfId="46" applyNumberFormat="1" applyFont="1" applyFill="1" applyBorder="1" applyAlignment="1" applyProtection="1">
      <alignment horizontal="center" vertical="center"/>
    </xf>
    <xf numFmtId="3" fontId="3" fillId="24" borderId="31" xfId="46" applyNumberFormat="1" applyFont="1" applyFill="1" applyBorder="1" applyAlignment="1" applyProtection="1">
      <alignment horizontal="center" vertical="center"/>
    </xf>
    <xf numFmtId="0" fontId="3" fillId="0" borderId="0" xfId="0" applyFont="1" applyFill="1" applyProtection="1"/>
    <xf numFmtId="0" fontId="6" fillId="0" borderId="0" xfId="0" applyFont="1" applyFill="1" applyProtection="1"/>
    <xf numFmtId="0" fontId="3" fillId="0" borderId="0" xfId="0" applyFont="1" applyFill="1" applyAlignment="1" applyProtection="1"/>
    <xf numFmtId="0" fontId="42" fillId="0" borderId="28" xfId="0" applyFont="1" applyFill="1" applyBorder="1" applyAlignment="1" applyProtection="1">
      <alignment horizontal="right"/>
    </xf>
    <xf numFmtId="0" fontId="42" fillId="0" borderId="25" xfId="0" applyFont="1" applyFill="1" applyBorder="1" applyAlignment="1">
      <alignment horizontal="center"/>
    </xf>
    <xf numFmtId="0" fontId="6" fillId="0" borderId="0" xfId="0" applyFont="1" applyFill="1" applyAlignment="1" applyProtection="1"/>
    <xf numFmtId="0" fontId="52" fillId="0" borderId="25" xfId="0" applyFont="1" applyFill="1" applyBorder="1" applyProtection="1"/>
    <xf numFmtId="0" fontId="36" fillId="0" borderId="0" xfId="0" applyFont="1" applyFill="1" applyBorder="1" applyProtection="1"/>
    <xf numFmtId="0" fontId="38" fillId="0" borderId="0" xfId="0" applyFont="1" applyFill="1" applyBorder="1" applyAlignment="1" applyProtection="1">
      <alignment horizontal="right"/>
    </xf>
    <xf numFmtId="0" fontId="36" fillId="0" borderId="0" xfId="0" applyFont="1" applyFill="1" applyBorder="1" applyAlignment="1" applyProtection="1">
      <alignment horizontal="right"/>
    </xf>
    <xf numFmtId="0" fontId="42" fillId="0" borderId="24" xfId="0" applyFont="1" applyFill="1" applyBorder="1" applyAlignment="1" applyProtection="1">
      <alignment horizontal="right"/>
      <protection locked="0"/>
    </xf>
    <xf numFmtId="0" fontId="52" fillId="0" borderId="24" xfId="0" applyFont="1" applyFill="1" applyBorder="1" applyProtection="1"/>
    <xf numFmtId="0" fontId="3" fillId="26" borderId="43" xfId="0" applyFont="1" applyFill="1" applyBorder="1" applyProtection="1"/>
    <xf numFmtId="0" fontId="3" fillId="26" borderId="43" xfId="0" applyFont="1" applyFill="1" applyBorder="1" applyAlignment="1" applyProtection="1"/>
    <xf numFmtId="0" fontId="3" fillId="26" borderId="22" xfId="0" applyFont="1" applyFill="1" applyBorder="1" applyProtection="1"/>
    <xf numFmtId="0" fontId="3" fillId="24" borderId="44" xfId="0" applyFont="1" applyFill="1" applyBorder="1" applyProtection="1"/>
    <xf numFmtId="0" fontId="6" fillId="24" borderId="0" xfId="0" applyFont="1" applyFill="1" applyBorder="1" applyAlignment="1" applyProtection="1">
      <alignment vertical="center"/>
    </xf>
    <xf numFmtId="0" fontId="3" fillId="24" borderId="0" xfId="0" applyFont="1" applyFill="1" applyBorder="1" applyAlignment="1" applyProtection="1">
      <alignment vertical="center"/>
    </xf>
    <xf numFmtId="1" fontId="52" fillId="0" borderId="25" xfId="0" applyNumberFormat="1" applyFont="1" applyFill="1" applyBorder="1" applyAlignment="1" applyProtection="1">
      <alignment vertical="center"/>
    </xf>
    <xf numFmtId="0" fontId="42" fillId="0" borderId="25" xfId="0" applyFont="1" applyFill="1" applyBorder="1" applyAlignment="1" applyProtection="1">
      <alignment horizontal="right"/>
    </xf>
    <xf numFmtId="0" fontId="6" fillId="0" borderId="0" xfId="0" applyFont="1" applyFill="1" applyAlignment="1" applyProtection="1">
      <alignment vertical="center"/>
    </xf>
    <xf numFmtId="0" fontId="52" fillId="0" borderId="25" xfId="0" applyFont="1" applyFill="1" applyBorder="1" applyAlignment="1" applyProtection="1">
      <alignment vertical="center"/>
    </xf>
    <xf numFmtId="0" fontId="3" fillId="0" borderId="0" xfId="0" applyFont="1" applyFill="1" applyAlignment="1" applyProtection="1">
      <alignment vertical="center"/>
    </xf>
    <xf numFmtId="0" fontId="3" fillId="26" borderId="44" xfId="0" applyFont="1" applyFill="1" applyBorder="1" applyProtection="1"/>
    <xf numFmtId="0" fontId="6" fillId="26" borderId="23" xfId="0" applyFont="1" applyFill="1" applyBorder="1" applyProtection="1"/>
    <xf numFmtId="0" fontId="3" fillId="26" borderId="10" xfId="0" applyFont="1" applyFill="1" applyBorder="1" applyProtection="1"/>
    <xf numFmtId="0" fontId="6" fillId="26" borderId="10" xfId="0" applyFont="1" applyFill="1" applyBorder="1" applyProtection="1"/>
    <xf numFmtId="0" fontId="0" fillId="0" borderId="0" xfId="0" applyFill="1" applyProtection="1"/>
    <xf numFmtId="0" fontId="52" fillId="0" borderId="24" xfId="0" applyFont="1" applyFill="1" applyBorder="1" applyAlignment="1" applyProtection="1">
      <alignment horizontal="right" vertical="center"/>
    </xf>
    <xf numFmtId="0" fontId="6" fillId="26" borderId="43" xfId="0" applyFont="1" applyFill="1" applyBorder="1" applyProtection="1"/>
    <xf numFmtId="0" fontId="6" fillId="26" borderId="43" xfId="0" applyFont="1" applyFill="1" applyBorder="1" applyAlignment="1" applyProtection="1"/>
    <xf numFmtId="0" fontId="6" fillId="26" borderId="43" xfId="0" applyFont="1" applyFill="1" applyBorder="1" applyAlignment="1" applyProtection="1">
      <alignment vertical="center"/>
    </xf>
    <xf numFmtId="0" fontId="35" fillId="26" borderId="0" xfId="0" applyFont="1" applyFill="1" applyBorder="1" applyAlignment="1" applyProtection="1">
      <alignment wrapText="1"/>
    </xf>
    <xf numFmtId="0" fontId="3" fillId="0" borderId="31" xfId="0" applyFont="1" applyFill="1" applyBorder="1" applyAlignment="1" applyProtection="1">
      <alignment horizontal="left" vertical="center" wrapText="1"/>
    </xf>
    <xf numFmtId="3" fontId="3" fillId="0" borderId="25" xfId="0" applyNumberFormat="1" applyFont="1" applyBorder="1" applyAlignment="1" applyProtection="1">
      <alignment horizontal="center" vertical="center"/>
    </xf>
    <xf numFmtId="3" fontId="3" fillId="0" borderId="31" xfId="0" applyNumberFormat="1" applyFont="1" applyBorder="1" applyAlignment="1" applyProtection="1">
      <alignment horizontal="center" vertical="center"/>
    </xf>
    <xf numFmtId="0" fontId="0" fillId="24" borderId="0" xfId="0" applyFill="1" applyBorder="1" applyAlignment="1" applyProtection="1">
      <alignment vertical="center"/>
    </xf>
    <xf numFmtId="164" fontId="3" fillId="0" borderId="25" xfId="0" applyNumberFormat="1" applyFont="1" applyBorder="1" applyAlignment="1" applyProtection="1">
      <alignment horizontal="center" vertical="center"/>
    </xf>
    <xf numFmtId="164" fontId="3" fillId="0" borderId="28" xfId="0" applyNumberFormat="1" applyFont="1" applyBorder="1" applyAlignment="1" applyProtection="1">
      <alignment horizontal="center" vertical="center"/>
    </xf>
    <xf numFmtId="3" fontId="3" fillId="0" borderId="25" xfId="0" applyNumberFormat="1" applyFont="1" applyFill="1" applyBorder="1" applyAlignment="1" applyProtection="1">
      <alignment horizontal="center" vertical="center"/>
    </xf>
    <xf numFmtId="1" fontId="3" fillId="0" borderId="25" xfId="0" applyNumberFormat="1" applyFont="1" applyBorder="1" applyAlignment="1" applyProtection="1">
      <alignment horizontal="center" vertical="center"/>
    </xf>
    <xf numFmtId="0" fontId="50" fillId="24" borderId="0" xfId="0" applyFont="1" applyFill="1" applyBorder="1" applyAlignment="1" applyProtection="1">
      <alignment vertical="top" wrapText="1"/>
    </xf>
    <xf numFmtId="0" fontId="0" fillId="0" borderId="0" xfId="0" applyBorder="1" applyAlignment="1">
      <alignment vertical="top" wrapText="1"/>
    </xf>
    <xf numFmtId="0" fontId="55" fillId="0" borderId="26" xfId="0" applyFont="1" applyFill="1" applyBorder="1" applyAlignment="1" applyProtection="1">
      <alignment horizontal="center" vertical="center" textRotation="90" wrapText="1"/>
    </xf>
    <xf numFmtId="0" fontId="31" fillId="26" borderId="0" xfId="0" applyFont="1" applyFill="1" applyBorder="1" applyAlignment="1" applyProtection="1">
      <alignment vertical="top" wrapText="1"/>
    </xf>
    <xf numFmtId="0" fontId="0" fillId="26" borderId="0" xfId="0" applyFill="1" applyBorder="1" applyAlignment="1" applyProtection="1">
      <alignment vertical="top" wrapText="1"/>
    </xf>
    <xf numFmtId="0" fontId="48" fillId="26" borderId="0" xfId="0" applyFont="1" applyFill="1" applyBorder="1" applyAlignment="1" applyProtection="1">
      <alignment vertical="center" wrapText="1"/>
    </xf>
    <xf numFmtId="0" fontId="3" fillId="24" borderId="25" xfId="0" applyFont="1" applyFill="1" applyBorder="1" applyAlignment="1" applyProtection="1">
      <alignment vertical="center"/>
    </xf>
    <xf numFmtId="0" fontId="0" fillId="0" borderId="25" xfId="0" applyBorder="1" applyAlignment="1" applyProtection="1">
      <alignment vertical="center" wrapText="1"/>
    </xf>
    <xf numFmtId="0" fontId="3" fillId="24" borderId="49" xfId="0" applyFont="1" applyFill="1" applyBorder="1" applyProtection="1"/>
    <xf numFmtId="0" fontId="3" fillId="24" borderId="50" xfId="0" applyFont="1" applyFill="1" applyBorder="1" applyProtection="1"/>
    <xf numFmtId="0" fontId="0" fillId="24" borderId="50" xfId="0" applyFill="1" applyBorder="1" applyProtection="1"/>
    <xf numFmtId="0" fontId="3" fillId="24" borderId="51" xfId="0" applyFont="1" applyFill="1" applyBorder="1" applyProtection="1"/>
    <xf numFmtId="0" fontId="39" fillId="24" borderId="52" xfId="0" applyFont="1" applyFill="1" applyBorder="1" applyProtection="1"/>
    <xf numFmtId="0" fontId="3" fillId="24" borderId="53" xfId="0" applyFont="1" applyFill="1" applyBorder="1" applyProtection="1"/>
    <xf numFmtId="0" fontId="3" fillId="24" borderId="52" xfId="0" applyFont="1" applyFill="1" applyBorder="1" applyProtection="1"/>
    <xf numFmtId="0" fontId="3" fillId="24" borderId="52" xfId="0" applyFont="1" applyFill="1" applyBorder="1" applyAlignment="1" applyProtection="1"/>
    <xf numFmtId="0" fontId="3" fillId="24" borderId="53" xfId="0" applyFont="1" applyFill="1" applyBorder="1" applyAlignment="1" applyProtection="1"/>
    <xf numFmtId="0" fontId="3" fillId="24" borderId="52" xfId="0" applyFont="1" applyFill="1" applyBorder="1" applyAlignment="1" applyProtection="1">
      <alignment vertical="center"/>
    </xf>
    <xf numFmtId="0" fontId="3" fillId="24" borderId="53" xfId="0" applyFont="1" applyFill="1" applyBorder="1" applyAlignment="1" applyProtection="1">
      <alignment vertical="center"/>
    </xf>
    <xf numFmtId="0" fontId="7" fillId="26" borderId="0" xfId="0" applyFont="1" applyFill="1" applyBorder="1" applyProtection="1"/>
    <xf numFmtId="0" fontId="3" fillId="24" borderId="54" xfId="0" applyFont="1" applyFill="1" applyBorder="1" applyProtection="1"/>
    <xf numFmtId="0" fontId="3" fillId="24" borderId="55" xfId="0" applyFont="1" applyFill="1" applyBorder="1" applyProtection="1"/>
    <xf numFmtId="0" fontId="0" fillId="24" borderId="55" xfId="0" applyFill="1" applyBorder="1" applyProtection="1"/>
    <xf numFmtId="0" fontId="3" fillId="24" borderId="56" xfId="0" applyFont="1" applyFill="1" applyBorder="1" applyProtection="1"/>
    <xf numFmtId="0" fontId="59" fillId="24" borderId="0" xfId="0" applyFont="1" applyFill="1" applyBorder="1" applyAlignment="1" applyProtection="1">
      <alignment horizontal="left" vertical="center"/>
    </xf>
    <xf numFmtId="0" fontId="3" fillId="29" borderId="31" xfId="0" applyFont="1" applyFill="1" applyBorder="1" applyAlignment="1" applyProtection="1">
      <alignment horizontal="left" vertical="center" wrapText="1"/>
    </xf>
    <xf numFmtId="3" fontId="3" fillId="29" borderId="25" xfId="0" applyNumberFormat="1" applyFont="1" applyFill="1" applyBorder="1" applyAlignment="1" applyProtection="1">
      <alignment horizontal="center" vertical="center"/>
    </xf>
    <xf numFmtId="3" fontId="3" fillId="29" borderId="31" xfId="0" applyNumberFormat="1" applyFont="1" applyFill="1" applyBorder="1" applyAlignment="1" applyProtection="1">
      <alignment horizontal="center" vertical="center"/>
    </xf>
    <xf numFmtId="165" fontId="3" fillId="29" borderId="25" xfId="0" applyNumberFormat="1" applyFont="1" applyFill="1" applyBorder="1" applyAlignment="1" applyProtection="1">
      <alignment horizontal="center" vertical="center"/>
      <protection hidden="1"/>
    </xf>
    <xf numFmtId="165" fontId="3" fillId="29" borderId="28" xfId="0" applyNumberFormat="1" applyFont="1" applyFill="1" applyBorder="1" applyAlignment="1" applyProtection="1">
      <alignment horizontal="center" vertical="center"/>
      <protection hidden="1"/>
    </xf>
    <xf numFmtId="0" fontId="3" fillId="26" borderId="0" xfId="0" applyFont="1" applyFill="1" applyBorder="1" applyAlignment="1">
      <alignment horizontal="center" vertical="top"/>
    </xf>
    <xf numFmtId="0" fontId="36" fillId="24" borderId="57" xfId="0" applyFont="1" applyFill="1" applyBorder="1" applyProtection="1"/>
    <xf numFmtId="0" fontId="36" fillId="24" borderId="58" xfId="0" applyFont="1" applyFill="1" applyBorder="1" applyProtection="1"/>
    <xf numFmtId="0" fontId="36" fillId="24" borderId="58" xfId="0" applyFont="1" applyFill="1" applyBorder="1" applyAlignment="1" applyProtection="1"/>
    <xf numFmtId="0" fontId="36" fillId="24" borderId="58" xfId="0" applyFont="1" applyFill="1" applyBorder="1" applyAlignment="1" applyProtection="1">
      <alignment vertical="center"/>
    </xf>
    <xf numFmtId="0" fontId="3" fillId="24" borderId="58" xfId="0" applyFont="1" applyFill="1" applyBorder="1" applyAlignment="1" applyProtection="1"/>
    <xf numFmtId="0" fontId="36" fillId="24" borderId="59" xfId="0" applyFont="1" applyFill="1" applyBorder="1" applyProtection="1"/>
    <xf numFmtId="0" fontId="3" fillId="24" borderId="60" xfId="0" applyFont="1" applyFill="1" applyBorder="1" applyProtection="1"/>
    <xf numFmtId="0" fontId="3" fillId="24" borderId="61" xfId="0" applyFont="1" applyFill="1" applyBorder="1" applyProtection="1"/>
    <xf numFmtId="0" fontId="3" fillId="24" borderId="62" xfId="0" applyFont="1" applyFill="1" applyBorder="1" applyProtection="1"/>
    <xf numFmtId="0" fontId="3" fillId="24" borderId="63" xfId="0" applyFont="1" applyFill="1" applyBorder="1" applyProtection="1"/>
    <xf numFmtId="0" fontId="0" fillId="24" borderId="63" xfId="0" applyFill="1" applyBorder="1" applyProtection="1"/>
    <xf numFmtId="0" fontId="3" fillId="0" borderId="25"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165" fontId="3" fillId="0" borderId="0" xfId="0" applyNumberFormat="1" applyFont="1" applyFill="1" applyAlignment="1" applyProtection="1">
      <alignment vertical="center"/>
    </xf>
    <xf numFmtId="165" fontId="38" fillId="0" borderId="0" xfId="0" applyNumberFormat="1" applyFont="1" applyFill="1" applyBorder="1" applyAlignment="1" applyProtection="1">
      <alignment horizontal="right"/>
    </xf>
    <xf numFmtId="165" fontId="3" fillId="0" borderId="0" xfId="0" applyNumberFormat="1" applyFont="1" applyFill="1" applyProtection="1"/>
    <xf numFmtId="0" fontId="7" fillId="26" borderId="61" xfId="0" applyFont="1" applyFill="1" applyBorder="1" applyAlignment="1" applyProtection="1">
      <alignment vertical="center"/>
    </xf>
    <xf numFmtId="0" fontId="36" fillId="26" borderId="61" xfId="0" applyFont="1" applyFill="1" applyBorder="1" applyProtection="1"/>
    <xf numFmtId="0" fontId="36" fillId="26" borderId="61" xfId="0" applyFont="1" applyFill="1" applyBorder="1" applyAlignment="1" applyProtection="1"/>
    <xf numFmtId="0" fontId="55" fillId="26" borderId="25" xfId="0" applyFont="1" applyFill="1" applyBorder="1" applyAlignment="1" applyProtection="1">
      <alignment horizontal="center" wrapText="1"/>
    </xf>
    <xf numFmtId="0" fontId="36" fillId="26" borderId="61" xfId="0" applyFont="1" applyFill="1" applyBorder="1" applyAlignment="1" applyProtection="1">
      <alignment vertical="center"/>
    </xf>
    <xf numFmtId="0" fontId="53" fillId="26" borderId="0" xfId="0" applyFont="1" applyFill="1" applyBorder="1" applyAlignment="1" applyProtection="1">
      <alignment horizontal="left" vertical="center"/>
    </xf>
    <xf numFmtId="0" fontId="38" fillId="26" borderId="0" xfId="0" applyFont="1" applyFill="1" applyBorder="1" applyAlignment="1" applyProtection="1">
      <alignment horizontal="center" vertical="center"/>
    </xf>
    <xf numFmtId="0" fontId="38" fillId="26" borderId="0" xfId="0" applyFont="1" applyFill="1" applyBorder="1" applyAlignment="1" applyProtection="1">
      <alignment horizontal="left" vertical="center"/>
    </xf>
    <xf numFmtId="0" fontId="55" fillId="26" borderId="25" xfId="0" applyFont="1" applyFill="1" applyBorder="1" applyAlignment="1" applyProtection="1">
      <alignment horizontal="center" vertical="center"/>
    </xf>
    <xf numFmtId="0" fontId="56" fillId="26" borderId="25" xfId="0" applyFont="1" applyFill="1" applyBorder="1" applyAlignment="1" applyProtection="1">
      <alignment horizontal="left" vertical="center"/>
    </xf>
    <xf numFmtId="1" fontId="56" fillId="26" borderId="25" xfId="0" applyNumberFormat="1" applyFont="1" applyFill="1" applyBorder="1" applyAlignment="1" applyProtection="1">
      <alignment vertical="center"/>
    </xf>
    <xf numFmtId="1" fontId="56" fillId="26" borderId="25" xfId="0" applyNumberFormat="1" applyFont="1" applyFill="1" applyBorder="1" applyAlignment="1" applyProtection="1">
      <alignment horizontal="center" vertical="center"/>
    </xf>
    <xf numFmtId="0" fontId="38" fillId="26" borderId="25" xfId="0" applyFont="1" applyFill="1" applyBorder="1" applyAlignment="1" applyProtection="1">
      <alignment horizontal="right" vertical="center"/>
    </xf>
    <xf numFmtId="0" fontId="41" fillId="26" borderId="0" xfId="0" applyFont="1" applyFill="1" applyBorder="1" applyAlignment="1" applyProtection="1">
      <alignment horizontal="center"/>
    </xf>
    <xf numFmtId="0" fontId="55" fillId="26" borderId="25" xfId="0" applyFont="1" applyFill="1" applyBorder="1" applyAlignment="1" applyProtection="1">
      <alignment horizontal="center" vertical="center" wrapText="1"/>
    </xf>
    <xf numFmtId="2" fontId="56" fillId="26" borderId="25" xfId="0" applyNumberFormat="1" applyFont="1" applyFill="1" applyBorder="1" applyAlignment="1" applyProtection="1">
      <alignment horizontal="right"/>
    </xf>
    <xf numFmtId="0" fontId="56" fillId="26" borderId="25" xfId="0" applyFont="1" applyFill="1" applyBorder="1" applyAlignment="1" applyProtection="1">
      <alignment horizontal="right" vertical="center"/>
    </xf>
    <xf numFmtId="1" fontId="56" fillId="26" borderId="25" xfId="0" applyNumberFormat="1" applyFont="1" applyFill="1" applyBorder="1" applyAlignment="1" applyProtection="1">
      <alignment horizontal="center"/>
    </xf>
    <xf numFmtId="0" fontId="38" fillId="26" borderId="0" xfId="0" applyFont="1" applyFill="1" applyBorder="1" applyAlignment="1" applyProtection="1">
      <alignment horizontal="center"/>
    </xf>
    <xf numFmtId="0" fontId="55" fillId="26" borderId="24" xfId="0" applyFont="1" applyFill="1" applyBorder="1" applyAlignment="1" applyProtection="1">
      <alignment horizontal="center" vertical="center"/>
    </xf>
    <xf numFmtId="164" fontId="53" fillId="26" borderId="26" xfId="0" applyNumberFormat="1" applyFont="1" applyFill="1" applyBorder="1" applyAlignment="1" applyProtection="1">
      <alignment vertical="center"/>
    </xf>
    <xf numFmtId="0" fontId="56" fillId="26" borderId="25" xfId="0" applyFont="1" applyFill="1" applyBorder="1" applyAlignment="1" applyProtection="1">
      <alignment horizontal="center" vertical="center"/>
    </xf>
    <xf numFmtId="0" fontId="53" fillId="26" borderId="24" xfId="0" applyFont="1" applyFill="1" applyBorder="1" applyAlignment="1" applyProtection="1">
      <alignment horizontal="center" vertical="center" wrapText="1"/>
    </xf>
    <xf numFmtId="0" fontId="53" fillId="26" borderId="25" xfId="0" applyFont="1" applyFill="1" applyBorder="1" applyAlignment="1" applyProtection="1">
      <alignment horizontal="center" vertical="center" wrapText="1"/>
    </xf>
    <xf numFmtId="165" fontId="56" fillId="26" borderId="25" xfId="0" applyNumberFormat="1" applyFont="1" applyFill="1" applyBorder="1" applyAlignment="1" applyProtection="1">
      <alignment vertical="center"/>
    </xf>
    <xf numFmtId="165" fontId="56" fillId="26" borderId="25" xfId="0" applyNumberFormat="1" applyFont="1" applyFill="1" applyBorder="1" applyAlignment="1" applyProtection="1">
      <alignment horizontal="center"/>
    </xf>
    <xf numFmtId="165" fontId="56" fillId="26" borderId="24" xfId="0" applyNumberFormat="1" applyFont="1" applyFill="1" applyBorder="1" applyAlignment="1" applyProtection="1">
      <alignment horizontal="center"/>
    </xf>
    <xf numFmtId="0" fontId="36" fillId="26" borderId="0" xfId="0" applyFont="1" applyFill="1" applyBorder="1" applyAlignment="1" applyProtection="1">
      <alignment horizontal="right"/>
    </xf>
    <xf numFmtId="0" fontId="3" fillId="26" borderId="61" xfId="0" applyFont="1" applyFill="1" applyBorder="1" applyAlignment="1" applyProtection="1"/>
    <xf numFmtId="0" fontId="36" fillId="26" borderId="27" xfId="0" applyFont="1" applyFill="1" applyBorder="1" applyProtection="1"/>
    <xf numFmtId="0" fontId="38" fillId="26" borderId="64" xfId="0" applyFont="1" applyFill="1" applyBorder="1" applyAlignment="1" applyProtection="1">
      <alignment horizontal="right"/>
    </xf>
    <xf numFmtId="0" fontId="3" fillId="26" borderId="64" xfId="0" applyFont="1" applyFill="1" applyBorder="1" applyProtection="1"/>
    <xf numFmtId="0" fontId="3" fillId="26" borderId="57" xfId="0" applyFont="1" applyFill="1" applyBorder="1" applyProtection="1"/>
    <xf numFmtId="0" fontId="3" fillId="26" borderId="58" xfId="0" applyFont="1" applyFill="1" applyBorder="1" applyProtection="1"/>
    <xf numFmtId="0" fontId="3" fillId="26" borderId="58" xfId="0" applyFont="1" applyFill="1" applyBorder="1" applyAlignment="1" applyProtection="1"/>
    <xf numFmtId="0" fontId="3" fillId="26" borderId="0" xfId="0" applyFont="1" applyFill="1" applyBorder="1" applyAlignment="1" applyProtection="1">
      <alignment vertical="center"/>
    </xf>
    <xf numFmtId="0" fontId="3" fillId="26" borderId="58" xfId="0" applyFont="1" applyFill="1" applyBorder="1" applyAlignment="1" applyProtection="1">
      <alignment vertical="center"/>
    </xf>
    <xf numFmtId="0" fontId="38" fillId="26" borderId="58" xfId="0" applyFont="1" applyFill="1" applyBorder="1" applyAlignment="1" applyProtection="1">
      <alignment horizontal="right"/>
    </xf>
    <xf numFmtId="165" fontId="56" fillId="26" borderId="57" xfId="0" applyNumberFormat="1" applyFont="1" applyFill="1" applyBorder="1" applyAlignment="1" applyProtection="1">
      <alignment vertical="center"/>
    </xf>
    <xf numFmtId="0" fontId="36" fillId="26" borderId="23" xfId="0" applyFont="1" applyFill="1" applyBorder="1" applyProtection="1"/>
    <xf numFmtId="0" fontId="38" fillId="26" borderId="10" xfId="0" applyFont="1" applyFill="1" applyBorder="1" applyAlignment="1" applyProtection="1">
      <alignment horizontal="right"/>
    </xf>
    <xf numFmtId="0" fontId="36" fillId="0" borderId="64" xfId="0" applyFont="1" applyFill="1" applyBorder="1" applyProtection="1"/>
    <xf numFmtId="9" fontId="3" fillId="0" borderId="25" xfId="0" applyNumberFormat="1" applyFont="1" applyBorder="1" applyAlignment="1" applyProtection="1">
      <alignment horizontal="center" vertical="center"/>
    </xf>
    <xf numFmtId="9" fontId="3" fillId="29" borderId="25" xfId="0" applyNumberFormat="1" applyFont="1" applyFill="1" applyBorder="1" applyAlignment="1" applyProtection="1">
      <alignment horizontal="center" vertical="center"/>
    </xf>
    <xf numFmtId="9" fontId="3" fillId="0" borderId="31" xfId="0" applyNumberFormat="1" applyFont="1" applyBorder="1" applyAlignment="1" applyProtection="1">
      <alignment horizontal="center" vertical="center"/>
    </xf>
    <xf numFmtId="9" fontId="3" fillId="29" borderId="31" xfId="0" applyNumberFormat="1" applyFont="1" applyFill="1" applyBorder="1" applyAlignment="1" applyProtection="1">
      <alignment horizontal="center" vertical="center"/>
    </xf>
    <xf numFmtId="164" fontId="3" fillId="26" borderId="0" xfId="0" applyNumberFormat="1" applyFont="1" applyFill="1" applyBorder="1" applyAlignment="1" applyProtection="1">
      <alignment horizontal="center" vertical="center"/>
    </xf>
    <xf numFmtId="3" fontId="3" fillId="26" borderId="0" xfId="0" applyNumberFormat="1" applyFont="1" applyFill="1" applyBorder="1" applyAlignment="1" applyProtection="1">
      <alignment horizontal="center" vertical="center"/>
    </xf>
    <xf numFmtId="165" fontId="3" fillId="26" borderId="0" xfId="0" applyNumberFormat="1" applyFont="1" applyFill="1" applyBorder="1" applyAlignment="1" applyProtection="1">
      <alignment horizontal="center" vertical="center"/>
      <protection hidden="1"/>
    </xf>
    <xf numFmtId="0" fontId="3" fillId="26" borderId="0" xfId="0" quotePrefix="1" applyFont="1" applyFill="1" applyBorder="1" applyAlignment="1" applyProtection="1">
      <alignment horizontal="center" vertical="center"/>
    </xf>
    <xf numFmtId="165" fontId="3" fillId="26" borderId="0" xfId="0" applyNumberFormat="1" applyFont="1" applyFill="1" applyBorder="1" applyAlignment="1" applyProtection="1">
      <alignment horizontal="center" vertical="center" wrapText="1"/>
      <protection hidden="1"/>
    </xf>
    <xf numFmtId="9" fontId="38" fillId="0" borderId="0" xfId="0" applyNumberFormat="1" applyFont="1" applyFill="1" applyBorder="1" applyAlignment="1" applyProtection="1">
      <alignment horizontal="right"/>
    </xf>
    <xf numFmtId="0" fontId="0" fillId="26" borderId="0" xfId="0" applyFill="1" applyBorder="1" applyAlignment="1">
      <alignment horizontal="left" vertical="top"/>
    </xf>
    <xf numFmtId="0" fontId="3" fillId="26" borderId="0" xfId="0" applyFont="1" applyFill="1" applyAlignment="1" applyProtection="1"/>
    <xf numFmtId="0" fontId="38" fillId="26" borderId="50" xfId="0" applyFont="1" applyFill="1" applyBorder="1" applyAlignment="1" applyProtection="1">
      <alignment horizontal="right"/>
    </xf>
    <xf numFmtId="0" fontId="3" fillId="24" borderId="31" xfId="0" applyFont="1" applyFill="1" applyBorder="1" applyAlignment="1" applyProtection="1">
      <alignment vertical="center"/>
    </xf>
    <xf numFmtId="0" fontId="3" fillId="26" borderId="0" xfId="0" applyFont="1" applyFill="1" applyAlignment="1" applyProtection="1">
      <alignment vertical="center"/>
    </xf>
    <xf numFmtId="0" fontId="7" fillId="28" borderId="26" xfId="0" applyFont="1" applyFill="1" applyBorder="1" applyAlignment="1" applyProtection="1">
      <alignment horizontal="center" vertical="center" wrapText="1"/>
    </xf>
    <xf numFmtId="0" fontId="7" fillId="28" borderId="33" xfId="0" applyFont="1" applyFill="1" applyBorder="1" applyAlignment="1" applyProtection="1">
      <alignment horizontal="center" vertical="center" wrapText="1"/>
    </xf>
    <xf numFmtId="0" fontId="50" fillId="24" borderId="0" xfId="0" applyFont="1" applyFill="1" applyBorder="1" applyAlignment="1" applyProtection="1">
      <alignment vertical="top" wrapText="1"/>
    </xf>
    <xf numFmtId="0" fontId="0" fillId="0" borderId="0" xfId="0" applyBorder="1" applyAlignment="1">
      <alignment vertical="top" wrapText="1"/>
    </xf>
    <xf numFmtId="0" fontId="35" fillId="26" borderId="0" xfId="0" applyFont="1" applyFill="1" applyBorder="1" applyAlignment="1" applyProtection="1">
      <alignment vertical="center"/>
    </xf>
    <xf numFmtId="0" fontId="35" fillId="26" borderId="0" xfId="0" applyFont="1" applyFill="1" applyBorder="1" applyAlignment="1" applyProtection="1">
      <alignment vertical="center" wrapText="1"/>
    </xf>
    <xf numFmtId="0" fontId="38" fillId="26" borderId="60" xfId="0" applyFont="1" applyFill="1" applyBorder="1" applyAlignment="1" applyProtection="1">
      <alignment horizontal="right"/>
    </xf>
    <xf numFmtId="0" fontId="38" fillId="26" borderId="61" xfId="0" applyFont="1" applyFill="1" applyBorder="1" applyAlignment="1" applyProtection="1">
      <alignment horizontal="right"/>
    </xf>
    <xf numFmtId="0" fontId="3" fillId="24" borderId="61" xfId="0" applyFont="1" applyFill="1" applyBorder="1" applyAlignment="1" applyProtection="1">
      <alignment vertical="center"/>
    </xf>
    <xf numFmtId="0" fontId="36" fillId="0" borderId="27" xfId="0" applyFont="1" applyFill="1" applyBorder="1" applyProtection="1"/>
    <xf numFmtId="0" fontId="38" fillId="0" borderId="64" xfId="0" applyFont="1" applyFill="1" applyBorder="1" applyAlignment="1" applyProtection="1">
      <alignment horizontal="right"/>
    </xf>
    <xf numFmtId="0" fontId="3" fillId="0" borderId="64" xfId="0" applyFont="1" applyFill="1" applyBorder="1" applyProtection="1"/>
    <xf numFmtId="0" fontId="3" fillId="0" borderId="57" xfId="0" applyFont="1" applyFill="1" applyBorder="1" applyProtection="1"/>
    <xf numFmtId="0" fontId="36" fillId="0" borderId="61" xfId="0" applyFont="1" applyFill="1" applyBorder="1" applyProtection="1"/>
    <xf numFmtId="0" fontId="3" fillId="0" borderId="0" xfId="0" applyFont="1" applyFill="1" applyBorder="1" applyProtection="1"/>
    <xf numFmtId="0" fontId="3" fillId="0" borderId="58" xfId="0" applyFont="1" applyFill="1" applyBorder="1" applyProtection="1"/>
    <xf numFmtId="0" fontId="55" fillId="0" borderId="25" xfId="0" applyFont="1" applyFill="1" applyBorder="1" applyAlignment="1" applyProtection="1">
      <alignment horizontal="center" wrapText="1"/>
    </xf>
    <xf numFmtId="0" fontId="36" fillId="0" borderId="61" xfId="0" applyFont="1" applyFill="1" applyBorder="1" applyAlignment="1" applyProtection="1"/>
    <xf numFmtId="0" fontId="58" fillId="0" borderId="0" xfId="0" applyFont="1" applyFill="1" applyBorder="1" applyAlignment="1" applyProtection="1">
      <alignment horizontal="center"/>
    </xf>
    <xf numFmtId="0" fontId="3" fillId="0" borderId="0" xfId="0" applyFont="1" applyFill="1" applyBorder="1" applyAlignment="1" applyProtection="1"/>
    <xf numFmtId="0" fontId="3" fillId="0" borderId="58" xfId="0" applyFont="1" applyFill="1" applyBorder="1" applyAlignment="1" applyProtection="1"/>
    <xf numFmtId="0" fontId="38" fillId="0" borderId="0" xfId="0" applyFont="1" applyFill="1" applyBorder="1" applyAlignment="1" applyProtection="1">
      <alignment horizontal="right" vertical="center"/>
    </xf>
    <xf numFmtId="0" fontId="54" fillId="0" borderId="0" xfId="0" applyFont="1" applyFill="1" applyBorder="1" applyAlignment="1" applyProtection="1">
      <alignment horizontal="right" vertical="center"/>
    </xf>
    <xf numFmtId="0" fontId="54" fillId="0" borderId="0" xfId="0" applyFont="1" applyFill="1" applyBorder="1" applyAlignment="1" applyProtection="1">
      <alignment horizontal="right"/>
    </xf>
    <xf numFmtId="0" fontId="36" fillId="0" borderId="61" xfId="0" applyFont="1" applyFill="1" applyBorder="1" applyAlignment="1" applyProtection="1">
      <alignment vertical="center"/>
    </xf>
    <xf numFmtId="3" fontId="38" fillId="0" borderId="0" xfId="0" applyNumberFormat="1" applyFont="1" applyFill="1" applyBorder="1" applyAlignment="1" applyProtection="1">
      <alignment horizontal="right" vertical="center"/>
    </xf>
    <xf numFmtId="3" fontId="41" fillId="0" borderId="0" xfId="0" applyNumberFormat="1" applyFont="1" applyFill="1" applyBorder="1" applyAlignment="1" applyProtection="1">
      <alignment horizontal="right"/>
    </xf>
    <xf numFmtId="0" fontId="41" fillId="0" borderId="0" xfId="0" applyFont="1" applyFill="1" applyBorder="1" applyAlignment="1" applyProtection="1">
      <alignment horizontal="right"/>
    </xf>
    <xf numFmtId="0" fontId="41" fillId="0" borderId="0" xfId="0" applyFont="1" applyFill="1" applyBorder="1" applyAlignment="1" applyProtection="1">
      <alignment horizontal="center"/>
    </xf>
    <xf numFmtId="0" fontId="57" fillId="0" borderId="0" xfId="0" applyFont="1" applyFill="1" applyBorder="1" applyAlignment="1" applyProtection="1">
      <alignment horizontal="left"/>
    </xf>
    <xf numFmtId="0" fontId="38" fillId="0" borderId="0" xfId="0" applyFont="1" applyFill="1" applyBorder="1" applyAlignment="1" applyProtection="1">
      <alignment horizontal="center" vertical="center"/>
    </xf>
    <xf numFmtId="0" fontId="3" fillId="0" borderId="61" xfId="0" applyFont="1" applyFill="1" applyBorder="1" applyProtection="1"/>
    <xf numFmtId="0" fontId="3" fillId="0" borderId="62" xfId="0" applyFont="1" applyFill="1" applyBorder="1" applyProtection="1"/>
    <xf numFmtId="0" fontId="38" fillId="26" borderId="63" xfId="0" applyFont="1" applyFill="1" applyBorder="1" applyAlignment="1" applyProtection="1">
      <alignment horizontal="right"/>
    </xf>
    <xf numFmtId="0" fontId="3" fillId="26" borderId="63" xfId="0" applyFont="1" applyFill="1" applyBorder="1" applyProtection="1"/>
    <xf numFmtId="0" fontId="3" fillId="24" borderId="52" xfId="0" applyFont="1" applyFill="1" applyBorder="1" applyAlignment="1" applyProtection="1">
      <alignment horizontal="left" vertical="top"/>
    </xf>
    <xf numFmtId="0" fontId="3" fillId="26" borderId="50" xfId="0" applyFont="1" applyFill="1" applyBorder="1" applyProtection="1"/>
    <xf numFmtId="0" fontId="0" fillId="26" borderId="50" xfId="0" applyFill="1" applyBorder="1" applyProtection="1"/>
    <xf numFmtId="0" fontId="3" fillId="26" borderId="51" xfId="0" applyFont="1" applyFill="1" applyBorder="1" applyProtection="1"/>
    <xf numFmtId="0" fontId="3" fillId="26" borderId="53" xfId="0" applyFont="1" applyFill="1" applyBorder="1" applyAlignment="1" applyProtection="1"/>
    <xf numFmtId="0" fontId="38" fillId="0" borderId="0" xfId="0" applyFont="1" applyFill="1" applyBorder="1" applyAlignment="1" applyProtection="1">
      <alignment horizontal="left"/>
    </xf>
    <xf numFmtId="0" fontId="35" fillId="24" borderId="0" xfId="0" applyFont="1" applyFill="1" applyBorder="1" applyAlignment="1" applyProtection="1">
      <alignment vertical="top" wrapText="1"/>
    </xf>
    <xf numFmtId="0" fontId="3" fillId="24" borderId="0" xfId="0" applyFont="1" applyFill="1" applyBorder="1" applyAlignment="1" applyProtection="1">
      <alignment wrapText="1"/>
    </xf>
    <xf numFmtId="0" fontId="7" fillId="24" borderId="0" xfId="0" applyFont="1" applyFill="1" applyBorder="1" applyAlignment="1" applyProtection="1">
      <alignment vertical="top" wrapText="1"/>
    </xf>
    <xf numFmtId="0" fontId="31" fillId="26" borderId="0" xfId="0" applyFont="1" applyFill="1" applyBorder="1" applyAlignment="1" applyProtection="1">
      <alignment vertical="top" wrapText="1"/>
    </xf>
    <xf numFmtId="0" fontId="0" fillId="26" borderId="0" xfId="0" applyFill="1" applyBorder="1" applyAlignment="1" applyProtection="1">
      <alignment vertical="top" wrapText="1"/>
    </xf>
    <xf numFmtId="0" fontId="0" fillId="24" borderId="0" xfId="0" applyFill="1" applyBorder="1" applyAlignment="1" applyProtection="1">
      <alignment vertical="top" wrapText="1"/>
    </xf>
    <xf numFmtId="0" fontId="55" fillId="0" borderId="25" xfId="0" applyFont="1" applyFill="1" applyBorder="1" applyAlignment="1" applyProtection="1">
      <alignment horizontal="center" vertical="center" wrapText="1"/>
    </xf>
    <xf numFmtId="0" fontId="3" fillId="24" borderId="0" xfId="0" applyFont="1" applyFill="1" applyBorder="1" applyAlignment="1" applyProtection="1">
      <alignment horizontal="right" vertical="top"/>
    </xf>
    <xf numFmtId="0" fontId="6" fillId="26" borderId="58" xfId="0" applyFont="1" applyFill="1" applyBorder="1" applyProtection="1"/>
    <xf numFmtId="0" fontId="3" fillId="24" borderId="57" xfId="0" applyFont="1" applyFill="1" applyBorder="1" applyProtection="1"/>
    <xf numFmtId="0" fontId="3" fillId="24" borderId="43" xfId="0" applyFont="1" applyFill="1" applyBorder="1" applyProtection="1"/>
    <xf numFmtId="0" fontId="6" fillId="26" borderId="59" xfId="0" applyFont="1" applyFill="1" applyBorder="1" applyProtection="1"/>
    <xf numFmtId="0" fontId="6" fillId="24" borderId="49" xfId="0" applyFont="1" applyFill="1" applyBorder="1" applyProtection="1"/>
    <xf numFmtId="0" fontId="6" fillId="24" borderId="50" xfId="0" applyFont="1" applyFill="1" applyBorder="1" applyProtection="1"/>
    <xf numFmtId="0" fontId="6" fillId="24" borderId="52" xfId="0" applyFont="1" applyFill="1" applyBorder="1" applyProtection="1"/>
    <xf numFmtId="0" fontId="6" fillId="24" borderId="52" xfId="0" applyFont="1" applyFill="1" applyBorder="1" applyAlignment="1" applyProtection="1"/>
    <xf numFmtId="0" fontId="6" fillId="24" borderId="52" xfId="0" applyFont="1" applyFill="1" applyBorder="1" applyAlignment="1" applyProtection="1">
      <alignment vertical="center"/>
    </xf>
    <xf numFmtId="0" fontId="6" fillId="26" borderId="54" xfId="0" applyFont="1" applyFill="1" applyBorder="1" applyAlignment="1" applyProtection="1">
      <alignment horizontal="center" wrapText="1"/>
    </xf>
    <xf numFmtId="0" fontId="0" fillId="26" borderId="55" xfId="0" applyFill="1" applyBorder="1" applyAlignment="1" applyProtection="1">
      <alignment horizontal="center" wrapText="1"/>
    </xf>
    <xf numFmtId="0" fontId="3" fillId="26" borderId="53" xfId="0" applyFont="1" applyFill="1" applyBorder="1" applyProtection="1"/>
    <xf numFmtId="0" fontId="3" fillId="26" borderId="56" xfId="0" applyFont="1" applyFill="1" applyBorder="1" applyProtection="1"/>
    <xf numFmtId="0" fontId="6" fillId="0" borderId="0" xfId="0" applyFont="1" applyFill="1" applyBorder="1" applyAlignment="1" applyProtection="1"/>
    <xf numFmtId="0" fontId="6" fillId="0" borderId="0" xfId="0" applyFont="1" applyFill="1" applyBorder="1" applyProtection="1"/>
    <xf numFmtId="0" fontId="42" fillId="0" borderId="28" xfId="0" applyFont="1" applyFill="1" applyBorder="1" applyAlignment="1">
      <alignment horizontal="center"/>
    </xf>
    <xf numFmtId="0" fontId="52" fillId="0" borderId="28" xfId="0" applyFont="1" applyFill="1" applyBorder="1" applyProtection="1"/>
    <xf numFmtId="0" fontId="3" fillId="24" borderId="58" xfId="0" applyFont="1" applyFill="1" applyBorder="1" applyProtection="1"/>
    <xf numFmtId="0" fontId="3" fillId="26" borderId="59" xfId="0" applyFont="1" applyFill="1" applyBorder="1" applyProtection="1"/>
    <xf numFmtId="0" fontId="6" fillId="24" borderId="58" xfId="0" applyFont="1" applyFill="1" applyBorder="1" applyProtection="1"/>
    <xf numFmtId="0" fontId="6" fillId="24" borderId="58" xfId="0" applyFont="1" applyFill="1" applyBorder="1" applyAlignment="1" applyProtection="1"/>
    <xf numFmtId="0" fontId="6" fillId="24" borderId="58" xfId="0" applyFont="1" applyFill="1" applyBorder="1" applyAlignment="1" applyProtection="1">
      <alignment vertical="center"/>
    </xf>
    <xf numFmtId="0" fontId="6" fillId="24" borderId="63" xfId="0" applyFont="1" applyFill="1" applyBorder="1" applyProtection="1"/>
    <xf numFmtId="0" fontId="6" fillId="24" borderId="59" xfId="0" applyFont="1" applyFill="1" applyBorder="1" applyProtection="1"/>
    <xf numFmtId="0" fontId="6" fillId="24" borderId="62" xfId="0" applyFont="1" applyFill="1" applyBorder="1" applyProtection="1"/>
    <xf numFmtId="0" fontId="6" fillId="24" borderId="51" xfId="0" applyFont="1" applyFill="1" applyBorder="1" applyProtection="1"/>
    <xf numFmtId="0" fontId="6" fillId="24" borderId="53" xfId="0" applyFont="1" applyFill="1" applyBorder="1" applyAlignment="1" applyProtection="1"/>
    <xf numFmtId="0" fontId="6" fillId="24" borderId="53" xfId="0" applyFont="1" applyFill="1" applyBorder="1" applyProtection="1"/>
    <xf numFmtId="0" fontId="6" fillId="24" borderId="53" xfId="0" applyFont="1" applyFill="1" applyBorder="1" applyAlignment="1" applyProtection="1">
      <alignment vertical="center"/>
    </xf>
    <xf numFmtId="0" fontId="34" fillId="26" borderId="52" xfId="0" applyFont="1" applyFill="1" applyBorder="1" applyAlignment="1" applyProtection="1">
      <alignment horizontal="center" wrapText="1"/>
    </xf>
    <xf numFmtId="0" fontId="0" fillId="26" borderId="53" xfId="0" applyFill="1" applyBorder="1" applyAlignment="1" applyProtection="1">
      <alignment wrapText="1"/>
    </xf>
    <xf numFmtId="0" fontId="6" fillId="26" borderId="67" xfId="0" applyFont="1" applyFill="1" applyBorder="1" applyAlignment="1" applyProtection="1">
      <alignment horizontal="center" wrapText="1"/>
    </xf>
    <xf numFmtId="0" fontId="0" fillId="26" borderId="68" xfId="0" applyFill="1" applyBorder="1" applyAlignment="1" applyProtection="1">
      <alignment horizontal="center" wrapText="1"/>
    </xf>
    <xf numFmtId="0" fontId="0" fillId="26" borderId="68" xfId="0" applyFill="1" applyBorder="1" applyAlignment="1" applyProtection="1">
      <alignment wrapText="1"/>
    </xf>
    <xf numFmtId="0" fontId="0" fillId="26" borderId="69" xfId="0" applyFill="1" applyBorder="1" applyAlignment="1" applyProtection="1">
      <alignment wrapText="1"/>
    </xf>
    <xf numFmtId="0" fontId="3" fillId="24" borderId="67" xfId="0" applyFont="1" applyFill="1" applyBorder="1" applyProtection="1"/>
    <xf numFmtId="0" fontId="3" fillId="24" borderId="68" xfId="0" applyFont="1" applyFill="1" applyBorder="1" applyProtection="1"/>
    <xf numFmtId="0" fontId="3" fillId="24" borderId="69" xfId="0" applyFont="1" applyFill="1" applyBorder="1" applyProtection="1"/>
    <xf numFmtId="0" fontId="36" fillId="26" borderId="50" xfId="0" applyFont="1" applyFill="1" applyBorder="1" applyProtection="1"/>
    <xf numFmtId="0" fontId="59" fillId="26" borderId="0" xfId="0" applyFont="1" applyFill="1" applyBorder="1" applyAlignment="1" applyProtection="1">
      <alignment horizontal="left" vertical="center"/>
    </xf>
    <xf numFmtId="0" fontId="3" fillId="26" borderId="68" xfId="0" applyFont="1" applyFill="1" applyBorder="1" applyProtection="1"/>
    <xf numFmtId="0" fontId="0" fillId="26" borderId="68" xfId="0" applyFill="1" applyBorder="1" applyProtection="1"/>
    <xf numFmtId="0" fontId="36" fillId="26" borderId="68" xfId="0" applyFont="1" applyFill="1" applyBorder="1" applyProtection="1"/>
    <xf numFmtId="0" fontId="3" fillId="26" borderId="69" xfId="0" applyFont="1" applyFill="1" applyBorder="1" applyProtection="1"/>
    <xf numFmtId="0" fontId="38" fillId="26" borderId="57" xfId="0" applyFont="1" applyFill="1" applyBorder="1" applyAlignment="1" applyProtection="1">
      <alignment horizontal="right"/>
    </xf>
    <xf numFmtId="0" fontId="6" fillId="26" borderId="58" xfId="0" applyFont="1" applyFill="1" applyBorder="1" applyAlignment="1" applyProtection="1"/>
    <xf numFmtId="0" fontId="2" fillId="0" borderId="0" xfId="0" applyFont="1" applyFill="1" applyBorder="1" applyProtection="1"/>
    <xf numFmtId="0" fontId="0" fillId="24" borderId="58" xfId="0" applyFill="1" applyBorder="1" applyProtection="1"/>
    <xf numFmtId="0" fontId="3" fillId="24" borderId="70" xfId="0" applyFont="1" applyFill="1" applyBorder="1" applyProtection="1"/>
    <xf numFmtId="0" fontId="35" fillId="24" borderId="70" xfId="0" applyFont="1" applyFill="1" applyBorder="1" applyAlignment="1" applyProtection="1">
      <alignment vertical="top" wrapText="1"/>
    </xf>
    <xf numFmtId="0" fontId="7" fillId="24" borderId="70" xfId="0" applyFont="1" applyFill="1" applyBorder="1" applyAlignment="1" applyProtection="1">
      <alignment horizontal="center" vertical="center"/>
    </xf>
    <xf numFmtId="0" fontId="3" fillId="24" borderId="71" xfId="0" applyFont="1" applyFill="1" applyBorder="1" applyProtection="1"/>
    <xf numFmtId="0" fontId="0" fillId="24" borderId="35" xfId="0" applyFill="1" applyBorder="1" applyProtection="1"/>
    <xf numFmtId="0" fontId="3" fillId="26" borderId="0" xfId="0" applyFont="1" applyFill="1" applyBorder="1" applyAlignment="1" applyProtection="1">
      <alignment vertical="center"/>
      <protection locked="0"/>
    </xf>
    <xf numFmtId="0" fontId="3" fillId="24" borderId="0" xfId="0" applyFont="1" applyFill="1" applyBorder="1" applyAlignment="1" applyProtection="1">
      <alignment horizontal="left" wrapText="1"/>
    </xf>
    <xf numFmtId="0" fontId="3" fillId="0" borderId="25" xfId="0" applyFont="1" applyFill="1" applyBorder="1" applyAlignment="1" applyProtection="1">
      <alignment horizontal="center" vertical="center" wrapText="1"/>
    </xf>
    <xf numFmtId="0" fontId="3" fillId="24" borderId="72" xfId="0" applyFont="1" applyFill="1" applyBorder="1" applyProtection="1"/>
    <xf numFmtId="0" fontId="6" fillId="26" borderId="53" xfId="0" applyFont="1" applyFill="1" applyBorder="1" applyProtection="1"/>
    <xf numFmtId="0" fontId="6" fillId="24" borderId="72" xfId="0" applyFont="1" applyFill="1" applyBorder="1" applyProtection="1"/>
    <xf numFmtId="0" fontId="6" fillId="24" borderId="72" xfId="0" applyFont="1" applyFill="1" applyBorder="1" applyAlignment="1" applyProtection="1"/>
    <xf numFmtId="0" fontId="6" fillId="26" borderId="53" xfId="0" applyFont="1" applyFill="1" applyBorder="1" applyAlignment="1" applyProtection="1"/>
    <xf numFmtId="0" fontId="6" fillId="24" borderId="72" xfId="0" applyFont="1" applyFill="1" applyBorder="1" applyAlignment="1" applyProtection="1">
      <alignment vertical="center"/>
    </xf>
    <xf numFmtId="0" fontId="6" fillId="26" borderId="53" xfId="0" applyFont="1" applyFill="1" applyBorder="1" applyAlignment="1" applyProtection="1">
      <alignment vertical="center"/>
    </xf>
    <xf numFmtId="0" fontId="34" fillId="24" borderId="72" xfId="0" applyFont="1" applyFill="1" applyBorder="1" applyAlignment="1" applyProtection="1">
      <alignment horizontal="center" wrapText="1"/>
    </xf>
    <xf numFmtId="0" fontId="6" fillId="26" borderId="56" xfId="0" applyFont="1" applyFill="1" applyBorder="1" applyProtection="1"/>
    <xf numFmtId="0" fontId="3" fillId="26" borderId="55" xfId="0" applyFont="1" applyFill="1" applyBorder="1" applyProtection="1"/>
    <xf numFmtId="0" fontId="0" fillId="26" borderId="55" xfId="0" applyFill="1" applyBorder="1" applyAlignment="1" applyProtection="1">
      <alignment wrapText="1"/>
    </xf>
    <xf numFmtId="0" fontId="6" fillId="24" borderId="70" xfId="0" applyFont="1" applyFill="1" applyBorder="1" applyProtection="1"/>
    <xf numFmtId="0" fontId="43" fillId="26" borderId="25" xfId="0" applyFont="1" applyFill="1" applyBorder="1" applyAlignment="1" applyProtection="1">
      <alignment horizontal="center" vertical="center"/>
    </xf>
    <xf numFmtId="0" fontId="0" fillId="26" borderId="25" xfId="0" applyFill="1" applyBorder="1" applyAlignment="1" applyProtection="1">
      <alignment vertical="top" wrapText="1"/>
    </xf>
    <xf numFmtId="0" fontId="45" fillId="26" borderId="25" xfId="0" applyFont="1" applyFill="1" applyBorder="1" applyAlignment="1" applyProtection="1">
      <alignment vertical="top" wrapText="1"/>
    </xf>
    <xf numFmtId="0" fontId="3" fillId="24" borderId="72" xfId="0" applyFont="1" applyFill="1" applyBorder="1" applyAlignment="1" applyProtection="1">
      <alignment vertical="center"/>
    </xf>
    <xf numFmtId="0" fontId="3" fillId="24" borderId="11" xfId="0" applyFont="1" applyFill="1" applyBorder="1" applyAlignment="1" applyProtection="1">
      <alignment vertical="top" wrapText="1"/>
      <protection locked="0"/>
    </xf>
    <xf numFmtId="0" fontId="3" fillId="24" borderId="0" xfId="0" applyFont="1" applyFill="1" applyBorder="1" applyAlignment="1" applyProtection="1">
      <alignment vertical="top" wrapText="1"/>
      <protection locked="0"/>
    </xf>
    <xf numFmtId="0" fontId="36" fillId="26" borderId="73" xfId="0" applyFont="1" applyFill="1" applyBorder="1" applyProtection="1"/>
    <xf numFmtId="0" fontId="36" fillId="26" borderId="73" xfId="0" applyFont="1" applyFill="1" applyBorder="1" applyAlignment="1" applyProtection="1"/>
    <xf numFmtId="0" fontId="7" fillId="27" borderId="25" xfId="0" applyFont="1" applyFill="1" applyBorder="1" applyAlignment="1" applyProtection="1">
      <alignment horizontal="center" vertical="center" wrapText="1"/>
    </xf>
    <xf numFmtId="1" fontId="53" fillId="31" borderId="25" xfId="0" applyNumberFormat="1" applyFont="1" applyFill="1" applyBorder="1" applyAlignment="1" applyProtection="1">
      <alignment horizontal="center" vertical="top"/>
    </xf>
    <xf numFmtId="0" fontId="3" fillId="31" borderId="32" xfId="0" applyFont="1" applyFill="1" applyBorder="1" applyAlignment="1" applyProtection="1">
      <alignment horizontal="center" vertical="center" wrapText="1"/>
    </xf>
    <xf numFmtId="0" fontId="3" fillId="32" borderId="32" xfId="0" applyFont="1" applyFill="1" applyBorder="1" applyAlignment="1" applyProtection="1">
      <alignment horizontal="center" vertical="center"/>
    </xf>
    <xf numFmtId="3" fontId="3" fillId="26" borderId="25" xfId="0" applyNumberFormat="1" applyFont="1" applyFill="1" applyBorder="1" applyAlignment="1" applyProtection="1">
      <alignment horizontal="center" vertical="center"/>
    </xf>
    <xf numFmtId="3" fontId="3" fillId="26" borderId="31" xfId="0" applyNumberFormat="1" applyFont="1" applyFill="1" applyBorder="1" applyAlignment="1" applyProtection="1">
      <alignment horizontal="center" vertical="center"/>
    </xf>
    <xf numFmtId="1" fontId="53" fillId="26" borderId="25" xfId="0" applyNumberFormat="1" applyFont="1" applyFill="1" applyBorder="1" applyAlignment="1" applyProtection="1">
      <alignment horizontal="center" vertical="top"/>
    </xf>
    <xf numFmtId="0" fontId="45" fillId="0" borderId="24" xfId="0" applyFont="1" applyBorder="1" applyAlignment="1" applyProtection="1">
      <alignment vertical="top" wrapText="1"/>
    </xf>
    <xf numFmtId="0" fontId="43" fillId="25" borderId="24" xfId="0" applyFont="1" applyFill="1" applyBorder="1" applyAlignment="1" applyProtection="1">
      <alignment horizontal="center" vertical="center"/>
    </xf>
    <xf numFmtId="0" fontId="6" fillId="0" borderId="25" xfId="0" applyFont="1" applyFill="1" applyBorder="1" applyAlignment="1" applyProtection="1">
      <alignment horizontal="right" vertical="center" wrapText="1" indent="1"/>
    </xf>
    <xf numFmtId="0" fontId="6" fillId="24" borderId="25" xfId="0" applyFont="1" applyFill="1" applyBorder="1" applyAlignment="1" applyProtection="1">
      <alignment horizontal="right" vertical="center" wrapText="1" indent="1"/>
    </xf>
    <xf numFmtId="0" fontId="3" fillId="24" borderId="25" xfId="0" applyFont="1" applyFill="1" applyBorder="1" applyAlignment="1" applyProtection="1">
      <alignment horizontal="right" vertical="center" wrapText="1" indent="1"/>
    </xf>
    <xf numFmtId="0" fontId="6" fillId="24" borderId="31" xfId="0" applyFont="1" applyFill="1" applyBorder="1" applyAlignment="1" applyProtection="1">
      <alignment horizontal="center" vertical="center" wrapText="1"/>
    </xf>
    <xf numFmtId="0" fontId="3" fillId="24" borderId="31"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55" fillId="26" borderId="24" xfId="0" applyFont="1" applyFill="1" applyBorder="1" applyAlignment="1" applyProtection="1">
      <alignment horizontal="center" vertical="center" wrapText="1"/>
    </xf>
    <xf numFmtId="0" fontId="56" fillId="26" borderId="24" xfId="0" applyFont="1" applyFill="1" applyBorder="1" applyAlignment="1" applyProtection="1">
      <alignment horizontal="right"/>
    </xf>
    <xf numFmtId="0" fontId="0" fillId="0" borderId="0" xfId="0" applyBorder="1" applyAlignment="1">
      <alignment wrapText="1"/>
    </xf>
    <xf numFmtId="0" fontId="0" fillId="26" borderId="0" xfId="0" applyFill="1" applyBorder="1" applyAlignment="1"/>
    <xf numFmtId="0" fontId="3" fillId="0" borderId="25"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7" fillId="26" borderId="0" xfId="0" applyFont="1" applyFill="1" applyBorder="1" applyAlignment="1" applyProtection="1">
      <alignment horizontal="center" vertical="center" wrapText="1"/>
    </xf>
    <xf numFmtId="0" fontId="0" fillId="26" borderId="0" xfId="0" applyFill="1" applyBorder="1" applyAlignment="1">
      <alignment horizontal="center" vertical="center" wrapText="1"/>
    </xf>
    <xf numFmtId="0" fontId="7" fillId="26" borderId="0" xfId="0" applyFont="1" applyFill="1" applyBorder="1" applyAlignment="1" applyProtection="1">
      <alignment horizontal="left" vertical="top"/>
    </xf>
    <xf numFmtId="0" fontId="0" fillId="0" borderId="0" xfId="0" applyBorder="1" applyAlignment="1">
      <alignment wrapText="1"/>
    </xf>
    <xf numFmtId="0" fontId="0" fillId="0" borderId="0" xfId="0" applyBorder="1" applyAlignment="1">
      <alignment vertical="top" wrapText="1"/>
    </xf>
    <xf numFmtId="0" fontId="50" fillId="24" borderId="0" xfId="0" applyFont="1" applyFill="1" applyBorder="1" applyAlignment="1" applyProtection="1">
      <alignment vertical="top" wrapText="1"/>
    </xf>
    <xf numFmtId="0" fontId="7" fillId="28" borderId="25" xfId="0" applyFont="1" applyFill="1" applyBorder="1" applyAlignment="1" applyProtection="1">
      <alignment horizontal="center" vertical="center" wrapText="1"/>
    </xf>
    <xf numFmtId="0" fontId="7" fillId="28" borderId="31" xfId="0" applyFont="1" applyFill="1" applyBorder="1" applyAlignment="1" applyProtection="1">
      <alignment horizontal="center" vertical="center" wrapText="1"/>
    </xf>
    <xf numFmtId="0" fontId="0" fillId="26" borderId="0" xfId="0" applyFill="1" applyBorder="1" applyAlignment="1"/>
    <xf numFmtId="0" fontId="3" fillId="0" borderId="25"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0" fillId="0" borderId="25" xfId="0" applyBorder="1" applyAlignment="1">
      <alignment vertical="center" wrapText="1"/>
    </xf>
    <xf numFmtId="0" fontId="0" fillId="26" borderId="0" xfId="0" applyFill="1" applyBorder="1" applyAlignment="1">
      <alignment horizontal="center" vertical="center" wrapText="1"/>
    </xf>
    <xf numFmtId="0" fontId="7" fillId="26" borderId="0" xfId="0" applyFont="1" applyFill="1" applyBorder="1" applyAlignment="1" applyProtection="1">
      <alignment horizontal="center" vertical="center" wrapText="1"/>
    </xf>
    <xf numFmtId="0" fontId="31" fillId="26" borderId="0" xfId="0" applyFont="1" applyFill="1" applyBorder="1" applyAlignment="1" applyProtection="1">
      <alignment horizontal="left" vertical="top" wrapText="1"/>
    </xf>
    <xf numFmtId="0" fontId="7" fillId="26" borderId="0" xfId="0" applyFont="1" applyFill="1" applyBorder="1" applyAlignment="1" applyProtection="1">
      <alignment horizontal="left" vertical="top"/>
    </xf>
    <xf numFmtId="0" fontId="3" fillId="26" borderId="70" xfId="0" applyFont="1" applyFill="1" applyBorder="1" applyProtection="1"/>
    <xf numFmtId="3" fontId="6" fillId="0" borderId="32" xfId="0" applyNumberFormat="1" applyFont="1" applyBorder="1" applyAlignment="1" applyProtection="1">
      <alignment horizontal="center" vertical="center" wrapText="1"/>
    </xf>
    <xf numFmtId="3" fontId="6" fillId="0" borderId="25" xfId="0" applyNumberFormat="1" applyFont="1" applyBorder="1" applyAlignment="1" applyProtection="1">
      <alignment horizontal="center" vertical="center" wrapText="1"/>
    </xf>
    <xf numFmtId="3" fontId="6" fillId="0" borderId="31" xfId="0" applyNumberFormat="1" applyFont="1" applyBorder="1" applyAlignment="1" applyProtection="1">
      <alignment horizontal="center" vertical="center" wrapText="1"/>
    </xf>
    <xf numFmtId="0" fontId="3" fillId="26" borderId="0" xfId="0" applyFont="1" applyFill="1" applyBorder="1" applyAlignment="1" applyProtection="1">
      <alignment horizontal="left" vertical="top" wrapText="1"/>
    </xf>
    <xf numFmtId="0" fontId="7" fillId="28" borderId="32" xfId="0" applyFont="1" applyFill="1" applyBorder="1" applyAlignment="1" applyProtection="1">
      <alignment horizontal="center" vertical="center" wrapText="1"/>
    </xf>
    <xf numFmtId="3" fontId="36" fillId="34" borderId="32" xfId="0" applyNumberFormat="1" applyFont="1" applyFill="1" applyBorder="1" applyAlignment="1" applyProtection="1">
      <alignment horizontal="center" vertical="center" wrapText="1"/>
    </xf>
    <xf numFmtId="3" fontId="36" fillId="34" borderId="25" xfId="0" applyNumberFormat="1" applyFont="1" applyFill="1" applyBorder="1" applyAlignment="1" applyProtection="1">
      <alignment horizontal="center" vertical="center" wrapText="1"/>
    </xf>
    <xf numFmtId="3" fontId="36" fillId="34" borderId="31" xfId="0" applyNumberFormat="1" applyFont="1" applyFill="1" applyBorder="1" applyAlignment="1" applyProtection="1">
      <alignment horizontal="center" vertical="center" wrapText="1"/>
    </xf>
    <xf numFmtId="3" fontId="3" fillId="29" borderId="32" xfId="0" applyNumberFormat="1" applyFont="1" applyFill="1" applyBorder="1" applyAlignment="1" applyProtection="1">
      <alignment horizontal="center" vertical="center" wrapText="1"/>
    </xf>
    <xf numFmtId="3" fontId="3" fillId="29" borderId="25" xfId="0" applyNumberFormat="1" applyFont="1" applyFill="1" applyBorder="1" applyAlignment="1" applyProtection="1">
      <alignment horizontal="center" vertical="center" wrapText="1"/>
    </xf>
    <xf numFmtId="3" fontId="3" fillId="29" borderId="31" xfId="0" applyNumberFormat="1" applyFont="1" applyFill="1" applyBorder="1" applyAlignment="1" applyProtection="1">
      <alignment horizontal="center" vertical="center" wrapText="1"/>
    </xf>
    <xf numFmtId="0" fontId="3" fillId="29" borderId="29" xfId="0" applyFont="1" applyFill="1" applyBorder="1" applyAlignment="1" applyProtection="1">
      <alignment horizontal="left" vertical="center" wrapText="1"/>
    </xf>
    <xf numFmtId="0" fontId="36" fillId="34" borderId="29" xfId="0" applyFont="1" applyFill="1" applyBorder="1" applyAlignment="1" applyProtection="1">
      <alignment horizontal="left" vertical="center" wrapText="1"/>
    </xf>
    <xf numFmtId="0" fontId="61" fillId="34" borderId="31" xfId="0" applyFont="1" applyFill="1" applyBorder="1" applyAlignment="1" applyProtection="1">
      <alignment horizontal="left" vertical="center" wrapText="1"/>
    </xf>
    <xf numFmtId="3" fontId="61" fillId="34" borderId="25" xfId="0" applyNumberFormat="1" applyFont="1" applyFill="1" applyBorder="1" applyAlignment="1" applyProtection="1">
      <alignment horizontal="center" vertical="center"/>
    </xf>
    <xf numFmtId="3" fontId="61" fillId="34" borderId="31" xfId="0" applyNumberFormat="1" applyFont="1" applyFill="1" applyBorder="1" applyAlignment="1" applyProtection="1">
      <alignment horizontal="center" vertical="center"/>
    </xf>
    <xf numFmtId="165" fontId="61" fillId="34" borderId="25" xfId="0" applyNumberFormat="1" applyFont="1" applyFill="1" applyBorder="1" applyAlignment="1" applyProtection="1">
      <alignment horizontal="center" vertical="center"/>
      <protection hidden="1"/>
    </xf>
    <xf numFmtId="165" fontId="61" fillId="34" borderId="28" xfId="0" applyNumberFormat="1" applyFont="1" applyFill="1" applyBorder="1" applyAlignment="1" applyProtection="1">
      <alignment horizontal="center" vertical="center"/>
      <protection hidden="1"/>
    </xf>
    <xf numFmtId="49" fontId="7" fillId="27" borderId="25" xfId="0" applyNumberFormat="1" applyFont="1" applyFill="1" applyBorder="1" applyAlignment="1">
      <alignment horizontal="center" vertical="center" wrapText="1" shrinkToFit="1"/>
    </xf>
    <xf numFmtId="49" fontId="7" fillId="27" borderId="31" xfId="0" applyNumberFormat="1" applyFont="1" applyFill="1" applyBorder="1" applyAlignment="1">
      <alignment horizontal="center" vertical="center" wrapText="1" shrinkToFit="1"/>
    </xf>
    <xf numFmtId="0" fontId="36" fillId="34" borderId="30" xfId="46" applyFont="1" applyFill="1" applyBorder="1" applyAlignment="1" applyProtection="1">
      <alignment horizontal="left" vertical="center" wrapText="1"/>
    </xf>
    <xf numFmtId="165" fontId="36" fillId="34" borderId="32" xfId="46" applyNumberFormat="1" applyFont="1" applyFill="1" applyBorder="1" applyAlignment="1" applyProtection="1">
      <alignment horizontal="center" vertical="top" wrapText="1"/>
    </xf>
    <xf numFmtId="3" fontId="36" fillId="34" borderId="25" xfId="46" applyNumberFormat="1" applyFont="1" applyFill="1" applyBorder="1" applyAlignment="1" applyProtection="1">
      <alignment horizontal="center" vertical="center"/>
    </xf>
    <xf numFmtId="3" fontId="36" fillId="34" borderId="31" xfId="46" applyNumberFormat="1" applyFont="1" applyFill="1" applyBorder="1" applyAlignment="1" applyProtection="1">
      <alignment horizontal="center" vertical="center"/>
    </xf>
    <xf numFmtId="0" fontId="3" fillId="29" borderId="30" xfId="0" applyFont="1" applyFill="1" applyBorder="1" applyAlignment="1" applyProtection="1">
      <alignment horizontal="left" vertical="center" wrapText="1"/>
    </xf>
    <xf numFmtId="165" fontId="3" fillId="29" borderId="32" xfId="46" applyNumberFormat="1" applyFont="1" applyFill="1" applyBorder="1" applyAlignment="1" applyProtection="1">
      <alignment horizontal="center" vertical="top" wrapText="1"/>
    </xf>
    <xf numFmtId="3" fontId="3" fillId="29" borderId="25" xfId="46" applyNumberFormat="1" applyFont="1" applyFill="1" applyBorder="1" applyAlignment="1" applyProtection="1">
      <alignment horizontal="center" vertical="center"/>
    </xf>
    <xf numFmtId="3" fontId="3" fillId="29" borderId="31" xfId="46" applyNumberFormat="1" applyFont="1" applyFill="1" applyBorder="1" applyAlignment="1" applyProtection="1">
      <alignment horizontal="center" vertical="center"/>
    </xf>
    <xf numFmtId="0" fontId="3" fillId="29" borderId="31" xfId="0" quotePrefix="1" applyFont="1" applyFill="1" applyBorder="1" applyAlignment="1" applyProtection="1">
      <alignment horizontal="center" vertical="center"/>
    </xf>
    <xf numFmtId="0" fontId="61" fillId="34" borderId="31" xfId="0" quotePrefix="1" applyFont="1" applyFill="1" applyBorder="1" applyAlignment="1" applyProtection="1">
      <alignment horizontal="center" vertical="center"/>
    </xf>
    <xf numFmtId="165" fontId="3" fillId="29" borderId="25" xfId="0" applyNumberFormat="1" applyFont="1" applyFill="1" applyBorder="1" applyAlignment="1" applyProtection="1">
      <alignment horizontal="right" vertical="center"/>
      <protection hidden="1"/>
    </xf>
    <xf numFmtId="165" fontId="61" fillId="34" borderId="25" xfId="0" applyNumberFormat="1" applyFont="1" applyFill="1" applyBorder="1" applyAlignment="1" applyProtection="1">
      <alignment horizontal="right" vertical="center"/>
      <protection hidden="1"/>
    </xf>
    <xf numFmtId="165" fontId="3" fillId="24" borderId="25" xfId="0" applyNumberFormat="1" applyFont="1" applyFill="1" applyBorder="1" applyAlignment="1">
      <alignment horizontal="right" vertical="center" wrapText="1"/>
    </xf>
    <xf numFmtId="165" fontId="3" fillId="24" borderId="28" xfId="0" applyNumberFormat="1" applyFont="1" applyFill="1" applyBorder="1" applyAlignment="1" applyProtection="1">
      <alignment horizontal="right" vertical="center"/>
    </xf>
    <xf numFmtId="165" fontId="3" fillId="0" borderId="31" xfId="0" applyNumberFormat="1" applyFont="1" applyFill="1" applyBorder="1" applyAlignment="1" applyProtection="1">
      <alignment horizontal="right" vertical="center"/>
    </xf>
    <xf numFmtId="165" fontId="3" fillId="29" borderId="31" xfId="0" applyNumberFormat="1" applyFont="1" applyFill="1" applyBorder="1" applyAlignment="1" applyProtection="1">
      <alignment horizontal="right" vertical="center"/>
      <protection hidden="1"/>
    </xf>
    <xf numFmtId="165" fontId="61" fillId="34" borderId="31" xfId="0" applyNumberFormat="1" applyFont="1" applyFill="1" applyBorder="1" applyAlignment="1" applyProtection="1">
      <alignment horizontal="right" vertical="center"/>
      <protection hidden="1"/>
    </xf>
    <xf numFmtId="167" fontId="3" fillId="28" borderId="31" xfId="0" applyNumberFormat="1" applyFont="1" applyFill="1" applyBorder="1" applyAlignment="1" applyProtection="1">
      <alignment horizontal="center" vertical="center"/>
    </xf>
    <xf numFmtId="0" fontId="7" fillId="28" borderId="25" xfId="0" applyFont="1" applyFill="1" applyBorder="1" applyAlignment="1" applyProtection="1">
      <alignment horizontal="center" vertical="center"/>
    </xf>
    <xf numFmtId="0" fontId="7" fillId="28" borderId="31" xfId="0" applyFont="1" applyFill="1" applyBorder="1" applyAlignment="1" applyProtection="1">
      <alignment horizontal="center" vertical="center"/>
    </xf>
    <xf numFmtId="0" fontId="7" fillId="33" borderId="25" xfId="0" applyFont="1" applyFill="1" applyBorder="1" applyAlignment="1" applyProtection="1">
      <alignment horizontal="center" vertical="center"/>
    </xf>
    <xf numFmtId="0" fontId="7" fillId="33" borderId="28" xfId="0" applyFont="1" applyFill="1" applyBorder="1" applyAlignment="1" applyProtection="1">
      <alignment horizontal="center" vertical="center"/>
    </xf>
    <xf numFmtId="3" fontId="3" fillId="33" borderId="31" xfId="0" applyNumberFormat="1" applyFont="1" applyFill="1" applyBorder="1" applyAlignment="1" applyProtection="1">
      <alignment horizontal="center" vertical="center"/>
    </xf>
    <xf numFmtId="167" fontId="38" fillId="0" borderId="0" xfId="0" applyNumberFormat="1" applyFont="1" applyFill="1" applyBorder="1" applyAlignment="1" applyProtection="1">
      <alignment horizontal="right"/>
    </xf>
    <xf numFmtId="0" fontId="56" fillId="0" borderId="0" xfId="0" applyFont="1" applyFill="1" applyBorder="1" applyAlignment="1" applyProtection="1">
      <alignment horizontal="left" vertical="top" wrapText="1"/>
    </xf>
    <xf numFmtId="1" fontId="56" fillId="0" borderId="0" xfId="0" applyNumberFormat="1" applyFont="1" applyFill="1" applyBorder="1" applyAlignment="1" applyProtection="1">
      <alignment horizontal="center" vertical="top"/>
    </xf>
    <xf numFmtId="9" fontId="61" fillId="34" borderId="25" xfId="0" applyNumberFormat="1" applyFont="1" applyFill="1" applyBorder="1" applyAlignment="1" applyProtection="1">
      <alignment horizontal="center" vertical="center"/>
    </xf>
    <xf numFmtId="9" fontId="61" fillId="34" borderId="31" xfId="0" applyNumberFormat="1" applyFont="1" applyFill="1" applyBorder="1" applyAlignment="1" applyProtection="1">
      <alignment horizontal="center" vertical="center"/>
    </xf>
    <xf numFmtId="0" fontId="62" fillId="0" borderId="24" xfId="0" applyFont="1" applyFill="1" applyBorder="1" applyAlignment="1">
      <alignment horizontal="center" wrapText="1"/>
    </xf>
    <xf numFmtId="0" fontId="62" fillId="0" borderId="25" xfId="0" applyFont="1" applyFill="1" applyBorder="1" applyAlignment="1">
      <alignment horizontal="center" wrapText="1"/>
    </xf>
    <xf numFmtId="167" fontId="63" fillId="0" borderId="24" xfId="0" applyNumberFormat="1" applyFont="1" applyFill="1" applyBorder="1" applyAlignment="1">
      <alignment horizontal="right"/>
    </xf>
    <xf numFmtId="0" fontId="63" fillId="0" borderId="25" xfId="0" applyFont="1" applyFill="1" applyBorder="1" applyAlignment="1">
      <alignment horizontal="right"/>
    </xf>
    <xf numFmtId="167" fontId="3" fillId="29" borderId="31" xfId="0" applyNumberFormat="1" applyFont="1" applyFill="1" applyBorder="1" applyAlignment="1" applyProtection="1">
      <alignment horizontal="center" vertical="center"/>
    </xf>
    <xf numFmtId="167" fontId="61" fillId="34" borderId="31" xfId="0" applyNumberFormat="1" applyFont="1" applyFill="1" applyBorder="1" applyAlignment="1" applyProtection="1">
      <alignment horizontal="center" vertical="center"/>
    </xf>
    <xf numFmtId="0" fontId="0" fillId="0" borderId="0" xfId="0" applyBorder="1" applyAlignment="1">
      <alignment wrapText="1"/>
    </xf>
    <xf numFmtId="0" fontId="0" fillId="0" borderId="0" xfId="0" applyBorder="1" applyAlignment="1">
      <alignment vertical="top" wrapText="1"/>
    </xf>
    <xf numFmtId="0" fontId="50" fillId="24" borderId="0" xfId="0" applyFont="1" applyFill="1" applyBorder="1" applyAlignment="1" applyProtection="1">
      <alignment vertical="top" wrapText="1"/>
    </xf>
    <xf numFmtId="0" fontId="7" fillId="28" borderId="25" xfId="0" applyFont="1" applyFill="1" applyBorder="1" applyAlignment="1" applyProtection="1">
      <alignment horizontal="center" vertical="center" wrapText="1"/>
    </xf>
    <xf numFmtId="0" fontId="7" fillId="28" borderId="31" xfId="0" applyFont="1" applyFill="1" applyBorder="1" applyAlignment="1" applyProtection="1">
      <alignment horizontal="center" vertical="center" wrapText="1"/>
    </xf>
    <xf numFmtId="0" fontId="0" fillId="26" borderId="0" xfId="0" applyFill="1" applyBorder="1" applyAlignment="1"/>
    <xf numFmtId="0" fontId="3" fillId="26" borderId="0" xfId="0" applyFont="1" applyFill="1" applyBorder="1" applyAlignment="1" applyProtection="1">
      <alignment horizontal="left" vertical="top" wrapText="1"/>
    </xf>
    <xf numFmtId="0" fontId="0" fillId="0" borderId="25" xfId="0" applyBorder="1" applyAlignment="1">
      <alignment vertical="center" wrapText="1"/>
    </xf>
    <xf numFmtId="0" fontId="7" fillId="26" borderId="0" xfId="0" applyFont="1" applyFill="1" applyBorder="1" applyAlignment="1" applyProtection="1">
      <alignment horizontal="center" vertical="center" wrapText="1"/>
    </xf>
    <xf numFmtId="0" fontId="0" fillId="26" borderId="0" xfId="0" applyFill="1" applyBorder="1" applyAlignment="1">
      <alignment horizontal="center" vertical="center" wrapText="1"/>
    </xf>
    <xf numFmtId="0" fontId="3" fillId="0" borderId="25"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7" fillId="26" borderId="0" xfId="0" applyFont="1" applyFill="1" applyBorder="1" applyAlignment="1" applyProtection="1">
      <alignment horizontal="left" vertical="top"/>
    </xf>
    <xf numFmtId="3" fontId="3" fillId="35" borderId="31" xfId="0" applyNumberFormat="1" applyFont="1" applyFill="1" applyBorder="1" applyAlignment="1" applyProtection="1">
      <alignment horizontal="center" vertical="center"/>
    </xf>
    <xf numFmtId="0" fontId="58" fillId="26" borderId="61" xfId="0" applyFont="1" applyFill="1" applyBorder="1" applyAlignment="1" applyProtection="1">
      <alignment vertical="center"/>
    </xf>
    <xf numFmtId="0" fontId="63" fillId="0" borderId="25" xfId="0" applyFont="1" applyFill="1" applyBorder="1" applyAlignment="1">
      <alignment horizontal="center"/>
    </xf>
    <xf numFmtId="0" fontId="38" fillId="26" borderId="70" xfId="0" applyFont="1" applyFill="1" applyBorder="1" applyAlignment="1" applyProtection="1">
      <alignment horizontal="right"/>
    </xf>
    <xf numFmtId="0" fontId="0" fillId="0" borderId="0" xfId="0" applyBorder="1" applyAlignment="1">
      <alignment wrapText="1"/>
    </xf>
    <xf numFmtId="0" fontId="0" fillId="0" borderId="0" xfId="0" applyBorder="1" applyAlignment="1">
      <alignment vertical="top" wrapText="1"/>
    </xf>
    <xf numFmtId="0" fontId="50" fillId="24" borderId="0" xfId="0" applyFont="1" applyFill="1" applyBorder="1" applyAlignment="1" applyProtection="1">
      <alignment vertical="top" wrapText="1"/>
    </xf>
    <xf numFmtId="0" fontId="0" fillId="26" borderId="0" xfId="0" applyFill="1" applyBorder="1" applyAlignment="1"/>
    <xf numFmtId="0" fontId="3" fillId="26" borderId="0" xfId="0" applyFont="1" applyFill="1" applyBorder="1" applyAlignment="1" applyProtection="1">
      <alignment horizontal="left" vertical="top" wrapText="1"/>
    </xf>
    <xf numFmtId="0" fontId="0" fillId="0" borderId="25" xfId="0" applyBorder="1" applyAlignment="1">
      <alignment vertical="center" wrapText="1"/>
    </xf>
    <xf numFmtId="0" fontId="3" fillId="0" borderId="25" xfId="0" applyFont="1" applyFill="1" applyBorder="1" applyAlignment="1" applyProtection="1">
      <alignment horizontal="center" vertical="center" wrapText="1"/>
    </xf>
    <xf numFmtId="0" fontId="2" fillId="0" borderId="25" xfId="0" applyFont="1" applyFill="1" applyBorder="1" applyAlignment="1">
      <alignment horizontal="center" vertical="center" wrapText="1"/>
    </xf>
    <xf numFmtId="0" fontId="0" fillId="26" borderId="0" xfId="0" applyFill="1" applyBorder="1" applyAlignment="1">
      <alignment horizontal="center" vertical="center" wrapText="1"/>
    </xf>
    <xf numFmtId="0" fontId="7" fillId="26" borderId="0" xfId="0" applyFont="1" applyFill="1" applyBorder="1" applyAlignment="1" applyProtection="1">
      <alignment horizontal="center" vertical="center" wrapText="1"/>
    </xf>
    <xf numFmtId="0" fontId="7" fillId="26" borderId="0" xfId="0" applyFont="1" applyFill="1" applyBorder="1" applyAlignment="1" applyProtection="1">
      <alignment horizontal="left" vertical="top"/>
    </xf>
    <xf numFmtId="0" fontId="63" fillId="0" borderId="0" xfId="0" applyFont="1" applyFill="1" applyBorder="1" applyAlignment="1">
      <alignment horizontal="left"/>
    </xf>
    <xf numFmtId="0" fontId="63" fillId="0" borderId="0" xfId="0" applyFont="1" applyFill="1" applyBorder="1" applyAlignment="1">
      <alignment horizontal="right" vertical="center"/>
    </xf>
    <xf numFmtId="0" fontId="63" fillId="0" borderId="0" xfId="0" applyFont="1" applyFill="1" applyBorder="1" applyAlignment="1">
      <alignment horizontal="right"/>
    </xf>
    <xf numFmtId="0" fontId="38" fillId="0" borderId="0" xfId="0" applyFont="1" applyFill="1" applyBorder="1" applyAlignment="1">
      <alignment horizontal="right"/>
    </xf>
    <xf numFmtId="0" fontId="63" fillId="0" borderId="24" xfId="0" applyFont="1" applyFill="1" applyBorder="1" applyAlignment="1">
      <alignment horizontal="center"/>
    </xf>
    <xf numFmtId="0" fontId="38" fillId="0" borderId="25" xfId="0" applyFont="1" applyFill="1" applyBorder="1" applyAlignment="1">
      <alignment horizontal="center"/>
    </xf>
    <xf numFmtId="0" fontId="58" fillId="0" borderId="25" xfId="0" applyFont="1" applyFill="1" applyBorder="1" applyAlignment="1">
      <alignment horizontal="center"/>
    </xf>
    <xf numFmtId="0" fontId="63" fillId="26" borderId="0" xfId="0" applyFont="1" applyFill="1" applyBorder="1" applyAlignment="1">
      <alignment horizontal="left"/>
    </xf>
    <xf numFmtId="0" fontId="63" fillId="26" borderId="0" xfId="0" applyFont="1" applyFill="1" applyBorder="1" applyAlignment="1">
      <alignment horizontal="right" vertical="center"/>
    </xf>
    <xf numFmtId="0" fontId="63" fillId="26" borderId="0" xfId="0" applyFont="1" applyFill="1" applyBorder="1" applyAlignment="1">
      <alignment horizontal="right"/>
    </xf>
    <xf numFmtId="0" fontId="38" fillId="26" borderId="0" xfId="0" applyFont="1" applyFill="1" applyBorder="1" applyAlignment="1">
      <alignment horizontal="right"/>
    </xf>
    <xf numFmtId="0" fontId="38" fillId="36" borderId="25" xfId="0" applyFont="1" applyFill="1" applyBorder="1" applyAlignment="1">
      <alignment horizontal="center"/>
    </xf>
    <xf numFmtId="0" fontId="7" fillId="26" borderId="0" xfId="0" applyFont="1" applyFill="1" applyBorder="1" applyAlignment="1" applyProtection="1">
      <alignment horizontal="left" vertical="top"/>
    </xf>
    <xf numFmtId="0" fontId="3" fillId="0" borderId="25" xfId="0" applyFont="1" applyFill="1" applyBorder="1" applyAlignment="1" applyProtection="1">
      <alignment horizontal="center" vertical="center" wrapText="1"/>
    </xf>
    <xf numFmtId="3" fontId="3" fillId="37" borderId="25" xfId="0" applyNumberFormat="1" applyFont="1" applyFill="1" applyBorder="1" applyAlignment="1" applyProtection="1">
      <alignment horizontal="center" vertical="center"/>
    </xf>
    <xf numFmtId="0" fontId="63" fillId="38" borderId="25" xfId="0" applyFont="1" applyFill="1" applyBorder="1" applyAlignment="1">
      <alignment horizontal="center"/>
    </xf>
    <xf numFmtId="0" fontId="38" fillId="38" borderId="25" xfId="0" applyFont="1" applyFill="1" applyBorder="1" applyAlignment="1">
      <alignment horizontal="center"/>
    </xf>
    <xf numFmtId="0" fontId="63" fillId="26" borderId="25" xfId="0" applyFont="1" applyFill="1" applyBorder="1" applyAlignment="1">
      <alignment horizontal="center"/>
    </xf>
    <xf numFmtId="0" fontId="58" fillId="38" borderId="25" xfId="0" applyFont="1" applyFill="1" applyBorder="1" applyAlignment="1">
      <alignment horizontal="center"/>
    </xf>
    <xf numFmtId="0" fontId="35" fillId="24" borderId="0" xfId="0" applyFont="1" applyFill="1" applyBorder="1" applyAlignment="1" applyProtection="1">
      <alignment vertical="top" wrapText="1"/>
    </xf>
    <xf numFmtId="0" fontId="3" fillId="24" borderId="25" xfId="0" applyFont="1" applyFill="1" applyBorder="1" applyAlignment="1" applyProtection="1">
      <alignment horizontal="center" vertical="center" wrapText="1"/>
    </xf>
    <xf numFmtId="0" fontId="0" fillId="0" borderId="28" xfId="0" applyBorder="1" applyAlignment="1" applyProtection="1">
      <alignment vertical="center" wrapText="1"/>
    </xf>
    <xf numFmtId="0" fontId="3" fillId="26" borderId="35" xfId="0" applyFont="1" applyFill="1" applyBorder="1" applyProtection="1"/>
    <xf numFmtId="0" fontId="3" fillId="24" borderId="64" xfId="0" applyFont="1" applyFill="1" applyBorder="1" applyProtection="1"/>
    <xf numFmtId="0" fontId="3" fillId="0" borderId="25" xfId="0" applyFont="1" applyFill="1" applyBorder="1" applyAlignment="1" applyProtection="1">
      <alignment horizontal="center" vertical="center" wrapText="1"/>
    </xf>
    <xf numFmtId="3" fontId="3" fillId="29" borderId="42" xfId="0" applyNumberFormat="1" applyFont="1" applyFill="1" applyBorder="1" applyAlignment="1" applyProtection="1">
      <alignment horizontal="center" vertical="center"/>
    </xf>
    <xf numFmtId="3" fontId="61" fillId="34" borderId="42" xfId="0" applyNumberFormat="1" applyFont="1" applyFill="1" applyBorder="1" applyAlignment="1" applyProtection="1">
      <alignment horizontal="center" vertical="center"/>
    </xf>
    <xf numFmtId="0" fontId="55" fillId="0" borderId="26" xfId="0" applyFont="1" applyFill="1" applyBorder="1" applyAlignment="1" applyProtection="1">
      <alignment horizontal="center" vertical="center"/>
    </xf>
    <xf numFmtId="0" fontId="63" fillId="0" borderId="32" xfId="0" applyFont="1" applyFill="1" applyBorder="1" applyAlignment="1">
      <alignment horizontal="center" vertical="center"/>
    </xf>
    <xf numFmtId="0" fontId="63" fillId="0" borderId="36" xfId="0" applyFont="1" applyFill="1" applyBorder="1" applyAlignment="1">
      <alignment horizontal="center"/>
    </xf>
    <xf numFmtId="0" fontId="63" fillId="38" borderId="36" xfId="0" applyFont="1" applyFill="1" applyBorder="1" applyAlignment="1">
      <alignment horizontal="center"/>
    </xf>
    <xf numFmtId="0" fontId="63" fillId="0" borderId="26" xfId="0" applyFont="1" applyFill="1" applyBorder="1" applyAlignment="1">
      <alignment horizontal="center" vertical="center"/>
    </xf>
    <xf numFmtId="0" fontId="58" fillId="0" borderId="77" xfId="0" applyFont="1" applyFill="1" applyBorder="1" applyAlignment="1">
      <alignment horizontal="center" vertical="center"/>
    </xf>
    <xf numFmtId="0" fontId="58" fillId="0" borderId="78" xfId="0" applyFont="1" applyFill="1" applyBorder="1" applyAlignment="1">
      <alignment horizontal="center"/>
    </xf>
    <xf numFmtId="0" fontId="58" fillId="0" borderId="32" xfId="0" applyFont="1" applyFill="1" applyBorder="1" applyAlignment="1">
      <alignment horizontal="center" vertical="center"/>
    </xf>
    <xf numFmtId="0" fontId="58" fillId="38" borderId="32" xfId="0" applyFont="1" applyFill="1" applyBorder="1" applyAlignment="1">
      <alignment horizontal="center" vertical="center"/>
    </xf>
    <xf numFmtId="0" fontId="58" fillId="0" borderId="81" xfId="0" applyFont="1" applyFill="1" applyBorder="1" applyAlignment="1">
      <alignment horizontal="center"/>
    </xf>
    <xf numFmtId="0" fontId="58" fillId="0" borderId="36" xfId="0" applyFont="1" applyFill="1" applyBorder="1" applyAlignment="1">
      <alignment horizontal="center"/>
    </xf>
    <xf numFmtId="0" fontId="58" fillId="38" borderId="36" xfId="0" applyFont="1" applyFill="1" applyBorder="1" applyAlignment="1">
      <alignment horizontal="center"/>
    </xf>
    <xf numFmtId="0" fontId="58" fillId="38" borderId="25" xfId="0" applyFont="1" applyFill="1" applyBorder="1" applyAlignment="1" applyProtection="1">
      <alignment horizontal="center" vertical="center"/>
    </xf>
    <xf numFmtId="0" fontId="58" fillId="26" borderId="32" xfId="0" applyFont="1" applyFill="1" applyBorder="1" applyAlignment="1" applyProtection="1">
      <alignment horizontal="center"/>
    </xf>
    <xf numFmtId="0" fontId="58" fillId="26" borderId="25" xfId="0" applyFont="1" applyFill="1" applyBorder="1" applyAlignment="1" applyProtection="1">
      <alignment horizontal="center"/>
    </xf>
    <xf numFmtId="0" fontId="58" fillId="26" borderId="80" xfId="0" applyFont="1" applyFill="1" applyBorder="1" applyAlignment="1" applyProtection="1">
      <alignment horizontal="center"/>
    </xf>
    <xf numFmtId="0" fontId="58" fillId="26" borderId="81" xfId="0" applyFont="1" applyFill="1" applyBorder="1" applyAlignment="1" applyProtection="1">
      <alignment horizontal="center"/>
    </xf>
    <xf numFmtId="0" fontId="63" fillId="0" borderId="28" xfId="0" applyFont="1" applyFill="1" applyBorder="1" applyAlignment="1">
      <alignment horizontal="center"/>
    </xf>
    <xf numFmtId="0" fontId="63" fillId="38" borderId="28" xfId="0" applyFont="1" applyFill="1" applyBorder="1" applyAlignment="1">
      <alignment horizontal="center"/>
    </xf>
    <xf numFmtId="0" fontId="63" fillId="0" borderId="77" xfId="0" applyFont="1" applyFill="1" applyBorder="1" applyAlignment="1">
      <alignment horizontal="center" vertical="center"/>
    </xf>
    <xf numFmtId="0" fontId="63" fillId="0" borderId="78" xfId="0" applyFont="1" applyFill="1" applyBorder="1" applyAlignment="1">
      <alignment horizontal="center"/>
    </xf>
    <xf numFmtId="0" fontId="38" fillId="0" borderId="78" xfId="0" applyFont="1" applyFill="1" applyBorder="1" applyAlignment="1">
      <alignment horizontal="center"/>
    </xf>
    <xf numFmtId="0" fontId="63" fillId="38" borderId="32" xfId="0" applyFont="1" applyFill="1" applyBorder="1" applyAlignment="1">
      <alignment horizontal="center" vertical="center"/>
    </xf>
    <xf numFmtId="0" fontId="38" fillId="0" borderId="32" xfId="0" applyFont="1" applyFill="1" applyBorder="1" applyAlignment="1">
      <alignment horizontal="center"/>
    </xf>
    <xf numFmtId="0" fontId="38" fillId="0" borderId="81" xfId="0" applyFont="1" applyFill="1" applyBorder="1" applyAlignment="1">
      <alignment horizontal="center"/>
    </xf>
    <xf numFmtId="0" fontId="58" fillId="0" borderId="32" xfId="0" applyFont="1" applyFill="1" applyBorder="1" applyAlignment="1">
      <alignment horizontal="center"/>
    </xf>
    <xf numFmtId="0" fontId="38" fillId="26" borderId="80" xfId="0" applyFont="1" applyFill="1" applyBorder="1" applyAlignment="1" applyProtection="1">
      <alignment horizontal="center"/>
    </xf>
    <xf numFmtId="0" fontId="41" fillId="24" borderId="81" xfId="0" applyFont="1" applyFill="1" applyBorder="1" applyAlignment="1" applyProtection="1">
      <alignment horizontal="center"/>
    </xf>
    <xf numFmtId="0" fontId="58" fillId="26" borderId="80" xfId="0" applyFont="1" applyFill="1" applyBorder="1" applyAlignment="1" applyProtection="1">
      <alignment horizontal="center" vertical="center"/>
    </xf>
    <xf numFmtId="0" fontId="58" fillId="26" borderId="81" xfId="0" applyFont="1" applyFill="1" applyBorder="1" applyAlignment="1" applyProtection="1">
      <alignment horizontal="center" vertical="center"/>
    </xf>
    <xf numFmtId="0" fontId="38" fillId="36" borderId="32" xfId="0" applyFont="1" applyFill="1" applyBorder="1" applyAlignment="1">
      <alignment horizontal="center"/>
    </xf>
    <xf numFmtId="0" fontId="63" fillId="0" borderId="80" xfId="0" applyFont="1" applyFill="1" applyBorder="1" applyAlignment="1">
      <alignment horizontal="center" vertical="center"/>
    </xf>
    <xf numFmtId="3" fontId="63" fillId="0" borderId="81" xfId="0" applyNumberFormat="1" applyFont="1" applyFill="1" applyBorder="1" applyAlignment="1">
      <alignment horizontal="center"/>
    </xf>
    <xf numFmtId="3" fontId="38" fillId="36" borderId="32" xfId="0" applyNumberFormat="1" applyFont="1" applyFill="1" applyBorder="1" applyAlignment="1">
      <alignment horizontal="center"/>
    </xf>
    <xf numFmtId="0" fontId="63" fillId="0" borderId="81" xfId="0" applyFont="1" applyFill="1" applyBorder="1" applyAlignment="1">
      <alignment horizontal="center"/>
    </xf>
    <xf numFmtId="0" fontId="3" fillId="24" borderId="0" xfId="0" applyFont="1" applyFill="1" applyBorder="1" applyAlignment="1" applyProtection="1">
      <alignment horizontal="left" vertical="center" wrapText="1"/>
    </xf>
    <xf numFmtId="0" fontId="3" fillId="0" borderId="28" xfId="0" applyFont="1" applyFill="1" applyBorder="1" applyAlignment="1" applyProtection="1">
      <alignment horizontal="center" vertical="center" wrapText="1"/>
    </xf>
    <xf numFmtId="0" fontId="2" fillId="0" borderId="28" xfId="0" applyFont="1" applyFill="1" applyBorder="1" applyAlignment="1">
      <alignment horizontal="center" vertical="center" wrapText="1"/>
    </xf>
    <xf numFmtId="0" fontId="38" fillId="0" borderId="85" xfId="0" applyFont="1" applyFill="1" applyBorder="1" applyAlignment="1" applyProtection="1">
      <alignment horizontal="right"/>
    </xf>
    <xf numFmtId="0" fontId="41" fillId="24" borderId="86" xfId="0" applyFont="1" applyFill="1" applyBorder="1" applyAlignment="1" applyProtection="1">
      <alignment horizontal="right"/>
    </xf>
    <xf numFmtId="0" fontId="41" fillId="24" borderId="87" xfId="0" applyFont="1" applyFill="1" applyBorder="1" applyAlignment="1" applyProtection="1">
      <alignment horizontal="center"/>
    </xf>
    <xf numFmtId="0" fontId="57" fillId="24" borderId="75" xfId="0" applyFont="1" applyFill="1" applyBorder="1" applyAlignment="1" applyProtection="1">
      <alignment horizontal="left"/>
    </xf>
    <xf numFmtId="0" fontId="41" fillId="24" borderId="76" xfId="0" applyFont="1" applyFill="1" applyBorder="1" applyAlignment="1" applyProtection="1">
      <alignment horizontal="center"/>
    </xf>
    <xf numFmtId="0" fontId="3" fillId="0" borderId="32" xfId="0" applyFont="1" applyFill="1" applyBorder="1" applyAlignment="1" applyProtection="1">
      <alignment horizontal="center" vertical="center" wrapText="1"/>
    </xf>
    <xf numFmtId="167" fontId="38" fillId="0" borderId="75" xfId="0" applyNumberFormat="1" applyFont="1" applyFill="1" applyBorder="1" applyAlignment="1" applyProtection="1">
      <alignment horizontal="right"/>
    </xf>
    <xf numFmtId="167" fontId="38" fillId="0" borderId="76" xfId="0" applyNumberFormat="1" applyFont="1" applyFill="1" applyBorder="1" applyAlignment="1" applyProtection="1">
      <alignment horizontal="right"/>
    </xf>
    <xf numFmtId="9" fontId="38" fillId="0" borderId="88" xfId="0" applyNumberFormat="1" applyFont="1" applyFill="1" applyBorder="1" applyAlignment="1" applyProtection="1">
      <alignment horizontal="right"/>
    </xf>
    <xf numFmtId="9" fontId="38" fillId="0" borderId="89" xfId="0" applyNumberFormat="1" applyFont="1" applyFill="1" applyBorder="1" applyAlignment="1" applyProtection="1">
      <alignment horizontal="right"/>
    </xf>
    <xf numFmtId="9" fontId="38" fillId="0" borderId="90" xfId="0" applyNumberFormat="1" applyFont="1" applyFill="1" applyBorder="1" applyAlignment="1" applyProtection="1">
      <alignment horizontal="right"/>
    </xf>
    <xf numFmtId="0" fontId="41" fillId="24" borderId="85" xfId="0" applyFont="1" applyFill="1" applyBorder="1" applyAlignment="1" applyProtection="1">
      <alignment horizontal="center"/>
    </xf>
    <xf numFmtId="0" fontId="41" fillId="24" borderId="86" xfId="0" applyFont="1" applyFill="1" applyBorder="1" applyAlignment="1" applyProtection="1">
      <alignment horizontal="center"/>
    </xf>
    <xf numFmtId="167" fontId="38" fillId="0" borderId="88" xfId="0" applyNumberFormat="1" applyFont="1" applyFill="1" applyBorder="1" applyAlignment="1" applyProtection="1">
      <alignment horizontal="right"/>
    </xf>
    <xf numFmtId="167" fontId="38" fillId="0" borderId="89" xfId="0" applyNumberFormat="1" applyFont="1" applyFill="1" applyBorder="1" applyAlignment="1" applyProtection="1">
      <alignment horizontal="right"/>
    </xf>
    <xf numFmtId="167" fontId="38" fillId="0" borderId="90" xfId="0" applyNumberFormat="1" applyFont="1" applyFill="1" applyBorder="1" applyAlignment="1" applyProtection="1">
      <alignment horizontal="right"/>
    </xf>
    <xf numFmtId="0" fontId="3" fillId="24" borderId="64" xfId="0" applyFont="1" applyFill="1" applyBorder="1" applyAlignment="1" applyProtection="1">
      <alignment vertical="top"/>
    </xf>
    <xf numFmtId="0" fontId="3" fillId="24" borderId="50" xfId="0" applyFont="1" applyFill="1" applyBorder="1" applyAlignment="1" applyProtection="1">
      <alignment vertical="center"/>
    </xf>
    <xf numFmtId="0" fontId="3" fillId="24" borderId="68" xfId="0" applyFont="1" applyFill="1" applyBorder="1" applyAlignment="1" applyProtection="1">
      <alignment vertical="center"/>
    </xf>
    <xf numFmtId="0" fontId="7" fillId="26" borderId="63" xfId="0" applyFont="1" applyFill="1" applyBorder="1" applyAlignment="1" applyProtection="1">
      <alignment horizontal="center" vertical="center"/>
    </xf>
    <xf numFmtId="0" fontId="3" fillId="24" borderId="0" xfId="0" applyFont="1" applyFill="1" applyBorder="1" applyAlignment="1" applyProtection="1">
      <alignment horizontal="left" wrapText="1"/>
    </xf>
    <xf numFmtId="0" fontId="2" fillId="0" borderId="0" xfId="47"/>
    <xf numFmtId="0" fontId="34" fillId="39" borderId="25" xfId="47" applyFont="1" applyFill="1" applyBorder="1" applyAlignment="1" applyProtection="1">
      <alignment horizontal="center" vertical="center"/>
    </xf>
    <xf numFmtId="0" fontId="34" fillId="24" borderId="26" xfId="47" applyFont="1" applyFill="1" applyBorder="1" applyAlignment="1" applyProtection="1">
      <alignment vertical="center"/>
    </xf>
    <xf numFmtId="0" fontId="34" fillId="39" borderId="58" xfId="47" applyFont="1" applyFill="1" applyBorder="1" applyAlignment="1" applyProtection="1">
      <alignment horizontal="center" vertical="center"/>
    </xf>
    <xf numFmtId="0" fontId="3" fillId="0" borderId="57" xfId="47" applyFont="1" applyBorder="1" applyAlignment="1" applyProtection="1">
      <alignment horizontal="center" textRotation="90" wrapText="1"/>
    </xf>
    <xf numFmtId="0" fontId="3" fillId="0" borderId="26" xfId="47" applyFont="1" applyBorder="1" applyAlignment="1" applyProtection="1">
      <alignment horizontal="center" textRotation="90" wrapText="1"/>
    </xf>
    <xf numFmtId="0" fontId="3" fillId="0" borderId="33" xfId="47" applyFont="1" applyBorder="1" applyAlignment="1" applyProtection="1">
      <alignment horizontal="center" textRotation="90" wrapText="1"/>
    </xf>
    <xf numFmtId="0" fontId="3" fillId="0" borderId="25" xfId="47" applyFont="1" applyBorder="1" applyAlignment="1" applyProtection="1">
      <alignment horizontal="center" wrapText="1"/>
    </xf>
    <xf numFmtId="0" fontId="45" fillId="0" borderId="25" xfId="47" applyFont="1" applyBorder="1" applyAlignment="1" applyProtection="1">
      <alignment vertical="top" wrapText="1"/>
    </xf>
    <xf numFmtId="0" fontId="43" fillId="25" borderId="25" xfId="47" applyFont="1" applyFill="1" applyBorder="1" applyAlignment="1" applyProtection="1">
      <alignment horizontal="center" vertical="center"/>
    </xf>
    <xf numFmtId="0" fontId="2" fillId="0" borderId="25" xfId="47" applyBorder="1" applyAlignment="1" applyProtection="1">
      <alignment vertical="top" wrapText="1"/>
    </xf>
    <xf numFmtId="0" fontId="43" fillId="26" borderId="25" xfId="47" applyFont="1" applyFill="1" applyBorder="1" applyAlignment="1" applyProtection="1">
      <alignment horizontal="center" vertical="center"/>
    </xf>
    <xf numFmtId="0" fontId="2" fillId="26" borderId="25" xfId="47" applyFill="1" applyBorder="1" applyAlignment="1" applyProtection="1">
      <alignment vertical="top" wrapText="1"/>
    </xf>
    <xf numFmtId="0" fontId="45" fillId="26" borderId="25" xfId="47" applyFont="1" applyFill="1" applyBorder="1" applyAlignment="1" applyProtection="1">
      <alignment vertical="top" wrapText="1"/>
    </xf>
    <xf numFmtId="0" fontId="3" fillId="24" borderId="25" xfId="47" applyFont="1" applyFill="1" applyBorder="1" applyAlignment="1" applyProtection="1"/>
    <xf numFmtId="0" fontId="3" fillId="24" borderId="25" xfId="47" applyFont="1" applyFill="1" applyBorder="1" applyProtection="1"/>
    <xf numFmtId="0" fontId="2" fillId="24" borderId="25" xfId="47" applyFont="1" applyFill="1" applyBorder="1" applyAlignment="1" applyProtection="1">
      <alignment vertical="top" wrapText="1"/>
    </xf>
    <xf numFmtId="0" fontId="2" fillId="0" borderId="0" xfId="47" applyAlignment="1"/>
    <xf numFmtId="0" fontId="64" fillId="24" borderId="72" xfId="0" applyFont="1" applyFill="1" applyBorder="1" applyAlignment="1" applyProtection="1">
      <alignment horizontal="center"/>
    </xf>
    <xf numFmtId="3" fontId="3" fillId="29" borderId="28" xfId="0" applyNumberFormat="1" applyFont="1" applyFill="1" applyBorder="1" applyAlignment="1" applyProtection="1">
      <alignment horizontal="center" vertical="center"/>
    </xf>
    <xf numFmtId="167" fontId="3" fillId="29" borderId="29" xfId="0" applyNumberFormat="1" applyFont="1" applyFill="1" applyBorder="1" applyAlignment="1" applyProtection="1">
      <alignment horizontal="center" vertical="center"/>
    </xf>
    <xf numFmtId="3" fontId="61" fillId="34" borderId="28" xfId="0" applyNumberFormat="1" applyFont="1" applyFill="1" applyBorder="1" applyAlignment="1" applyProtection="1">
      <alignment horizontal="center" vertical="center"/>
    </xf>
    <xf numFmtId="167" fontId="61" fillId="34" borderId="29" xfId="0" applyNumberFormat="1"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xf>
    <xf numFmtId="0" fontId="7" fillId="26" borderId="0" xfId="0" applyFont="1" applyFill="1" applyBorder="1" applyAlignment="1" applyProtection="1">
      <alignment horizontal="center" vertical="center" wrapText="1"/>
    </xf>
    <xf numFmtId="0" fontId="0" fillId="26" borderId="0" xfId="0" applyFill="1" applyBorder="1" applyAlignment="1">
      <alignment horizontal="center" vertical="center" wrapText="1"/>
    </xf>
    <xf numFmtId="0" fontId="33" fillId="24" borderId="0" xfId="0" applyFont="1" applyFill="1" applyBorder="1" applyAlignment="1" applyProtection="1">
      <alignment horizontal="left" vertical="center" wrapText="1"/>
    </xf>
    <xf numFmtId="167" fontId="3" fillId="29" borderId="42" xfId="0" applyNumberFormat="1" applyFont="1" applyFill="1" applyBorder="1" applyAlignment="1" applyProtection="1">
      <alignment horizontal="center" vertical="center"/>
    </xf>
    <xf numFmtId="0" fontId="3" fillId="0" borderId="36" xfId="0" applyFont="1" applyFill="1" applyBorder="1" applyAlignment="1" applyProtection="1">
      <alignment horizontal="center" vertical="center" wrapText="1"/>
    </xf>
    <xf numFmtId="0" fontId="57" fillId="26" borderId="25" xfId="0" applyFont="1" applyFill="1" applyBorder="1" applyAlignment="1" applyProtection="1">
      <alignment horizontal="center" vertical="center"/>
    </xf>
    <xf numFmtId="0" fontId="7" fillId="24" borderId="64" xfId="0" applyFont="1" applyFill="1" applyBorder="1" applyAlignment="1" applyProtection="1">
      <alignment vertical="top" wrapText="1"/>
    </xf>
    <xf numFmtId="0" fontId="3" fillId="24" borderId="92" xfId="0" applyFont="1" applyFill="1" applyBorder="1" applyProtection="1"/>
    <xf numFmtId="0" fontId="35" fillId="24" borderId="92" xfId="0" applyFont="1" applyFill="1" applyBorder="1" applyAlignment="1" applyProtection="1">
      <alignment vertical="top" wrapText="1"/>
    </xf>
    <xf numFmtId="0" fontId="9" fillId="24" borderId="0" xfId="0" applyFont="1" applyFill="1" applyBorder="1" applyAlignment="1" applyProtection="1">
      <alignment horizontal="right" vertical="top"/>
    </xf>
    <xf numFmtId="0" fontId="65" fillId="24" borderId="25" xfId="0" applyFont="1" applyFill="1" applyBorder="1" applyAlignment="1">
      <alignment horizontal="center"/>
    </xf>
    <xf numFmtId="0" fontId="38" fillId="26" borderId="95" xfId="0" applyFont="1" applyFill="1" applyBorder="1" applyAlignment="1" applyProtection="1">
      <alignment horizontal="center" vertical="center"/>
    </xf>
    <xf numFmtId="167" fontId="38" fillId="26" borderId="79" xfId="0" applyNumberFormat="1" applyFont="1" applyFill="1" applyBorder="1" applyAlignment="1" applyProtection="1">
      <alignment horizontal="center" vertical="center"/>
    </xf>
    <xf numFmtId="0" fontId="38" fillId="26" borderId="99" xfId="0" applyFont="1" applyFill="1" applyBorder="1" applyAlignment="1" applyProtection="1">
      <alignment horizontal="right"/>
    </xf>
    <xf numFmtId="167" fontId="38" fillId="26" borderId="82" xfId="0" applyNumberFormat="1" applyFont="1" applyFill="1" applyBorder="1" applyAlignment="1" applyProtection="1">
      <alignment horizontal="center" vertical="center"/>
    </xf>
    <xf numFmtId="167" fontId="38" fillId="26" borderId="31" xfId="0" applyNumberFormat="1" applyFont="1" applyFill="1" applyBorder="1" applyAlignment="1" applyProtection="1">
      <alignment horizontal="center" vertical="center"/>
    </xf>
    <xf numFmtId="167" fontId="38" fillId="26" borderId="41" xfId="0" applyNumberFormat="1" applyFont="1" applyFill="1" applyBorder="1" applyAlignment="1" applyProtection="1">
      <alignment horizontal="center" vertical="center"/>
    </xf>
    <xf numFmtId="167" fontId="38" fillId="26" borderId="33" xfId="0" applyNumberFormat="1" applyFont="1" applyFill="1" applyBorder="1" applyAlignment="1" applyProtection="1">
      <alignment horizontal="center" vertical="center"/>
    </xf>
    <xf numFmtId="1" fontId="53" fillId="40" borderId="32" xfId="0" applyNumberFormat="1" applyFont="1" applyFill="1" applyBorder="1" applyAlignment="1" applyProtection="1">
      <alignment horizontal="center"/>
    </xf>
    <xf numFmtId="1" fontId="53" fillId="40" borderId="25" xfId="0" applyNumberFormat="1" applyFont="1" applyFill="1" applyBorder="1" applyAlignment="1" applyProtection="1">
      <alignment horizontal="center"/>
    </xf>
    <xf numFmtId="0" fontId="56" fillId="0" borderId="25" xfId="0" applyFont="1" applyFill="1" applyBorder="1" applyProtection="1"/>
    <xf numFmtId="1" fontId="56" fillId="0" borderId="24" xfId="0" applyNumberFormat="1" applyFont="1" applyFill="1" applyBorder="1" applyProtection="1"/>
    <xf numFmtId="1" fontId="53" fillId="0" borderId="21" xfId="0" applyNumberFormat="1" applyFont="1" applyFill="1" applyBorder="1" applyAlignment="1" applyProtection="1">
      <alignment horizontal="center"/>
    </xf>
    <xf numFmtId="1" fontId="53" fillId="40" borderId="77" xfId="0" applyNumberFormat="1" applyFont="1" applyFill="1" applyBorder="1" applyAlignment="1" applyProtection="1">
      <alignment horizontal="center"/>
    </xf>
    <xf numFmtId="1" fontId="53" fillId="40" borderId="78" xfId="0" applyNumberFormat="1" applyFont="1" applyFill="1" applyBorder="1" applyAlignment="1" applyProtection="1">
      <alignment horizontal="center"/>
    </xf>
    <xf numFmtId="1" fontId="53" fillId="40" borderId="79" xfId="0" applyNumberFormat="1" applyFont="1" applyFill="1" applyBorder="1" applyAlignment="1" applyProtection="1">
      <alignment horizontal="center"/>
    </xf>
    <xf numFmtId="1" fontId="53" fillId="40" borderId="31" xfId="0" applyNumberFormat="1" applyFont="1" applyFill="1" applyBorder="1" applyAlignment="1" applyProtection="1">
      <alignment horizontal="center"/>
    </xf>
    <xf numFmtId="1" fontId="53" fillId="40" borderId="80" xfId="0" applyNumberFormat="1" applyFont="1" applyFill="1" applyBorder="1" applyAlignment="1" applyProtection="1">
      <alignment horizontal="center"/>
    </xf>
    <xf numFmtId="1" fontId="53" fillId="40" borderId="81" xfId="0" applyNumberFormat="1" applyFont="1" applyFill="1" applyBorder="1" applyAlignment="1" applyProtection="1">
      <alignment horizontal="center"/>
    </xf>
    <xf numFmtId="1" fontId="53" fillId="40" borderId="82" xfId="0" applyNumberFormat="1" applyFont="1" applyFill="1" applyBorder="1" applyAlignment="1" applyProtection="1">
      <alignment horizontal="center"/>
    </xf>
    <xf numFmtId="0" fontId="2" fillId="26" borderId="36" xfId="0" applyFont="1" applyFill="1" applyBorder="1" applyAlignment="1">
      <alignment horizontal="left" vertical="top" wrapText="1"/>
    </xf>
    <xf numFmtId="0" fontId="58" fillId="40" borderId="79" xfId="0" applyFont="1" applyFill="1" applyBorder="1" applyAlignment="1">
      <alignment horizontal="center"/>
    </xf>
    <xf numFmtId="0" fontId="58" fillId="40" borderId="31" xfId="0" applyFont="1" applyFill="1" applyBorder="1" applyAlignment="1">
      <alignment horizontal="center"/>
    </xf>
    <xf numFmtId="0" fontId="58" fillId="40" borderId="31" xfId="0" applyFont="1" applyFill="1" applyBorder="1" applyAlignment="1" applyProtection="1">
      <alignment horizontal="center" vertical="center"/>
    </xf>
    <xf numFmtId="0" fontId="58" fillId="40" borderId="82" xfId="0" applyFont="1" applyFill="1" applyBorder="1" applyAlignment="1" applyProtection="1">
      <alignment horizontal="center" vertical="center"/>
    </xf>
    <xf numFmtId="0" fontId="68" fillId="26" borderId="25" xfId="0" applyFont="1" applyFill="1" applyBorder="1" applyAlignment="1" applyProtection="1">
      <alignment horizontal="right"/>
    </xf>
    <xf numFmtId="1" fontId="58" fillId="0" borderId="77" xfId="0" applyNumberFormat="1" applyFont="1" applyFill="1" applyBorder="1" applyAlignment="1">
      <alignment horizontal="center" vertical="center"/>
    </xf>
    <xf numFmtId="1" fontId="58" fillId="0" borderId="78" xfId="0" applyNumberFormat="1" applyFont="1" applyFill="1" applyBorder="1" applyAlignment="1">
      <alignment horizontal="center"/>
    </xf>
    <xf numFmtId="1" fontId="58" fillId="40" borderId="79" xfId="0" applyNumberFormat="1" applyFont="1" applyFill="1" applyBorder="1" applyAlignment="1">
      <alignment horizontal="center"/>
    </xf>
    <xf numFmtId="1" fontId="58" fillId="0" borderId="32" xfId="0" applyNumberFormat="1" applyFont="1" applyFill="1" applyBorder="1" applyAlignment="1">
      <alignment horizontal="center" vertical="center"/>
    </xf>
    <xf numFmtId="1" fontId="58" fillId="0" borderId="25" xfId="0" applyNumberFormat="1" applyFont="1" applyFill="1" applyBorder="1" applyAlignment="1">
      <alignment horizontal="center"/>
    </xf>
    <xf numFmtId="1" fontId="58" fillId="40" borderId="31" xfId="0" applyNumberFormat="1" applyFont="1" applyFill="1" applyBorder="1" applyAlignment="1">
      <alignment horizontal="center"/>
    </xf>
    <xf numFmtId="1" fontId="58" fillId="38" borderId="32" xfId="0" applyNumberFormat="1" applyFont="1" applyFill="1" applyBorder="1" applyAlignment="1">
      <alignment horizontal="center" vertical="center"/>
    </xf>
    <xf numFmtId="1" fontId="58" fillId="38" borderId="25" xfId="0" applyNumberFormat="1" applyFont="1" applyFill="1" applyBorder="1" applyAlignment="1">
      <alignment horizontal="center"/>
    </xf>
    <xf numFmtId="1" fontId="58" fillId="40" borderId="31" xfId="0" applyNumberFormat="1" applyFont="1" applyFill="1" applyBorder="1" applyAlignment="1" applyProtection="1">
      <alignment horizontal="center" vertical="center"/>
    </xf>
    <xf numFmtId="1" fontId="58" fillId="0" borderId="81" xfId="0" applyNumberFormat="1" applyFont="1" applyFill="1" applyBorder="1" applyAlignment="1">
      <alignment horizontal="center"/>
    </xf>
    <xf numFmtId="1" fontId="58" fillId="40" borderId="82" xfId="0" applyNumberFormat="1" applyFont="1" applyFill="1" applyBorder="1" applyAlignment="1">
      <alignment horizontal="center"/>
    </xf>
    <xf numFmtId="1" fontId="58" fillId="38" borderId="25" xfId="0" applyNumberFormat="1" applyFont="1" applyFill="1" applyBorder="1" applyAlignment="1" applyProtection="1">
      <alignment horizontal="center" vertical="center"/>
    </xf>
    <xf numFmtId="1" fontId="58" fillId="36" borderId="32" xfId="0" applyNumberFormat="1" applyFont="1" applyFill="1" applyBorder="1" applyAlignment="1" applyProtection="1">
      <alignment horizontal="center" vertical="center"/>
    </xf>
    <xf numFmtId="1" fontId="58" fillId="36" borderId="25" xfId="0" applyNumberFormat="1" applyFont="1" applyFill="1" applyBorder="1" applyAlignment="1" applyProtection="1">
      <alignment horizontal="center" vertical="center"/>
    </xf>
    <xf numFmtId="1" fontId="58" fillId="26" borderId="25" xfId="0" applyNumberFormat="1" applyFont="1" applyFill="1" applyBorder="1" applyAlignment="1" applyProtection="1">
      <alignment horizontal="center" vertical="center"/>
    </xf>
    <xf numFmtId="1" fontId="58" fillId="26" borderId="80" xfId="0" applyNumberFormat="1" applyFont="1" applyFill="1" applyBorder="1" applyAlignment="1" applyProtection="1">
      <alignment horizontal="center" vertical="center"/>
    </xf>
    <xf numFmtId="1" fontId="58" fillId="26" borderId="81" xfId="0" applyNumberFormat="1" applyFont="1" applyFill="1" applyBorder="1" applyAlignment="1" applyProtection="1">
      <alignment horizontal="center" vertical="center"/>
    </xf>
    <xf numFmtId="0" fontId="38" fillId="40" borderId="79" xfId="0" applyFont="1" applyFill="1" applyBorder="1" applyAlignment="1">
      <alignment horizontal="center"/>
    </xf>
    <xf numFmtId="0" fontId="38" fillId="40" borderId="31" xfId="0" applyFont="1" applyFill="1" applyBorder="1" applyAlignment="1">
      <alignment horizontal="center"/>
    </xf>
    <xf numFmtId="0" fontId="3" fillId="40" borderId="31" xfId="0" applyFont="1" applyFill="1" applyBorder="1" applyAlignment="1" applyProtection="1">
      <alignment horizontal="center" vertical="center"/>
    </xf>
    <xf numFmtId="0" fontId="3" fillId="40" borderId="82" xfId="0" applyFont="1" applyFill="1" applyBorder="1" applyAlignment="1" applyProtection="1">
      <alignment horizontal="center" vertical="center"/>
    </xf>
    <xf numFmtId="0" fontId="3" fillId="40" borderId="79" xfId="0" applyFont="1" applyFill="1" applyBorder="1" applyAlignment="1">
      <alignment horizontal="center"/>
    </xf>
    <xf numFmtId="0" fontId="3" fillId="40" borderId="31" xfId="0" applyFont="1" applyFill="1" applyBorder="1" applyAlignment="1">
      <alignment horizontal="center"/>
    </xf>
    <xf numFmtId="0" fontId="3" fillId="26" borderId="31" xfId="0" applyFont="1" applyFill="1" applyBorder="1" applyAlignment="1" applyProtection="1">
      <alignment horizontal="left" vertical="center" wrapText="1"/>
    </xf>
    <xf numFmtId="1" fontId="53" fillId="40" borderId="25" xfId="0" applyNumberFormat="1" applyFont="1" applyFill="1" applyBorder="1" applyAlignment="1" applyProtection="1">
      <alignment horizontal="center" vertical="top"/>
    </xf>
    <xf numFmtId="1" fontId="56" fillId="40" borderId="25" xfId="0" applyNumberFormat="1" applyFont="1" applyFill="1" applyBorder="1" applyAlignment="1" applyProtection="1">
      <alignment horizontal="center" vertical="top"/>
    </xf>
    <xf numFmtId="3" fontId="3" fillId="0" borderId="31" xfId="0" applyNumberFormat="1" applyFont="1" applyFill="1" applyBorder="1" applyAlignment="1" applyProtection="1">
      <alignment horizontal="center" vertical="center"/>
    </xf>
    <xf numFmtId="0" fontId="38" fillId="40" borderId="82" xfId="0" applyFont="1" applyFill="1" applyBorder="1" applyAlignment="1">
      <alignment horizontal="center"/>
    </xf>
    <xf numFmtId="9" fontId="3" fillId="0" borderId="31" xfId="0" applyNumberFormat="1" applyFont="1" applyFill="1" applyBorder="1" applyAlignment="1" applyProtection="1">
      <alignment horizontal="center" vertical="center"/>
    </xf>
    <xf numFmtId="0" fontId="3" fillId="0" borderId="31" xfId="0" applyFont="1" applyFill="1" applyBorder="1" applyAlignment="1" applyProtection="1">
      <alignment vertical="center"/>
    </xf>
    <xf numFmtId="3" fontId="3" fillId="0" borderId="42" xfId="0" applyNumberFormat="1" applyFont="1" applyFill="1" applyBorder="1" applyAlignment="1" applyProtection="1">
      <alignment horizontal="center" vertical="center"/>
    </xf>
    <xf numFmtId="0" fontId="3" fillId="26" borderId="104" xfId="0" applyFont="1" applyFill="1" applyBorder="1" applyProtection="1"/>
    <xf numFmtId="164" fontId="3" fillId="26" borderId="28" xfId="0" applyNumberFormat="1" applyFont="1" applyFill="1" applyBorder="1" applyAlignment="1" applyProtection="1">
      <alignment horizontal="center" vertical="center"/>
    </xf>
    <xf numFmtId="0" fontId="41" fillId="26" borderId="0" xfId="0" applyFont="1" applyFill="1" applyBorder="1" applyAlignment="1" applyProtection="1">
      <alignment horizontal="right"/>
    </xf>
    <xf numFmtId="0" fontId="62" fillId="26" borderId="24" xfId="0" applyFont="1" applyFill="1" applyBorder="1" applyAlignment="1">
      <alignment horizontal="center" wrapText="1"/>
    </xf>
    <xf numFmtId="0" fontId="62" fillId="26" borderId="25" xfId="0" applyFont="1" applyFill="1" applyBorder="1" applyAlignment="1">
      <alignment horizontal="center" wrapText="1"/>
    </xf>
    <xf numFmtId="0" fontId="57" fillId="26" borderId="0" xfId="0" applyFont="1" applyFill="1" applyBorder="1" applyAlignment="1" applyProtection="1">
      <alignment horizontal="left"/>
    </xf>
    <xf numFmtId="0" fontId="54" fillId="26" borderId="0" xfId="0" applyFont="1" applyFill="1" applyBorder="1" applyAlignment="1" applyProtection="1">
      <alignment horizontal="right"/>
    </xf>
    <xf numFmtId="167" fontId="63" fillId="26" borderId="24" xfId="0" applyNumberFormat="1" applyFont="1" applyFill="1" applyBorder="1" applyAlignment="1">
      <alignment horizontal="right"/>
    </xf>
    <xf numFmtId="0" fontId="63" fillId="26" borderId="25" xfId="0" applyFont="1" applyFill="1" applyBorder="1" applyAlignment="1">
      <alignment horizontal="right"/>
    </xf>
    <xf numFmtId="0" fontId="56" fillId="26" borderId="28" xfId="0" applyFont="1" applyFill="1" applyBorder="1" applyAlignment="1" applyProtection="1">
      <alignment horizontal="left" vertical="top" wrapText="1"/>
    </xf>
    <xf numFmtId="0" fontId="53" fillId="26" borderId="0" xfId="0" applyFont="1" applyFill="1" applyBorder="1" applyAlignment="1">
      <alignment horizontal="left"/>
    </xf>
    <xf numFmtId="0" fontId="68" fillId="26" borderId="25" xfId="0" applyFont="1" applyFill="1" applyBorder="1" applyAlignment="1">
      <alignment horizontal="center"/>
    </xf>
    <xf numFmtId="0" fontId="68" fillId="26" borderId="25" xfId="0" applyFont="1" applyFill="1" applyBorder="1" applyAlignment="1">
      <alignment horizontal="center" vertical="center"/>
    </xf>
    <xf numFmtId="1" fontId="68" fillId="26" borderId="25" xfId="0" applyNumberFormat="1" applyFont="1" applyFill="1" applyBorder="1" applyAlignment="1" applyProtection="1">
      <alignment horizontal="center" vertical="top"/>
    </xf>
    <xf numFmtId="1" fontId="68" fillId="26" borderId="25" xfId="0" applyNumberFormat="1" applyFont="1" applyFill="1" applyBorder="1" applyAlignment="1">
      <alignment horizontal="center" vertical="center"/>
    </xf>
    <xf numFmtId="1" fontId="68" fillId="26" borderId="25" xfId="0" applyNumberFormat="1" applyFont="1" applyFill="1" applyBorder="1" applyAlignment="1">
      <alignment horizontal="center"/>
    </xf>
    <xf numFmtId="0" fontId="63" fillId="26" borderId="94" xfId="0" applyFont="1" applyFill="1" applyBorder="1" applyAlignment="1">
      <alignment horizontal="center"/>
    </xf>
    <xf numFmtId="0" fontId="63" fillId="26" borderId="102" xfId="0" applyFont="1" applyFill="1" applyBorder="1" applyAlignment="1">
      <alignment horizontal="center" vertical="center" wrapText="1"/>
    </xf>
    <xf numFmtId="0" fontId="63" fillId="26" borderId="84" xfId="0" applyFont="1" applyFill="1" applyBorder="1" applyAlignment="1">
      <alignment horizontal="center" vertical="center" wrapText="1"/>
    </xf>
    <xf numFmtId="0" fontId="63" fillId="26" borderId="103" xfId="0" applyFont="1" applyFill="1" applyBorder="1" applyAlignment="1">
      <alignment horizontal="center" vertical="center" wrapText="1"/>
    </xf>
    <xf numFmtId="0" fontId="56" fillId="26" borderId="83" xfId="0" applyFont="1" applyFill="1" applyBorder="1" applyAlignment="1">
      <alignment horizontal="right"/>
    </xf>
    <xf numFmtId="0" fontId="63" fillId="26" borderId="48" xfId="0" applyFont="1" applyFill="1" applyBorder="1" applyAlignment="1">
      <alignment horizontal="center"/>
    </xf>
    <xf numFmtId="0" fontId="63" fillId="26" borderId="93" xfId="0" applyFont="1" applyFill="1" applyBorder="1" applyAlignment="1">
      <alignment horizontal="center" vertical="center"/>
    </xf>
    <xf numFmtId="0" fontId="63" fillId="26" borderId="21" xfId="0" applyFont="1" applyFill="1" applyBorder="1" applyAlignment="1">
      <alignment horizontal="center"/>
    </xf>
    <xf numFmtId="0" fontId="63" fillId="26" borderId="91" xfId="0" applyFont="1" applyFill="1" applyBorder="1" applyAlignment="1">
      <alignment horizontal="center"/>
    </xf>
    <xf numFmtId="0" fontId="56" fillId="26" borderId="39" xfId="0" applyFont="1" applyFill="1" applyBorder="1" applyAlignment="1">
      <alignment horizontal="right"/>
    </xf>
    <xf numFmtId="0" fontId="63" fillId="26" borderId="29" xfId="0" applyFont="1" applyFill="1" applyBorder="1" applyAlignment="1">
      <alignment horizontal="center"/>
    </xf>
    <xf numFmtId="0" fontId="56" fillId="26" borderId="32" xfId="0" applyFont="1" applyFill="1" applyBorder="1" applyAlignment="1">
      <alignment horizontal="right"/>
    </xf>
    <xf numFmtId="0" fontId="63" fillId="26" borderId="37" xfId="0" applyFont="1" applyFill="1" applyBorder="1" applyAlignment="1">
      <alignment horizontal="center"/>
    </xf>
    <xf numFmtId="0" fontId="56" fillId="26" borderId="34" xfId="0" applyFont="1" applyFill="1" applyBorder="1" applyAlignment="1">
      <alignment horizontal="right"/>
    </xf>
    <xf numFmtId="0" fontId="63" fillId="26" borderId="100" xfId="0" applyFont="1" applyFill="1" applyBorder="1" applyAlignment="1">
      <alignment horizontal="center"/>
    </xf>
    <xf numFmtId="0" fontId="63" fillId="26" borderId="98" xfId="0" applyFont="1" applyFill="1" applyBorder="1" applyAlignment="1">
      <alignment horizontal="center"/>
    </xf>
    <xf numFmtId="0" fontId="63" fillId="26" borderId="78" xfId="0" applyFont="1" applyFill="1" applyBorder="1" applyAlignment="1">
      <alignment horizontal="center"/>
    </xf>
    <xf numFmtId="0" fontId="63" fillId="26" borderId="96" xfId="0" applyFont="1" applyFill="1" applyBorder="1" applyAlignment="1">
      <alignment horizontal="center"/>
    </xf>
    <xf numFmtId="0" fontId="56" fillId="26" borderId="77" xfId="0" applyFont="1" applyFill="1" applyBorder="1" applyAlignment="1">
      <alignment horizontal="right"/>
    </xf>
    <xf numFmtId="0" fontId="63" fillId="26" borderId="101" xfId="0" applyFont="1" applyFill="1" applyBorder="1" applyAlignment="1">
      <alignment horizontal="center"/>
    </xf>
    <xf numFmtId="0" fontId="41" fillId="26" borderId="81" xfId="0" applyFont="1" applyFill="1" applyBorder="1" applyAlignment="1" applyProtection="1">
      <alignment horizontal="right"/>
    </xf>
    <xf numFmtId="0" fontId="41" fillId="26" borderId="81" xfId="0" applyFont="1" applyFill="1" applyBorder="1" applyAlignment="1" applyProtection="1">
      <alignment horizontal="center"/>
    </xf>
    <xf numFmtId="0" fontId="41" fillId="26" borderId="97" xfId="0" applyFont="1" applyFill="1" applyBorder="1" applyAlignment="1" applyProtection="1">
      <alignment horizontal="center"/>
    </xf>
    <xf numFmtId="0" fontId="56" fillId="26" borderId="80" xfId="0" applyFont="1" applyFill="1" applyBorder="1" applyAlignment="1">
      <alignment horizontal="right"/>
    </xf>
    <xf numFmtId="165" fontId="61" fillId="34" borderId="28" xfId="0" quotePrefix="1" applyNumberFormat="1" applyFont="1" applyFill="1" applyBorder="1" applyAlignment="1" applyProtection="1">
      <alignment horizontal="center" vertical="center"/>
      <protection hidden="1"/>
    </xf>
    <xf numFmtId="0" fontId="0" fillId="0" borderId="0" xfId="0" applyBorder="1" applyAlignment="1">
      <alignment wrapText="1"/>
    </xf>
    <xf numFmtId="0" fontId="35" fillId="24" borderId="0" xfId="0" applyFont="1" applyFill="1" applyBorder="1" applyAlignment="1" applyProtection="1">
      <alignment vertical="top" wrapText="1"/>
    </xf>
    <xf numFmtId="0" fontId="7" fillId="24" borderId="0" xfId="0" applyFont="1" applyFill="1" applyBorder="1" applyAlignment="1" applyProtection="1">
      <alignment horizontal="center" vertical="center"/>
    </xf>
    <xf numFmtId="0" fontId="0" fillId="26" borderId="0" xfId="0" applyFill="1" applyBorder="1" applyAlignment="1"/>
    <xf numFmtId="0" fontId="50" fillId="24" borderId="0" xfId="0" applyFont="1" applyFill="1" applyBorder="1" applyAlignment="1" applyProtection="1">
      <alignment vertical="top" wrapText="1"/>
    </xf>
    <xf numFmtId="0" fontId="0" fillId="0" borderId="0" xfId="0" applyBorder="1" applyAlignment="1">
      <alignment vertical="top" wrapText="1"/>
    </xf>
    <xf numFmtId="0" fontId="35" fillId="24" borderId="105" xfId="0" applyFont="1" applyFill="1" applyBorder="1" applyAlignment="1" applyProtection="1">
      <alignment vertical="top" wrapText="1"/>
    </xf>
    <xf numFmtId="0" fontId="3" fillId="24" borderId="105" xfId="0" applyFont="1" applyFill="1" applyBorder="1" applyProtection="1"/>
    <xf numFmtId="0" fontId="3" fillId="24" borderId="105" xfId="0" applyFont="1" applyFill="1" applyBorder="1" applyAlignment="1" applyProtection="1">
      <alignment vertical="top"/>
    </xf>
    <xf numFmtId="0" fontId="7" fillId="24" borderId="105" xfId="0" applyFont="1" applyFill="1" applyBorder="1" applyAlignment="1" applyProtection="1">
      <alignment horizontal="center" vertical="center"/>
    </xf>
    <xf numFmtId="0" fontId="3" fillId="24" borderId="72" xfId="0" applyFont="1" applyFill="1" applyBorder="1" applyAlignment="1" applyProtection="1"/>
    <xf numFmtId="0" fontId="3" fillId="24" borderId="72" xfId="0" applyFont="1" applyFill="1" applyBorder="1" applyAlignment="1" applyProtection="1">
      <alignment horizontal="left" vertical="top"/>
    </xf>
    <xf numFmtId="0" fontId="3" fillId="24" borderId="105" xfId="0" applyFont="1" applyFill="1" applyBorder="1" applyAlignment="1" applyProtection="1"/>
    <xf numFmtId="0" fontId="69" fillId="24" borderId="0" xfId="0" applyFont="1" applyFill="1" applyBorder="1" applyAlignment="1" applyProtection="1">
      <alignment vertical="top" wrapText="1"/>
    </xf>
    <xf numFmtId="3" fontId="3" fillId="0" borderId="31" xfId="0" applyNumberFormat="1"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3" fontId="3" fillId="0" borderId="33" xfId="0" applyNumberFormat="1" applyFont="1" applyFill="1" applyBorder="1" applyAlignment="1" applyProtection="1">
      <alignment horizontal="left" vertical="center" wrapText="1"/>
    </xf>
    <xf numFmtId="0" fontId="38" fillId="26" borderId="26" xfId="0" applyFont="1" applyFill="1" applyBorder="1" applyAlignment="1" applyProtection="1">
      <alignment horizontal="right" vertical="center"/>
    </xf>
    <xf numFmtId="0" fontId="3" fillId="0" borderId="0" xfId="0" applyFont="1" applyFill="1" applyBorder="1" applyAlignment="1" applyProtection="1">
      <alignment vertical="center"/>
    </xf>
    <xf numFmtId="3" fontId="3"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1" xfId="0" applyFont="1" applyFill="1" applyBorder="1" applyAlignment="1" applyProtection="1">
      <alignment vertical="center"/>
    </xf>
    <xf numFmtId="3" fontId="3" fillId="0" borderId="11" xfId="0" applyNumberFormat="1" applyFont="1" applyFill="1" applyBorder="1" applyAlignment="1" applyProtection="1">
      <alignment horizontal="left" vertical="center" wrapText="1"/>
    </xf>
    <xf numFmtId="0" fontId="38" fillId="26" borderId="11" xfId="0" applyFont="1" applyFill="1" applyBorder="1" applyAlignment="1" applyProtection="1">
      <alignment horizontal="right" vertical="center"/>
    </xf>
    <xf numFmtId="0" fontId="35" fillId="24" borderId="0" xfId="0" applyFont="1" applyFill="1" applyBorder="1" applyAlignment="1" applyProtection="1">
      <alignment vertical="top" wrapText="1"/>
    </xf>
    <xf numFmtId="0" fontId="7" fillId="24" borderId="0" xfId="0" applyFont="1" applyFill="1" applyBorder="1" applyAlignment="1" applyProtection="1">
      <alignment vertical="top" wrapText="1"/>
    </xf>
    <xf numFmtId="0" fontId="3" fillId="24" borderId="0" xfId="0" applyFont="1" applyFill="1" applyBorder="1" applyAlignment="1" applyProtection="1">
      <alignment horizontal="left" vertical="top" wrapText="1"/>
    </xf>
    <xf numFmtId="0" fontId="7" fillId="24" borderId="0" xfId="0" applyFont="1" applyFill="1" applyBorder="1" applyAlignment="1" applyProtection="1">
      <alignment horizontal="center" vertical="center"/>
    </xf>
    <xf numFmtId="0" fontId="7" fillId="24" borderId="11" xfId="0" applyFont="1" applyFill="1" applyBorder="1" applyAlignment="1" applyProtection="1">
      <alignment vertical="top" wrapText="1"/>
    </xf>
    <xf numFmtId="0" fontId="0" fillId="0" borderId="0" xfId="0" applyBorder="1" applyAlignment="1" applyProtection="1">
      <alignment vertical="top" wrapText="1"/>
    </xf>
    <xf numFmtId="0" fontId="7" fillId="0" borderId="0" xfId="0" applyFont="1" applyFill="1" applyAlignment="1" applyProtection="1">
      <alignment horizontal="center" vertical="center"/>
    </xf>
    <xf numFmtId="0" fontId="35" fillId="24" borderId="50" xfId="0" applyFont="1" applyFill="1" applyBorder="1" applyAlignment="1" applyProtection="1">
      <alignment vertical="top" wrapText="1"/>
    </xf>
    <xf numFmtId="0" fontId="7" fillId="24" borderId="50" xfId="0" applyFont="1" applyFill="1" applyBorder="1" applyAlignment="1" applyProtection="1">
      <alignment horizontal="center" vertical="center"/>
    </xf>
    <xf numFmtId="0" fontId="7" fillId="24" borderId="105" xfId="0" applyFont="1" applyFill="1" applyBorder="1" applyAlignment="1" applyProtection="1">
      <alignment vertical="top" wrapText="1"/>
    </xf>
    <xf numFmtId="0" fontId="0" fillId="24" borderId="11" xfId="0" applyFill="1" applyBorder="1" applyAlignment="1" applyProtection="1">
      <alignment wrapText="1"/>
    </xf>
    <xf numFmtId="0" fontId="7" fillId="24" borderId="11" xfId="0" applyFont="1" applyFill="1" applyBorder="1" applyAlignment="1" applyProtection="1">
      <alignment horizontal="center" vertical="center"/>
    </xf>
    <xf numFmtId="0" fontId="3" fillId="24" borderId="11" xfId="0" applyFont="1" applyFill="1" applyBorder="1" applyAlignment="1" applyProtection="1"/>
    <xf numFmtId="0" fontId="0" fillId="24" borderId="105" xfId="0" applyFill="1" applyBorder="1" applyAlignment="1" applyProtection="1">
      <alignment wrapText="1"/>
    </xf>
    <xf numFmtId="0" fontId="70" fillId="41" borderId="72" xfId="0" applyFont="1" applyFill="1" applyBorder="1" applyAlignment="1" applyProtection="1">
      <alignment horizontal="center"/>
    </xf>
    <xf numFmtId="2" fontId="3" fillId="24" borderId="0" xfId="0" applyNumberFormat="1" applyFont="1" applyFill="1" applyBorder="1" applyAlignment="1" applyProtection="1">
      <protection locked="0"/>
    </xf>
    <xf numFmtId="2" fontId="3" fillId="24" borderId="0" xfId="0" applyNumberFormat="1" applyFont="1" applyFill="1" applyBorder="1" applyProtection="1">
      <protection locked="0"/>
    </xf>
    <xf numFmtId="0" fontId="3" fillId="24" borderId="11" xfId="0" applyFont="1" applyFill="1" applyBorder="1" applyAlignment="1" applyProtection="1">
      <alignment horizontal="left"/>
    </xf>
    <xf numFmtId="0" fontId="3" fillId="24" borderId="64" xfId="0" applyFont="1" applyFill="1" applyBorder="1" applyAlignment="1" applyProtection="1"/>
    <xf numFmtId="0" fontId="3" fillId="24" borderId="92" xfId="0" applyFont="1" applyFill="1" applyBorder="1" applyAlignment="1" applyProtection="1">
      <alignment vertical="top"/>
    </xf>
    <xf numFmtId="0" fontId="7" fillId="26" borderId="92" xfId="0" applyFont="1" applyFill="1" applyBorder="1" applyAlignment="1" applyProtection="1">
      <alignment horizontal="center" vertical="top"/>
    </xf>
    <xf numFmtId="0" fontId="7" fillId="26" borderId="64" xfId="0" applyFont="1" applyFill="1" applyBorder="1" applyAlignment="1" applyProtection="1">
      <alignment horizontal="center"/>
    </xf>
    <xf numFmtId="0" fontId="7" fillId="28" borderId="24" xfId="47" applyFont="1" applyFill="1" applyBorder="1" applyAlignment="1" applyProtection="1">
      <alignment horizontal="center" vertical="center" wrapText="1"/>
    </xf>
    <xf numFmtId="0" fontId="7" fillId="28" borderId="25" xfId="47" applyFont="1" applyFill="1" applyBorder="1" applyAlignment="1" applyProtection="1">
      <alignment horizontal="center" vertical="center" wrapText="1"/>
    </xf>
    <xf numFmtId="0" fontId="7" fillId="28" borderId="31" xfId="47" applyFont="1" applyFill="1" applyBorder="1" applyAlignment="1" applyProtection="1">
      <alignment horizontal="center" vertical="center" wrapText="1"/>
    </xf>
    <xf numFmtId="0" fontId="6" fillId="24" borderId="26" xfId="0" applyFont="1" applyFill="1" applyBorder="1" applyAlignment="1">
      <alignment horizontal="center"/>
    </xf>
    <xf numFmtId="0" fontId="6" fillId="24" borderId="65" xfId="0" applyFont="1" applyFill="1" applyBorder="1" applyAlignment="1">
      <alignment horizontal="center"/>
    </xf>
    <xf numFmtId="0" fontId="6" fillId="24" borderId="21" xfId="0" applyFont="1" applyFill="1" applyBorder="1" applyAlignment="1">
      <alignment horizontal="center"/>
    </xf>
    <xf numFmtId="0" fontId="35" fillId="24" borderId="26" xfId="0" applyFont="1" applyFill="1" applyBorder="1" applyAlignment="1">
      <alignment horizontal="center"/>
    </xf>
    <xf numFmtId="0" fontId="35" fillId="24" borderId="65" xfId="0" applyFont="1" applyFill="1" applyBorder="1" applyAlignment="1">
      <alignment horizontal="center"/>
    </xf>
    <xf numFmtId="0" fontId="35" fillId="24" borderId="21" xfId="0" applyFont="1" applyFill="1" applyBorder="1" applyAlignment="1">
      <alignment horizontal="center"/>
    </xf>
    <xf numFmtId="0" fontId="44" fillId="24" borderId="0" xfId="0" applyFont="1" applyFill="1" applyBorder="1" applyAlignment="1">
      <alignment horizontal="right" vertical="top" wrapText="1"/>
    </xf>
    <xf numFmtId="0" fontId="0" fillId="0" borderId="0" xfId="0" applyAlignment="1">
      <alignment wrapText="1"/>
    </xf>
    <xf numFmtId="0" fontId="0" fillId="0" borderId="20" xfId="0" applyBorder="1" applyAlignment="1">
      <alignment wrapText="1"/>
    </xf>
    <xf numFmtId="0" fontId="31" fillId="24" borderId="0" xfId="0" applyFont="1" applyFill="1" applyBorder="1" applyAlignment="1">
      <alignment horizontal="center" wrapText="1"/>
    </xf>
    <xf numFmtId="0" fontId="0" fillId="0" borderId="0" xfId="0" applyBorder="1" applyAlignment="1">
      <alignment wrapText="1"/>
    </xf>
    <xf numFmtId="0" fontId="31" fillId="0" borderId="36" xfId="0" applyFont="1" applyBorder="1" applyAlignment="1">
      <alignment horizontal="center" wrapText="1"/>
    </xf>
    <xf numFmtId="0" fontId="0" fillId="0" borderId="36" xfId="0" applyBorder="1" applyAlignment="1">
      <alignment wrapText="1"/>
    </xf>
    <xf numFmtId="0" fontId="2" fillId="24" borderId="0" xfId="0" applyFont="1" applyFill="1" applyBorder="1" applyAlignment="1">
      <alignment horizontal="center" wrapText="1"/>
    </xf>
    <xf numFmtId="0" fontId="0" fillId="0" borderId="0" xfId="0" applyAlignment="1">
      <alignment horizontal="center" wrapText="1"/>
    </xf>
    <xf numFmtId="0" fontId="2" fillId="0" borderId="0" xfId="0" applyFont="1" applyBorder="1" applyAlignment="1">
      <alignment horizontal="center" wrapText="1"/>
    </xf>
    <xf numFmtId="0" fontId="71" fillId="24" borderId="0" xfId="0" applyFont="1" applyFill="1" applyAlignment="1">
      <alignment horizontal="center" vertical="center" wrapText="1"/>
    </xf>
    <xf numFmtId="0" fontId="35" fillId="24" borderId="0" xfId="0" applyFont="1" applyFill="1" applyBorder="1" applyAlignment="1" applyProtection="1">
      <alignment vertical="top" wrapText="1"/>
    </xf>
    <xf numFmtId="0" fontId="7" fillId="24" borderId="0" xfId="0" applyFont="1" applyFill="1" applyBorder="1" applyAlignment="1" applyProtection="1">
      <alignment vertical="top" wrapText="1"/>
    </xf>
    <xf numFmtId="0" fontId="35" fillId="24" borderId="70" xfId="0" applyFont="1" applyFill="1" applyBorder="1" applyAlignment="1" applyProtection="1">
      <alignment vertical="top" wrapText="1"/>
    </xf>
    <xf numFmtId="0" fontId="6" fillId="24" borderId="67" xfId="0" applyFont="1" applyFill="1" applyBorder="1" applyAlignment="1" applyProtection="1">
      <alignment horizontal="center" wrapText="1"/>
    </xf>
    <xf numFmtId="0" fontId="0" fillId="0" borderId="68" xfId="0" applyBorder="1" applyAlignment="1" applyProtection="1">
      <alignment wrapText="1"/>
    </xf>
    <xf numFmtId="0" fontId="0" fillId="0" borderId="69" xfId="0" applyBorder="1" applyAlignment="1" applyProtection="1">
      <alignment wrapText="1"/>
    </xf>
    <xf numFmtId="0" fontId="3" fillId="24" borderId="105" xfId="0" applyFont="1" applyFill="1" applyBorder="1" applyAlignment="1" applyProtection="1">
      <alignment horizontal="left" vertical="top" wrapText="1"/>
    </xf>
    <xf numFmtId="0" fontId="3" fillId="24" borderId="0" xfId="0" applyFont="1" applyFill="1" applyBorder="1" applyAlignment="1" applyProtection="1">
      <alignment horizontal="left" vertical="top" wrapText="1"/>
    </xf>
    <xf numFmtId="0" fontId="7" fillId="24" borderId="64" xfId="0" applyFont="1" applyFill="1" applyBorder="1" applyAlignment="1" applyProtection="1">
      <alignment horizontal="center" vertical="center"/>
    </xf>
    <xf numFmtId="0" fontId="7" fillId="24" borderId="0" xfId="0" applyFont="1" applyFill="1" applyBorder="1" applyAlignment="1" applyProtection="1">
      <alignment horizontal="center" vertical="center"/>
    </xf>
    <xf numFmtId="0" fontId="7" fillId="24" borderId="63" xfId="0" applyFont="1" applyFill="1" applyBorder="1" applyAlignment="1" applyProtection="1">
      <alignment horizontal="center" vertical="center"/>
    </xf>
    <xf numFmtId="0" fontId="3" fillId="24" borderId="0" xfId="0" applyFont="1" applyFill="1" applyBorder="1" applyAlignment="1" applyProtection="1">
      <alignment horizontal="left"/>
    </xf>
    <xf numFmtId="0" fontId="0" fillId="26" borderId="0" xfId="0" applyFill="1" applyBorder="1" applyAlignment="1" applyProtection="1">
      <alignment horizontal="left" vertical="center" wrapText="1"/>
    </xf>
    <xf numFmtId="0" fontId="5" fillId="26" borderId="45" xfId="0" applyFont="1" applyFill="1" applyBorder="1" applyAlignment="1" applyProtection="1">
      <alignment horizontal="center" vertical="center" wrapText="1"/>
      <protection locked="0"/>
    </xf>
    <xf numFmtId="0" fontId="5" fillId="0" borderId="46" xfId="0" applyFont="1" applyBorder="1" applyAlignment="1" applyProtection="1">
      <alignment wrapText="1"/>
      <protection locked="0"/>
    </xf>
    <xf numFmtId="0" fontId="34" fillId="26" borderId="47" xfId="0" applyFont="1" applyFill="1" applyBorder="1" applyAlignment="1" applyProtection="1">
      <alignment horizontal="center" vertical="center" wrapText="1"/>
    </xf>
    <xf numFmtId="0" fontId="3" fillId="24" borderId="0" xfId="0" applyFont="1" applyFill="1" applyBorder="1" applyAlignment="1" applyProtection="1">
      <alignment horizontal="left" wrapText="1"/>
    </xf>
    <xf numFmtId="0" fontId="2" fillId="24" borderId="0" xfId="0" applyFont="1" applyFill="1" applyBorder="1" applyAlignment="1" applyProtection="1">
      <alignment horizontal="center" vertical="center"/>
    </xf>
    <xf numFmtId="0" fontId="2" fillId="24" borderId="70" xfId="0" applyFont="1" applyFill="1" applyBorder="1" applyAlignment="1" applyProtection="1">
      <alignment horizontal="center" vertical="center"/>
    </xf>
    <xf numFmtId="0" fontId="51" fillId="24" borderId="0" xfId="0" applyFont="1" applyFill="1" applyBorder="1" applyAlignment="1" applyProtection="1">
      <alignment horizontal="left" vertical="center" wrapText="1"/>
    </xf>
    <xf numFmtId="0" fontId="51" fillId="24" borderId="70" xfId="0" applyFont="1" applyFill="1" applyBorder="1" applyAlignment="1" applyProtection="1">
      <alignment horizontal="left" vertical="center" wrapText="1"/>
    </xf>
    <xf numFmtId="0" fontId="7" fillId="24" borderId="11" xfId="0" applyFont="1" applyFill="1" applyBorder="1" applyAlignment="1" applyProtection="1">
      <alignment vertical="top" wrapText="1"/>
    </xf>
    <xf numFmtId="2" fontId="49" fillId="24" borderId="0" xfId="34" applyNumberFormat="1" applyFill="1" applyBorder="1" applyAlignment="1" applyProtection="1">
      <alignment horizontal="left" vertical="center" wrapText="1"/>
      <protection locked="0"/>
    </xf>
    <xf numFmtId="2" fontId="0" fillId="0" borderId="0" xfId="0" applyNumberFormat="1" applyBorder="1" applyAlignment="1" applyProtection="1">
      <protection locked="0"/>
    </xf>
    <xf numFmtId="2" fontId="49" fillId="0" borderId="0" xfId="34" applyNumberFormat="1" applyBorder="1" applyAlignment="1" applyProtection="1">
      <protection locked="0"/>
    </xf>
    <xf numFmtId="2" fontId="49" fillId="26" borderId="0" xfId="34" applyNumberFormat="1" applyFill="1" applyBorder="1" applyAlignment="1" applyProtection="1">
      <alignment horizontal="left" vertical="center" wrapText="1"/>
      <protection locked="0"/>
    </xf>
    <xf numFmtId="2" fontId="0" fillId="26" borderId="0" xfId="0" applyNumberFormat="1" applyFill="1" applyBorder="1" applyAlignment="1" applyProtection="1">
      <protection locked="0"/>
    </xf>
    <xf numFmtId="2" fontId="0" fillId="0" borderId="0" xfId="0" applyNumberFormat="1" applyBorder="1" applyAlignment="1" applyProtection="1">
      <alignment wrapText="1"/>
      <protection locked="0"/>
    </xf>
    <xf numFmtId="2" fontId="50" fillId="24" borderId="0" xfId="0" applyNumberFormat="1" applyFont="1" applyFill="1" applyBorder="1" applyAlignment="1" applyProtection="1">
      <alignment vertical="top" wrapText="1"/>
      <protection locked="0"/>
    </xf>
    <xf numFmtId="2" fontId="0" fillId="0" borderId="0" xfId="0" applyNumberFormat="1" applyBorder="1" applyAlignment="1" applyProtection="1">
      <alignment vertical="top" wrapText="1"/>
      <protection locked="0"/>
    </xf>
    <xf numFmtId="0" fontId="7" fillId="28" borderId="24" xfId="0" applyFont="1" applyFill="1" applyBorder="1" applyAlignment="1" applyProtection="1">
      <alignment horizontal="center" vertical="center" wrapText="1"/>
    </xf>
    <xf numFmtId="0" fontId="7" fillId="28" borderId="25" xfId="0" applyFont="1" applyFill="1" applyBorder="1" applyAlignment="1" applyProtection="1">
      <alignment horizontal="center" vertical="center" wrapText="1"/>
    </xf>
    <xf numFmtId="0" fontId="7" fillId="28" borderId="31" xfId="0" applyFont="1" applyFill="1" applyBorder="1" applyAlignment="1" applyProtection="1">
      <alignment horizontal="center" vertical="center" wrapText="1"/>
    </xf>
    <xf numFmtId="0" fontId="34" fillId="26" borderId="34" xfId="0" applyFont="1" applyFill="1" applyBorder="1" applyAlignment="1" applyProtection="1">
      <alignment horizontal="center" vertical="center"/>
    </xf>
    <xf numFmtId="0" fontId="34" fillId="26" borderId="38" xfId="0" applyFont="1" applyFill="1" applyBorder="1" applyAlignment="1" applyProtection="1">
      <alignment horizontal="center" vertical="center"/>
    </xf>
    <xf numFmtId="0" fontId="34" fillId="26" borderId="39" xfId="0" applyFont="1" applyFill="1" applyBorder="1" applyAlignment="1" applyProtection="1">
      <alignment horizontal="center" vertical="center"/>
    </xf>
    <xf numFmtId="0" fontId="34" fillId="24" borderId="26" xfId="0" applyFont="1" applyFill="1" applyBorder="1" applyAlignment="1" applyProtection="1">
      <alignment horizontal="center" vertical="center"/>
    </xf>
    <xf numFmtId="0" fontId="34" fillId="24" borderId="65" xfId="0" applyFont="1" applyFill="1" applyBorder="1" applyAlignment="1" applyProtection="1">
      <alignment horizontal="center" vertical="center"/>
    </xf>
    <xf numFmtId="0" fontId="34" fillId="24" borderId="21" xfId="0" applyFont="1" applyFill="1" applyBorder="1" applyAlignment="1" applyProtection="1">
      <alignment horizontal="center" vertical="center"/>
    </xf>
    <xf numFmtId="0" fontId="37" fillId="0" borderId="26" xfId="0" applyFont="1" applyBorder="1" applyAlignment="1" applyProtection="1">
      <alignment horizontal="center" textRotation="90" wrapText="1"/>
    </xf>
    <xf numFmtId="0" fontId="37" fillId="0" borderId="66" xfId="0" applyFont="1" applyBorder="1" applyAlignment="1" applyProtection="1">
      <alignment horizontal="center" textRotation="90" wrapText="1"/>
    </xf>
    <xf numFmtId="0" fontId="3" fillId="0" borderId="26" xfId="0" applyFont="1" applyBorder="1" applyAlignment="1" applyProtection="1">
      <alignment horizontal="center" textRotation="90" wrapText="1"/>
    </xf>
    <xf numFmtId="0" fontId="35" fillId="0" borderId="0" xfId="0" applyFont="1" applyBorder="1" applyAlignment="1" applyProtection="1">
      <alignment wrapText="1"/>
    </xf>
    <xf numFmtId="0" fontId="37" fillId="0" borderId="33" xfId="0" applyFont="1" applyBorder="1" applyAlignment="1" applyProtection="1">
      <alignment horizontal="center" textRotation="90" wrapText="1"/>
    </xf>
    <xf numFmtId="0" fontId="37" fillId="0" borderId="41" xfId="0" applyFont="1" applyBorder="1" applyAlignment="1" applyProtection="1">
      <alignment horizontal="center" textRotation="90" wrapText="1"/>
    </xf>
    <xf numFmtId="0" fontId="37" fillId="0" borderId="57" xfId="0" applyFont="1" applyBorder="1" applyAlignment="1" applyProtection="1">
      <alignment horizontal="center" textRotation="90" wrapText="1"/>
    </xf>
    <xf numFmtId="0" fontId="37" fillId="0" borderId="71" xfId="0" applyFont="1" applyBorder="1" applyAlignment="1" applyProtection="1">
      <alignment horizontal="center" textRotation="90" wrapText="1"/>
    </xf>
    <xf numFmtId="0" fontId="34" fillId="24" borderId="33" xfId="0" applyFont="1" applyFill="1" applyBorder="1" applyAlignment="1" applyProtection="1">
      <alignment horizontal="center" vertical="center" wrapText="1"/>
    </xf>
    <xf numFmtId="0" fontId="34" fillId="24" borderId="40" xfId="0" applyFont="1" applyFill="1" applyBorder="1" applyAlignment="1" applyProtection="1">
      <alignment horizontal="center" vertical="center" wrapText="1"/>
    </xf>
    <xf numFmtId="0" fontId="34" fillId="24" borderId="41" xfId="0" applyFont="1" applyFill="1" applyBorder="1" applyAlignment="1" applyProtection="1">
      <alignment horizontal="center" vertical="center" wrapText="1"/>
    </xf>
    <xf numFmtId="0" fontId="34" fillId="24" borderId="26" xfId="0" applyFont="1" applyFill="1" applyBorder="1" applyAlignment="1" applyProtection="1">
      <alignment horizontal="center" vertical="center" wrapText="1"/>
    </xf>
    <xf numFmtId="0" fontId="34" fillId="24" borderId="65" xfId="0" applyFont="1" applyFill="1" applyBorder="1" applyAlignment="1" applyProtection="1">
      <alignment horizontal="center" vertical="center" wrapText="1"/>
    </xf>
    <xf numFmtId="0" fontId="34" fillId="24" borderId="21" xfId="0" applyFont="1" applyFill="1" applyBorder="1" applyAlignment="1" applyProtection="1">
      <alignment horizontal="center" vertical="center" wrapText="1"/>
    </xf>
    <xf numFmtId="0" fontId="49" fillId="24" borderId="0" xfId="34" applyFill="1" applyBorder="1" applyAlignment="1" applyProtection="1">
      <alignment horizontal="left" vertical="center" wrapText="1"/>
    </xf>
    <xf numFmtId="0" fontId="0" fillId="0" borderId="0" xfId="0" applyBorder="1" applyAlignment="1"/>
    <xf numFmtId="0" fontId="0" fillId="0" borderId="0" xfId="0" applyBorder="1" applyAlignment="1" applyProtection="1">
      <alignment wrapText="1"/>
    </xf>
    <xf numFmtId="0" fontId="50" fillId="24" borderId="0" xfId="0" applyFont="1" applyFill="1" applyBorder="1" applyAlignment="1" applyProtection="1">
      <alignment vertical="top" wrapText="1"/>
    </xf>
    <xf numFmtId="0" fontId="0" fillId="0" borderId="0" xfId="0" applyBorder="1" applyAlignment="1">
      <alignment vertical="top" wrapText="1"/>
    </xf>
    <xf numFmtId="0" fontId="6" fillId="24" borderId="54" xfId="0" applyFont="1" applyFill="1" applyBorder="1" applyAlignment="1" applyProtection="1">
      <alignment horizontal="center" wrapText="1"/>
    </xf>
    <xf numFmtId="0" fontId="6" fillId="24" borderId="55" xfId="0" applyFont="1" applyFill="1" applyBorder="1" applyAlignment="1" applyProtection="1">
      <alignment horizontal="center" wrapText="1"/>
    </xf>
    <xf numFmtId="0" fontId="34" fillId="24" borderId="52" xfId="0" applyFont="1" applyFill="1" applyBorder="1" applyAlignment="1" applyProtection="1">
      <alignment horizontal="center" wrapText="1"/>
    </xf>
    <xf numFmtId="0" fontId="47" fillId="26" borderId="11" xfId="0" applyFont="1" applyFill="1" applyBorder="1" applyAlignment="1" applyProtection="1">
      <alignment horizontal="left" vertical="center" wrapText="1"/>
    </xf>
    <xf numFmtId="0" fontId="47" fillId="26" borderId="0" xfId="0" applyFont="1" applyFill="1" applyBorder="1" applyAlignment="1" applyProtection="1">
      <alignment horizontal="left" vertical="center" wrapText="1"/>
    </xf>
    <xf numFmtId="0" fontId="49" fillId="26" borderId="0" xfId="34" applyFill="1" applyBorder="1" applyAlignment="1" applyProtection="1">
      <alignment horizontal="left" vertical="center" wrapText="1"/>
    </xf>
    <xf numFmtId="0" fontId="0" fillId="26" borderId="0" xfId="0" applyFill="1" applyBorder="1" applyAlignment="1"/>
    <xf numFmtId="0" fontId="31" fillId="24" borderId="0" xfId="0" applyFont="1" applyFill="1" applyBorder="1" applyAlignment="1" applyProtection="1">
      <alignment vertical="top" wrapText="1"/>
    </xf>
    <xf numFmtId="0" fontId="0" fillId="0" borderId="0" xfId="0" applyBorder="1" applyAlignment="1" applyProtection="1">
      <alignment vertical="top" wrapText="1"/>
    </xf>
    <xf numFmtId="0" fontId="50" fillId="26" borderId="0" xfId="0" applyFont="1" applyFill="1" applyBorder="1" applyAlignment="1" applyProtection="1">
      <alignment vertical="top" wrapText="1"/>
    </xf>
    <xf numFmtId="0" fontId="0" fillId="26" borderId="0" xfId="0" applyFill="1" applyBorder="1" applyAlignment="1">
      <alignment vertical="top" wrapText="1"/>
    </xf>
    <xf numFmtId="0" fontId="3" fillId="26" borderId="0" xfId="0" applyFont="1" applyFill="1" applyBorder="1" applyAlignment="1" applyProtection="1">
      <alignment horizontal="left" vertical="top" wrapText="1"/>
    </xf>
    <xf numFmtId="0" fontId="0" fillId="0" borderId="0" xfId="0" applyBorder="1" applyAlignment="1" applyProtection="1"/>
    <xf numFmtId="0" fontId="0" fillId="0" borderId="53" xfId="0" applyBorder="1" applyAlignment="1" applyProtection="1"/>
    <xf numFmtId="0" fontId="33" fillId="24" borderId="67" xfId="0" applyFont="1" applyFill="1" applyBorder="1" applyAlignment="1" applyProtection="1">
      <alignment horizontal="center" wrapText="1"/>
    </xf>
    <xf numFmtId="0" fontId="33" fillId="0" borderId="68" xfId="0" applyFont="1" applyBorder="1" applyAlignment="1" applyProtection="1">
      <alignment horizontal="center" wrapText="1"/>
    </xf>
    <xf numFmtId="0" fontId="33" fillId="0" borderId="69" xfId="0" applyFont="1" applyBorder="1" applyAlignment="1" applyProtection="1">
      <alignment horizontal="center" wrapText="1"/>
    </xf>
    <xf numFmtId="0" fontId="3" fillId="24" borderId="28" xfId="0" applyFont="1" applyFill="1" applyBorder="1" applyAlignment="1" applyProtection="1">
      <alignment horizontal="left" vertical="top" wrapText="1"/>
      <protection locked="0"/>
    </xf>
    <xf numFmtId="0" fontId="2" fillId="0" borderId="36" xfId="0" applyFont="1" applyBorder="1" applyAlignment="1" applyProtection="1">
      <alignment wrapText="1"/>
      <protection locked="0"/>
    </xf>
    <xf numFmtId="0" fontId="2" fillId="0" borderId="24" xfId="0" applyFont="1" applyBorder="1" applyAlignment="1" applyProtection="1">
      <alignment wrapText="1"/>
      <protection locked="0"/>
    </xf>
    <xf numFmtId="0" fontId="3" fillId="24" borderId="23" xfId="0" applyFont="1" applyFill="1" applyBorder="1" applyAlignment="1" applyProtection="1">
      <alignment horizontal="left" vertical="center" wrapText="1"/>
    </xf>
    <xf numFmtId="0" fontId="3" fillId="24" borderId="70" xfId="0" applyFont="1" applyFill="1" applyBorder="1" applyAlignment="1" applyProtection="1">
      <alignment horizontal="left" vertical="center" wrapText="1"/>
    </xf>
    <xf numFmtId="0" fontId="3" fillId="24" borderId="71" xfId="0" applyFont="1" applyFill="1" applyBorder="1" applyAlignment="1" applyProtection="1">
      <alignment horizontal="left" vertical="center" wrapText="1"/>
    </xf>
    <xf numFmtId="0" fontId="3" fillId="0" borderId="28" xfId="0" applyFont="1" applyBorder="1" applyAlignment="1" applyProtection="1">
      <alignment horizontal="left" vertical="center" wrapText="1"/>
    </xf>
    <xf numFmtId="0" fontId="3" fillId="0" borderId="36"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55" fillId="26" borderId="26" xfId="0" applyFont="1" applyFill="1" applyBorder="1" applyAlignment="1" applyProtection="1">
      <alignment horizontal="center" vertical="center" wrapText="1"/>
    </xf>
    <xf numFmtId="0" fontId="55" fillId="26" borderId="21" xfId="0" applyFont="1" applyFill="1" applyBorder="1" applyAlignment="1" applyProtection="1">
      <alignment horizontal="center" vertical="center" wrapText="1"/>
    </xf>
    <xf numFmtId="0" fontId="3" fillId="24" borderId="28" xfId="0" applyFont="1" applyFill="1" applyBorder="1" applyAlignment="1" applyProtection="1">
      <alignment horizontal="center" vertical="center"/>
    </xf>
    <xf numFmtId="0" fontId="3" fillId="24" borderId="24" xfId="0" applyFont="1" applyFill="1" applyBorder="1" applyAlignment="1" applyProtection="1">
      <alignment horizontal="center" vertical="center"/>
    </xf>
    <xf numFmtId="0" fontId="3" fillId="0" borderId="28" xfId="0" applyFont="1" applyBorder="1" applyAlignment="1">
      <alignment horizontal="left" vertical="center" wrapText="1"/>
    </xf>
    <xf numFmtId="0" fontId="3" fillId="0" borderId="24" xfId="0" applyFont="1" applyBorder="1" applyAlignment="1">
      <alignment horizontal="left" vertical="center" wrapText="1"/>
    </xf>
    <xf numFmtId="0" fontId="7" fillId="27" borderId="27" xfId="0" applyFont="1" applyFill="1" applyBorder="1" applyAlignment="1">
      <alignment horizontal="center" vertical="center" wrapText="1"/>
    </xf>
    <xf numFmtId="0" fontId="7" fillId="27" borderId="11" xfId="0" applyFont="1" applyFill="1" applyBorder="1" applyAlignment="1">
      <alignment horizontal="center" vertical="center" wrapText="1"/>
    </xf>
    <xf numFmtId="0" fontId="7" fillId="27" borderId="74"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5" fillId="28" borderId="31" xfId="0" applyFont="1" applyFill="1" applyBorder="1" applyAlignment="1">
      <alignment horizontal="center" vertical="center" wrapText="1"/>
    </xf>
    <xf numFmtId="0" fontId="7" fillId="28" borderId="37" xfId="0" applyFont="1" applyFill="1" applyBorder="1" applyAlignment="1" applyProtection="1">
      <alignment horizontal="center" vertical="center" wrapText="1"/>
    </xf>
    <xf numFmtId="0" fontId="7" fillId="28" borderId="48" xfId="0" applyFont="1" applyFill="1" applyBorder="1" applyAlignment="1" applyProtection="1">
      <alignment horizontal="center" vertical="center" wrapText="1"/>
    </xf>
    <xf numFmtId="0" fontId="7" fillId="33" borderId="28" xfId="0" applyFont="1" applyFill="1" applyBorder="1" applyAlignment="1" applyProtection="1">
      <alignment horizontal="center" vertical="center" wrapText="1"/>
    </xf>
    <xf numFmtId="0" fontId="7" fillId="33" borderId="36" xfId="0" applyFont="1" applyFill="1" applyBorder="1" applyAlignment="1" applyProtection="1">
      <alignment horizontal="center" vertical="center" wrapText="1"/>
    </xf>
    <xf numFmtId="0" fontId="7" fillId="33" borderId="33" xfId="0" applyFont="1" applyFill="1" applyBorder="1" applyAlignment="1" applyProtection="1">
      <alignment horizontal="center" vertical="center" wrapText="1"/>
    </xf>
    <xf numFmtId="0" fontId="7" fillId="33" borderId="41" xfId="0" applyFont="1" applyFill="1" applyBorder="1" applyAlignment="1" applyProtection="1">
      <alignment horizontal="center" vertical="center" wrapText="1"/>
    </xf>
    <xf numFmtId="0" fontId="3" fillId="24" borderId="92" xfId="0" applyFont="1" applyFill="1" applyBorder="1" applyAlignment="1" applyProtection="1">
      <alignment horizontal="left" wrapText="1"/>
    </xf>
    <xf numFmtId="3" fontId="3" fillId="24" borderId="28" xfId="0" applyNumberFormat="1" applyFont="1" applyFill="1" applyBorder="1" applyAlignment="1" applyProtection="1">
      <alignment horizontal="center" vertical="center"/>
    </xf>
    <xf numFmtId="3" fontId="3" fillId="24" borderId="42" xfId="0" applyNumberFormat="1" applyFont="1" applyFill="1" applyBorder="1" applyAlignment="1" applyProtection="1">
      <alignment horizontal="center" vertical="center"/>
    </xf>
    <xf numFmtId="3" fontId="3" fillId="24" borderId="24" xfId="0" applyNumberFormat="1" applyFont="1" applyFill="1" applyBorder="1" applyAlignment="1" applyProtection="1">
      <alignment horizontal="center" vertical="center"/>
    </xf>
    <xf numFmtId="0" fontId="55" fillId="0" borderId="25" xfId="0" applyFont="1" applyFill="1" applyBorder="1" applyAlignment="1" applyProtection="1">
      <alignment horizontal="center" vertical="center" textRotation="90" wrapText="1"/>
    </xf>
    <xf numFmtId="0" fontId="7" fillId="25" borderId="28" xfId="0" applyFont="1" applyFill="1" applyBorder="1" applyAlignment="1" applyProtection="1">
      <alignment horizontal="center" vertical="center" wrapText="1"/>
    </xf>
    <xf numFmtId="0" fontId="7" fillId="25" borderId="42" xfId="0" applyFont="1" applyFill="1" applyBorder="1" applyAlignment="1" applyProtection="1">
      <alignment horizontal="center" vertical="center" wrapText="1"/>
    </xf>
    <xf numFmtId="3" fontId="3" fillId="24" borderId="25" xfId="0" applyNumberFormat="1" applyFont="1" applyFill="1" applyBorder="1" applyAlignment="1" applyProtection="1">
      <alignment horizontal="center" vertical="center"/>
    </xf>
    <xf numFmtId="0" fontId="3" fillId="24" borderId="25" xfId="0" applyFont="1" applyFill="1" applyBorder="1" applyAlignment="1" applyProtection="1">
      <alignment horizontal="center" vertical="center"/>
    </xf>
    <xf numFmtId="0" fontId="7" fillId="25" borderId="25" xfId="0" applyFont="1" applyFill="1" applyBorder="1" applyAlignment="1" applyProtection="1">
      <alignment horizontal="center" vertical="center" wrapText="1"/>
    </xf>
    <xf numFmtId="0" fontId="0" fillId="0" borderId="25" xfId="0" applyBorder="1" applyAlignment="1">
      <alignment wrapText="1"/>
    </xf>
    <xf numFmtId="0" fontId="7" fillId="25" borderId="24" xfId="0" applyFont="1" applyFill="1" applyBorder="1" applyAlignment="1" applyProtection="1">
      <alignment horizontal="center" vertical="center" wrapText="1"/>
    </xf>
    <xf numFmtId="0" fontId="0" fillId="28" borderId="25" xfId="0" applyFill="1" applyBorder="1" applyAlignment="1">
      <alignment wrapText="1"/>
    </xf>
    <xf numFmtId="0" fontId="0" fillId="28" borderId="31" xfId="0" applyFill="1" applyBorder="1" applyAlignment="1">
      <alignment wrapText="1"/>
    </xf>
    <xf numFmtId="0" fontId="33" fillId="24" borderId="68" xfId="0" applyFont="1" applyFill="1" applyBorder="1" applyAlignment="1" applyProtection="1">
      <alignment horizontal="center" wrapText="1"/>
    </xf>
    <xf numFmtId="0" fontId="33" fillId="24" borderId="69" xfId="0" applyFont="1" applyFill="1" applyBorder="1" applyAlignment="1" applyProtection="1">
      <alignment horizontal="center" wrapText="1"/>
    </xf>
    <xf numFmtId="0" fontId="60" fillId="30" borderId="28" xfId="0" applyFont="1" applyFill="1" applyBorder="1" applyAlignment="1" applyProtection="1">
      <alignment horizontal="center" vertical="center"/>
      <protection locked="0"/>
    </xf>
    <xf numFmtId="0" fontId="60" fillId="30" borderId="36" xfId="0" applyFont="1" applyFill="1" applyBorder="1" applyAlignment="1" applyProtection="1">
      <alignment horizontal="center" vertical="center"/>
      <protection locked="0"/>
    </xf>
    <xf numFmtId="0" fontId="60" fillId="30" borderId="24" xfId="0" applyFont="1" applyFill="1" applyBorder="1" applyAlignment="1" applyProtection="1">
      <alignment horizontal="center" vertical="center"/>
      <protection locked="0"/>
    </xf>
    <xf numFmtId="0" fontId="5" fillId="26" borderId="28" xfId="0" applyFont="1" applyFill="1" applyBorder="1" applyAlignment="1">
      <alignment horizontal="center" vertical="center"/>
    </xf>
    <xf numFmtId="0" fontId="5" fillId="26" borderId="36" xfId="0" applyFont="1" applyFill="1" applyBorder="1" applyAlignment="1">
      <alignment horizontal="center" vertical="center"/>
    </xf>
    <xf numFmtId="0" fontId="5" fillId="26" borderId="24" xfId="0" applyFont="1" applyFill="1" applyBorder="1" applyAlignment="1">
      <alignment horizontal="center" vertical="center"/>
    </xf>
    <xf numFmtId="0" fontId="31" fillId="24" borderId="0" xfId="0" applyFont="1" applyFill="1" applyBorder="1" applyAlignment="1" applyProtection="1">
      <alignment horizontal="left" vertical="top" wrapText="1"/>
    </xf>
    <xf numFmtId="0" fontId="3" fillId="24" borderId="27" xfId="0" applyFont="1" applyFill="1" applyBorder="1" applyAlignment="1" applyProtection="1">
      <alignment horizontal="left" vertical="top" wrapText="1"/>
      <protection locked="0"/>
    </xf>
    <xf numFmtId="0" fontId="3" fillId="24" borderId="11" xfId="0" applyFont="1" applyFill="1" applyBorder="1" applyAlignment="1" applyProtection="1">
      <alignment horizontal="left" vertical="top" wrapText="1"/>
      <protection locked="0"/>
    </xf>
    <xf numFmtId="0" fontId="3" fillId="24" borderId="35" xfId="0" applyFont="1" applyFill="1" applyBorder="1" applyAlignment="1" applyProtection="1">
      <alignment horizontal="left" vertical="top" wrapText="1"/>
      <protection locked="0"/>
    </xf>
    <xf numFmtId="0" fontId="3" fillId="24" borderId="91" xfId="0" applyFont="1" applyFill="1" applyBorder="1" applyAlignment="1" applyProtection="1">
      <alignment horizontal="left" vertical="top" wrapText="1"/>
      <protection locked="0"/>
    </xf>
    <xf numFmtId="0" fontId="3" fillId="24" borderId="92" xfId="0" applyFont="1" applyFill="1" applyBorder="1" applyAlignment="1" applyProtection="1">
      <alignment horizontal="left" vertical="top" wrapText="1"/>
      <protection locked="0"/>
    </xf>
    <xf numFmtId="0" fontId="3" fillId="24" borderId="93" xfId="0" applyFont="1" applyFill="1" applyBorder="1" applyAlignment="1" applyProtection="1">
      <alignment horizontal="left" vertical="top" wrapText="1"/>
      <protection locked="0"/>
    </xf>
    <xf numFmtId="0" fontId="7" fillId="0" borderId="26" xfId="0" applyFont="1" applyFill="1" applyBorder="1" applyAlignment="1" applyProtection="1">
      <alignment horizontal="center" vertical="center" wrapText="1"/>
    </xf>
    <xf numFmtId="0" fontId="7" fillId="0" borderId="66"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0" fontId="0" fillId="0" borderId="31" xfId="0" applyFill="1" applyBorder="1" applyAlignment="1">
      <alignment wrapText="1"/>
    </xf>
    <xf numFmtId="0" fontId="0" fillId="0" borderId="25" xfId="0" applyFill="1" applyBorder="1" applyAlignment="1">
      <alignment wrapText="1"/>
    </xf>
    <xf numFmtId="0" fontId="38" fillId="0" borderId="25" xfId="0" applyFont="1" applyFill="1" applyBorder="1" applyAlignment="1" applyProtection="1">
      <alignment horizontal="center"/>
    </xf>
    <xf numFmtId="0" fontId="31" fillId="26" borderId="0" xfId="0" applyFont="1" applyFill="1" applyBorder="1" applyAlignment="1" applyProtection="1">
      <alignment horizontal="left" vertical="top" wrapText="1"/>
    </xf>
    <xf numFmtId="0" fontId="7" fillId="26" borderId="0" xfId="0" applyFont="1" applyFill="1" applyBorder="1" applyAlignment="1" applyProtection="1">
      <alignment horizontal="left" vertical="top" wrapText="1"/>
    </xf>
    <xf numFmtId="0" fontId="7" fillId="24" borderId="28" xfId="0" applyFont="1" applyFill="1" applyBorder="1" applyAlignment="1" applyProtection="1">
      <alignment horizontal="left" vertical="top" wrapText="1"/>
      <protection locked="0"/>
    </xf>
    <xf numFmtId="0" fontId="0" fillId="0" borderId="36" xfId="0" applyBorder="1" applyAlignment="1" applyProtection="1">
      <alignment wrapText="1"/>
      <protection locked="0"/>
    </xf>
    <xf numFmtId="0" fontId="0" fillId="0" borderId="24" xfId="0" applyBorder="1" applyAlignment="1" applyProtection="1">
      <alignment wrapText="1"/>
      <protection locked="0"/>
    </xf>
    <xf numFmtId="0" fontId="31" fillId="26" borderId="0" xfId="0" applyFont="1" applyFill="1" applyBorder="1" applyAlignment="1" applyProtection="1">
      <alignment horizontal="left" wrapText="1"/>
    </xf>
    <xf numFmtId="0" fontId="5" fillId="26" borderId="0" xfId="0" applyFont="1" applyFill="1" applyBorder="1" applyAlignment="1" applyProtection="1">
      <alignment horizontal="left" vertical="top" wrapText="1"/>
    </xf>
    <xf numFmtId="0" fontId="34" fillId="24" borderId="72" xfId="0" applyFont="1" applyFill="1" applyBorder="1" applyAlignment="1" applyProtection="1">
      <alignment horizont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11" xfId="48"/>
    <cellStyle name="Normal 2" xfId="38"/>
    <cellStyle name="Normal 2 2 2" xfId="47"/>
    <cellStyle name="Normal 2 3" xfId="46"/>
    <cellStyle name="Note" xfId="39" builtinId="10" customBuiltin="1"/>
    <cellStyle name="Output" xfId="40" builtinId="21" customBuiltin="1"/>
    <cellStyle name="Title" xfId="41" builtinId="15" customBuiltin="1"/>
    <cellStyle name="Total" xfId="42" builtinId="25" customBuiltin="1"/>
    <cellStyle name="u" xfId="43"/>
    <cellStyle name="Undefined" xfId="44"/>
    <cellStyle name="Warning Text" xfId="45" builtinId="11" customBuiltin="1"/>
  </cellStyles>
  <dxfs count="129">
    <dxf>
      <font>
        <color theme="0"/>
      </font>
    </dxf>
    <dxf>
      <font>
        <color theme="0"/>
      </font>
    </dxf>
    <dxf>
      <font>
        <color theme="0"/>
      </font>
    </dxf>
    <dxf>
      <font>
        <color theme="0"/>
      </font>
    </dxf>
    <dxf>
      <font>
        <color theme="0"/>
      </font>
    </dxf>
    <dxf>
      <fill>
        <patternFill>
          <bgColor rgb="FF66FF99"/>
        </patternFill>
      </fill>
    </dxf>
    <dxf>
      <font>
        <color theme="0"/>
      </font>
    </dxf>
    <dxf>
      <font>
        <condense val="0"/>
        <extend val="0"/>
        <color indexed="9"/>
      </font>
    </dxf>
    <dxf>
      <font>
        <color theme="0"/>
      </font>
    </dxf>
    <dxf>
      <font>
        <color theme="0"/>
      </font>
    </dxf>
    <dxf>
      <font>
        <color theme="0"/>
      </font>
    </dxf>
    <dxf>
      <fill>
        <patternFill>
          <bgColor rgb="FF66FF99"/>
        </patternFill>
      </fill>
    </dxf>
    <dxf>
      <font>
        <color theme="0"/>
      </font>
    </dxf>
    <dxf>
      <font>
        <color theme="0"/>
      </font>
    </dxf>
    <dxf>
      <fill>
        <patternFill>
          <bgColor rgb="FF66FF99"/>
        </patternFill>
      </fill>
    </dxf>
    <dxf>
      <fill>
        <patternFill>
          <bgColor rgb="FF66FF99"/>
        </patternFill>
      </fill>
    </dxf>
    <dxf>
      <fill>
        <patternFill>
          <bgColor rgb="FF66FF99"/>
        </patternFill>
      </fill>
    </dxf>
    <dxf>
      <font>
        <b/>
        <i val="0"/>
      </font>
      <fill>
        <patternFill>
          <bgColor indexed="42"/>
        </patternFill>
      </fill>
    </dxf>
    <dxf>
      <font>
        <color theme="0"/>
      </font>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lor theme="0"/>
      </font>
    </dxf>
    <dxf>
      <fill>
        <patternFill>
          <bgColor rgb="FF66FF99"/>
        </patternFill>
      </fill>
    </dxf>
    <dxf>
      <font>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indexed="42"/>
        </patternFill>
      </fill>
    </dxf>
    <dxf>
      <fill>
        <patternFill>
          <bgColor rgb="FF66FF99"/>
        </patternFill>
      </fill>
    </dxf>
    <dxf>
      <fill>
        <patternFill>
          <bgColor rgb="FF66FF99"/>
        </patternFill>
      </fill>
    </dxf>
    <dxf>
      <fill>
        <patternFill>
          <bgColor rgb="FF66FF99"/>
        </patternFill>
      </fill>
    </dxf>
    <dxf>
      <fill>
        <patternFill>
          <bgColor rgb="FF66FF99"/>
        </patternFill>
      </fill>
    </dxf>
    <dxf>
      <font>
        <b/>
        <i val="0"/>
      </font>
      <fill>
        <patternFill>
          <bgColor indexed="42"/>
        </patternFill>
      </fill>
    </dxf>
    <dxf>
      <font>
        <color theme="0"/>
      </font>
    </dxf>
    <dxf>
      <fill>
        <patternFill>
          <bgColor rgb="FF66FF99"/>
        </patternFill>
      </fill>
    </dxf>
    <dxf>
      <font>
        <condense val="0"/>
        <extend val="0"/>
        <color indexed="9"/>
      </font>
    </dxf>
    <dxf>
      <font>
        <color theme="0"/>
      </font>
    </dxf>
    <dxf>
      <font>
        <color theme="0"/>
      </font>
    </dxf>
    <dxf>
      <font>
        <color theme="0"/>
      </font>
    </dxf>
    <dxf>
      <fill>
        <patternFill>
          <bgColor rgb="FF66FF99"/>
        </patternFill>
      </fill>
    </dxf>
    <dxf>
      <font>
        <color theme="0"/>
      </font>
    </dxf>
    <dxf>
      <font>
        <color theme="0"/>
      </font>
    </dxf>
    <dxf>
      <font>
        <color theme="0"/>
      </font>
    </dxf>
    <dxf>
      <font>
        <color theme="0"/>
      </font>
    </dxf>
    <dxf>
      <font>
        <condense val="0"/>
        <extend val="0"/>
        <color indexed="9"/>
      </font>
    </dxf>
    <dxf>
      <font>
        <color theme="0"/>
      </font>
    </dxf>
    <dxf>
      <font>
        <color theme="0"/>
      </font>
    </dxf>
    <dxf>
      <font>
        <color theme="0"/>
      </font>
    </dxf>
    <dxf>
      <font>
        <color theme="0"/>
      </font>
    </dxf>
    <dxf>
      <fill>
        <patternFill>
          <bgColor rgb="FF66FF99"/>
        </patternFill>
      </fill>
    </dxf>
    <dxf>
      <font>
        <color theme="0"/>
      </font>
    </dxf>
    <dxf>
      <font>
        <color theme="0"/>
      </font>
    </dxf>
    <dxf>
      <font>
        <color theme="0"/>
      </font>
    </dxf>
    <dxf>
      <font>
        <condense val="0"/>
        <extend val="0"/>
        <color indexed="9"/>
      </font>
    </dxf>
    <dxf>
      <font>
        <color theme="0"/>
      </font>
    </dxf>
    <dxf>
      <font>
        <color theme="0"/>
      </font>
    </dxf>
    <dxf>
      <font>
        <color theme="0"/>
      </font>
    </dxf>
    <dxf>
      <font>
        <color theme="0"/>
      </font>
    </dxf>
    <dxf>
      <font>
        <color theme="0"/>
      </font>
    </dxf>
    <dxf>
      <fill>
        <patternFill>
          <bgColor rgb="FF66FF99"/>
        </patternFill>
      </fill>
    </dxf>
    <dxf>
      <font>
        <color theme="0"/>
      </font>
    </dxf>
    <dxf>
      <font>
        <color theme="0"/>
      </font>
    </dxf>
    <dxf>
      <font>
        <color theme="0"/>
      </font>
    </dxf>
    <dxf>
      <font>
        <color theme="0"/>
      </font>
    </dxf>
    <dxf>
      <fill>
        <patternFill>
          <bgColor rgb="FF66FF99"/>
        </patternFill>
      </fill>
    </dxf>
    <dxf>
      <font>
        <condense val="0"/>
        <extend val="0"/>
        <color indexed="9"/>
      </font>
    </dxf>
    <dxf>
      <font>
        <color theme="0"/>
      </font>
    </dxf>
    <dxf>
      <font>
        <condense val="0"/>
        <extend val="0"/>
        <color indexed="9"/>
      </font>
    </dxf>
    <dxf>
      <font>
        <color theme="0"/>
      </font>
    </dxf>
    <dxf>
      <font>
        <color theme="0"/>
      </font>
    </dxf>
    <dxf>
      <font>
        <color theme="0"/>
      </font>
    </dxf>
    <dxf>
      <font>
        <color theme="0"/>
      </font>
    </dxf>
    <dxf>
      <font>
        <color theme="0"/>
      </font>
    </dxf>
    <dxf>
      <font>
        <color theme="0"/>
      </font>
    </dxf>
    <dxf>
      <fill>
        <patternFill>
          <bgColor rgb="FF66FF99"/>
        </patternFill>
      </fill>
    </dxf>
    <dxf>
      <font>
        <color theme="0"/>
      </font>
    </dxf>
    <dxf>
      <font>
        <color theme="0"/>
      </font>
    </dxf>
    <dxf>
      <font>
        <color theme="0"/>
      </font>
    </dxf>
    <dxf>
      <font>
        <condense val="0"/>
        <extend val="0"/>
        <color indexed="9"/>
      </font>
    </dxf>
    <dxf>
      <font>
        <color theme="0"/>
      </font>
    </dxf>
    <dxf>
      <font>
        <color theme="0"/>
      </font>
    </dxf>
    <dxf>
      <font>
        <color theme="0"/>
      </font>
    </dxf>
    <dxf>
      <fill>
        <patternFill>
          <bgColor rgb="FF66FF99"/>
        </patternFill>
      </fill>
    </dxf>
    <dxf>
      <border>
        <top style="thin">
          <color rgb="FF66FF99"/>
        </top>
        <bottom style="thin">
          <color rgb="FF66FF99"/>
        </bottom>
        <vertical/>
        <horizontal/>
      </border>
    </dxf>
    <dxf>
      <font>
        <color theme="0"/>
      </font>
    </dxf>
    <dxf>
      <fill>
        <patternFill>
          <bgColor rgb="FF66FF99"/>
        </patternFill>
      </fill>
    </dxf>
    <dxf>
      <fill>
        <patternFill>
          <bgColor rgb="FF66FF99"/>
        </patternFill>
      </fill>
    </dxf>
    <dxf>
      <font>
        <color theme="0"/>
      </font>
    </dxf>
    <dxf>
      <font>
        <color theme="0"/>
      </font>
    </dxf>
    <dxf>
      <font>
        <color theme="0"/>
      </font>
    </dxf>
    <dxf>
      <fill>
        <patternFill>
          <bgColor rgb="FF66FF99"/>
        </patternFill>
      </fill>
    </dxf>
    <dxf>
      <font>
        <color theme="0"/>
      </font>
    </dxf>
    <dxf>
      <fill>
        <patternFill>
          <bgColor rgb="FF66FF99"/>
        </patternFill>
      </fill>
    </dxf>
    <dxf>
      <font>
        <color theme="0"/>
      </font>
    </dxf>
    <dxf>
      <font>
        <color theme="0"/>
      </font>
    </dxf>
    <dxf>
      <fill>
        <patternFill>
          <bgColor rgb="FF66FF99"/>
        </patternFill>
      </fill>
    </dxf>
    <dxf>
      <fill>
        <patternFill>
          <bgColor rgb="FF66FF99"/>
        </patternFill>
      </fill>
    </dxf>
    <dxf>
      <fill>
        <patternFill>
          <bgColor rgb="FF66FF99"/>
        </patternFill>
      </fill>
    </dxf>
    <dxf>
      <font>
        <b/>
        <i val="0"/>
      </font>
      <fill>
        <patternFill>
          <bgColor indexed="42"/>
        </patternFill>
      </fill>
    </dxf>
    <dxf>
      <font>
        <color theme="0"/>
      </font>
    </dxf>
    <dxf>
      <font>
        <condense val="0"/>
        <extend val="0"/>
        <color indexed="9"/>
      </font>
    </dxf>
    <dxf>
      <font>
        <color theme="0"/>
      </font>
    </dxf>
    <dxf>
      <font>
        <color theme="0"/>
      </font>
    </dxf>
    <dxf>
      <font>
        <b val="0"/>
        <i val="0"/>
        <color auto="1"/>
      </font>
      <fill>
        <patternFill>
          <bgColor rgb="FF66FF99"/>
        </patternFill>
      </fill>
    </dxf>
    <dxf>
      <font>
        <b/>
        <i val="0"/>
      </font>
      <fill>
        <patternFill>
          <bgColor indexed="42"/>
        </patternFill>
      </fill>
    </dxf>
    <dxf>
      <font>
        <color theme="0"/>
      </font>
    </dxf>
    <dxf>
      <font>
        <color theme="0"/>
      </font>
    </dxf>
    <dxf>
      <font>
        <b val="0"/>
        <i val="0"/>
      </font>
      <fill>
        <patternFill>
          <bgColor rgb="FF66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FEB8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5F5F5"/>
      <rgbColor rgb="00CCFFFF"/>
      <rgbColor rgb="00F16A05"/>
      <rgbColor rgb="00F04242"/>
      <rgbColor rgb="00BF4900"/>
      <rgbColor rgb="00FB994F"/>
      <rgbColor rgb="00000080"/>
      <rgbColor rgb="009B4719"/>
      <rgbColor rgb="00FFFF00"/>
      <rgbColor rgb="0000FFFF"/>
      <rgbColor rgb="00800080"/>
      <rgbColor rgb="00BA1400"/>
      <rgbColor rgb="00008080"/>
      <rgbColor rgb="00C851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99"/>
      <color rgb="FF99FFCC"/>
      <color rgb="FFCB9763"/>
      <color rgb="FF8D5E2F"/>
      <color rgb="FF996633"/>
      <color rgb="FFE6B9B8"/>
      <color rgb="FFA8423F"/>
      <color rgb="FFF1D9CB"/>
      <color rgb="FFFFCCCC"/>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8.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29.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34.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48.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5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57.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61.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63.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IDACI 2015</a:t>
            </a:r>
          </a:p>
        </c:rich>
      </c:tx>
      <c:layout>
        <c:manualLayout>
          <c:xMode val="edge"/>
          <c:yMode val="edge"/>
          <c:x val="0.43082700099380783"/>
          <c:y val="2.2758155230596176E-2"/>
        </c:manualLayout>
      </c:layout>
      <c:overlay val="0"/>
      <c:spPr>
        <a:noFill/>
        <a:ln w="25400">
          <a:noFill/>
        </a:ln>
      </c:spPr>
    </c:title>
    <c:autoTitleDeleted val="0"/>
    <c:plotArea>
      <c:layout>
        <c:manualLayout>
          <c:layoutTarget val="inner"/>
          <c:xMode val="edge"/>
          <c:yMode val="edge"/>
          <c:x val="6.8866012241828409E-2"/>
          <c:y val="8.493502597889549E-2"/>
          <c:w val="0.90222275346511482"/>
          <c:h val="0.64850779366864852"/>
        </c:manualLayout>
      </c:layout>
      <c:barChart>
        <c:barDir val="col"/>
        <c:grouping val="clustered"/>
        <c:varyColors val="0"/>
        <c:ser>
          <c:idx val="2"/>
          <c:order val="0"/>
          <c:tx>
            <c:strRef>
              <c:f>IDACI!$C$7</c:f>
              <c:strCache>
                <c:ptCount val="1"/>
                <c:pt idx="0">
                  <c:v>IDACI 2015</c:v>
                </c:pt>
              </c:strCache>
            </c:strRef>
          </c:tx>
          <c:spPr>
            <a:solidFill>
              <a:srgbClr val="FB994F"/>
            </a:solidFill>
            <a:ln w="25400">
              <a:noFill/>
            </a:ln>
          </c:spPr>
          <c:invertIfNegative val="0"/>
          <c:cat>
            <c:strRef>
              <c:f>IDACI!$B$8:$B$31</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IDACI!$C$8:$C$31</c:f>
              <c:numCache>
                <c:formatCode>0.0</c:formatCode>
                <c:ptCount val="24"/>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14.8</c:v>
                </c:pt>
                <c:pt idx="14">
                  <c:v>25</c:v>
                </c:pt>
                <c:pt idx="15">
                  <c:v>9.7000000000000011</c:v>
                </c:pt>
                <c:pt idx="16">
                  <c:v>17.2</c:v>
                </c:pt>
                <c:pt idx="17">
                  <c:v>24.1</c:v>
                </c:pt>
                <c:pt idx="18">
                  <c:v>10.4</c:v>
                </c:pt>
                <c:pt idx="19">
                  <c:v>12.9</c:v>
                </c:pt>
                <c:pt idx="20">
                  <c:v>8.4</c:v>
                </c:pt>
                <c:pt idx="21">
                  <c:v>6.8000000000000007</c:v>
                </c:pt>
                <c:pt idx="22">
                  <c:v>14.45223640702325</c:v>
                </c:pt>
                <c:pt idx="23">
                  <c:v>19.902611588091716</c:v>
                </c:pt>
              </c:numCache>
            </c:numRef>
          </c:val>
        </c:ser>
        <c:ser>
          <c:idx val="0"/>
          <c:order val="1"/>
          <c:tx>
            <c:strRef>
              <c:f>IDACI!$T$5</c:f>
              <c:strCache>
                <c:ptCount val="1"/>
                <c:pt idx="0">
                  <c:v>(None)</c:v>
                </c:pt>
              </c:strCache>
            </c:strRef>
          </c:tx>
          <c:spPr>
            <a:solidFill>
              <a:srgbClr val="66FF99"/>
            </a:solidFill>
            <a:ln w="12700">
              <a:solidFill>
                <a:schemeClr val="tx1">
                  <a:lumMod val="75000"/>
                  <a:lumOff val="25000"/>
                </a:schemeClr>
              </a:solidFill>
              <a:prstDash val="solid"/>
            </a:ln>
          </c:spPr>
          <c:invertIfNegative val="0"/>
          <c:cat>
            <c:strRef>
              <c:f>IDACI!$B$8:$B$31</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IDACI!$U$8:$U$30</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numCache>
            </c:numRef>
          </c:val>
        </c:ser>
        <c:dLbls>
          <c:showLegendKey val="0"/>
          <c:showVal val="0"/>
          <c:showCatName val="0"/>
          <c:showSerName val="0"/>
          <c:showPercent val="0"/>
          <c:showBubbleSize val="0"/>
        </c:dLbls>
        <c:gapWidth val="50"/>
        <c:overlap val="100"/>
        <c:axId val="169677184"/>
        <c:axId val="169678720"/>
      </c:barChart>
      <c:catAx>
        <c:axId val="169677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69678720"/>
        <c:crossesAt val="0"/>
        <c:auto val="1"/>
        <c:lblAlgn val="ctr"/>
        <c:lblOffset val="100"/>
        <c:noMultiLvlLbl val="0"/>
      </c:catAx>
      <c:valAx>
        <c:axId val="169678720"/>
        <c:scaling>
          <c:orientation val="minMax"/>
        </c:scaling>
        <c:delete val="0"/>
        <c:axPos val="l"/>
        <c:majorGridlines>
          <c:spPr>
            <a:ln w="12700">
              <a:solidFill>
                <a:srgbClr val="80808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69677184"/>
        <c:crosses val="autoZero"/>
        <c:crossBetween val="between"/>
      </c:valAx>
      <c:spPr>
        <a:noFill/>
        <a:ln w="12700">
          <a:solidFill>
            <a:schemeClr val="tx1"/>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Health Services</a:t>
            </a:r>
          </a:p>
        </c:rich>
      </c:tx>
      <c:layout>
        <c:manualLayout>
          <c:xMode val="edge"/>
          <c:yMode val="edge"/>
          <c:x val="0.32737864077669904"/>
          <c:y val="1.278963317991048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Referral_Source!$H$8</c:f>
              <c:strCache>
                <c:ptCount val="1"/>
                <c:pt idx="0">
                  <c:v>Health Services</c:v>
                </c:pt>
              </c:strCache>
            </c:strRef>
          </c:tx>
          <c:spPr>
            <a:solidFill>
              <a:srgbClr val="92D050"/>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Referral_Source!$H$9:$H$30</c:f>
              <c:numCache>
                <c:formatCode>#,##0</c:formatCode>
                <c:ptCount val="22"/>
                <c:pt idx="0">
                  <c:v>132</c:v>
                </c:pt>
                <c:pt idx="1">
                  <c:v>336</c:v>
                </c:pt>
                <c:pt idx="2">
                  <c:v>1587</c:v>
                </c:pt>
                <c:pt idx="3">
                  <c:v>384</c:v>
                </c:pt>
                <c:pt idx="4">
                  <c:v>2603</c:v>
                </c:pt>
                <c:pt idx="5">
                  <c:v>307</c:v>
                </c:pt>
                <c:pt idx="6">
                  <c:v>1938</c:v>
                </c:pt>
                <c:pt idx="7">
                  <c:v>250</c:v>
                </c:pt>
                <c:pt idx="8">
                  <c:v>331</c:v>
                </c:pt>
                <c:pt idx="9">
                  <c:v>1092</c:v>
                </c:pt>
                <c:pt idx="10">
                  <c:v>325</c:v>
                </c:pt>
                <c:pt idx="11">
                  <c:v>481</c:v>
                </c:pt>
                <c:pt idx="12">
                  <c:v>690</c:v>
                </c:pt>
                <c:pt idx="13">
                  <c:v>670</c:v>
                </c:pt>
                <c:pt idx="14">
                  <c:v>373</c:v>
                </c:pt>
                <c:pt idx="15">
                  <c:v>1622</c:v>
                </c:pt>
                <c:pt idx="16">
                  <c:v>265</c:v>
                </c:pt>
                <c:pt idx="17">
                  <c:v>162</c:v>
                </c:pt>
                <c:pt idx="18">
                  <c:v>131</c:v>
                </c:pt>
                <c:pt idx="19">
                  <c:v>998</c:v>
                </c:pt>
                <c:pt idx="20">
                  <c:v>71</c:v>
                </c:pt>
                <c:pt idx="21">
                  <c:v>129</c:v>
                </c:pt>
              </c:numCache>
            </c:numRef>
          </c:val>
        </c:ser>
        <c:dLbls>
          <c:showLegendKey val="0"/>
          <c:showVal val="0"/>
          <c:showCatName val="0"/>
          <c:showSerName val="0"/>
          <c:showPercent val="0"/>
          <c:showBubbleSize val="0"/>
        </c:dLbls>
        <c:gapWidth val="0"/>
        <c:axId val="198444160"/>
        <c:axId val="198445696"/>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Referral_Source!$AC$82:$AC$83</c:f>
              <c:numCache>
                <c:formatCode>General</c:formatCode>
                <c:ptCount val="2"/>
                <c:pt idx="0">
                  <c:v>0.5</c:v>
                </c:pt>
                <c:pt idx="1">
                  <c:v>23.5</c:v>
                </c:pt>
              </c:numCache>
            </c:numRef>
          </c:xVal>
          <c:yVal>
            <c:numRef>
              <c:f>Referral_Source!$AD$82:$AD$83</c:f>
              <c:numCache>
                <c:formatCode>#,##0</c:formatCode>
                <c:ptCount val="2"/>
                <c:pt idx="0">
                  <c:v>#N/A</c:v>
                </c:pt>
                <c:pt idx="1">
                  <c:v>#N/A</c:v>
                </c:pt>
              </c:numCache>
            </c:numRef>
          </c:yVal>
          <c:smooth val="1"/>
        </c:ser>
        <c:dLbls>
          <c:showLegendKey val="0"/>
          <c:showVal val="0"/>
          <c:showCatName val="0"/>
          <c:showSerName val="0"/>
          <c:showPercent val="0"/>
          <c:showBubbleSize val="0"/>
        </c:dLbls>
        <c:axId val="198444160"/>
        <c:axId val="198445696"/>
      </c:scatterChart>
      <c:catAx>
        <c:axId val="198444160"/>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198445696"/>
        <c:crosses val="autoZero"/>
        <c:auto val="1"/>
        <c:lblAlgn val="ctr"/>
        <c:lblOffset val="100"/>
        <c:noMultiLvlLbl val="0"/>
      </c:catAx>
      <c:valAx>
        <c:axId val="19844569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444160"/>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Housing</a:t>
            </a:r>
          </a:p>
        </c:rich>
      </c:tx>
      <c:layout>
        <c:manualLayout>
          <c:xMode val="edge"/>
          <c:yMode val="edge"/>
          <c:x val="0.40504854368932036"/>
          <c:y val="1.923076923076923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Referral_Source!$J$8</c:f>
              <c:strCache>
                <c:ptCount val="1"/>
                <c:pt idx="0">
                  <c:v>Housing</c:v>
                </c:pt>
              </c:strCache>
            </c:strRef>
          </c:tx>
          <c:spPr>
            <a:solidFill>
              <a:srgbClr val="FF66FF"/>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Referral_Source!$J$9:$J$30</c:f>
              <c:numCache>
                <c:formatCode>#,##0</c:formatCode>
                <c:ptCount val="22"/>
                <c:pt idx="0">
                  <c:v>19</c:v>
                </c:pt>
                <c:pt idx="1">
                  <c:v>39</c:v>
                </c:pt>
                <c:pt idx="2">
                  <c:v>93</c:v>
                </c:pt>
                <c:pt idx="3">
                  <c:v>35</c:v>
                </c:pt>
                <c:pt idx="4">
                  <c:v>233</c:v>
                </c:pt>
                <c:pt idx="5">
                  <c:v>41</c:v>
                </c:pt>
                <c:pt idx="6">
                  <c:v>366</c:v>
                </c:pt>
                <c:pt idx="7">
                  <c:v>81</c:v>
                </c:pt>
                <c:pt idx="8">
                  <c:v>0</c:v>
                </c:pt>
                <c:pt idx="9">
                  <c:v>73</c:v>
                </c:pt>
                <c:pt idx="10">
                  <c:v>69</c:v>
                </c:pt>
                <c:pt idx="11">
                  <c:v>113</c:v>
                </c:pt>
                <c:pt idx="12">
                  <c:v>0</c:v>
                </c:pt>
                <c:pt idx="13">
                  <c:v>61</c:v>
                </c:pt>
                <c:pt idx="14">
                  <c:v>64</c:v>
                </c:pt>
                <c:pt idx="15">
                  <c:v>118</c:v>
                </c:pt>
                <c:pt idx="16">
                  <c:v>33</c:v>
                </c:pt>
                <c:pt idx="17">
                  <c:v>20</c:v>
                </c:pt>
                <c:pt idx="18">
                  <c:v>35</c:v>
                </c:pt>
                <c:pt idx="19">
                  <c:v>120</c:v>
                </c:pt>
                <c:pt idx="20">
                  <c:v>0</c:v>
                </c:pt>
                <c:pt idx="21">
                  <c:v>10</c:v>
                </c:pt>
              </c:numCache>
            </c:numRef>
          </c:val>
        </c:ser>
        <c:dLbls>
          <c:showLegendKey val="0"/>
          <c:showVal val="0"/>
          <c:showCatName val="0"/>
          <c:showSerName val="0"/>
          <c:showPercent val="0"/>
          <c:showBubbleSize val="0"/>
        </c:dLbls>
        <c:gapWidth val="0"/>
        <c:axId val="198491520"/>
        <c:axId val="198501504"/>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Referral_Source!$AC$84:$AC$85</c:f>
              <c:numCache>
                <c:formatCode>General</c:formatCode>
                <c:ptCount val="2"/>
                <c:pt idx="0">
                  <c:v>0.5</c:v>
                </c:pt>
                <c:pt idx="1">
                  <c:v>23.5</c:v>
                </c:pt>
              </c:numCache>
            </c:numRef>
          </c:xVal>
          <c:yVal>
            <c:numRef>
              <c:f>Referral_Source!$AD$84:$AD$85</c:f>
              <c:numCache>
                <c:formatCode>#,##0</c:formatCode>
                <c:ptCount val="2"/>
                <c:pt idx="0">
                  <c:v>#N/A</c:v>
                </c:pt>
                <c:pt idx="1">
                  <c:v>#N/A</c:v>
                </c:pt>
              </c:numCache>
            </c:numRef>
          </c:yVal>
          <c:smooth val="1"/>
        </c:ser>
        <c:dLbls>
          <c:showLegendKey val="0"/>
          <c:showVal val="0"/>
          <c:showCatName val="0"/>
          <c:showSerName val="0"/>
          <c:showPercent val="0"/>
          <c:showBubbleSize val="0"/>
        </c:dLbls>
        <c:axId val="198491520"/>
        <c:axId val="198501504"/>
      </c:scatterChart>
      <c:catAx>
        <c:axId val="198491520"/>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198501504"/>
        <c:crosses val="autoZero"/>
        <c:auto val="1"/>
        <c:lblAlgn val="ctr"/>
        <c:lblOffset val="100"/>
        <c:noMultiLvlLbl val="0"/>
      </c:catAx>
      <c:valAx>
        <c:axId val="19850150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491520"/>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LA Services</a:t>
            </a:r>
          </a:p>
        </c:rich>
      </c:tx>
      <c:layout>
        <c:manualLayout>
          <c:xMode val="edge"/>
          <c:yMode val="edge"/>
          <c:x val="0.3662135922330097"/>
          <c:y val="1.278963317991048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Referral_Source!$L$8</c:f>
              <c:strCache>
                <c:ptCount val="1"/>
                <c:pt idx="0">
                  <c:v>LA Services</c:v>
                </c:pt>
              </c:strCache>
            </c:strRef>
          </c:tx>
          <c:spPr>
            <a:solidFill>
              <a:srgbClr val="CC99FF"/>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Referral_Source!$L$9:$L$30</c:f>
              <c:numCache>
                <c:formatCode>#,##0</c:formatCode>
                <c:ptCount val="22"/>
                <c:pt idx="0">
                  <c:v>290</c:v>
                </c:pt>
                <c:pt idx="1">
                  <c:v>632</c:v>
                </c:pt>
                <c:pt idx="2">
                  <c:v>1023</c:v>
                </c:pt>
                <c:pt idx="3">
                  <c:v>815</c:v>
                </c:pt>
                <c:pt idx="4">
                  <c:v>1606</c:v>
                </c:pt>
                <c:pt idx="5">
                  <c:v>231</c:v>
                </c:pt>
                <c:pt idx="6">
                  <c:v>1976</c:v>
                </c:pt>
                <c:pt idx="7">
                  <c:v>394</c:v>
                </c:pt>
                <c:pt idx="8">
                  <c:v>529</c:v>
                </c:pt>
                <c:pt idx="9">
                  <c:v>722</c:v>
                </c:pt>
                <c:pt idx="10">
                  <c:v>253</c:v>
                </c:pt>
                <c:pt idx="11">
                  <c:v>308</c:v>
                </c:pt>
                <c:pt idx="12">
                  <c:v>997</c:v>
                </c:pt>
                <c:pt idx="13">
                  <c:v>638</c:v>
                </c:pt>
                <c:pt idx="14">
                  <c:v>536</c:v>
                </c:pt>
                <c:pt idx="15">
                  <c:v>1086</c:v>
                </c:pt>
                <c:pt idx="16">
                  <c:v>266</c:v>
                </c:pt>
                <c:pt idx="17">
                  <c:v>370</c:v>
                </c:pt>
                <c:pt idx="18">
                  <c:v>410</c:v>
                </c:pt>
                <c:pt idx="19">
                  <c:v>662</c:v>
                </c:pt>
                <c:pt idx="20">
                  <c:v>410</c:v>
                </c:pt>
                <c:pt idx="21">
                  <c:v>97</c:v>
                </c:pt>
              </c:numCache>
            </c:numRef>
          </c:val>
        </c:ser>
        <c:dLbls>
          <c:showLegendKey val="0"/>
          <c:showVal val="0"/>
          <c:showCatName val="0"/>
          <c:showSerName val="0"/>
          <c:showPercent val="0"/>
          <c:showBubbleSize val="0"/>
        </c:dLbls>
        <c:gapWidth val="0"/>
        <c:axId val="198605056"/>
        <c:axId val="198610944"/>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Referral_Source!$AC$86:$AC$87</c:f>
              <c:numCache>
                <c:formatCode>General</c:formatCode>
                <c:ptCount val="2"/>
                <c:pt idx="0">
                  <c:v>0.5</c:v>
                </c:pt>
                <c:pt idx="1">
                  <c:v>23.5</c:v>
                </c:pt>
              </c:numCache>
            </c:numRef>
          </c:xVal>
          <c:yVal>
            <c:numRef>
              <c:f>Referral_Source!$AD$86:$AD$87</c:f>
              <c:numCache>
                <c:formatCode>#,##0</c:formatCode>
                <c:ptCount val="2"/>
                <c:pt idx="0">
                  <c:v>#N/A</c:v>
                </c:pt>
                <c:pt idx="1">
                  <c:v>#N/A</c:v>
                </c:pt>
              </c:numCache>
            </c:numRef>
          </c:yVal>
          <c:smooth val="1"/>
        </c:ser>
        <c:dLbls>
          <c:showLegendKey val="0"/>
          <c:showVal val="0"/>
          <c:showCatName val="0"/>
          <c:showSerName val="0"/>
          <c:showPercent val="0"/>
          <c:showBubbleSize val="0"/>
        </c:dLbls>
        <c:axId val="198605056"/>
        <c:axId val="198610944"/>
      </c:scatterChart>
      <c:catAx>
        <c:axId val="198605056"/>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198610944"/>
        <c:crosses val="autoZero"/>
        <c:auto val="1"/>
        <c:lblAlgn val="ctr"/>
        <c:lblOffset val="100"/>
        <c:noMultiLvlLbl val="0"/>
      </c:catAx>
      <c:valAx>
        <c:axId val="19861094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605056"/>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Police</a:t>
            </a:r>
          </a:p>
        </c:rich>
      </c:tx>
      <c:layout>
        <c:manualLayout>
          <c:xMode val="edge"/>
          <c:yMode val="edge"/>
          <c:x val="0.32737864077669904"/>
          <c:y val="1.278963317991048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Referral_Source!$N$8</c:f>
              <c:strCache>
                <c:ptCount val="1"/>
                <c:pt idx="0">
                  <c:v>Police</c:v>
                </c:pt>
              </c:strCache>
            </c:strRef>
          </c:tx>
          <c:spPr>
            <a:solidFill>
              <a:srgbClr val="0EC9E2"/>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Referral_Source!$N$9:$N$30</c:f>
              <c:numCache>
                <c:formatCode>#,##0</c:formatCode>
                <c:ptCount val="22"/>
                <c:pt idx="0">
                  <c:v>323</c:v>
                </c:pt>
                <c:pt idx="1">
                  <c:v>871</c:v>
                </c:pt>
                <c:pt idx="2">
                  <c:v>2528</c:v>
                </c:pt>
                <c:pt idx="3">
                  <c:v>1039</c:v>
                </c:pt>
                <c:pt idx="4">
                  <c:v>5360</c:v>
                </c:pt>
                <c:pt idx="5">
                  <c:v>766</c:v>
                </c:pt>
                <c:pt idx="6">
                  <c:v>4508</c:v>
                </c:pt>
                <c:pt idx="7">
                  <c:v>770</c:v>
                </c:pt>
                <c:pt idx="8">
                  <c:v>785</c:v>
                </c:pt>
                <c:pt idx="9">
                  <c:v>2385</c:v>
                </c:pt>
                <c:pt idx="10">
                  <c:v>825</c:v>
                </c:pt>
                <c:pt idx="11">
                  <c:v>1198</c:v>
                </c:pt>
                <c:pt idx="12">
                  <c:v>2192</c:v>
                </c:pt>
                <c:pt idx="13">
                  <c:v>1336</c:v>
                </c:pt>
                <c:pt idx="14">
                  <c:v>799</c:v>
                </c:pt>
                <c:pt idx="15">
                  <c:v>4629</c:v>
                </c:pt>
                <c:pt idx="16">
                  <c:v>1122</c:v>
                </c:pt>
                <c:pt idx="17">
                  <c:v>351</c:v>
                </c:pt>
                <c:pt idx="18">
                  <c:v>468</c:v>
                </c:pt>
                <c:pt idx="19">
                  <c:v>2690</c:v>
                </c:pt>
                <c:pt idx="20">
                  <c:v>274</c:v>
                </c:pt>
                <c:pt idx="21">
                  <c:v>332</c:v>
                </c:pt>
              </c:numCache>
            </c:numRef>
          </c:val>
        </c:ser>
        <c:dLbls>
          <c:showLegendKey val="0"/>
          <c:showVal val="0"/>
          <c:showCatName val="0"/>
          <c:showSerName val="0"/>
          <c:showPercent val="0"/>
          <c:showBubbleSize val="0"/>
        </c:dLbls>
        <c:gapWidth val="0"/>
        <c:axId val="208028416"/>
        <c:axId val="208029952"/>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Referral_Source!$AC$88:$AC$89</c:f>
              <c:numCache>
                <c:formatCode>General</c:formatCode>
                <c:ptCount val="2"/>
                <c:pt idx="0">
                  <c:v>0.5</c:v>
                </c:pt>
                <c:pt idx="1">
                  <c:v>23.5</c:v>
                </c:pt>
              </c:numCache>
            </c:numRef>
          </c:xVal>
          <c:yVal>
            <c:numRef>
              <c:f>Referral_Source!$AD$88:$AD$89</c:f>
              <c:numCache>
                <c:formatCode>#,##0</c:formatCode>
                <c:ptCount val="2"/>
                <c:pt idx="0">
                  <c:v>#N/A</c:v>
                </c:pt>
                <c:pt idx="1">
                  <c:v>#N/A</c:v>
                </c:pt>
              </c:numCache>
            </c:numRef>
          </c:yVal>
          <c:smooth val="1"/>
        </c:ser>
        <c:dLbls>
          <c:showLegendKey val="0"/>
          <c:showVal val="0"/>
          <c:showCatName val="0"/>
          <c:showSerName val="0"/>
          <c:showPercent val="0"/>
          <c:showBubbleSize val="0"/>
        </c:dLbls>
        <c:axId val="208028416"/>
        <c:axId val="208029952"/>
      </c:scatterChart>
      <c:catAx>
        <c:axId val="208028416"/>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208029952"/>
        <c:crosses val="autoZero"/>
        <c:auto val="1"/>
        <c:lblAlgn val="ctr"/>
        <c:lblOffset val="100"/>
        <c:noMultiLvlLbl val="0"/>
      </c:catAx>
      <c:valAx>
        <c:axId val="20802995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028416"/>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Other Legal Agency</a:t>
            </a:r>
          </a:p>
        </c:rich>
      </c:tx>
      <c:layout>
        <c:manualLayout>
          <c:xMode val="edge"/>
          <c:yMode val="edge"/>
          <c:x val="0.30148867313915856"/>
          <c:y val="1.923085701243866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Referral_Source!$P$8</c:f>
              <c:strCache>
                <c:ptCount val="1"/>
                <c:pt idx="0">
                  <c:v>Other Legal Agency</c:v>
                </c:pt>
              </c:strCache>
            </c:strRef>
          </c:tx>
          <c:spPr>
            <a:solidFill>
              <a:srgbClr val="4F81BD"/>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Referral_Source!$P$9:$P$30</c:f>
              <c:numCache>
                <c:formatCode>#,##0</c:formatCode>
                <c:ptCount val="22"/>
                <c:pt idx="0">
                  <c:v>42</c:v>
                </c:pt>
                <c:pt idx="1">
                  <c:v>82</c:v>
                </c:pt>
                <c:pt idx="2">
                  <c:v>225</c:v>
                </c:pt>
                <c:pt idx="3">
                  <c:v>172</c:v>
                </c:pt>
                <c:pt idx="4">
                  <c:v>447</c:v>
                </c:pt>
                <c:pt idx="5">
                  <c:v>33</c:v>
                </c:pt>
                <c:pt idx="6">
                  <c:v>735</c:v>
                </c:pt>
                <c:pt idx="7">
                  <c:v>89</c:v>
                </c:pt>
                <c:pt idx="8">
                  <c:v>70</c:v>
                </c:pt>
                <c:pt idx="9">
                  <c:v>150</c:v>
                </c:pt>
                <c:pt idx="10">
                  <c:v>105</c:v>
                </c:pt>
                <c:pt idx="11">
                  <c:v>79</c:v>
                </c:pt>
                <c:pt idx="12">
                  <c:v>574</c:v>
                </c:pt>
                <c:pt idx="13">
                  <c:v>136</c:v>
                </c:pt>
                <c:pt idx="14">
                  <c:v>47</c:v>
                </c:pt>
                <c:pt idx="15">
                  <c:v>361</c:v>
                </c:pt>
                <c:pt idx="16">
                  <c:v>66</c:v>
                </c:pt>
                <c:pt idx="17">
                  <c:v>19</c:v>
                </c:pt>
                <c:pt idx="18">
                  <c:v>47</c:v>
                </c:pt>
                <c:pt idx="19">
                  <c:v>310</c:v>
                </c:pt>
                <c:pt idx="20">
                  <c:v>8</c:v>
                </c:pt>
                <c:pt idx="21">
                  <c:v>51</c:v>
                </c:pt>
              </c:numCache>
            </c:numRef>
          </c:val>
        </c:ser>
        <c:dLbls>
          <c:showLegendKey val="0"/>
          <c:showVal val="0"/>
          <c:showCatName val="0"/>
          <c:showSerName val="0"/>
          <c:showPercent val="0"/>
          <c:showBubbleSize val="0"/>
        </c:dLbls>
        <c:gapWidth val="0"/>
        <c:axId val="208072064"/>
        <c:axId val="208082048"/>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Referral_Source!$AC$90:$AC$91</c:f>
              <c:numCache>
                <c:formatCode>General</c:formatCode>
                <c:ptCount val="2"/>
                <c:pt idx="0">
                  <c:v>0.5</c:v>
                </c:pt>
                <c:pt idx="1">
                  <c:v>23.5</c:v>
                </c:pt>
              </c:numCache>
            </c:numRef>
          </c:xVal>
          <c:yVal>
            <c:numRef>
              <c:f>Referral_Source!$AD$90:$AD$91</c:f>
              <c:numCache>
                <c:formatCode>#,##0</c:formatCode>
                <c:ptCount val="2"/>
                <c:pt idx="0">
                  <c:v>#N/A</c:v>
                </c:pt>
                <c:pt idx="1">
                  <c:v>#N/A</c:v>
                </c:pt>
              </c:numCache>
            </c:numRef>
          </c:yVal>
          <c:smooth val="1"/>
        </c:ser>
        <c:dLbls>
          <c:showLegendKey val="0"/>
          <c:showVal val="0"/>
          <c:showCatName val="0"/>
          <c:showSerName val="0"/>
          <c:showPercent val="0"/>
          <c:showBubbleSize val="0"/>
        </c:dLbls>
        <c:axId val="208072064"/>
        <c:axId val="208082048"/>
      </c:scatterChart>
      <c:catAx>
        <c:axId val="208072064"/>
        <c:scaling>
          <c:orientation val="minMax"/>
        </c:scaling>
        <c:delete val="0"/>
        <c:axPos val="b"/>
        <c:numFmt formatCode="General" sourceLinked="1"/>
        <c:majorTickMark val="out"/>
        <c:minorTickMark val="none"/>
        <c:tickLblPos val="nextTo"/>
        <c:txPr>
          <a:bodyPr rot="5400000" vert="horz"/>
          <a:lstStyle/>
          <a:p>
            <a:pPr>
              <a:defRPr sz="600"/>
            </a:pPr>
            <a:endParaRPr lang="en-US"/>
          </a:p>
        </c:txPr>
        <c:crossAx val="208082048"/>
        <c:crosses val="autoZero"/>
        <c:auto val="1"/>
        <c:lblAlgn val="ctr"/>
        <c:lblOffset val="100"/>
        <c:noMultiLvlLbl val="0"/>
      </c:catAx>
      <c:valAx>
        <c:axId val="20808204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072064"/>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Other</a:t>
            </a:r>
          </a:p>
        </c:rich>
      </c:tx>
      <c:layout>
        <c:manualLayout>
          <c:xMode val="edge"/>
          <c:yMode val="edge"/>
          <c:x val="0.43093851132686084"/>
          <c:y val="1.278963317991048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Referral_Source!$R$8</c:f>
              <c:strCache>
                <c:ptCount val="1"/>
                <c:pt idx="0">
                  <c:v>Other</c:v>
                </c:pt>
              </c:strCache>
            </c:strRef>
          </c:tx>
          <c:spPr>
            <a:solidFill>
              <a:srgbClr val="1F497D"/>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Referral_Source!$R$9:$R$30</c:f>
              <c:numCache>
                <c:formatCode>#,##0</c:formatCode>
                <c:ptCount val="22"/>
                <c:pt idx="0">
                  <c:v>114</c:v>
                </c:pt>
                <c:pt idx="1">
                  <c:v>193</c:v>
                </c:pt>
                <c:pt idx="2">
                  <c:v>505</c:v>
                </c:pt>
                <c:pt idx="3">
                  <c:v>190</c:v>
                </c:pt>
                <c:pt idx="4">
                  <c:v>1765</c:v>
                </c:pt>
                <c:pt idx="5">
                  <c:v>262</c:v>
                </c:pt>
                <c:pt idx="6">
                  <c:v>1563</c:v>
                </c:pt>
                <c:pt idx="7">
                  <c:v>107</c:v>
                </c:pt>
                <c:pt idx="8">
                  <c:v>165</c:v>
                </c:pt>
                <c:pt idx="9">
                  <c:v>371</c:v>
                </c:pt>
                <c:pt idx="10">
                  <c:v>198</c:v>
                </c:pt>
                <c:pt idx="11">
                  <c:v>292</c:v>
                </c:pt>
                <c:pt idx="12">
                  <c:v>164</c:v>
                </c:pt>
                <c:pt idx="13">
                  <c:v>211</c:v>
                </c:pt>
                <c:pt idx="14">
                  <c:v>210</c:v>
                </c:pt>
                <c:pt idx="15">
                  <c:v>827</c:v>
                </c:pt>
                <c:pt idx="16">
                  <c:v>180</c:v>
                </c:pt>
                <c:pt idx="17">
                  <c:v>91</c:v>
                </c:pt>
                <c:pt idx="18">
                  <c:v>67</c:v>
                </c:pt>
                <c:pt idx="19">
                  <c:v>39</c:v>
                </c:pt>
                <c:pt idx="20">
                  <c:v>18</c:v>
                </c:pt>
                <c:pt idx="21">
                  <c:v>18</c:v>
                </c:pt>
              </c:numCache>
            </c:numRef>
          </c:val>
        </c:ser>
        <c:dLbls>
          <c:showLegendKey val="0"/>
          <c:showVal val="0"/>
          <c:showCatName val="0"/>
          <c:showSerName val="0"/>
          <c:showPercent val="0"/>
          <c:showBubbleSize val="0"/>
        </c:dLbls>
        <c:gapWidth val="0"/>
        <c:axId val="208123776"/>
        <c:axId val="208125312"/>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Referral_Source!$AC$92:$AC$93</c:f>
              <c:numCache>
                <c:formatCode>General</c:formatCode>
                <c:ptCount val="2"/>
                <c:pt idx="0">
                  <c:v>0.5</c:v>
                </c:pt>
                <c:pt idx="1">
                  <c:v>23.5</c:v>
                </c:pt>
              </c:numCache>
            </c:numRef>
          </c:xVal>
          <c:yVal>
            <c:numRef>
              <c:f>Referral_Source!$AD$92:$AD$93</c:f>
              <c:numCache>
                <c:formatCode>#,##0</c:formatCode>
                <c:ptCount val="2"/>
                <c:pt idx="0">
                  <c:v>#N/A</c:v>
                </c:pt>
                <c:pt idx="1">
                  <c:v>#N/A</c:v>
                </c:pt>
              </c:numCache>
            </c:numRef>
          </c:yVal>
          <c:smooth val="1"/>
        </c:ser>
        <c:dLbls>
          <c:showLegendKey val="0"/>
          <c:showVal val="0"/>
          <c:showCatName val="0"/>
          <c:showSerName val="0"/>
          <c:showPercent val="0"/>
          <c:showBubbleSize val="0"/>
        </c:dLbls>
        <c:axId val="208123776"/>
        <c:axId val="208125312"/>
      </c:scatterChart>
      <c:catAx>
        <c:axId val="208123776"/>
        <c:scaling>
          <c:orientation val="minMax"/>
        </c:scaling>
        <c:delete val="0"/>
        <c:axPos val="b"/>
        <c:numFmt formatCode="General" sourceLinked="1"/>
        <c:majorTickMark val="out"/>
        <c:minorTickMark val="none"/>
        <c:tickLblPos val="nextTo"/>
        <c:txPr>
          <a:bodyPr rot="5400000" vert="horz"/>
          <a:lstStyle/>
          <a:p>
            <a:pPr>
              <a:defRPr sz="600"/>
            </a:pPr>
            <a:endParaRPr lang="en-US"/>
          </a:p>
        </c:txPr>
        <c:crossAx val="208125312"/>
        <c:crosses val="autoZero"/>
        <c:auto val="1"/>
        <c:lblAlgn val="ctr"/>
        <c:lblOffset val="100"/>
        <c:noMultiLvlLbl val="0"/>
      </c:catAx>
      <c:valAx>
        <c:axId val="20812531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123776"/>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Anonymous</a:t>
            </a:r>
          </a:p>
        </c:rich>
      </c:tx>
      <c:layout>
        <c:manualLayout>
          <c:xMode val="edge"/>
          <c:yMode val="edge"/>
          <c:x val="0.32284227292101308"/>
          <c:y val="1.2789633179910482E-2"/>
        </c:manualLayout>
      </c:layout>
      <c:overlay val="1"/>
    </c:title>
    <c:autoTitleDeleted val="0"/>
    <c:plotArea>
      <c:layout>
        <c:manualLayout>
          <c:layoutTarget val="inner"/>
          <c:xMode val="edge"/>
          <c:yMode val="edge"/>
          <c:x val="9.9894503478327346E-2"/>
          <c:y val="0.1236862058909303"/>
          <c:w val="0.86879222621444163"/>
          <c:h val="0.44172036466456188"/>
        </c:manualLayout>
      </c:layout>
      <c:barChart>
        <c:barDir val="col"/>
        <c:grouping val="clustered"/>
        <c:varyColors val="0"/>
        <c:ser>
          <c:idx val="0"/>
          <c:order val="0"/>
          <c:tx>
            <c:strRef>
              <c:f>Referral_Source!$T$8:$U$8</c:f>
              <c:strCache>
                <c:ptCount val="1"/>
                <c:pt idx="0">
                  <c:v>Anonymous</c:v>
                </c:pt>
              </c:strCache>
            </c:strRef>
          </c:tx>
          <c:spPr>
            <a:solidFill>
              <a:srgbClr val="4BACC6">
                <a:lumMod val="75000"/>
              </a:srgbClr>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Referral_Source!$T$9:$T$30</c:f>
              <c:numCache>
                <c:formatCode>#,##0</c:formatCode>
                <c:ptCount val="22"/>
                <c:pt idx="0">
                  <c:v>22</c:v>
                </c:pt>
                <c:pt idx="1">
                  <c:v>66</c:v>
                </c:pt>
                <c:pt idx="2">
                  <c:v>143</c:v>
                </c:pt>
                <c:pt idx="3">
                  <c:v>75</c:v>
                </c:pt>
                <c:pt idx="4">
                  <c:v>478</c:v>
                </c:pt>
                <c:pt idx="5">
                  <c:v>48</c:v>
                </c:pt>
                <c:pt idx="6">
                  <c:v>294</c:v>
                </c:pt>
                <c:pt idx="7">
                  <c:v>100</c:v>
                </c:pt>
                <c:pt idx="8">
                  <c:v>90</c:v>
                </c:pt>
                <c:pt idx="9">
                  <c:v>192</c:v>
                </c:pt>
                <c:pt idx="10">
                  <c:v>36</c:v>
                </c:pt>
                <c:pt idx="11">
                  <c:v>35</c:v>
                </c:pt>
                <c:pt idx="12">
                  <c:v>32</c:v>
                </c:pt>
                <c:pt idx="13">
                  <c:v>191</c:v>
                </c:pt>
                <c:pt idx="14">
                  <c:v>91</c:v>
                </c:pt>
                <c:pt idx="15">
                  <c:v>213</c:v>
                </c:pt>
                <c:pt idx="16">
                  <c:v>77</c:v>
                </c:pt>
                <c:pt idx="17">
                  <c:v>44</c:v>
                </c:pt>
                <c:pt idx="18">
                  <c:v>17</c:v>
                </c:pt>
                <c:pt idx="19">
                  <c:v>0</c:v>
                </c:pt>
                <c:pt idx="20">
                  <c:v>0</c:v>
                </c:pt>
                <c:pt idx="21">
                  <c:v>20</c:v>
                </c:pt>
              </c:numCache>
            </c:numRef>
          </c:val>
        </c:ser>
        <c:dLbls>
          <c:showLegendKey val="0"/>
          <c:showVal val="0"/>
          <c:showCatName val="0"/>
          <c:showSerName val="0"/>
          <c:showPercent val="0"/>
          <c:showBubbleSize val="0"/>
        </c:dLbls>
        <c:gapWidth val="0"/>
        <c:axId val="208228736"/>
        <c:axId val="208230272"/>
      </c:barChart>
      <c:scatterChart>
        <c:scatterStyle val="smoothMarker"/>
        <c:varyColors val="0"/>
        <c:ser>
          <c:idx val="1"/>
          <c:order val="1"/>
          <c:tx>
            <c:v>SE Anonymous</c:v>
          </c:tx>
          <c:spPr>
            <a:ln w="19050">
              <a:solidFill>
                <a:srgbClr val="C00000"/>
              </a:solidFill>
              <a:prstDash val="sysDash"/>
            </a:ln>
          </c:spPr>
          <c:marker>
            <c:symbol val="none"/>
          </c:marker>
          <c:xVal>
            <c:numRef>
              <c:f>Referral_Source!$AC$94:$AC$95</c:f>
              <c:numCache>
                <c:formatCode>General</c:formatCode>
                <c:ptCount val="2"/>
                <c:pt idx="0">
                  <c:v>0.5</c:v>
                </c:pt>
                <c:pt idx="1">
                  <c:v>23.5</c:v>
                </c:pt>
              </c:numCache>
            </c:numRef>
          </c:xVal>
          <c:yVal>
            <c:numRef>
              <c:f>Referral_Source!$AD$94:$AD$95</c:f>
              <c:numCache>
                <c:formatCode>#,##0</c:formatCode>
                <c:ptCount val="2"/>
                <c:pt idx="0">
                  <c:v>#N/A</c:v>
                </c:pt>
                <c:pt idx="1">
                  <c:v>#N/A</c:v>
                </c:pt>
              </c:numCache>
            </c:numRef>
          </c:yVal>
          <c:smooth val="1"/>
        </c:ser>
        <c:dLbls>
          <c:showLegendKey val="0"/>
          <c:showVal val="0"/>
          <c:showCatName val="0"/>
          <c:showSerName val="0"/>
          <c:showPercent val="0"/>
          <c:showBubbleSize val="0"/>
        </c:dLbls>
        <c:axId val="208228736"/>
        <c:axId val="208230272"/>
      </c:scatterChart>
      <c:catAx>
        <c:axId val="208228736"/>
        <c:scaling>
          <c:orientation val="minMax"/>
        </c:scaling>
        <c:delete val="0"/>
        <c:axPos val="b"/>
        <c:numFmt formatCode="General" sourceLinked="1"/>
        <c:majorTickMark val="out"/>
        <c:minorTickMark val="none"/>
        <c:tickLblPos val="nextTo"/>
        <c:txPr>
          <a:bodyPr rot="5400000" vert="horz"/>
          <a:lstStyle/>
          <a:p>
            <a:pPr>
              <a:defRPr sz="600"/>
            </a:pPr>
            <a:endParaRPr lang="en-US"/>
          </a:p>
        </c:txPr>
        <c:crossAx val="208230272"/>
        <c:crosses val="autoZero"/>
        <c:auto val="1"/>
        <c:lblAlgn val="ctr"/>
        <c:lblOffset val="100"/>
        <c:noMultiLvlLbl val="0"/>
      </c:catAx>
      <c:valAx>
        <c:axId val="20823027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228736"/>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Unknown</a:t>
            </a:r>
          </a:p>
        </c:rich>
      </c:tx>
      <c:layout>
        <c:manualLayout>
          <c:xMode val="edge"/>
          <c:yMode val="edge"/>
          <c:x val="0.36272831280705298"/>
          <c:y val="1.2789633179910482E-2"/>
        </c:manualLayout>
      </c:layout>
      <c:overlay val="1"/>
    </c:title>
    <c:autoTitleDeleted val="0"/>
    <c:plotArea>
      <c:layout>
        <c:manualLayout>
          <c:layoutTarget val="inner"/>
          <c:xMode val="edge"/>
          <c:yMode val="edge"/>
          <c:x val="9.9894503478327346E-2"/>
          <c:y val="0.1236862058909303"/>
          <c:w val="0.86879222621444163"/>
          <c:h val="0.44172036466456188"/>
        </c:manualLayout>
      </c:layout>
      <c:barChart>
        <c:barDir val="col"/>
        <c:grouping val="clustered"/>
        <c:varyColors val="0"/>
        <c:ser>
          <c:idx val="2"/>
          <c:order val="0"/>
          <c:tx>
            <c:strRef>
              <c:f>Referral_Source!$V$8:$W$8</c:f>
              <c:strCache>
                <c:ptCount val="1"/>
                <c:pt idx="0">
                  <c:v>Unknown</c:v>
                </c:pt>
              </c:strCache>
            </c:strRef>
          </c:tx>
          <c:spPr>
            <a:solidFill>
              <a:sysClr val="window" lastClr="FFFFFF">
                <a:lumMod val="75000"/>
              </a:sysClr>
            </a:solidFill>
            <a:ln>
              <a:solidFill>
                <a:sysClr val="windowText" lastClr="000000"/>
              </a:solidFill>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Referral_Source!$V$9:$V$30</c:f>
              <c:numCache>
                <c:formatCode>#,##0</c:formatCode>
                <c:ptCount val="22"/>
                <c:pt idx="0">
                  <c:v>147</c:v>
                </c:pt>
                <c:pt idx="1">
                  <c:v>339</c:v>
                </c:pt>
                <c:pt idx="2">
                  <c:v>26</c:v>
                </c:pt>
                <c:pt idx="3">
                  <c:v>6</c:v>
                </c:pt>
                <c:pt idx="4">
                  <c:v>219</c:v>
                </c:pt>
                <c:pt idx="5">
                  <c:v>0</c:v>
                </c:pt>
                <c:pt idx="6">
                  <c:v>64</c:v>
                </c:pt>
                <c:pt idx="7">
                  <c:v>0</c:v>
                </c:pt>
                <c:pt idx="8">
                  <c:v>0</c:v>
                </c:pt>
                <c:pt idx="9">
                  <c:v>23</c:v>
                </c:pt>
                <c:pt idx="10">
                  <c:v>0</c:v>
                </c:pt>
                <c:pt idx="11">
                  <c:v>47</c:v>
                </c:pt>
                <c:pt idx="12">
                  <c:v>0</c:v>
                </c:pt>
                <c:pt idx="13">
                  <c:v>0</c:v>
                </c:pt>
                <c:pt idx="14">
                  <c:v>23</c:v>
                </c:pt>
                <c:pt idx="15">
                  <c:v>0</c:v>
                </c:pt>
                <c:pt idx="16">
                  <c:v>163</c:v>
                </c:pt>
                <c:pt idx="17">
                  <c:v>41</c:v>
                </c:pt>
                <c:pt idx="18">
                  <c:v>0</c:v>
                </c:pt>
                <c:pt idx="19">
                  <c:v>257</c:v>
                </c:pt>
                <c:pt idx="20">
                  <c:v>7</c:v>
                </c:pt>
                <c:pt idx="21">
                  <c:v>0</c:v>
                </c:pt>
              </c:numCache>
            </c:numRef>
          </c:val>
        </c:ser>
        <c:dLbls>
          <c:showLegendKey val="0"/>
          <c:showVal val="0"/>
          <c:showCatName val="0"/>
          <c:showSerName val="0"/>
          <c:showPercent val="0"/>
          <c:showBubbleSize val="0"/>
        </c:dLbls>
        <c:gapWidth val="0"/>
        <c:axId val="208345728"/>
        <c:axId val="208347520"/>
      </c:barChart>
      <c:scatterChart>
        <c:scatterStyle val="smoothMarker"/>
        <c:varyColors val="0"/>
        <c:ser>
          <c:idx val="3"/>
          <c:order val="1"/>
          <c:tx>
            <c:v>SE Unknown</c:v>
          </c:tx>
          <c:spPr>
            <a:ln w="19050">
              <a:solidFill>
                <a:srgbClr val="C00000"/>
              </a:solidFill>
              <a:prstDash val="sysDash"/>
            </a:ln>
          </c:spPr>
          <c:marker>
            <c:symbol val="none"/>
          </c:marker>
          <c:xVal>
            <c:numRef>
              <c:f>Referral_Source!$AC$96:$AC$97</c:f>
              <c:numCache>
                <c:formatCode>General</c:formatCode>
                <c:ptCount val="2"/>
                <c:pt idx="0">
                  <c:v>0.5</c:v>
                </c:pt>
                <c:pt idx="1">
                  <c:v>23.5</c:v>
                </c:pt>
              </c:numCache>
            </c:numRef>
          </c:xVal>
          <c:yVal>
            <c:numRef>
              <c:f>Referral_Source!$AD$96:$AD$97</c:f>
              <c:numCache>
                <c:formatCode>#,##0</c:formatCode>
                <c:ptCount val="2"/>
                <c:pt idx="0">
                  <c:v>#N/A</c:v>
                </c:pt>
                <c:pt idx="1">
                  <c:v>#N/A</c:v>
                </c:pt>
              </c:numCache>
            </c:numRef>
          </c:yVal>
          <c:smooth val="1"/>
        </c:ser>
        <c:dLbls>
          <c:showLegendKey val="0"/>
          <c:showVal val="0"/>
          <c:showCatName val="0"/>
          <c:showSerName val="0"/>
          <c:showPercent val="0"/>
          <c:showBubbleSize val="0"/>
        </c:dLbls>
        <c:axId val="208345728"/>
        <c:axId val="208347520"/>
      </c:scatterChart>
      <c:catAx>
        <c:axId val="208345728"/>
        <c:scaling>
          <c:orientation val="minMax"/>
        </c:scaling>
        <c:delete val="0"/>
        <c:axPos val="b"/>
        <c:numFmt formatCode="General" sourceLinked="1"/>
        <c:majorTickMark val="out"/>
        <c:minorTickMark val="none"/>
        <c:tickLblPos val="nextTo"/>
        <c:txPr>
          <a:bodyPr rot="5400000" vert="horz"/>
          <a:lstStyle/>
          <a:p>
            <a:pPr>
              <a:defRPr sz="600"/>
            </a:pPr>
            <a:endParaRPr lang="en-US"/>
          </a:p>
        </c:txPr>
        <c:crossAx val="208347520"/>
        <c:crosses val="autoZero"/>
        <c:auto val="1"/>
        <c:lblAlgn val="ctr"/>
        <c:lblOffset val="100"/>
        <c:noMultiLvlLbl val="0"/>
      </c:catAx>
      <c:valAx>
        <c:axId val="20834752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345728"/>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 vs. IDACI</a:t>
            </a:r>
          </a:p>
        </c:rich>
      </c:tx>
      <c:layout>
        <c:manualLayout>
          <c:xMode val="edge"/>
          <c:yMode val="edge"/>
          <c:x val="0.30103802290200449"/>
          <c:y val="3.6125774697765456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'Re-referrals'!$X$67</c:f>
              <c:strCache>
                <c:ptCount val="1"/>
                <c:pt idx="0">
                  <c:v>National Trend 2016</c:v>
                </c:pt>
              </c:strCache>
            </c:strRef>
          </c:tx>
          <c:spPr>
            <a:ln w="15875">
              <a:solidFill>
                <a:schemeClr val="tx1">
                  <a:lumMod val="75000"/>
                  <a:lumOff val="25000"/>
                </a:schemeClr>
              </a:solidFill>
            </a:ln>
          </c:spPr>
          <c:marker>
            <c:symbol val="none"/>
          </c:marker>
          <c:xVal>
            <c:numRef>
              <c:f>'Re-referrals'!$AA$67:$AA$68</c:f>
              <c:numCache>
                <c:formatCode>General</c:formatCode>
                <c:ptCount val="2"/>
                <c:pt idx="0" formatCode="#,##0.0">
                  <c:v>5</c:v>
                </c:pt>
                <c:pt idx="1">
                  <c:v>35</c:v>
                </c:pt>
              </c:numCache>
            </c:numRef>
          </c:xVal>
          <c:yVal>
            <c:numRef>
              <c:f>'Re-referrals'!$AB$67:$AB$68</c:f>
              <c:numCache>
                <c:formatCode>0.0</c:formatCode>
                <c:ptCount val="2"/>
                <c:pt idx="0">
                  <c:v>86.405000000000001</c:v>
                </c:pt>
                <c:pt idx="1">
                  <c:v>150.53300000000002</c:v>
                </c:pt>
              </c:numCache>
            </c:numRef>
          </c:yVal>
          <c:smooth val="1"/>
        </c:ser>
        <c:dLbls>
          <c:showLegendKey val="0"/>
          <c:showVal val="0"/>
          <c:showCatName val="0"/>
          <c:showSerName val="0"/>
          <c:showPercent val="0"/>
          <c:showBubbleSize val="0"/>
        </c:dLbls>
        <c:axId val="208411264"/>
        <c:axId val="208430208"/>
      </c:scatterChart>
      <c:scatterChart>
        <c:scatterStyle val="lineMarker"/>
        <c:varyColors val="0"/>
        <c:ser>
          <c:idx val="0"/>
          <c:order val="0"/>
          <c:tx>
            <c:strRef>
              <c:f>'Re-referrals'!$AQ$37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('Re-referrals'!$AQ$40:$AQ$52,'Re-referrals'!$AQ$54:$AQ$55,'Re-referrals'!$AQ$58:$AQ$61)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('Re-referrals'!$AP$40:$AP$52,'Re-referrals'!$AP$54:$AP$55,'Re-referrals'!$AP$58:$AP$61)</c:f>
              <c:numCache>
                <c:formatCode>0.0</c:formatCode>
                <c:ptCount val="19"/>
                <c:pt idx="0">
                  <c:v>137.36068715837297</c:v>
                </c:pt>
                <c:pt idx="1">
                  <c:v>163.9983619664203</c:v>
                </c:pt>
                <c:pt idx="2">
                  <c:v>247.86219876437133</c:v>
                </c:pt>
                <c:pt idx="3">
                  <c:v>51.64128659497937</c:v>
                </c:pt>
                <c:pt idx="4">
                  <c:v>210.96852445799195</c:v>
                </c:pt>
                <c:pt idx="5">
                  <c:v>314.28571428571433</c:v>
                </c:pt>
                <c:pt idx="6">
                  <c:v>109.17443588704228</c:v>
                </c:pt>
                <c:pt idx="7">
                  <c:v>75.513760459676277</c:v>
                </c:pt>
                <c:pt idx="8">
                  <c:v>87.570369046555271</c:v>
                </c:pt>
                <c:pt idx="9">
                  <c:v>98.322568003527024</c:v>
                </c:pt>
                <c:pt idx="10">
                  <c:v>146.59090909090909</c:v>
                </c:pt>
                <c:pt idx="11">
                  <c:v>253.81403345978549</c:v>
                </c:pt>
                <c:pt idx="12">
                  <c:v>398.97599381732118</c:v>
                </c:pt>
                <c:pt idx="13">
                  <c:v>162.3213963648023</c:v>
                </c:pt>
                <c:pt idx="14">
                  <c:v>111.81510353321828</c:v>
                </c:pt>
                <c:pt idx="15">
                  <c:v>108.5413709610086</c:v>
                </c:pt>
                <c:pt idx="16">
                  <c:v>128.60893916546829</c:v>
                </c:pt>
                <c:pt idx="17">
                  <c:v>34.234550561797754</c:v>
                </c:pt>
                <c:pt idx="18">
                  <c:v>44.714484862831746</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('Re-referrals'!$AQ$53,'Re-referrals'!$AQ$56,'Re-referrals'!$AQ$57)</c:f>
              <c:numCache>
                <c:formatCode>0.0</c:formatCode>
                <c:ptCount val="3"/>
                <c:pt idx="0">
                  <c:v>14.8</c:v>
                </c:pt>
                <c:pt idx="1">
                  <c:v>17.2</c:v>
                </c:pt>
                <c:pt idx="2">
                  <c:v>24.1</c:v>
                </c:pt>
              </c:numCache>
            </c:numRef>
          </c:xVal>
          <c:yVal>
            <c:numRef>
              <c:f>('Re-referrals'!$AP$53,'Re-referrals'!$AP$56,'Re-referrals'!$AP$57)</c:f>
              <c:numCache>
                <c:formatCode>0.0</c:formatCode>
                <c:ptCount val="3"/>
                <c:pt idx="0">
                  <c:v>86.633776229515675</c:v>
                </c:pt>
                <c:pt idx="1">
                  <c:v>162.54902753629051</c:v>
                </c:pt>
                <c:pt idx="2">
                  <c:v>172.23032357230127</c:v>
                </c:pt>
              </c:numCache>
            </c:numRef>
          </c:yVal>
          <c:smooth val="0"/>
        </c:ser>
        <c:ser>
          <c:idx val="1"/>
          <c:order val="2"/>
          <c:tx>
            <c:strRef>
              <c:f>'Re-referrals'!$Z$4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'Re-referrals'!$Y$40</c:f>
              <c:numCache>
                <c:formatCode>0.00</c:formatCode>
                <c:ptCount val="1"/>
                <c:pt idx="0">
                  <c:v>#N/A</c:v>
                </c:pt>
              </c:numCache>
            </c:numRef>
          </c:xVal>
          <c:yVal>
            <c:numRef>
              <c:f>'Re-referrals'!$Z$40</c:f>
              <c:numCache>
                <c:formatCode>0.00</c:formatCode>
                <c:ptCount val="1"/>
                <c:pt idx="0">
                  <c:v>#N/A</c:v>
                </c:pt>
              </c:numCache>
            </c:numRef>
          </c:yVal>
          <c:smooth val="0"/>
        </c:ser>
        <c:ser>
          <c:idx val="2"/>
          <c:order val="3"/>
          <c:tx>
            <c:strRef>
              <c:f>'Re-referrals'!$X$65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9.16196923982633E-2"/>
                  <c:y val="-3.6731071128944526E-2"/>
                </c:manualLayout>
              </c:layout>
              <c:tx>
                <c:rich>
                  <a:bodyPr/>
                  <a:lstStyle/>
                  <a:p>
                    <a:r>
                      <a:rPr lang="en-US" sz="900">
                        <a:solidFill>
                          <a:srgbClr val="C00000"/>
                        </a:solidFill>
                      </a:rPr>
                      <a:t>R² = 0.0985</a:t>
                    </a:r>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'Re-referrals'!$AA$65:$AA$66</c:f>
              <c:numCache>
                <c:formatCode>General</c:formatCode>
                <c:ptCount val="2"/>
                <c:pt idx="0" formatCode="#,##0.0">
                  <c:v>5</c:v>
                </c:pt>
                <c:pt idx="1">
                  <c:v>35</c:v>
                </c:pt>
              </c:numCache>
            </c:numRef>
          </c:xVal>
          <c:yVal>
            <c:numRef>
              <c:f>'Re-referrals'!$AB$65:$AB$66</c:f>
              <c:numCache>
                <c:formatCode>0.0</c:formatCode>
                <c:ptCount val="2"/>
                <c:pt idx="0">
                  <c:v>95.158500000000004</c:v>
                </c:pt>
                <c:pt idx="1">
                  <c:v>255.8595</c:v>
                </c:pt>
              </c:numCache>
            </c:numRef>
          </c:yVal>
          <c:smooth val="0"/>
        </c:ser>
        <c:ser>
          <c:idx val="4"/>
          <c:order val="4"/>
          <c:tx>
            <c:strRef>
              <c:f>'Re-referrals'!$B$31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'Re-referrals'!$R$31</c:f>
              <c:numCache>
                <c:formatCode>0.0</c:formatCode>
                <c:ptCount val="1"/>
                <c:pt idx="0">
                  <c:v>14.45223640702325</c:v>
                </c:pt>
              </c:numCache>
            </c:numRef>
          </c:xVal>
          <c:yVal>
            <c:numRef>
              <c:f>'Re-referrals'!$O$31</c:f>
              <c:numCache>
                <c:formatCode>0.0</c:formatCode>
                <c:ptCount val="1"/>
                <c:pt idx="0">
                  <c:v>142.20514971862613</c:v>
                </c:pt>
              </c:numCache>
            </c:numRef>
          </c:yVal>
          <c:smooth val="0"/>
        </c:ser>
        <c:dLbls>
          <c:showLegendKey val="0"/>
          <c:showVal val="0"/>
          <c:showCatName val="0"/>
          <c:showSerName val="0"/>
          <c:showPercent val="0"/>
          <c:showBubbleSize val="0"/>
        </c:dLbls>
        <c:axId val="208411264"/>
        <c:axId val="208430208"/>
      </c:scatterChart>
      <c:valAx>
        <c:axId val="2084112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430208"/>
        <c:crosses val="autoZero"/>
        <c:crossBetween val="midCat"/>
      </c:valAx>
      <c:valAx>
        <c:axId val="208430208"/>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Re-referrals</a:t>
                </a:r>
                <a:r>
                  <a:rPr lang="en-GB" baseline="0"/>
                  <a:t>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0841126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 per 10,000 0-17 year olds</a:t>
            </a:r>
          </a:p>
        </c:rich>
      </c:tx>
      <c:layout>
        <c:manualLayout>
          <c:xMode val="edge"/>
          <c:yMode val="edge"/>
          <c:x val="0.2190790586323153"/>
          <c:y val="2.0819683542766424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'Re-referrals'!$AK$40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'Re-referrals'!$D$8:$H$8</c:f>
              <c:numCache>
                <c:formatCode>General</c:formatCode>
                <c:ptCount val="5"/>
                <c:pt idx="0">
                  <c:v>2013</c:v>
                </c:pt>
                <c:pt idx="1">
                  <c:v>2014</c:v>
                </c:pt>
                <c:pt idx="2">
                  <c:v>2015</c:v>
                </c:pt>
                <c:pt idx="3">
                  <c:v>2016</c:v>
                </c:pt>
                <c:pt idx="4">
                  <c:v>2017</c:v>
                </c:pt>
              </c:numCache>
            </c:numRef>
          </c:cat>
          <c:val>
            <c:numRef>
              <c:f>'Re-referrals'!$AL$40:$AP$40</c:f>
              <c:numCache>
                <c:formatCode>0.0</c:formatCode>
                <c:ptCount val="5"/>
                <c:pt idx="0">
                  <c:v>82.330827067669162</c:v>
                </c:pt>
                <c:pt idx="1">
                  <c:v>88.560885608856083</c:v>
                </c:pt>
                <c:pt idx="2">
                  <c:v>78.057553956834539</c:v>
                </c:pt>
                <c:pt idx="3">
                  <c:v>79.787234042553166</c:v>
                </c:pt>
                <c:pt idx="4">
                  <c:v>137.36068715837297</c:v>
                </c:pt>
              </c:numCache>
            </c:numRef>
          </c:val>
          <c:smooth val="0"/>
        </c:ser>
        <c:ser>
          <c:idx val="1"/>
          <c:order val="1"/>
          <c:tx>
            <c:strRef>
              <c:f>'Re-referrals'!$AK$41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'Re-referrals'!$AL$41:$AP$41</c:f>
              <c:numCache>
                <c:formatCode>0.0</c:formatCode>
                <c:ptCount val="5"/>
                <c:pt idx="0">
                  <c:v>365.33864541832668</c:v>
                </c:pt>
                <c:pt idx="1">
                  <c:v>276.43564356435644</c:v>
                </c:pt>
                <c:pt idx="2">
                  <c:v>519.41176470588221</c:v>
                </c:pt>
                <c:pt idx="3">
                  <c:v>215.03906250000014</c:v>
                </c:pt>
                <c:pt idx="4">
                  <c:v>163.9983619664203</c:v>
                </c:pt>
              </c:numCache>
            </c:numRef>
          </c:val>
          <c:smooth val="0"/>
        </c:ser>
        <c:ser>
          <c:idx val="2"/>
          <c:order val="2"/>
          <c:tx>
            <c:strRef>
              <c:f>'Re-referrals'!$AK$42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'Re-referrals'!$AL$42:$AP$42</c:f>
              <c:numCache>
                <c:formatCode>0.0</c:formatCode>
                <c:ptCount val="5"/>
                <c:pt idx="0">
                  <c:v>98.796216680997418</c:v>
                </c:pt>
                <c:pt idx="1">
                  <c:v>215.47619047619048</c:v>
                </c:pt>
                <c:pt idx="2">
                  <c:v>117.57779646761976</c:v>
                </c:pt>
                <c:pt idx="3">
                  <c:v>152.65339966832482</c:v>
                </c:pt>
                <c:pt idx="4">
                  <c:v>247.86219876437133</c:v>
                </c:pt>
              </c:numCache>
            </c:numRef>
          </c:val>
          <c:smooth val="0"/>
        </c:ser>
        <c:ser>
          <c:idx val="5"/>
          <c:order val="3"/>
          <c:tx>
            <c:strRef>
              <c:f>'Re-referrals'!$AK$43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'Re-referrals'!$AL$43:$AP$43</c:f>
              <c:numCache>
                <c:formatCode>0.0</c:formatCode>
                <c:ptCount val="5"/>
                <c:pt idx="0">
                  <c:v>386.97318007662835</c:v>
                </c:pt>
                <c:pt idx="1">
                  <c:v>217.55725190839695</c:v>
                </c:pt>
                <c:pt idx="2">
                  <c:v>89.184060721062608</c:v>
                </c:pt>
                <c:pt idx="3">
                  <c:v>43.909348441926362</c:v>
                </c:pt>
                <c:pt idx="4">
                  <c:v>51.64128659497937</c:v>
                </c:pt>
              </c:numCache>
            </c:numRef>
          </c:val>
          <c:smooth val="0"/>
        </c:ser>
        <c:ser>
          <c:idx val="9"/>
          <c:order val="4"/>
          <c:tx>
            <c:strRef>
              <c:f>'Re-referrals'!$AK$44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'Re-referrals'!$AL$44:$AP$44</c:f>
              <c:numCache>
                <c:formatCode>0.0</c:formatCode>
                <c:ptCount val="5"/>
                <c:pt idx="0">
                  <c:v>82.342470630117489</c:v>
                </c:pt>
                <c:pt idx="1">
                  <c:v>160.23412557644556</c:v>
                </c:pt>
                <c:pt idx="2">
                  <c:v>189.16518650088807</c:v>
                </c:pt>
                <c:pt idx="3">
                  <c:v>166.54842142603761</c:v>
                </c:pt>
                <c:pt idx="4">
                  <c:v>210.96852445799195</c:v>
                </c:pt>
              </c:numCache>
            </c:numRef>
          </c:val>
          <c:smooth val="0"/>
        </c:ser>
        <c:ser>
          <c:idx val="10"/>
          <c:order val="5"/>
          <c:tx>
            <c:strRef>
              <c:f>'Re-referrals'!$AK$45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'Re-referrals'!$AL$45:$AP$45</c:f>
              <c:numCache>
                <c:formatCode>0.0</c:formatCode>
                <c:ptCount val="5"/>
                <c:pt idx="0">
                  <c:v>456.53846153846155</c:v>
                </c:pt>
                <c:pt idx="1">
                  <c:v>261.62790697674421</c:v>
                </c:pt>
                <c:pt idx="2">
                  <c:v>321.96078431372536</c:v>
                </c:pt>
                <c:pt idx="3">
                  <c:v>310.67193675889325</c:v>
                </c:pt>
                <c:pt idx="4">
                  <c:v>314.28571428571433</c:v>
                </c:pt>
              </c:numCache>
            </c:numRef>
          </c:val>
          <c:smooth val="0"/>
        </c:ser>
        <c:ser>
          <c:idx val="11"/>
          <c:order val="6"/>
          <c:tx>
            <c:strRef>
              <c:f>'Re-referrals'!$AK$46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'Re-referrals'!$AL$46:$AP$46</c:f>
              <c:numCache>
                <c:formatCode>0.0</c:formatCode>
                <c:ptCount val="5"/>
                <c:pt idx="0">
                  <c:v>109.47823402284656</c:v>
                </c:pt>
                <c:pt idx="1">
                  <c:v>155.77395577395578</c:v>
                </c:pt>
                <c:pt idx="2">
                  <c:v>142.64392324093816</c:v>
                </c:pt>
                <c:pt idx="3">
                  <c:v>96.761501210653833</c:v>
                </c:pt>
                <c:pt idx="4">
                  <c:v>109.17443588704228</c:v>
                </c:pt>
              </c:numCache>
            </c:numRef>
          </c:val>
          <c:smooth val="0"/>
        </c:ser>
        <c:ser>
          <c:idx val="12"/>
          <c:order val="7"/>
          <c:tx>
            <c:strRef>
              <c:f>'Re-referrals'!$AK$47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'Re-referrals'!$AL$47:$AP$47</c:f>
              <c:numCache>
                <c:formatCode>0.0</c:formatCode>
                <c:ptCount val="5"/>
                <c:pt idx="0">
                  <c:v>539.73727422003287</c:v>
                </c:pt>
                <c:pt idx="1">
                  <c:v>207.30519480519482</c:v>
                </c:pt>
                <c:pt idx="2">
                  <c:v>98.399999999999949</c:v>
                </c:pt>
                <c:pt idx="3">
                  <c:v>87.974683544303801</c:v>
                </c:pt>
                <c:pt idx="4">
                  <c:v>75.513760459676277</c:v>
                </c:pt>
              </c:numCache>
            </c:numRef>
          </c:val>
          <c:smooth val="0"/>
        </c:ser>
        <c:ser>
          <c:idx val="13"/>
          <c:order val="8"/>
          <c:tx>
            <c:strRef>
              <c:f>'Re-referrals'!$AK$48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'Re-referrals'!$AL$48:$AP$48</c:f>
              <c:numCache>
                <c:formatCode>0.0</c:formatCode>
                <c:ptCount val="5"/>
                <c:pt idx="0">
                  <c:v>151.57728706624604</c:v>
                </c:pt>
                <c:pt idx="1">
                  <c:v>127.49999999999999</c:v>
                </c:pt>
                <c:pt idx="2">
                  <c:v>91.25766871165645</c:v>
                </c:pt>
                <c:pt idx="3">
                  <c:v>87.745839636913772</c:v>
                </c:pt>
                <c:pt idx="4">
                  <c:v>87.570369046555271</c:v>
                </c:pt>
              </c:numCache>
            </c:numRef>
          </c:val>
          <c:smooth val="0"/>
        </c:ser>
        <c:ser>
          <c:idx val="15"/>
          <c:order val="9"/>
          <c:tx>
            <c:strRef>
              <c:f>'Re-referrals'!$AK$49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'Re-referrals'!$AL$49:$AP$49</c:f>
              <c:numCache>
                <c:formatCode>0.0</c:formatCode>
                <c:ptCount val="5"/>
                <c:pt idx="0">
                  <c:v>119.18103448275862</c:v>
                </c:pt>
                <c:pt idx="1">
                  <c:v>95.866001425516743</c:v>
                </c:pt>
                <c:pt idx="2">
                  <c:v>97.521246458923528</c:v>
                </c:pt>
                <c:pt idx="3">
                  <c:v>120.73342736248237</c:v>
                </c:pt>
                <c:pt idx="4">
                  <c:v>98.322568003527024</c:v>
                </c:pt>
              </c:numCache>
            </c:numRef>
          </c:val>
          <c:smooth val="0"/>
        </c:ser>
        <c:ser>
          <c:idx val="16"/>
          <c:order val="10"/>
          <c:tx>
            <c:strRef>
              <c:f>'Re-referrals'!$AK$50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'Re-referrals'!$AL$50:$AP$50</c:f>
              <c:numCache>
                <c:formatCode>0.0</c:formatCode>
                <c:ptCount val="5"/>
                <c:pt idx="0">
                  <c:v>98.581560283687949</c:v>
                </c:pt>
                <c:pt idx="1">
                  <c:v>102.58215962441315</c:v>
                </c:pt>
                <c:pt idx="2">
                  <c:v>87.557603686635858</c:v>
                </c:pt>
                <c:pt idx="3">
                  <c:v>92.922374429223723</c:v>
                </c:pt>
                <c:pt idx="4">
                  <c:v>146.59090909090909</c:v>
                </c:pt>
              </c:numCache>
            </c:numRef>
          </c:val>
          <c:smooth val="0"/>
        </c:ser>
        <c:ser>
          <c:idx val="17"/>
          <c:order val="11"/>
          <c:tx>
            <c:strRef>
              <c:f>'Re-referrals'!$AK$51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'Re-referrals'!$AL$51:$AP$51</c:f>
              <c:numCache>
                <c:formatCode>0.0</c:formatCode>
                <c:ptCount val="5"/>
                <c:pt idx="0">
                  <c:v>93.823529411764696</c:v>
                </c:pt>
                <c:pt idx="1">
                  <c:v>90.489913544668582</c:v>
                </c:pt>
                <c:pt idx="2">
                  <c:v>98.32869080779939</c:v>
                </c:pt>
                <c:pt idx="3">
                  <c:v>177.47252747252747</c:v>
                </c:pt>
                <c:pt idx="4">
                  <c:v>253.81403345978549</c:v>
                </c:pt>
              </c:numCache>
            </c:numRef>
          </c:val>
          <c:smooth val="0"/>
        </c:ser>
        <c:ser>
          <c:idx val="19"/>
          <c:order val="12"/>
          <c:tx>
            <c:strRef>
              <c:f>'Re-referrals'!$AK$52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'Re-referrals'!$AL$52:$AP$52</c:f>
              <c:numCache>
                <c:formatCode>0.0</c:formatCode>
                <c:ptCount val="5"/>
                <c:pt idx="0">
                  <c:v>81.84210526315789</c:v>
                </c:pt>
                <c:pt idx="1">
                  <c:v>121.85089974293059</c:v>
                </c:pt>
                <c:pt idx="2">
                  <c:v>120.30075187969929</c:v>
                </c:pt>
                <c:pt idx="3">
                  <c:v>128.57142857142861</c:v>
                </c:pt>
                <c:pt idx="4">
                  <c:v>398.97599381732118</c:v>
                </c:pt>
              </c:numCache>
            </c:numRef>
          </c:val>
          <c:smooth val="0"/>
        </c:ser>
        <c:ser>
          <c:idx val="3"/>
          <c:order val="13"/>
          <c:tx>
            <c:strRef>
              <c:f>'Re-referrals'!$AK$53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'Re-referrals'!$AL$53:$AP$53</c:f>
              <c:numCache>
                <c:formatCode>0.0</c:formatCode>
                <c:ptCount val="5"/>
                <c:pt idx="0">
                  <c:v>143.56617647058823</c:v>
                </c:pt>
                <c:pt idx="1">
                  <c:v>193.01470588235296</c:v>
                </c:pt>
                <c:pt idx="2">
                  <c:v>138.4756657483928</c:v>
                </c:pt>
                <c:pt idx="3">
                  <c:v>90.201465201465197</c:v>
                </c:pt>
                <c:pt idx="4">
                  <c:v>86.633776229515675</c:v>
                </c:pt>
              </c:numCache>
            </c:numRef>
          </c:val>
          <c:smooth val="0"/>
        </c:ser>
        <c:ser>
          <c:idx val="20"/>
          <c:order val="14"/>
          <c:tx>
            <c:strRef>
              <c:f>'Re-referrals'!$AK$54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'Re-referrals'!$AL$54:$AP$54</c:f>
              <c:numCache>
                <c:formatCode>0.0</c:formatCode>
                <c:ptCount val="5"/>
                <c:pt idx="0">
                  <c:v>251.18279569892474</c:v>
                </c:pt>
                <c:pt idx="1">
                  <c:v>235.0210970464135</c:v>
                </c:pt>
                <c:pt idx="2">
                  <c:v>455.5555555555556</c:v>
                </c:pt>
                <c:pt idx="3">
                  <c:v>160.5691056910569</c:v>
                </c:pt>
                <c:pt idx="4">
                  <c:v>162.3213963648023</c:v>
                </c:pt>
              </c:numCache>
            </c:numRef>
          </c:val>
          <c:smooth val="0"/>
        </c:ser>
        <c:ser>
          <c:idx val="22"/>
          <c:order val="15"/>
          <c:tx>
            <c:strRef>
              <c:f>'Re-referrals'!$AK$55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'Re-referrals'!$AL$55:$AP$55</c:f>
              <c:numCache>
                <c:formatCode>0.0</c:formatCode>
                <c:ptCount val="5"/>
                <c:pt idx="0">
                  <c:v>155.56891025641025</c:v>
                </c:pt>
                <c:pt idx="1">
                  <c:v>153.61111111111111</c:v>
                </c:pt>
                <c:pt idx="2">
                  <c:v>99.410840534171143</c:v>
                </c:pt>
                <c:pt idx="3">
                  <c:v>110.7644305772231</c:v>
                </c:pt>
                <c:pt idx="4">
                  <c:v>111.81510353321828</c:v>
                </c:pt>
              </c:numCache>
            </c:numRef>
          </c:val>
          <c:smooth val="0"/>
        </c:ser>
        <c:ser>
          <c:idx val="7"/>
          <c:order val="16"/>
          <c:tx>
            <c:strRef>
              <c:f>'Re-referrals'!$AK$56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'Re-referrals'!$AL$56:$AP$56</c:f>
              <c:numCache>
                <c:formatCode>0.0</c:formatCode>
                <c:ptCount val="5"/>
                <c:pt idx="0">
                  <c:v>64.556962025316452</c:v>
                </c:pt>
                <c:pt idx="1">
                  <c:v>113.15240083507308</c:v>
                </c:pt>
                <c:pt idx="2">
                  <c:v>109.25925925925928</c:v>
                </c:pt>
                <c:pt idx="3">
                  <c:v>193.67346938775509</c:v>
                </c:pt>
                <c:pt idx="4">
                  <c:v>162.54902753629051</c:v>
                </c:pt>
              </c:numCache>
            </c:numRef>
          </c:val>
          <c:smooth val="0"/>
        </c:ser>
        <c:ser>
          <c:idx val="8"/>
          <c:order val="17"/>
          <c:tx>
            <c:strRef>
              <c:f>'Re-referrals'!$AK$57</c:f>
              <c:strCache>
                <c:ptCount val="1"/>
                <c:pt idx="0">
                  <c:v>Torbay</c:v>
                </c:pt>
              </c:strCache>
            </c:strRef>
          </c:tx>
          <c:spPr>
            <a:ln w="15875"/>
          </c:spPr>
          <c:marker>
            <c:symbol val="circle"/>
            <c:size val="5"/>
            <c:spPr>
              <a:solidFill>
                <a:schemeClr val="accent3">
                  <a:lumMod val="20000"/>
                  <a:lumOff val="80000"/>
                </a:schemeClr>
              </a:solidFill>
            </c:spPr>
          </c:marker>
          <c:val>
            <c:numRef>
              <c:f>'Re-referrals'!$AL$57:$AP$57</c:f>
              <c:numCache>
                <c:formatCode>0.0</c:formatCode>
                <c:ptCount val="5"/>
                <c:pt idx="0">
                  <c:v>232.53012048192772</c:v>
                </c:pt>
                <c:pt idx="1">
                  <c:v>202.41935483870967</c:v>
                </c:pt>
                <c:pt idx="2">
                  <c:v>211.95219123505979</c:v>
                </c:pt>
                <c:pt idx="3">
                  <c:v>227.77777777777783</c:v>
                </c:pt>
                <c:pt idx="4">
                  <c:v>172.23032357230127</c:v>
                </c:pt>
              </c:numCache>
            </c:numRef>
          </c:val>
          <c:smooth val="0"/>
        </c:ser>
        <c:ser>
          <c:idx val="23"/>
          <c:order val="18"/>
          <c:tx>
            <c:strRef>
              <c:f>'Re-referrals'!$AK$58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'Re-referrals'!$AL$58:$AP$58</c:f>
              <c:numCache>
                <c:formatCode>0.0</c:formatCode>
                <c:ptCount val="5"/>
                <c:pt idx="0">
                  <c:v>53.203342618384404</c:v>
                </c:pt>
                <c:pt idx="1">
                  <c:v>77.310924369747895</c:v>
                </c:pt>
                <c:pt idx="2">
                  <c:v>85.112359550561791</c:v>
                </c:pt>
                <c:pt idx="3">
                  <c:v>61.344537815126053</c:v>
                </c:pt>
                <c:pt idx="4">
                  <c:v>108.5413709610086</c:v>
                </c:pt>
              </c:numCache>
            </c:numRef>
          </c:val>
          <c:smooth val="0"/>
        </c:ser>
        <c:ser>
          <c:idx val="24"/>
          <c:order val="19"/>
          <c:tx>
            <c:strRef>
              <c:f>'Re-referrals'!$AK$59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'Re-referrals'!$AL$59:$AP$59</c:f>
              <c:numCache>
                <c:formatCode>0.0</c:formatCode>
                <c:ptCount val="5"/>
                <c:pt idx="0">
                  <c:v>119.44444444444446</c:v>
                </c:pt>
                <c:pt idx="1">
                  <c:v>95.928143712574851</c:v>
                </c:pt>
                <c:pt idx="2">
                  <c:v>89.040284360189588</c:v>
                </c:pt>
                <c:pt idx="3">
                  <c:v>116.60798122065709</c:v>
                </c:pt>
                <c:pt idx="4">
                  <c:v>128.60893916546829</c:v>
                </c:pt>
              </c:numCache>
            </c:numRef>
          </c:val>
          <c:smooth val="0"/>
        </c:ser>
        <c:ser>
          <c:idx val="25"/>
          <c:order val="20"/>
          <c:tx>
            <c:strRef>
              <c:f>'Re-referrals'!$AK$60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'Re-referrals'!$AL$60:$AP$60</c:f>
              <c:numCache>
                <c:formatCode>0.0</c:formatCode>
                <c:ptCount val="5"/>
                <c:pt idx="0">
                  <c:v>56.193353474320247</c:v>
                </c:pt>
                <c:pt idx="1">
                  <c:v>61.861861861861861</c:v>
                </c:pt>
                <c:pt idx="2">
                  <c:v>56.287425149700624</c:v>
                </c:pt>
                <c:pt idx="3">
                  <c:v>57.270029673590507</c:v>
                </c:pt>
                <c:pt idx="4">
                  <c:v>34.234550561797754</c:v>
                </c:pt>
              </c:numCache>
            </c:numRef>
          </c:val>
          <c:smooth val="0"/>
        </c:ser>
        <c:ser>
          <c:idx val="26"/>
          <c:order val="21"/>
          <c:tx>
            <c:strRef>
              <c:f>'Re-referrals'!$AK$61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'Re-referrals'!$AL$61:$AP$61</c:f>
              <c:numCache>
                <c:formatCode>0.0</c:formatCode>
                <c:ptCount val="5"/>
                <c:pt idx="0">
                  <c:v>73.184357541899445</c:v>
                </c:pt>
                <c:pt idx="1">
                  <c:v>105.24861878453039</c:v>
                </c:pt>
                <c:pt idx="2">
                  <c:v>70.189701897018992</c:v>
                </c:pt>
                <c:pt idx="3">
                  <c:v>52.278820375335123</c:v>
                </c:pt>
                <c:pt idx="4">
                  <c:v>44.714484862831746</c:v>
                </c:pt>
              </c:numCache>
            </c:numRef>
          </c:val>
          <c:smooth val="0"/>
        </c:ser>
        <c:ser>
          <c:idx val="4"/>
          <c:order val="22"/>
          <c:tx>
            <c:strRef>
              <c:f>'Re-referrals'!$AK$62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'Re-referrals'!$AL$62:$AP$62</c:f>
              <c:numCache>
                <c:formatCode>0.0</c:formatCode>
                <c:ptCount val="5"/>
                <c:pt idx="0">
                  <c:v>154.40076906643881</c:v>
                </c:pt>
                <c:pt idx="1">
                  <c:v>152.78248887004452</c:v>
                </c:pt>
                <c:pt idx="2">
                  <c:v>140.90431677344813</c:v>
                </c:pt>
                <c:pt idx="3">
                  <c:v>119.68614775037797</c:v>
                </c:pt>
                <c:pt idx="4">
                  <c:v>142.20514971862613</c:v>
                </c:pt>
              </c:numCache>
            </c:numRef>
          </c:val>
          <c:smooth val="0"/>
        </c:ser>
        <c:ser>
          <c:idx val="14"/>
          <c:order val="23"/>
          <c:tx>
            <c:strRef>
              <c:f>'Re-referrals'!$AK$63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'Re-referrals'!$AL$63:$AP$63</c:f>
              <c:numCache>
                <c:formatCode>0.0</c:formatCode>
                <c:ptCount val="5"/>
                <c:pt idx="0">
                  <c:v>129.5898223294582</c:v>
                </c:pt>
                <c:pt idx="1">
                  <c:v>134.15919643868315</c:v>
                </c:pt>
                <c:pt idx="2">
                  <c:v>131.47338181629959</c:v>
                </c:pt>
                <c:pt idx="3">
                  <c:v>118.77135443872615</c:v>
                </c:pt>
                <c:pt idx="4">
                  <c:v>120.11597181805739</c:v>
                </c:pt>
              </c:numCache>
            </c:numRef>
          </c:val>
          <c:smooth val="0"/>
        </c:ser>
        <c:ser>
          <c:idx val="6"/>
          <c:order val="24"/>
          <c:tx>
            <c:strRef>
              <c:f>'Re-referrals'!$AK$64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'Re-referrals'!$D$8:$H$8</c:f>
              <c:numCache>
                <c:formatCode>General</c:formatCode>
                <c:ptCount val="5"/>
                <c:pt idx="0">
                  <c:v>2013</c:v>
                </c:pt>
                <c:pt idx="1">
                  <c:v>2014</c:v>
                </c:pt>
                <c:pt idx="2">
                  <c:v>2015</c:v>
                </c:pt>
                <c:pt idx="3">
                  <c:v>2016</c:v>
                </c:pt>
                <c:pt idx="4">
                  <c:v>2017</c:v>
                </c:pt>
              </c:numCache>
            </c:numRef>
          </c:cat>
          <c:val>
            <c:numRef>
              <c:f>'Re-referrals'!$AL$64:$AP$64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345472"/>
        <c:axId val="218347392"/>
      </c:lineChart>
      <c:catAx>
        <c:axId val="218345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347392"/>
        <c:crosses val="autoZero"/>
        <c:auto val="1"/>
        <c:lblAlgn val="ctr"/>
        <c:lblOffset val="100"/>
        <c:tickLblSkip val="1"/>
        <c:tickMarkSkip val="1"/>
        <c:noMultiLvlLbl val="0"/>
      </c:catAx>
      <c:valAx>
        <c:axId val="21834739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345472"/>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0-17 Population Estimate mid-2016
</a:t>
            </a:r>
          </a:p>
        </c:rich>
      </c:tx>
      <c:layout>
        <c:manualLayout>
          <c:xMode val="edge"/>
          <c:yMode val="edge"/>
          <c:x val="0.32341332506612153"/>
          <c:y val="2.9739803943101568E-2"/>
        </c:manualLayout>
      </c:layout>
      <c:overlay val="0"/>
      <c:spPr>
        <a:noFill/>
        <a:ln w="25400">
          <a:noFill/>
        </a:ln>
      </c:spPr>
    </c:title>
    <c:autoTitleDeleted val="0"/>
    <c:plotArea>
      <c:layout>
        <c:manualLayout>
          <c:layoutTarget val="inner"/>
          <c:xMode val="edge"/>
          <c:yMode val="edge"/>
          <c:x val="0.23015917612067546"/>
          <c:y val="0.10966552704018703"/>
          <c:w val="0.7222236216200506"/>
          <c:h val="0.83271451040684397"/>
        </c:manualLayout>
      </c:layout>
      <c:barChart>
        <c:barDir val="bar"/>
        <c:grouping val="clustered"/>
        <c:varyColors val="0"/>
        <c:ser>
          <c:idx val="2"/>
          <c:order val="0"/>
          <c:tx>
            <c:strRef>
              <c:f>Population!$G$7</c:f>
              <c:strCache>
                <c:ptCount val="1"/>
                <c:pt idx="0">
                  <c:v>mid-2016</c:v>
                </c:pt>
              </c:strCache>
            </c:strRef>
          </c:tx>
          <c:spPr>
            <a:solidFill>
              <a:srgbClr val="FB994F"/>
            </a:solidFill>
            <a:ln w="25400">
              <a:noFill/>
            </a:ln>
          </c:spPr>
          <c:invertIfNegative val="0"/>
          <c:cat>
            <c:strRef>
              <c:f>Population!$B$8:$B$29</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Population!$G$8:$G$29</c:f>
              <c:numCache>
                <c:formatCode>#,##0</c:formatCode>
                <c:ptCount val="22"/>
                <c:pt idx="0">
                  <c:v>28174</c:v>
                </c:pt>
                <c:pt idx="1">
                  <c:v>51281</c:v>
                </c:pt>
                <c:pt idx="2">
                  <c:v>122205</c:v>
                </c:pt>
                <c:pt idx="3">
                  <c:v>105923</c:v>
                </c:pt>
                <c:pt idx="4">
                  <c:v>282791</c:v>
                </c:pt>
                <c:pt idx="5">
                  <c:v>25200</c:v>
                </c:pt>
                <c:pt idx="6">
                  <c:v>333045</c:v>
                </c:pt>
                <c:pt idx="7">
                  <c:v>63697</c:v>
                </c:pt>
                <c:pt idx="8">
                  <c:v>67146</c:v>
                </c:pt>
                <c:pt idx="9">
                  <c:v>142897</c:v>
                </c:pt>
                <c:pt idx="10">
                  <c:v>44000</c:v>
                </c:pt>
                <c:pt idx="11">
                  <c:v>36641</c:v>
                </c:pt>
                <c:pt idx="12">
                  <c:v>41406</c:v>
                </c:pt>
                <c:pt idx="13">
                  <c:v>109657</c:v>
                </c:pt>
                <c:pt idx="14">
                  <c:v>49901</c:v>
                </c:pt>
                <c:pt idx="15">
                  <c:v>258999</c:v>
                </c:pt>
                <c:pt idx="16">
                  <c:v>49462</c:v>
                </c:pt>
                <c:pt idx="17">
                  <c:v>25373</c:v>
                </c:pt>
                <c:pt idx="18">
                  <c:v>35931</c:v>
                </c:pt>
                <c:pt idx="19">
                  <c:v>171761</c:v>
                </c:pt>
                <c:pt idx="20">
                  <c:v>34176</c:v>
                </c:pt>
                <c:pt idx="21">
                  <c:v>38019</c:v>
                </c:pt>
              </c:numCache>
            </c:numRef>
          </c:val>
        </c:ser>
        <c:ser>
          <c:idx val="0"/>
          <c:order val="1"/>
          <c:tx>
            <c:v>Selected LA- (none)</c:v>
          </c:tx>
          <c:spPr>
            <a:solidFill>
              <a:srgbClr val="66FF99"/>
            </a:solidFill>
            <a:ln w="12700">
              <a:solidFill>
                <a:schemeClr val="tx1">
                  <a:lumMod val="75000"/>
                  <a:lumOff val="25000"/>
                </a:schemeClr>
              </a:solidFill>
              <a:prstDash val="solid"/>
            </a:ln>
          </c:spPr>
          <c:invertIfNegative val="0"/>
          <c:cat>
            <c:strRef>
              <c:f>Population!$B$8:$B$29</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Lit>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Lit>
          </c:val>
        </c:ser>
        <c:dLbls>
          <c:showLegendKey val="0"/>
          <c:showVal val="0"/>
          <c:showCatName val="0"/>
          <c:showSerName val="0"/>
          <c:showPercent val="0"/>
          <c:showBubbleSize val="0"/>
        </c:dLbls>
        <c:gapWidth val="40"/>
        <c:overlap val="100"/>
        <c:axId val="175795200"/>
        <c:axId val="175801088"/>
      </c:barChart>
      <c:catAx>
        <c:axId val="17579520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801088"/>
        <c:crossesAt val="0"/>
        <c:auto val="1"/>
        <c:lblAlgn val="ctr"/>
        <c:lblOffset val="100"/>
        <c:noMultiLvlLbl val="0"/>
      </c:catAx>
      <c:valAx>
        <c:axId val="175801088"/>
        <c:scaling>
          <c:orientation val="minMax"/>
          <c:max val="350000"/>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95200"/>
        <c:crosses val="max"/>
        <c:crossBetween val="between"/>
      </c:valAx>
      <c:spPr>
        <a:noFill/>
        <a:ln w="12700">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Re-referrals (Selected LA</a:t>
            </a:r>
            <a:r>
              <a:rPr lang="en-GB" baseline="0"/>
              <a:t> vs. SE)</a:t>
            </a:r>
            <a:r>
              <a:rPr lang="en-GB"/>
              <a:t> </a:t>
            </a:r>
          </a:p>
        </c:rich>
      </c:tx>
      <c:layout>
        <c:manualLayout>
          <c:xMode val="edge"/>
          <c:yMode val="edge"/>
          <c:x val="0.23322346874782246"/>
          <c:y val="2.7670949026108577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'Re-referrals'!$Z$4</c:f>
              <c:strCache>
                <c:ptCount val="1"/>
                <c:pt idx="0">
                  <c:v>Selected LA- (None)</c:v>
                </c:pt>
              </c:strCache>
            </c:strRef>
          </c:tx>
          <c:spPr>
            <a:solidFill>
              <a:srgbClr val="66FF99"/>
            </a:solidFill>
            <a:ln>
              <a:solidFill>
                <a:schemeClr val="tx1">
                  <a:lumMod val="75000"/>
                  <a:lumOff val="25000"/>
                </a:schemeClr>
              </a:solidFill>
            </a:ln>
          </c:spPr>
          <c:invertIfNegative val="0"/>
          <c:val>
            <c:numRef>
              <c:f>'Re-referrals'!$X$70:$AB$70</c:f>
              <c:numCache>
                <c:formatCode>0.0</c:formatCode>
                <c:ptCount val="5"/>
                <c:pt idx="0">
                  <c:v>#N/A</c:v>
                </c:pt>
                <c:pt idx="1">
                  <c:v>#N/A</c:v>
                </c:pt>
                <c:pt idx="2">
                  <c:v>#N/A</c:v>
                </c:pt>
                <c:pt idx="3">
                  <c:v>#N/A</c:v>
                </c:pt>
                <c:pt idx="4">
                  <c:v>#N/A</c:v>
                </c:pt>
              </c:numCache>
            </c:numRef>
          </c:val>
        </c:ser>
        <c:ser>
          <c:idx val="4"/>
          <c:order val="1"/>
          <c:tx>
            <c:strRef>
              <c:f>'Re-referrals'!$B$31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'Re-referrals'!$K$8:$O$8</c:f>
              <c:numCache>
                <c:formatCode>General</c:formatCode>
                <c:ptCount val="5"/>
                <c:pt idx="0">
                  <c:v>2013</c:v>
                </c:pt>
                <c:pt idx="1">
                  <c:v>2014</c:v>
                </c:pt>
                <c:pt idx="2">
                  <c:v>2015</c:v>
                </c:pt>
                <c:pt idx="3">
                  <c:v>2016</c:v>
                </c:pt>
                <c:pt idx="4">
                  <c:v>2017</c:v>
                </c:pt>
              </c:numCache>
            </c:numRef>
          </c:cat>
          <c:val>
            <c:numRef>
              <c:f>'Re-referrals'!$K$31:$O$31</c:f>
              <c:numCache>
                <c:formatCode>0.0</c:formatCode>
                <c:ptCount val="5"/>
                <c:pt idx="0">
                  <c:v>154.40076906643881</c:v>
                </c:pt>
                <c:pt idx="1">
                  <c:v>152.78248887004452</c:v>
                </c:pt>
                <c:pt idx="2">
                  <c:v>140.90431677344813</c:v>
                </c:pt>
                <c:pt idx="3">
                  <c:v>119.68614775037797</c:v>
                </c:pt>
                <c:pt idx="4">
                  <c:v>142.20514971862613</c:v>
                </c:pt>
              </c:numCache>
            </c:numRef>
          </c:val>
        </c:ser>
        <c:ser>
          <c:idx val="0"/>
          <c:order val="2"/>
          <c:tx>
            <c:strRef>
              <c:f>'Re-referrals'!$B$32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'Re-referrals'!$K$32:$O$32</c:f>
              <c:numCache>
                <c:formatCode>0.0</c:formatCode>
                <c:ptCount val="5"/>
                <c:pt idx="0">
                  <c:v>129.5898223294582</c:v>
                </c:pt>
                <c:pt idx="1">
                  <c:v>134.15919643868315</c:v>
                </c:pt>
                <c:pt idx="2">
                  <c:v>131.47338181629959</c:v>
                </c:pt>
                <c:pt idx="3">
                  <c:v>118.77135443872615</c:v>
                </c:pt>
                <c:pt idx="4">
                  <c:v>120.11597181805739</c:v>
                </c:pt>
              </c:numCache>
            </c:numRef>
          </c:val>
        </c:ser>
        <c:dLbls>
          <c:showLegendKey val="0"/>
          <c:showVal val="0"/>
          <c:showCatName val="0"/>
          <c:showSerName val="0"/>
          <c:showPercent val="0"/>
          <c:showBubbleSize val="0"/>
        </c:dLbls>
        <c:gapWidth val="100"/>
        <c:axId val="218369408"/>
        <c:axId val="218387584"/>
      </c:barChart>
      <c:catAx>
        <c:axId val="21836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387584"/>
        <c:crosses val="autoZero"/>
        <c:auto val="1"/>
        <c:lblAlgn val="ctr"/>
        <c:lblOffset val="100"/>
        <c:noMultiLvlLbl val="0"/>
      </c:catAx>
      <c:valAx>
        <c:axId val="21838758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369408"/>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Re-referrals</a:t>
            </a:r>
            <a:r>
              <a:rPr lang="en-GB" baseline="0"/>
              <a:t> </a:t>
            </a:r>
            <a:r>
              <a:rPr lang="en-GB"/>
              <a:t>(Selected LA</a:t>
            </a:r>
            <a:r>
              <a:rPr lang="en-GB" baseline="0"/>
              <a:t> vs. SE &amp; National)</a:t>
            </a:r>
            <a:r>
              <a:rPr lang="en-GB"/>
              <a:t> </a:t>
            </a:r>
          </a:p>
        </c:rich>
      </c:tx>
      <c:layout>
        <c:manualLayout>
          <c:xMode val="edge"/>
          <c:yMode val="edge"/>
          <c:x val="0.12300854700854699"/>
          <c:y val="4.3543932008498938E-2"/>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'Re-referrals'!$Z$4</c:f>
              <c:strCache>
                <c:ptCount val="1"/>
                <c:pt idx="0">
                  <c:v>Selected LA- (None)</c:v>
                </c:pt>
              </c:strCache>
            </c:strRef>
          </c:tx>
          <c:spPr>
            <a:solidFill>
              <a:srgbClr val="66FF99"/>
            </a:solidFill>
            <a:ln>
              <a:solidFill>
                <a:schemeClr val="tx1">
                  <a:lumMod val="75000"/>
                  <a:lumOff val="25000"/>
                </a:schemeClr>
              </a:solidFill>
            </a:ln>
          </c:spPr>
          <c:invertIfNegative val="0"/>
          <c:cat>
            <c:numRef>
              <c:f>'Re-referrals'!$K$8:$O$8</c:f>
              <c:numCache>
                <c:formatCode>General</c:formatCode>
                <c:ptCount val="5"/>
                <c:pt idx="0">
                  <c:v>2013</c:v>
                </c:pt>
                <c:pt idx="1">
                  <c:v>2014</c:v>
                </c:pt>
                <c:pt idx="2">
                  <c:v>2015</c:v>
                </c:pt>
                <c:pt idx="3">
                  <c:v>2016</c:v>
                </c:pt>
                <c:pt idx="4">
                  <c:v>2017</c:v>
                </c:pt>
              </c:numCache>
            </c:numRef>
          </c:cat>
          <c:val>
            <c:numRef>
              <c:f>'Re-referrals'!$AR$64:$AV$64</c:f>
              <c:numCache>
                <c:formatCode>0%</c:formatCode>
                <c:ptCount val="5"/>
                <c:pt idx="0">
                  <c:v>#N/A</c:v>
                </c:pt>
                <c:pt idx="1">
                  <c:v>#N/A</c:v>
                </c:pt>
                <c:pt idx="2">
                  <c:v>#N/A</c:v>
                </c:pt>
                <c:pt idx="3">
                  <c:v>#N/A</c:v>
                </c:pt>
                <c:pt idx="4">
                  <c:v>#N/A</c:v>
                </c:pt>
              </c:numCache>
            </c:numRef>
          </c:val>
        </c:ser>
        <c:ser>
          <c:idx val="4"/>
          <c:order val="1"/>
          <c:tx>
            <c:strRef>
              <c:f>'Re-referrals'!$B$132</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'Re-referrals'!$K$8:$O$8</c:f>
              <c:numCache>
                <c:formatCode>General</c:formatCode>
                <c:ptCount val="5"/>
                <c:pt idx="0">
                  <c:v>2013</c:v>
                </c:pt>
                <c:pt idx="1">
                  <c:v>2014</c:v>
                </c:pt>
                <c:pt idx="2">
                  <c:v>2015</c:v>
                </c:pt>
                <c:pt idx="3">
                  <c:v>2016</c:v>
                </c:pt>
                <c:pt idx="4">
                  <c:v>2017</c:v>
                </c:pt>
              </c:numCache>
            </c:numRef>
          </c:cat>
          <c:val>
            <c:numRef>
              <c:f>'Re-referrals'!$D$132:$H$132</c:f>
              <c:numCache>
                <c:formatCode>0%</c:formatCode>
                <c:ptCount val="5"/>
                <c:pt idx="0">
                  <c:v>0.30010484465344173</c:v>
                </c:pt>
                <c:pt idx="1">
                  <c:v>0.28091289137489162</c:v>
                </c:pt>
                <c:pt idx="2">
                  <c:v>0.27681657329742992</c:v>
                </c:pt>
                <c:pt idx="3">
                  <c:v>0.23483259853312735</c:v>
                </c:pt>
                <c:pt idx="4">
                  <c:v>0.25663741598207618</c:v>
                </c:pt>
              </c:numCache>
            </c:numRef>
          </c:val>
        </c:ser>
        <c:ser>
          <c:idx val="0"/>
          <c:order val="2"/>
          <c:tx>
            <c:strRef>
              <c:f>'Re-referrals'!$B$133</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'Re-referrals'!$D$133:$H$133</c:f>
              <c:numCache>
                <c:formatCode>0%</c:formatCode>
                <c:ptCount val="5"/>
                <c:pt idx="0">
                  <c:v>0.24886267902274642</c:v>
                </c:pt>
                <c:pt idx="1">
                  <c:v>0.23411371237458195</c:v>
                </c:pt>
                <c:pt idx="2">
                  <c:v>0.23977344241661422</c:v>
                </c:pt>
                <c:pt idx="3">
                  <c:v>0.22318052359727741</c:v>
                </c:pt>
                <c:pt idx="4">
                  <c:v>0.21909242865102457</c:v>
                </c:pt>
              </c:numCache>
            </c:numRef>
          </c:val>
        </c:ser>
        <c:dLbls>
          <c:showLegendKey val="0"/>
          <c:showVal val="0"/>
          <c:showCatName val="0"/>
          <c:showSerName val="0"/>
          <c:showPercent val="0"/>
          <c:showBubbleSize val="0"/>
        </c:dLbls>
        <c:gapWidth val="100"/>
        <c:axId val="219105920"/>
        <c:axId val="219107712"/>
      </c:barChart>
      <c:catAx>
        <c:axId val="21910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107712"/>
        <c:crosses val="autoZero"/>
        <c:auto val="1"/>
        <c:lblAlgn val="ctr"/>
        <c:lblOffset val="100"/>
        <c:noMultiLvlLbl val="0"/>
      </c:catAx>
      <c:valAx>
        <c:axId val="21910771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105920"/>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Proportion of Referrals which were Re-referrals</a:t>
            </a:r>
          </a:p>
        </c:rich>
      </c:tx>
      <c:layout>
        <c:manualLayout>
          <c:xMode val="edge"/>
          <c:yMode val="edge"/>
          <c:x val="0.2190790586323153"/>
          <c:y val="2.0819683542766424E-2"/>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'Re-referrals'!$AK$40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'Re-referrals'!$D$8:$H$8</c:f>
              <c:numCache>
                <c:formatCode>General</c:formatCode>
                <c:ptCount val="5"/>
                <c:pt idx="0">
                  <c:v>2013</c:v>
                </c:pt>
                <c:pt idx="1">
                  <c:v>2014</c:v>
                </c:pt>
                <c:pt idx="2">
                  <c:v>2015</c:v>
                </c:pt>
                <c:pt idx="3">
                  <c:v>2016</c:v>
                </c:pt>
                <c:pt idx="4">
                  <c:v>2017</c:v>
                </c:pt>
              </c:numCache>
            </c:numRef>
          </c:cat>
          <c:val>
            <c:numRef>
              <c:f>'Re-referrals'!$AR$40:$AV$40</c:f>
              <c:numCache>
                <c:formatCode>0.0%</c:formatCode>
                <c:ptCount val="5"/>
                <c:pt idx="0">
                  <c:v>0.19945355191256831</c:v>
                </c:pt>
                <c:pt idx="1">
                  <c:v>0.21126760563380281</c:v>
                </c:pt>
                <c:pt idx="2">
                  <c:v>0.20471698113207551</c:v>
                </c:pt>
                <c:pt idx="3">
                  <c:v>0.172281776416539</c:v>
                </c:pt>
                <c:pt idx="4">
                  <c:v>0.23540145985401459</c:v>
                </c:pt>
              </c:numCache>
            </c:numRef>
          </c:val>
          <c:smooth val="0"/>
        </c:ser>
        <c:ser>
          <c:idx val="1"/>
          <c:order val="1"/>
          <c:tx>
            <c:strRef>
              <c:f>'Re-referrals'!$AK$41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'Re-referrals'!$AR$41:$AV$41</c:f>
              <c:numCache>
                <c:formatCode>0.0%</c:formatCode>
                <c:ptCount val="5"/>
                <c:pt idx="0">
                  <c:v>0.38248175182481753</c:v>
                </c:pt>
                <c:pt idx="1">
                  <c:v>0.32986767485822305</c:v>
                </c:pt>
                <c:pt idx="2">
                  <c:v>0.36252908170247694</c:v>
                </c:pt>
                <c:pt idx="3">
                  <c:v>0.32136602451838897</c:v>
                </c:pt>
                <c:pt idx="4">
                  <c:v>0.24698972099853156</c:v>
                </c:pt>
              </c:numCache>
            </c:numRef>
          </c:val>
          <c:smooth val="0"/>
        </c:ser>
        <c:ser>
          <c:idx val="2"/>
          <c:order val="2"/>
          <c:tx>
            <c:strRef>
              <c:f>'Re-referrals'!$AK$42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'Re-referrals'!$AR$42:$AV$42</c:f>
              <c:numCache>
                <c:formatCode>0.0%</c:formatCode>
                <c:ptCount val="5"/>
                <c:pt idx="0">
                  <c:v>0.26007243096423721</c:v>
                </c:pt>
                <c:pt idx="1">
                  <c:v>0.34631679650129837</c:v>
                </c:pt>
                <c:pt idx="2">
                  <c:v>0.27256775199844008</c:v>
                </c:pt>
                <c:pt idx="3">
                  <c:v>0.26458752515090506</c:v>
                </c:pt>
                <c:pt idx="4">
                  <c:v>0.32909604519774011</c:v>
                </c:pt>
              </c:numCache>
            </c:numRef>
          </c:val>
          <c:smooth val="0"/>
        </c:ser>
        <c:ser>
          <c:idx val="5"/>
          <c:order val="3"/>
          <c:tx>
            <c:strRef>
              <c:f>'Re-referrals'!$AK$43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'Re-referrals'!$AR$43:$AV$43</c:f>
              <c:numCache>
                <c:formatCode>0.0%</c:formatCode>
                <c:ptCount val="5"/>
                <c:pt idx="0">
                  <c:v>0.41731226113004855</c:v>
                </c:pt>
                <c:pt idx="1">
                  <c:v>0.30686406460296095</c:v>
                </c:pt>
                <c:pt idx="2">
                  <c:v>0.23558897243107765</c:v>
                </c:pt>
                <c:pt idx="3">
                  <c:v>0.14540337711069423</c:v>
                </c:pt>
                <c:pt idx="4">
                  <c:v>0.14880304678998912</c:v>
                </c:pt>
              </c:numCache>
            </c:numRef>
          </c:val>
          <c:smooth val="0"/>
        </c:ser>
        <c:ser>
          <c:idx val="9"/>
          <c:order val="4"/>
          <c:tx>
            <c:strRef>
              <c:f>'Re-referrals'!$AK$44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'Re-referrals'!$AR$44:$AV$44</c:f>
              <c:numCache>
                <c:formatCode>0.0%</c:formatCode>
                <c:ptCount val="5"/>
                <c:pt idx="0">
                  <c:v>0.22462853258230553</c:v>
                </c:pt>
                <c:pt idx="1">
                  <c:v>0.27862077473476438</c:v>
                </c:pt>
                <c:pt idx="2">
                  <c:v>0.31792942862260426</c:v>
                </c:pt>
                <c:pt idx="3">
                  <c:v>0.28171126845073802</c:v>
                </c:pt>
                <c:pt idx="4">
                  <c:v>0.30697195780807823</c:v>
                </c:pt>
              </c:numCache>
            </c:numRef>
          </c:val>
          <c:smooth val="0"/>
        </c:ser>
        <c:ser>
          <c:idx val="10"/>
          <c:order val="5"/>
          <c:tx>
            <c:strRef>
              <c:f>'Re-referrals'!$AK$45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'Re-referrals'!$AR$45:$AV$45</c:f>
              <c:numCache>
                <c:formatCode>0.0%</c:formatCode>
                <c:ptCount val="5"/>
                <c:pt idx="0">
                  <c:v>0.39752176825184193</c:v>
                </c:pt>
                <c:pt idx="1">
                  <c:v>0.30529172320217096</c:v>
                </c:pt>
                <c:pt idx="2">
                  <c:v>0.34568421052631571</c:v>
                </c:pt>
                <c:pt idx="3">
                  <c:v>0.3290079531184596</c:v>
                </c:pt>
                <c:pt idx="4">
                  <c:v>0.30309988518943742</c:v>
                </c:pt>
              </c:numCache>
            </c:numRef>
          </c:val>
          <c:smooth val="0"/>
        </c:ser>
        <c:ser>
          <c:idx val="11"/>
          <c:order val="6"/>
          <c:tx>
            <c:strRef>
              <c:f>'Re-referrals'!$AK$46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'Re-referrals'!$AR$46:$AV$46</c:f>
              <c:numCache>
                <c:formatCode>0.0%</c:formatCode>
                <c:ptCount val="5"/>
                <c:pt idx="0">
                  <c:v>0.24214695438404807</c:v>
                </c:pt>
                <c:pt idx="1">
                  <c:v>0.26466290962220829</c:v>
                </c:pt>
                <c:pt idx="2">
                  <c:v>0.28332022505898724</c:v>
                </c:pt>
                <c:pt idx="3">
                  <c:v>0.20838221874592638</c:v>
                </c:pt>
                <c:pt idx="4">
                  <c:v>0.23005378044922492</c:v>
                </c:pt>
              </c:numCache>
            </c:numRef>
          </c:val>
          <c:smooth val="0"/>
        </c:ser>
        <c:ser>
          <c:idx val="12"/>
          <c:order val="7"/>
          <c:tx>
            <c:strRef>
              <c:f>'Re-referrals'!$AK$47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'Re-referrals'!$AR$47:$AV$47</c:f>
              <c:numCache>
                <c:formatCode>0.0%</c:formatCode>
                <c:ptCount val="5"/>
                <c:pt idx="0">
                  <c:v>0.446542589322103</c:v>
                </c:pt>
                <c:pt idx="1">
                  <c:v>0.29983564216952335</c:v>
                </c:pt>
                <c:pt idx="2">
                  <c:v>0.19967532467532456</c:v>
                </c:pt>
                <c:pt idx="3">
                  <c:v>0.16508313539192399</c:v>
                </c:pt>
                <c:pt idx="4">
                  <c:v>0.17606149341142022</c:v>
                </c:pt>
              </c:numCache>
            </c:numRef>
          </c:val>
          <c:smooth val="0"/>
        </c:ser>
        <c:ser>
          <c:idx val="13"/>
          <c:order val="8"/>
          <c:tx>
            <c:strRef>
              <c:f>'Re-referrals'!$AK$48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'Re-referrals'!$AR$48:$AV$48</c:f>
              <c:numCache>
                <c:formatCode>0.0%</c:formatCode>
                <c:ptCount val="5"/>
                <c:pt idx="0">
                  <c:v>0.29397369226063014</c:v>
                </c:pt>
                <c:pt idx="1">
                  <c:v>0.26003824091778205</c:v>
                </c:pt>
                <c:pt idx="2">
                  <c:v>0.23160762942779295</c:v>
                </c:pt>
                <c:pt idx="3">
                  <c:v>0.20946189960274467</c:v>
                </c:pt>
                <c:pt idx="4">
                  <c:v>0.19072332144015569</c:v>
                </c:pt>
              </c:numCache>
            </c:numRef>
          </c:val>
          <c:smooth val="0"/>
        </c:ser>
        <c:ser>
          <c:idx val="15"/>
          <c:order val="9"/>
          <c:tx>
            <c:strRef>
              <c:f>'Re-referrals'!$AK$49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'Re-referrals'!$AR$49:$AV$49</c:f>
              <c:numCache>
                <c:formatCode>0.0%</c:formatCode>
                <c:ptCount val="5"/>
                <c:pt idx="0">
                  <c:v>0.25877398221806269</c:v>
                </c:pt>
                <c:pt idx="1">
                  <c:v>0.22777307366638441</c:v>
                </c:pt>
                <c:pt idx="2">
                  <c:v>0.24315733710047682</c:v>
                </c:pt>
                <c:pt idx="3">
                  <c:v>0.25362962962962965</c:v>
                </c:pt>
                <c:pt idx="4">
                  <c:v>0.19883951316161902</c:v>
                </c:pt>
              </c:numCache>
            </c:numRef>
          </c:val>
          <c:smooth val="0"/>
        </c:ser>
        <c:ser>
          <c:idx val="16"/>
          <c:order val="10"/>
          <c:tx>
            <c:strRef>
              <c:f>'Re-referrals'!$AK$50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'Re-referrals'!$AR$50:$AV$50</c:f>
              <c:numCache>
                <c:formatCode>0.0%</c:formatCode>
                <c:ptCount val="5"/>
                <c:pt idx="0">
                  <c:v>0.22749590834697217</c:v>
                </c:pt>
                <c:pt idx="1">
                  <c:v>0.23984632272228321</c:v>
                </c:pt>
                <c:pt idx="2">
                  <c:v>0.19781363872982802</c:v>
                </c:pt>
                <c:pt idx="3">
                  <c:v>0.19445771619684657</c:v>
                </c:pt>
                <c:pt idx="4">
                  <c:v>0.25934861278648974</c:v>
                </c:pt>
              </c:numCache>
            </c:numRef>
          </c:val>
          <c:smooth val="0"/>
        </c:ser>
        <c:ser>
          <c:idx val="17"/>
          <c:order val="11"/>
          <c:tx>
            <c:strRef>
              <c:f>'Re-referrals'!$AK$51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'Re-referrals'!$AR$51:$AV$51</c:f>
              <c:numCache>
                <c:formatCode>0.0%</c:formatCode>
                <c:ptCount val="5"/>
                <c:pt idx="0">
                  <c:v>0.18976799524092802</c:v>
                </c:pt>
                <c:pt idx="1">
                  <c:v>0.1812933025404157</c:v>
                </c:pt>
                <c:pt idx="2">
                  <c:v>0.2109982068141063</c:v>
                </c:pt>
                <c:pt idx="3">
                  <c:v>0.20987654320987653</c:v>
                </c:pt>
                <c:pt idx="4">
                  <c:v>0.2846648301193756</c:v>
                </c:pt>
              </c:numCache>
            </c:numRef>
          </c:val>
          <c:smooth val="0"/>
        </c:ser>
        <c:ser>
          <c:idx val="19"/>
          <c:order val="12"/>
          <c:tx>
            <c:strRef>
              <c:f>'Re-referrals'!$AK$52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'Re-referrals'!$AR$52:$AV$52</c:f>
              <c:numCache>
                <c:formatCode>0.0%</c:formatCode>
                <c:ptCount val="5"/>
                <c:pt idx="0">
                  <c:v>0.17976878612716762</c:v>
                </c:pt>
                <c:pt idx="1">
                  <c:v>0.18907060231352213</c:v>
                </c:pt>
                <c:pt idx="2">
                  <c:v>0.21034180543383005</c:v>
                </c:pt>
                <c:pt idx="3">
                  <c:v>0.18817591925018029</c:v>
                </c:pt>
                <c:pt idx="4">
                  <c:v>0.29043600562587907</c:v>
                </c:pt>
              </c:numCache>
            </c:numRef>
          </c:val>
          <c:smooth val="0"/>
        </c:ser>
        <c:ser>
          <c:idx val="3"/>
          <c:order val="13"/>
          <c:tx>
            <c:strRef>
              <c:f>'Re-referrals'!$AK$53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'Re-referrals'!$AR$53:$AV$53</c:f>
              <c:numCache>
                <c:formatCode>0.0%</c:formatCode>
                <c:ptCount val="5"/>
                <c:pt idx="0">
                  <c:v>0.25316045380875202</c:v>
                </c:pt>
                <c:pt idx="1">
                  <c:v>0.28618152085036797</c:v>
                </c:pt>
                <c:pt idx="2">
                  <c:v>0.26971919155786045</c:v>
                </c:pt>
                <c:pt idx="3">
                  <c:v>0.23832567142511493</c:v>
                </c:pt>
                <c:pt idx="4">
                  <c:v>0.19886958342055683</c:v>
                </c:pt>
              </c:numCache>
            </c:numRef>
          </c:val>
          <c:smooth val="0"/>
        </c:ser>
        <c:ser>
          <c:idx val="20"/>
          <c:order val="14"/>
          <c:tx>
            <c:strRef>
              <c:f>'Re-referrals'!$AK$54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'Re-referrals'!$AR$54:$AV$54</c:f>
              <c:numCache>
                <c:formatCode>0.0%</c:formatCode>
                <c:ptCount val="5"/>
                <c:pt idx="0">
                  <c:v>0.30559916274201987</c:v>
                </c:pt>
                <c:pt idx="1">
                  <c:v>0.32094497263036587</c:v>
                </c:pt>
                <c:pt idx="2">
                  <c:v>0.34555954424847823</c:v>
                </c:pt>
                <c:pt idx="3">
                  <c:v>0.19193391642371235</c:v>
                </c:pt>
                <c:pt idx="4">
                  <c:v>0.26609724047306177</c:v>
                </c:pt>
              </c:numCache>
            </c:numRef>
          </c:val>
          <c:smooth val="0"/>
        </c:ser>
        <c:ser>
          <c:idx val="22"/>
          <c:order val="15"/>
          <c:tx>
            <c:strRef>
              <c:f>'Re-referrals'!$AK$55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'Re-referrals'!$AR$55:$AV$55</c:f>
              <c:numCache>
                <c:formatCode>0.0%</c:formatCode>
                <c:ptCount val="5"/>
                <c:pt idx="0">
                  <c:v>0.33097511080804637</c:v>
                </c:pt>
                <c:pt idx="1">
                  <c:v>0.32871942934782611</c:v>
                </c:pt>
                <c:pt idx="2">
                  <c:v>0.25363262851989149</c:v>
                </c:pt>
                <c:pt idx="3">
                  <c:v>0.24133242692046228</c:v>
                </c:pt>
                <c:pt idx="4">
                  <c:v>0.24796643548248995</c:v>
                </c:pt>
              </c:numCache>
            </c:numRef>
          </c:val>
          <c:smooth val="0"/>
        </c:ser>
        <c:ser>
          <c:idx val="7"/>
          <c:order val="16"/>
          <c:tx>
            <c:strRef>
              <c:f>'Re-referrals'!$AK$56</c:f>
              <c:strCache>
                <c:ptCount val="1"/>
                <c:pt idx="0">
                  <c:v>Swindon</c:v>
                </c:pt>
              </c:strCache>
            </c:strRef>
          </c:tx>
          <c:spPr>
            <a:ln w="15875"/>
          </c:spPr>
          <c:marker>
            <c:symbol val="triangle"/>
            <c:size val="5"/>
            <c:spPr>
              <a:solidFill>
                <a:schemeClr val="accent2">
                  <a:lumMod val="20000"/>
                  <a:lumOff val="80000"/>
                </a:schemeClr>
              </a:solidFill>
            </c:spPr>
          </c:marker>
          <c:cat>
            <c:numRef>
              <c:f>'Re-referrals'!$D$8:$H$8</c:f>
              <c:numCache>
                <c:formatCode>General</c:formatCode>
                <c:ptCount val="5"/>
                <c:pt idx="0">
                  <c:v>2013</c:v>
                </c:pt>
                <c:pt idx="1">
                  <c:v>2014</c:v>
                </c:pt>
                <c:pt idx="2">
                  <c:v>2015</c:v>
                </c:pt>
                <c:pt idx="3">
                  <c:v>2016</c:v>
                </c:pt>
                <c:pt idx="4">
                  <c:v>2017</c:v>
                </c:pt>
              </c:numCache>
            </c:numRef>
          </c:cat>
          <c:val>
            <c:numRef>
              <c:f>'Re-referrals'!$AR$56:$AV$56</c:f>
              <c:numCache>
                <c:formatCode>0.0%</c:formatCode>
                <c:ptCount val="5"/>
                <c:pt idx="0">
                  <c:v>0.1875</c:v>
                </c:pt>
                <c:pt idx="1">
                  <c:v>0.24046140195208518</c:v>
                </c:pt>
                <c:pt idx="2">
                  <c:v>0.20037735849056609</c:v>
                </c:pt>
                <c:pt idx="3">
                  <c:v>0.27870778267254037</c:v>
                </c:pt>
                <c:pt idx="4">
                  <c:v>0.26613704071499505</c:v>
                </c:pt>
              </c:numCache>
            </c:numRef>
          </c:val>
          <c:smooth val="0"/>
        </c:ser>
        <c:ser>
          <c:idx val="8"/>
          <c:order val="17"/>
          <c:tx>
            <c:strRef>
              <c:f>'Re-referrals'!$AK$57</c:f>
              <c:strCache>
                <c:ptCount val="1"/>
                <c:pt idx="0">
                  <c:v>Torbay</c:v>
                </c:pt>
              </c:strCache>
            </c:strRef>
          </c:tx>
          <c:spPr>
            <a:ln w="15875"/>
          </c:spPr>
          <c:marker>
            <c:symbol val="circle"/>
            <c:size val="5"/>
            <c:spPr>
              <a:solidFill>
                <a:schemeClr val="accent3">
                  <a:lumMod val="20000"/>
                  <a:lumOff val="80000"/>
                </a:schemeClr>
              </a:solidFill>
            </c:spPr>
          </c:marker>
          <c:cat>
            <c:numRef>
              <c:f>'Re-referrals'!$D$8:$H$8</c:f>
              <c:numCache>
                <c:formatCode>General</c:formatCode>
                <c:ptCount val="5"/>
                <c:pt idx="0">
                  <c:v>2013</c:v>
                </c:pt>
                <c:pt idx="1">
                  <c:v>2014</c:v>
                </c:pt>
                <c:pt idx="2">
                  <c:v>2015</c:v>
                </c:pt>
                <c:pt idx="3">
                  <c:v>2016</c:v>
                </c:pt>
                <c:pt idx="4">
                  <c:v>2017</c:v>
                </c:pt>
              </c:numCache>
            </c:numRef>
          </c:cat>
          <c:val>
            <c:numRef>
              <c:f>'Re-referrals'!$AR$57:$AV$57</c:f>
              <c:numCache>
                <c:formatCode>0.0%</c:formatCode>
                <c:ptCount val="5"/>
                <c:pt idx="0">
                  <c:v>0.29435688866293847</c:v>
                </c:pt>
                <c:pt idx="1">
                  <c:v>0.2084717607973422</c:v>
                </c:pt>
                <c:pt idx="2">
                  <c:v>0.24929709465791941</c:v>
                </c:pt>
                <c:pt idx="3">
                  <c:v>0.28873239436619724</c:v>
                </c:pt>
                <c:pt idx="4">
                  <c:v>0.27042079207920794</c:v>
                </c:pt>
              </c:numCache>
            </c:numRef>
          </c:val>
          <c:smooth val="0"/>
        </c:ser>
        <c:ser>
          <c:idx val="23"/>
          <c:order val="18"/>
          <c:tx>
            <c:strRef>
              <c:f>'Re-referrals'!$AK$58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'Re-referrals'!$AR$58:$AV$58</c:f>
              <c:numCache>
                <c:formatCode>0.0%</c:formatCode>
                <c:ptCount val="5"/>
                <c:pt idx="0">
                  <c:v>0.18260038240917781</c:v>
                </c:pt>
                <c:pt idx="1">
                  <c:v>0.22204344328238135</c:v>
                </c:pt>
                <c:pt idx="2">
                  <c:v>0.24066719618745036</c:v>
                </c:pt>
                <c:pt idx="3">
                  <c:v>0.16043956043956045</c:v>
                </c:pt>
                <c:pt idx="4">
                  <c:v>0.2360774818401937</c:v>
                </c:pt>
              </c:numCache>
            </c:numRef>
          </c:val>
          <c:smooth val="0"/>
        </c:ser>
        <c:ser>
          <c:idx val="24"/>
          <c:order val="19"/>
          <c:tx>
            <c:strRef>
              <c:f>'Re-referrals'!$AK$59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'Re-referrals'!$AR$59:$AV$59</c:f>
              <c:numCache>
                <c:formatCode>0.0%</c:formatCode>
                <c:ptCount val="5"/>
                <c:pt idx="0">
                  <c:v>0.26933551198257083</c:v>
                </c:pt>
                <c:pt idx="1">
                  <c:v>0.2425435276305829</c:v>
                </c:pt>
                <c:pt idx="2">
                  <c:v>0.21729073297672405</c:v>
                </c:pt>
                <c:pt idx="3">
                  <c:v>0.24389345771449578</c:v>
                </c:pt>
                <c:pt idx="4">
                  <c:v>0.25271708042558061</c:v>
                </c:pt>
              </c:numCache>
            </c:numRef>
          </c:val>
          <c:smooth val="0"/>
        </c:ser>
        <c:ser>
          <c:idx val="25"/>
          <c:order val="20"/>
          <c:tx>
            <c:strRef>
              <c:f>'Re-referrals'!$AK$60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'Re-referrals'!$AR$60:$AV$60</c:f>
              <c:numCache>
                <c:formatCode>0.0%</c:formatCode>
                <c:ptCount val="5"/>
                <c:pt idx="0">
                  <c:v>0.17816091954022989</c:v>
                </c:pt>
                <c:pt idx="1">
                  <c:v>0.19750719079578141</c:v>
                </c:pt>
                <c:pt idx="2">
                  <c:v>0.17938931297709931</c:v>
                </c:pt>
                <c:pt idx="3">
                  <c:v>0.17309417040358743</c:v>
                </c:pt>
                <c:pt idx="4">
                  <c:v>0.11794354838709678</c:v>
                </c:pt>
              </c:numCache>
            </c:numRef>
          </c:val>
          <c:smooth val="0"/>
        </c:ser>
        <c:ser>
          <c:idx val="26"/>
          <c:order val="21"/>
          <c:tx>
            <c:strRef>
              <c:f>'Re-referrals'!$AK$61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'Re-referrals'!$AR$61:$AV$61</c:f>
              <c:numCache>
                <c:formatCode>0.0%</c:formatCode>
                <c:ptCount val="5"/>
                <c:pt idx="0">
                  <c:v>0.22962313759859773</c:v>
                </c:pt>
                <c:pt idx="1">
                  <c:v>0.2690677966101695</c:v>
                </c:pt>
                <c:pt idx="2">
                  <c:v>0.26161616161616169</c:v>
                </c:pt>
                <c:pt idx="3">
                  <c:v>0.17241379310344829</c:v>
                </c:pt>
                <c:pt idx="4">
                  <c:v>0.1874310915104741</c:v>
                </c:pt>
              </c:numCache>
            </c:numRef>
          </c:val>
          <c:smooth val="0"/>
        </c:ser>
        <c:ser>
          <c:idx val="4"/>
          <c:order val="22"/>
          <c:tx>
            <c:strRef>
              <c:f>'Re-referrals'!$AK$62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'Re-referrals'!$D$8:$H$8</c:f>
              <c:numCache>
                <c:formatCode>General</c:formatCode>
                <c:ptCount val="5"/>
                <c:pt idx="0">
                  <c:v>2013</c:v>
                </c:pt>
                <c:pt idx="1">
                  <c:v>2014</c:v>
                </c:pt>
                <c:pt idx="2">
                  <c:v>2015</c:v>
                </c:pt>
                <c:pt idx="3">
                  <c:v>2016</c:v>
                </c:pt>
                <c:pt idx="4">
                  <c:v>2017</c:v>
                </c:pt>
              </c:numCache>
            </c:numRef>
          </c:cat>
          <c:val>
            <c:numRef>
              <c:f>'Re-referrals'!$AR$62:$AV$62</c:f>
              <c:numCache>
                <c:formatCode>0.0%</c:formatCode>
                <c:ptCount val="5"/>
                <c:pt idx="0">
                  <c:v>0.30010484465344173</c:v>
                </c:pt>
                <c:pt idx="1">
                  <c:v>0.28091289137489162</c:v>
                </c:pt>
                <c:pt idx="2">
                  <c:v>0.27681657329742992</c:v>
                </c:pt>
                <c:pt idx="3">
                  <c:v>0.23483259853312735</c:v>
                </c:pt>
                <c:pt idx="4">
                  <c:v>0.25663741598207618</c:v>
                </c:pt>
              </c:numCache>
            </c:numRef>
          </c:val>
          <c:smooth val="0"/>
        </c:ser>
        <c:ser>
          <c:idx val="14"/>
          <c:order val="23"/>
          <c:tx>
            <c:strRef>
              <c:f>'Re-referrals'!$AK$63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val>
            <c:numRef>
              <c:f>'Re-referrals'!$AR$63:$AV$63</c:f>
              <c:numCache>
                <c:formatCode>0.0%</c:formatCode>
                <c:ptCount val="5"/>
                <c:pt idx="0">
                  <c:v>0.24886267902274642</c:v>
                </c:pt>
                <c:pt idx="1">
                  <c:v>0.23411371237458195</c:v>
                </c:pt>
                <c:pt idx="2">
                  <c:v>0.23977344241661422</c:v>
                </c:pt>
                <c:pt idx="3">
                  <c:v>0.22318052359727741</c:v>
                </c:pt>
                <c:pt idx="4">
                  <c:v>0.21909242865102457</c:v>
                </c:pt>
              </c:numCache>
            </c:numRef>
          </c:val>
          <c:smooth val="0"/>
        </c:ser>
        <c:ser>
          <c:idx val="6"/>
          <c:order val="24"/>
          <c:tx>
            <c:strRef>
              <c:f>'Re-referrals'!$AK$64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'Re-referrals'!$D$8:$H$8</c:f>
              <c:numCache>
                <c:formatCode>General</c:formatCode>
                <c:ptCount val="5"/>
                <c:pt idx="0">
                  <c:v>2013</c:v>
                </c:pt>
                <c:pt idx="1">
                  <c:v>2014</c:v>
                </c:pt>
                <c:pt idx="2">
                  <c:v>2015</c:v>
                </c:pt>
                <c:pt idx="3">
                  <c:v>2016</c:v>
                </c:pt>
                <c:pt idx="4">
                  <c:v>2017</c:v>
                </c:pt>
              </c:numCache>
            </c:numRef>
          </c:cat>
          <c:val>
            <c:numRef>
              <c:f>'Re-referrals'!$AR$64:$AV$64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245952"/>
        <c:axId val="219260416"/>
      </c:lineChart>
      <c:catAx>
        <c:axId val="21924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260416"/>
        <c:crosses val="autoZero"/>
        <c:auto val="1"/>
        <c:lblAlgn val="ctr"/>
        <c:lblOffset val="100"/>
        <c:tickLblSkip val="1"/>
        <c:tickMarkSkip val="1"/>
        <c:noMultiLvlLbl val="0"/>
      </c:catAx>
      <c:valAx>
        <c:axId val="21926041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245952"/>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1566325129860862"/>
          <c:h val="0.860241795356975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'Re-referrals'!$R$7:$T$7</c:f>
              <c:strCache>
                <c:ptCount val="1"/>
                <c:pt idx="0">
                  <c:v>Distance from Expected 2017</c:v>
                </c:pt>
              </c:strCache>
            </c:strRef>
          </c:tx>
          <c:spPr>
            <a:solidFill>
              <a:srgbClr val="FB994F"/>
            </a:solidFill>
            <a:ln w="25400">
              <a:noFill/>
            </a:ln>
          </c:spPr>
          <c:invertIfNegative val="0"/>
          <c:cat>
            <c:strRef>
              <c:f>'Re-referrals'!$X$76:$X$99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'Re-referrals'!$T$9:$T$32</c:f>
              <c:numCache>
                <c:formatCode>0.0</c:formatCode>
                <c:ptCount val="24"/>
                <c:pt idx="0">
                  <c:v>38.130087158372973</c:v>
                </c:pt>
                <c:pt idx="1">
                  <c:v>49.1632819664203</c:v>
                </c:pt>
                <c:pt idx="2">
                  <c:v>151.19671876437133</c:v>
                </c:pt>
                <c:pt idx="3">
                  <c:v>-61.269953405020622</c:v>
                </c:pt>
                <c:pt idx="4">
                  <c:v>110.02784445799195</c:v>
                </c:pt>
                <c:pt idx="5">
                  <c:v>194.96167428571434</c:v>
                </c:pt>
                <c:pt idx="6">
                  <c:v>-4.5918441129577161</c:v>
                </c:pt>
                <c:pt idx="7">
                  <c:v>-47.230439540323729</c:v>
                </c:pt>
                <c:pt idx="8">
                  <c:v>-30.257350953444728</c:v>
                </c:pt>
                <c:pt idx="9">
                  <c:v>-2.618111996472976</c:v>
                </c:pt>
                <c:pt idx="10">
                  <c:v>19.999029090909104</c:v>
                </c:pt>
                <c:pt idx="11">
                  <c:v>135.77255345978548</c:v>
                </c:pt>
                <c:pt idx="12">
                  <c:v>281.5757938173212</c:v>
                </c:pt>
                <c:pt idx="13">
                  <c:v>-20.71970377048433</c:v>
                </c:pt>
                <c:pt idx="14">
                  <c:v>33.164396364802315</c:v>
                </c:pt>
                <c:pt idx="15">
                  <c:v>15.363383533218283</c:v>
                </c:pt>
                <c:pt idx="16">
                  <c:v>50.065307536290504</c:v>
                </c:pt>
                <c:pt idx="17">
                  <c:v>44.997163572301275</c:v>
                </c:pt>
                <c:pt idx="18">
                  <c:v>10.593330961008604</c:v>
                </c:pt>
                <c:pt idx="19">
                  <c:v>25.316899165468286</c:v>
                </c:pt>
                <c:pt idx="20">
                  <c:v>-59.438289438202254</c:v>
                </c:pt>
                <c:pt idx="21">
                  <c:v>-45.538195137168252</c:v>
                </c:pt>
                <c:pt idx="22">
                  <c:v>35.595049174973241</c:v>
                </c:pt>
                <c:pt idx="23">
                  <c:v>1.8551492873525461</c:v>
                </c:pt>
              </c:numCache>
            </c:numRef>
          </c:val>
        </c:ser>
        <c:ser>
          <c:idx val="0"/>
          <c:order val="1"/>
          <c:tx>
            <c:strRef>
              <c:f>'Re-referrals'!$Z$4</c:f>
              <c:strCache>
                <c:ptCount val="1"/>
                <c:pt idx="0">
                  <c:v>Selected LA- (None)</c:v>
                </c:pt>
              </c:strCache>
            </c:strRef>
          </c:tx>
          <c:spPr>
            <a:solidFill>
              <a:srgbClr val="66FF99"/>
            </a:solidFill>
            <a:ln w="12700">
              <a:solidFill>
                <a:srgbClr val="000000"/>
              </a:solidFill>
              <a:prstDash val="solid"/>
            </a:ln>
          </c:spPr>
          <c:invertIfNegative val="0"/>
          <c:cat>
            <c:strRef>
              <c:f>'Re-referrals'!$X$76:$X$99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'Re-referrals'!$Z$76:$Z$99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19429504"/>
        <c:axId val="219447680"/>
      </c:barChart>
      <c:catAx>
        <c:axId val="21942950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447680"/>
        <c:crossesAt val="0"/>
        <c:auto val="1"/>
        <c:lblAlgn val="ctr"/>
        <c:lblOffset val="100"/>
        <c:noMultiLvlLbl val="0"/>
      </c:catAx>
      <c:valAx>
        <c:axId val="219447680"/>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429504"/>
        <c:crosses val="max"/>
        <c:crossBetween val="between"/>
      </c:valAx>
      <c:spPr>
        <a:noFill/>
        <a:ln w="12700">
          <a:solidFill>
            <a:srgbClr val="000000"/>
          </a:solidFill>
          <a:prstDash val="solid"/>
        </a:ln>
      </c:spPr>
    </c:plotArea>
    <c:legend>
      <c:legendPos val="t"/>
      <c:layout>
        <c:manualLayout>
          <c:xMode val="edge"/>
          <c:yMode val="edge"/>
          <c:x val="0.19701637727249535"/>
          <c:y val="7.2490772111310081E-2"/>
          <c:w val="0.72758490501862216"/>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Re-referrals 2014-2017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'Re-referrals'!$I$7</c:f>
              <c:strCache>
                <c:ptCount val="1"/>
                <c:pt idx="0">
                  <c:v>% Change 2014-17</c:v>
                </c:pt>
              </c:strCache>
            </c:strRef>
          </c:tx>
          <c:spPr>
            <a:solidFill>
              <a:srgbClr val="FB994F"/>
            </a:solidFill>
            <a:ln w="25400">
              <a:noFill/>
            </a:ln>
          </c:spPr>
          <c:invertIfNegative val="0"/>
          <c:cat>
            <c:strRef>
              <c:f>'Re-referrals'!$B$9:$B$32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'Re-referrals'!$I$9:$I$32</c:f>
              <c:numCache>
                <c:formatCode>0.0%</c:formatCode>
                <c:ptCount val="24"/>
                <c:pt idx="0">
                  <c:v>0.61250000000000004</c:v>
                </c:pt>
                <c:pt idx="1">
                  <c:v>-0.3975644699140401</c:v>
                </c:pt>
                <c:pt idx="2">
                  <c:v>0.19534333070244672</c:v>
                </c:pt>
                <c:pt idx="3">
                  <c:v>-0.76008771929824559</c:v>
                </c:pt>
                <c:pt idx="4">
                  <c:v>0.32078813371706882</c:v>
                </c:pt>
                <c:pt idx="5">
                  <c:v>0.17333333333333334</c:v>
                </c:pt>
                <c:pt idx="6">
                  <c:v>-0.28312302839116721</c:v>
                </c:pt>
                <c:pt idx="7">
                  <c:v>-0.62333594361785438</c:v>
                </c:pt>
                <c:pt idx="8">
                  <c:v>-0.27941176470588236</c:v>
                </c:pt>
                <c:pt idx="9">
                  <c:v>4.4609665427509292E-2</c:v>
                </c:pt>
                <c:pt idx="10">
                  <c:v>0.47597254004576661</c:v>
                </c:pt>
                <c:pt idx="11">
                  <c:v>1.9617834394904459</c:v>
                </c:pt>
                <c:pt idx="12">
                  <c:v>2.4852320675105486</c:v>
                </c:pt>
                <c:pt idx="13">
                  <c:v>-0.54761904761904767</c:v>
                </c:pt>
                <c:pt idx="14">
                  <c:v>-0.27289048473967686</c:v>
                </c:pt>
                <c:pt idx="15">
                  <c:v>-0.25187290105915783</c:v>
                </c:pt>
                <c:pt idx="16">
                  <c:v>0.48339483394833949</c:v>
                </c:pt>
                <c:pt idx="17">
                  <c:v>-0.12948207171314741</c:v>
                </c:pt>
                <c:pt idx="18">
                  <c:v>0.41304347826086957</c:v>
                </c:pt>
                <c:pt idx="19">
                  <c:v>0.37890137328339574</c:v>
                </c:pt>
                <c:pt idx="20">
                  <c:v>-0.43203883495145629</c:v>
                </c:pt>
                <c:pt idx="21">
                  <c:v>-0.5538057742782152</c:v>
                </c:pt>
                <c:pt idx="22">
                  <c:v>-4.6345440038852465E-2</c:v>
                </c:pt>
                <c:pt idx="23">
                  <c:v>-8.0779220779220784E-2</c:v>
                </c:pt>
              </c:numCache>
            </c:numRef>
          </c:val>
        </c:ser>
        <c:ser>
          <c:idx val="1"/>
          <c:order val="1"/>
          <c:tx>
            <c:strRef>
              <c:f>'Re-referrals'!$Z$4</c:f>
              <c:strCache>
                <c:ptCount val="1"/>
                <c:pt idx="0">
                  <c:v>Selected LA- (None)</c:v>
                </c:pt>
              </c:strCache>
            </c:strRef>
          </c:tx>
          <c:spPr>
            <a:solidFill>
              <a:srgbClr val="66FF99"/>
            </a:solidFill>
            <a:ln w="12700">
              <a:solidFill>
                <a:srgbClr val="000000"/>
              </a:solidFill>
              <a:prstDash val="solid"/>
            </a:ln>
          </c:spPr>
          <c:invertIfNegative val="0"/>
          <c:cat>
            <c:strRef>
              <c:f>'Re-referrals'!$B$9:$B$32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'Re-referrals'!$Y$76:$Y$99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19468928"/>
        <c:axId val="219470464"/>
      </c:barChart>
      <c:catAx>
        <c:axId val="2194689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470464"/>
        <c:crosses val="autoZero"/>
        <c:auto val="1"/>
        <c:lblAlgn val="ctr"/>
        <c:lblOffset val="100"/>
        <c:noMultiLvlLbl val="0"/>
      </c:catAx>
      <c:valAx>
        <c:axId val="21947046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468928"/>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 vs. IDACI</a:t>
            </a:r>
          </a:p>
        </c:rich>
      </c:tx>
      <c:layout>
        <c:manualLayout>
          <c:xMode val="edge"/>
          <c:yMode val="edge"/>
          <c:x val="0.30103802290200449"/>
          <c:y val="3.6125774697765456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Assessments!$X$67</c:f>
              <c:strCache>
                <c:ptCount val="1"/>
                <c:pt idx="0">
                  <c:v>National Trend 2015</c:v>
                </c:pt>
              </c:strCache>
            </c:strRef>
          </c:tx>
          <c:spPr>
            <a:ln w="15875">
              <a:solidFill>
                <a:schemeClr val="tx1">
                  <a:lumMod val="75000"/>
                  <a:lumOff val="25000"/>
                </a:schemeClr>
              </a:solidFill>
            </a:ln>
          </c:spPr>
          <c:marker>
            <c:symbol val="none"/>
          </c:marker>
          <c:xVal>
            <c:numRef>
              <c:f>Assessments!$AA$67:$AA$68</c:f>
              <c:numCache>
                <c:formatCode>General</c:formatCode>
                <c:ptCount val="2"/>
                <c:pt idx="0" formatCode="#,##0.0">
                  <c:v>5</c:v>
                </c:pt>
                <c:pt idx="1">
                  <c:v>35</c:v>
                </c:pt>
              </c:numCache>
            </c:numRef>
          </c:xVal>
          <c:yVal>
            <c:numRef>
              <c:f>Assessments!$AB$67:$AB$68</c:f>
              <c:numCache>
                <c:formatCode>0.0</c:formatCode>
                <c:ptCount val="2"/>
                <c:pt idx="0">
                  <c:v>373.60750000000002</c:v>
                </c:pt>
                <c:pt idx="1">
                  <c:v>669.87250000000006</c:v>
                </c:pt>
              </c:numCache>
            </c:numRef>
          </c:yVal>
          <c:smooth val="1"/>
        </c:ser>
        <c:dLbls>
          <c:showLegendKey val="0"/>
          <c:showVal val="0"/>
          <c:showCatName val="0"/>
          <c:showSerName val="0"/>
          <c:showPercent val="0"/>
          <c:showBubbleSize val="0"/>
        </c:dLbls>
        <c:axId val="219391872"/>
        <c:axId val="219474176"/>
      </c:scatterChart>
      <c:scatterChart>
        <c:scatterStyle val="lineMarker"/>
        <c:varyColors val="0"/>
        <c:ser>
          <c:idx val="0"/>
          <c:order val="0"/>
          <c:tx>
            <c:strRef>
              <c:f>Assessments!$AR$37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(Assessments!$AR$40:$AR$52,Assessments!$AR$54:$AR$55,Assessments!$AR$58:$AR$61)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(Assessments!$AQ$40:$AQ$52,Assessments!$AQ$54:$AQ$55,Assessments!$AQ$58:$AQ$61)</c:f>
              <c:numCache>
                <c:formatCode>0.0</c:formatCode>
                <c:ptCount val="19"/>
                <c:pt idx="0">
                  <c:v>494.42748633491874</c:v>
                </c:pt>
                <c:pt idx="1">
                  <c:v>588.91207269749032</c:v>
                </c:pt>
                <c:pt idx="2">
                  <c:v>546.62247862198763</c:v>
                </c:pt>
                <c:pt idx="3">
                  <c:v>296.72497946621604</c:v>
                </c:pt>
                <c:pt idx="4">
                  <c:v>701.61355913024113</c:v>
                </c:pt>
                <c:pt idx="5">
                  <c:v>1067.8571428571429</c:v>
                </c:pt>
                <c:pt idx="6">
                  <c:v>491.40506538155506</c:v>
                </c:pt>
                <c:pt idx="7">
                  <c:v>442.40702073881033</c:v>
                </c:pt>
                <c:pt idx="8">
                  <c:v>374.85479403091773</c:v>
                </c:pt>
                <c:pt idx="9">
                  <c:v>470.26879500619322</c:v>
                </c:pt>
                <c:pt idx="10">
                  <c:v>670.4545454545455</c:v>
                </c:pt>
                <c:pt idx="11">
                  <c:v>803.74443928932078</c:v>
                </c:pt>
                <c:pt idx="12">
                  <c:v>564.89397671835002</c:v>
                </c:pt>
                <c:pt idx="13">
                  <c:v>532.05346586240762</c:v>
                </c:pt>
                <c:pt idx="14">
                  <c:v>464.17167633851869</c:v>
                </c:pt>
                <c:pt idx="15">
                  <c:v>418.30174501127158</c:v>
                </c:pt>
                <c:pt idx="16">
                  <c:v>444.39657430965116</c:v>
                </c:pt>
                <c:pt idx="17">
                  <c:v>195.45880149812734</c:v>
                </c:pt>
                <c:pt idx="18">
                  <c:v>230.14808385281043</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(Assessments!$AR$53,Assessments!$AR$56,Assessments!$AR$57)</c:f>
              <c:numCache>
                <c:formatCode>0.0</c:formatCode>
                <c:ptCount val="3"/>
                <c:pt idx="0">
                  <c:v>14.8</c:v>
                </c:pt>
                <c:pt idx="1">
                  <c:v>17.2</c:v>
                </c:pt>
                <c:pt idx="2">
                  <c:v>24.1</c:v>
                </c:pt>
              </c:numCache>
            </c:numRef>
          </c:xVal>
          <c:yVal>
            <c:numRef>
              <c:f>(Assessments!$AQ$53,Assessments!$AQ$56,Assessments!$AQ$57)</c:f>
              <c:numCache>
                <c:formatCode>0.0</c:formatCode>
                <c:ptCount val="3"/>
                <c:pt idx="0">
                  <c:v>450.86041018813211</c:v>
                </c:pt>
                <c:pt idx="1">
                  <c:v>605.313169706037</c:v>
                </c:pt>
                <c:pt idx="2">
                  <c:v>398.84917037796083</c:v>
                </c:pt>
              </c:numCache>
            </c:numRef>
          </c:yVal>
          <c:smooth val="0"/>
        </c:ser>
        <c:ser>
          <c:idx val="1"/>
          <c:order val="2"/>
          <c:tx>
            <c:strRef>
              <c:f>Assessments!$Z$4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Assessments!$Y$40</c:f>
              <c:numCache>
                <c:formatCode>0.00</c:formatCode>
                <c:ptCount val="1"/>
                <c:pt idx="0">
                  <c:v>#N/A</c:v>
                </c:pt>
              </c:numCache>
            </c:numRef>
          </c:xVal>
          <c:yVal>
            <c:numRef>
              <c:f>Assessments!$Z$40</c:f>
              <c:numCache>
                <c:formatCode>0.00</c:formatCode>
                <c:ptCount val="1"/>
                <c:pt idx="0">
                  <c:v>#N/A</c:v>
                </c:pt>
              </c:numCache>
            </c:numRef>
          </c:yVal>
          <c:smooth val="0"/>
        </c:ser>
        <c:ser>
          <c:idx val="2"/>
          <c:order val="3"/>
          <c:tx>
            <c:strRef>
              <c:f>Assessments!$X$65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9.1445531925331766E-2"/>
                  <c:y val="-2.1816596659774017E-2"/>
                </c:manualLayout>
              </c:layout>
              <c:tx>
                <c:rich>
                  <a:bodyPr/>
                  <a:lstStyle/>
                  <a:p>
                    <a:r>
                      <a:rPr lang="en-US" sz="900">
                        <a:solidFill>
                          <a:srgbClr val="C00000"/>
                        </a:solidFill>
                      </a:rPr>
                      <a:t>R² = 0.212</a:t>
                    </a:r>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Assessments!$AA$65:$AA$66</c:f>
              <c:numCache>
                <c:formatCode>General</c:formatCode>
                <c:ptCount val="2"/>
                <c:pt idx="0" formatCode="#,##0.0">
                  <c:v>5</c:v>
                </c:pt>
                <c:pt idx="1">
                  <c:v>35</c:v>
                </c:pt>
              </c:numCache>
            </c:numRef>
          </c:xVal>
          <c:yVal>
            <c:numRef>
              <c:f>Assessments!$AB$65:$AB$66</c:f>
              <c:numCache>
                <c:formatCode>0.0</c:formatCode>
                <c:ptCount val="2"/>
                <c:pt idx="0">
                  <c:v>340.28500000000003</c:v>
                </c:pt>
                <c:pt idx="1">
                  <c:v>837.05500000000006</c:v>
                </c:pt>
              </c:numCache>
            </c:numRef>
          </c:yVal>
          <c:smooth val="0"/>
        </c:ser>
        <c:ser>
          <c:idx val="4"/>
          <c:order val="4"/>
          <c:tx>
            <c:strRef>
              <c:f>Assessments!$B$31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Assessments!$R$31</c:f>
              <c:numCache>
                <c:formatCode>0.0</c:formatCode>
                <c:ptCount val="1"/>
                <c:pt idx="0">
                  <c:v>14.45223640702325</c:v>
                </c:pt>
              </c:numCache>
            </c:numRef>
          </c:xVal>
          <c:yVal>
            <c:numRef>
              <c:f>Assessments!$O$31</c:f>
              <c:numCache>
                <c:formatCode>0.0</c:formatCode>
                <c:ptCount val="1"/>
                <c:pt idx="0">
                  <c:v>510.96295093143834</c:v>
                </c:pt>
              </c:numCache>
            </c:numRef>
          </c:yVal>
          <c:smooth val="0"/>
        </c:ser>
        <c:dLbls>
          <c:showLegendKey val="0"/>
          <c:showVal val="0"/>
          <c:showCatName val="0"/>
          <c:showSerName val="0"/>
          <c:showPercent val="0"/>
          <c:showBubbleSize val="0"/>
        </c:dLbls>
        <c:axId val="219391872"/>
        <c:axId val="219474176"/>
      </c:scatterChart>
      <c:valAx>
        <c:axId val="2193918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474176"/>
        <c:crosses val="autoZero"/>
        <c:crossBetween val="midCat"/>
      </c:valAx>
      <c:valAx>
        <c:axId val="219474176"/>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Assessments </a:t>
                </a:r>
                <a:r>
                  <a:rPr lang="en-GB" baseline="0"/>
                  <a:t>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9391872"/>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 per 10,000 0-17 year olds</a:t>
            </a:r>
          </a:p>
        </c:rich>
      </c:tx>
      <c:layout>
        <c:manualLayout>
          <c:xMode val="edge"/>
          <c:yMode val="edge"/>
          <c:x val="0.18218833317772035"/>
          <c:y val="2.0819646288138149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Assessments!$AL$40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Assessments!$D$8:$H$8</c:f>
              <c:numCache>
                <c:formatCode>General</c:formatCode>
                <c:ptCount val="5"/>
                <c:pt idx="0">
                  <c:v>2013</c:v>
                </c:pt>
                <c:pt idx="1">
                  <c:v>2014</c:v>
                </c:pt>
                <c:pt idx="2">
                  <c:v>2015</c:v>
                </c:pt>
                <c:pt idx="3">
                  <c:v>2016</c:v>
                </c:pt>
                <c:pt idx="4">
                  <c:v>2017</c:v>
                </c:pt>
              </c:numCache>
            </c:numRef>
          </c:cat>
          <c:val>
            <c:numRef>
              <c:f>Assessments!$AM$40:$AQ$40</c:f>
              <c:numCache>
                <c:formatCode>0.0</c:formatCode>
                <c:ptCount val="5"/>
                <c:pt idx="0">
                  <c:v>476.69172932330827</c:v>
                </c:pt>
                <c:pt idx="1">
                  <c:v>363.46863468634689</c:v>
                </c:pt>
                <c:pt idx="2">
                  <c:v>354.67625899280574</c:v>
                </c:pt>
                <c:pt idx="3">
                  <c:v>389.71631205673754</c:v>
                </c:pt>
                <c:pt idx="4">
                  <c:v>494.42748633491874</c:v>
                </c:pt>
              </c:numCache>
            </c:numRef>
          </c:val>
          <c:smooth val="0"/>
        </c:ser>
        <c:ser>
          <c:idx val="1"/>
          <c:order val="1"/>
          <c:tx>
            <c:strRef>
              <c:f>Assessments!$AL$41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Assessments!$AM$41:$AQ$41</c:f>
              <c:numCache>
                <c:formatCode>0.0</c:formatCode>
                <c:ptCount val="5"/>
                <c:pt idx="0">
                  <c:v>820.91633466135465</c:v>
                </c:pt>
                <c:pt idx="1">
                  <c:v>513.66336633663366</c:v>
                </c:pt>
                <c:pt idx="2">
                  <c:v>543.13725490196077</c:v>
                </c:pt>
                <c:pt idx="3">
                  <c:v>560.15625</c:v>
                </c:pt>
                <c:pt idx="4">
                  <c:v>588.91207269749032</c:v>
                </c:pt>
              </c:numCache>
            </c:numRef>
          </c:val>
          <c:smooth val="0"/>
        </c:ser>
        <c:ser>
          <c:idx val="2"/>
          <c:order val="2"/>
          <c:tx>
            <c:strRef>
              <c:f>Assessments!$AL$42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Assessments!$AM$42:$AQ$42</c:f>
              <c:numCache>
                <c:formatCode>0.0</c:formatCode>
                <c:ptCount val="5"/>
                <c:pt idx="0">
                  <c:v>363.9724849527085</c:v>
                </c:pt>
                <c:pt idx="1">
                  <c:v>383.07823129251699</c:v>
                </c:pt>
                <c:pt idx="2">
                  <c:v>519.76450798990754</c:v>
                </c:pt>
                <c:pt idx="3">
                  <c:v>464.09618573797678</c:v>
                </c:pt>
                <c:pt idx="4">
                  <c:v>546.62247862198763</c:v>
                </c:pt>
              </c:numCache>
            </c:numRef>
          </c:val>
          <c:smooth val="0"/>
        </c:ser>
        <c:ser>
          <c:idx val="5"/>
          <c:order val="3"/>
          <c:tx>
            <c:strRef>
              <c:f>Assessments!$AL$43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Assessments!$AM$43:$AQ$43</c:f>
              <c:numCache>
                <c:formatCode>0.0</c:formatCode>
                <c:ptCount val="5"/>
                <c:pt idx="0">
                  <c:v>496.26436781609198</c:v>
                </c:pt>
                <c:pt idx="1">
                  <c:v>343.70229007633588</c:v>
                </c:pt>
                <c:pt idx="2">
                  <c:v>254.64895635673622</c:v>
                </c:pt>
                <c:pt idx="3">
                  <c:v>234.65533522190745</c:v>
                </c:pt>
                <c:pt idx="4">
                  <c:v>296.72497946621604</c:v>
                </c:pt>
              </c:numCache>
            </c:numRef>
          </c:val>
          <c:smooth val="0"/>
        </c:ser>
        <c:ser>
          <c:idx val="9"/>
          <c:order val="4"/>
          <c:tx>
            <c:strRef>
              <c:f>Assessments!$AL$44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Assessments!$AM$44:$AQ$44</c:f>
              <c:numCache>
                <c:formatCode>0.0</c:formatCode>
                <c:ptCount val="5"/>
                <c:pt idx="0">
                  <c:v>499.60840156639375</c:v>
                </c:pt>
                <c:pt idx="1">
                  <c:v>610.53565094004966</c:v>
                </c:pt>
                <c:pt idx="2">
                  <c:v>607.31793960923619</c:v>
                </c:pt>
                <c:pt idx="3">
                  <c:v>600.60305072720826</c:v>
                </c:pt>
                <c:pt idx="4">
                  <c:v>701.61355913024113</c:v>
                </c:pt>
              </c:numCache>
            </c:numRef>
          </c:val>
          <c:smooth val="0"/>
        </c:ser>
        <c:ser>
          <c:idx val="10"/>
          <c:order val="5"/>
          <c:tx>
            <c:strRef>
              <c:f>Assessments!$AL$45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Assessments!$AM$45:$AQ$45</c:f>
              <c:numCache>
                <c:formatCode>0.0</c:formatCode>
                <c:ptCount val="5"/>
                <c:pt idx="0">
                  <c:v>541.92307692307691</c:v>
                </c:pt>
                <c:pt idx="1">
                  <c:v>687.98449612403101</c:v>
                </c:pt>
                <c:pt idx="2">
                  <c:v>803.13725490196077</c:v>
                </c:pt>
                <c:pt idx="3">
                  <c:v>946.64031620553351</c:v>
                </c:pt>
                <c:pt idx="4">
                  <c:v>1067.8571428571429</c:v>
                </c:pt>
              </c:numCache>
            </c:numRef>
          </c:val>
          <c:smooth val="0"/>
        </c:ser>
        <c:ser>
          <c:idx val="11"/>
          <c:order val="6"/>
          <c:tx>
            <c:strRef>
              <c:f>Assessments!$AL$46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Assessments!$AM$46:$AQ$46</c:f>
              <c:numCache>
                <c:formatCode>0.0</c:formatCode>
                <c:ptCount val="5"/>
                <c:pt idx="0">
                  <c:v>642.88360605125035</c:v>
                </c:pt>
                <c:pt idx="1">
                  <c:v>643.30466830466833</c:v>
                </c:pt>
                <c:pt idx="2">
                  <c:v>481.32805360950351</c:v>
                </c:pt>
                <c:pt idx="3">
                  <c:v>497.57869249394673</c:v>
                </c:pt>
                <c:pt idx="4">
                  <c:v>491.40506538155506</c:v>
                </c:pt>
              </c:numCache>
            </c:numRef>
          </c:val>
          <c:smooth val="0"/>
        </c:ser>
        <c:ser>
          <c:idx val="12"/>
          <c:order val="7"/>
          <c:tx>
            <c:strRef>
              <c:f>Assessments!$AL$47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Assessments!$AM$47:$AQ$47</c:f>
              <c:numCache>
                <c:formatCode>0.0</c:formatCode>
                <c:ptCount val="5"/>
                <c:pt idx="0">
                  <c:v>750.57471264367825</c:v>
                </c:pt>
                <c:pt idx="1">
                  <c:v>617.04545454545462</c:v>
                </c:pt>
                <c:pt idx="2">
                  <c:v>591.84</c:v>
                </c:pt>
                <c:pt idx="3">
                  <c:v>492.72151898734177</c:v>
                </c:pt>
                <c:pt idx="4">
                  <c:v>442.40702073881033</c:v>
                </c:pt>
              </c:numCache>
            </c:numRef>
          </c:val>
          <c:smooth val="0"/>
        </c:ser>
        <c:ser>
          <c:idx val="13"/>
          <c:order val="8"/>
          <c:tx>
            <c:strRef>
              <c:f>Assessments!$AL$48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Assessments!$AM$48:$AQ$48</c:f>
              <c:numCache>
                <c:formatCode>0.0</c:formatCode>
                <c:ptCount val="5"/>
                <c:pt idx="0">
                  <c:v>350.31545741324925</c:v>
                </c:pt>
                <c:pt idx="1">
                  <c:v>427.65625</c:v>
                </c:pt>
                <c:pt idx="2">
                  <c:v>306.74846625766872</c:v>
                </c:pt>
                <c:pt idx="3">
                  <c:v>315.7337367624811</c:v>
                </c:pt>
                <c:pt idx="4">
                  <c:v>374.85479403091773</c:v>
                </c:pt>
              </c:numCache>
            </c:numRef>
          </c:val>
          <c:smooth val="0"/>
        </c:ser>
        <c:ser>
          <c:idx val="15"/>
          <c:order val="9"/>
          <c:tx>
            <c:strRef>
              <c:f>Assessments!$AL$49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Assessments!$AM$49:$AQ$49</c:f>
              <c:numCache>
                <c:formatCode>0.0</c:formatCode>
                <c:ptCount val="5"/>
                <c:pt idx="0">
                  <c:v>441.59482758620686</c:v>
                </c:pt>
                <c:pt idx="1">
                  <c:v>370.77690662865285</c:v>
                </c:pt>
                <c:pt idx="2">
                  <c:v>266.78470254957506</c:v>
                </c:pt>
                <c:pt idx="3">
                  <c:v>388.99858956276444</c:v>
                </c:pt>
                <c:pt idx="4">
                  <c:v>470.26879500619322</c:v>
                </c:pt>
              </c:numCache>
            </c:numRef>
          </c:val>
          <c:smooth val="0"/>
        </c:ser>
        <c:ser>
          <c:idx val="16"/>
          <c:order val="10"/>
          <c:tx>
            <c:strRef>
              <c:f>Assessments!$AL$50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Assessments!$AM$50:$AQ$50</c:f>
              <c:numCache>
                <c:formatCode>0.0</c:formatCode>
                <c:ptCount val="5"/>
                <c:pt idx="0">
                  <c:v>628.36879432624119</c:v>
                </c:pt>
                <c:pt idx="1">
                  <c:v>741.78403755868533</c:v>
                </c:pt>
                <c:pt idx="2">
                  <c:v>334.79262672811058</c:v>
                </c:pt>
                <c:pt idx="3">
                  <c:v>425.79908675799089</c:v>
                </c:pt>
                <c:pt idx="4">
                  <c:v>670.4545454545455</c:v>
                </c:pt>
              </c:numCache>
            </c:numRef>
          </c:val>
          <c:smooth val="0"/>
        </c:ser>
        <c:ser>
          <c:idx val="17"/>
          <c:order val="11"/>
          <c:tx>
            <c:strRef>
              <c:f>Assessments!$AL$51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Assessments!$AM$51:$AQ$51</c:f>
              <c:numCache>
                <c:formatCode>0.0</c:formatCode>
                <c:ptCount val="5"/>
                <c:pt idx="0">
                  <c:v>695.58823529411768</c:v>
                </c:pt>
                <c:pt idx="1">
                  <c:v>613.54466858789624</c:v>
                </c:pt>
                <c:pt idx="2">
                  <c:v>333.42618384401112</c:v>
                </c:pt>
                <c:pt idx="3">
                  <c:v>596.42857142857144</c:v>
                </c:pt>
                <c:pt idx="4">
                  <c:v>803.74443928932078</c:v>
                </c:pt>
              </c:numCache>
            </c:numRef>
          </c:val>
          <c:smooth val="0"/>
        </c:ser>
        <c:ser>
          <c:idx val="19"/>
          <c:order val="12"/>
          <c:tx>
            <c:strRef>
              <c:f>Assessments!$AL$52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Assessments!$AM$52:$AQ$52</c:f>
              <c:numCache>
                <c:formatCode>0.0</c:formatCode>
                <c:ptCount val="5"/>
                <c:pt idx="0">
                  <c:v>644.21052631578948</c:v>
                </c:pt>
                <c:pt idx="1">
                  <c:v>888.17480719794344</c:v>
                </c:pt>
                <c:pt idx="2">
                  <c:v>470.92731829573938</c:v>
                </c:pt>
                <c:pt idx="3">
                  <c:v>637.4384236453202</c:v>
                </c:pt>
                <c:pt idx="4">
                  <c:v>564.89397671835002</c:v>
                </c:pt>
              </c:numCache>
            </c:numRef>
          </c:val>
          <c:smooth val="0"/>
        </c:ser>
        <c:ser>
          <c:idx val="3"/>
          <c:order val="13"/>
          <c:tx>
            <c:strRef>
              <c:f>Assessments!$AL$53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Assessments!$AM$53:$AQ$53</c:f>
              <c:numCache>
                <c:formatCode>0.0</c:formatCode>
                <c:ptCount val="5"/>
                <c:pt idx="0">
                  <c:v>621.32352941176475</c:v>
                </c:pt>
                <c:pt idx="1">
                  <c:v>600.73529411764707</c:v>
                </c:pt>
                <c:pt idx="2">
                  <c:v>415.42699724517905</c:v>
                </c:pt>
                <c:pt idx="3">
                  <c:v>404.12087912087912</c:v>
                </c:pt>
                <c:pt idx="4">
                  <c:v>450.86041018813211</c:v>
                </c:pt>
              </c:numCache>
            </c:numRef>
          </c:val>
          <c:smooth val="0"/>
        </c:ser>
        <c:ser>
          <c:idx val="20"/>
          <c:order val="14"/>
          <c:tx>
            <c:strRef>
              <c:f>Assessments!$AL$54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Assessments!$AM$54:$AQ$54</c:f>
              <c:numCache>
                <c:formatCode>0.0</c:formatCode>
                <c:ptCount val="5"/>
                <c:pt idx="0">
                  <c:v>975.48387096774195</c:v>
                </c:pt>
                <c:pt idx="1">
                  <c:v>#N/A</c:v>
                </c:pt>
                <c:pt idx="2">
                  <c:v>433.95061728395063</c:v>
                </c:pt>
                <c:pt idx="3">
                  <c:v>616.869918699187</c:v>
                </c:pt>
                <c:pt idx="4">
                  <c:v>532.05346586240762</c:v>
                </c:pt>
              </c:numCache>
            </c:numRef>
          </c:val>
          <c:smooth val="0"/>
        </c:ser>
        <c:ser>
          <c:idx val="22"/>
          <c:order val="15"/>
          <c:tx>
            <c:strRef>
              <c:f>Assessments!$AL$55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Assessments!$AM$55:$AQ$55</c:f>
              <c:numCache>
                <c:formatCode>0.0</c:formatCode>
                <c:ptCount val="5"/>
                <c:pt idx="0">
                  <c:v>471.79487179487182</c:v>
                </c:pt>
                <c:pt idx="1">
                  <c:v>453.41269841269843</c:v>
                </c:pt>
                <c:pt idx="2">
                  <c:v>353.22073841319718</c:v>
                </c:pt>
                <c:pt idx="3">
                  <c:v>474.80499219968794</c:v>
                </c:pt>
                <c:pt idx="4">
                  <c:v>464.17167633851869</c:v>
                </c:pt>
              </c:numCache>
            </c:numRef>
          </c:val>
          <c:smooth val="0"/>
        </c:ser>
        <c:ser>
          <c:idx val="7"/>
          <c:order val="16"/>
          <c:tx>
            <c:strRef>
              <c:f>Assessments!$AL$56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Assessments!$AM$56:$AQ$56</c:f>
              <c:numCache>
                <c:formatCode>0.0</c:formatCode>
                <c:ptCount val="5"/>
                <c:pt idx="0">
                  <c:v>378.27004219409281</c:v>
                </c:pt>
                <c:pt idx="1">
                  <c:v>479.54070981210856</c:v>
                </c:pt>
                <c:pt idx="2">
                  <c:v>545.06172839506166</c:v>
                </c:pt>
                <c:pt idx="3">
                  <c:v>640.61224489795916</c:v>
                </c:pt>
                <c:pt idx="4">
                  <c:v>605.313169706037</c:v>
                </c:pt>
              </c:numCache>
            </c:numRef>
          </c:val>
          <c:smooth val="0"/>
        </c:ser>
        <c:ser>
          <c:idx val="8"/>
          <c:order val="17"/>
          <c:tx>
            <c:strRef>
              <c:f>Assessments!$AL$57</c:f>
              <c:strCache>
                <c:ptCount val="1"/>
                <c:pt idx="0">
                  <c:v>Torbay</c:v>
                </c:pt>
              </c:strCache>
            </c:strRef>
          </c:tx>
          <c:spPr>
            <a:ln w="15875"/>
          </c:spPr>
          <c:marker>
            <c:symbol val="circle"/>
            <c:size val="5"/>
            <c:spPr>
              <a:solidFill>
                <a:schemeClr val="accent3">
                  <a:lumMod val="20000"/>
                  <a:lumOff val="80000"/>
                </a:schemeClr>
              </a:solidFill>
            </c:spPr>
          </c:marker>
          <c:val>
            <c:numRef>
              <c:f>Assessments!$AM$57:$AQ$57</c:f>
              <c:numCache>
                <c:formatCode>0.0</c:formatCode>
                <c:ptCount val="5"/>
                <c:pt idx="0">
                  <c:v>1066.6666666666667</c:v>
                </c:pt>
                <c:pt idx="1">
                  <c:v>970.96774193548379</c:v>
                </c:pt>
                <c:pt idx="2">
                  <c:v>592.82868525896413</c:v>
                </c:pt>
                <c:pt idx="3">
                  <c:v>618.2539682539682</c:v>
                </c:pt>
                <c:pt idx="4">
                  <c:v>398.84917037796083</c:v>
                </c:pt>
              </c:numCache>
            </c:numRef>
          </c:val>
          <c:smooth val="0"/>
        </c:ser>
        <c:ser>
          <c:idx val="23"/>
          <c:order val="18"/>
          <c:tx>
            <c:strRef>
              <c:f>Assessments!$AL$58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Assessments!$AM$58:$AQ$58</c:f>
              <c:numCache>
                <c:formatCode>0.0</c:formatCode>
                <c:ptCount val="5"/>
                <c:pt idx="0">
                  <c:v>400.83565459610026</c:v>
                </c:pt>
                <c:pt idx="1">
                  <c:v>419.32773109243698</c:v>
                </c:pt>
                <c:pt idx="2">
                  <c:v>249.15730337078651</c:v>
                </c:pt>
                <c:pt idx="3">
                  <c:v>401.68067226890759</c:v>
                </c:pt>
                <c:pt idx="4">
                  <c:v>418.30174501127158</c:v>
                </c:pt>
              </c:numCache>
            </c:numRef>
          </c:val>
          <c:smooth val="0"/>
        </c:ser>
        <c:ser>
          <c:idx val="24"/>
          <c:order val="19"/>
          <c:tx>
            <c:strRef>
              <c:f>Assessments!$AL$59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Assessments!$AM$59:$AQ$59</c:f>
              <c:numCache>
                <c:formatCode>0.0</c:formatCode>
                <c:ptCount val="5"/>
                <c:pt idx="0">
                  <c:v>677.77777777777783</c:v>
                </c:pt>
                <c:pt idx="1">
                  <c:v>432.45508982035926</c:v>
                </c:pt>
                <c:pt idx="2">
                  <c:v>307.16824644549763</c:v>
                </c:pt>
                <c:pt idx="3">
                  <c:v>438.08685446009389</c:v>
                </c:pt>
                <c:pt idx="4">
                  <c:v>444.39657430965116</c:v>
                </c:pt>
              </c:numCache>
            </c:numRef>
          </c:val>
          <c:smooth val="0"/>
        </c:ser>
        <c:ser>
          <c:idx val="25"/>
          <c:order val="20"/>
          <c:tx>
            <c:strRef>
              <c:f>Assessments!$AL$60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Assessments!$AM$60:$AQ$60</c:f>
              <c:numCache>
                <c:formatCode>0.0</c:formatCode>
                <c:ptCount val="5"/>
                <c:pt idx="0">
                  <c:v>294.25981873111783</c:v>
                </c:pt>
                <c:pt idx="1">
                  <c:v>253.75375375375376</c:v>
                </c:pt>
                <c:pt idx="2">
                  <c:v>233.23353293413174</c:v>
                </c:pt>
                <c:pt idx="3">
                  <c:v>274.18397626112761</c:v>
                </c:pt>
                <c:pt idx="4">
                  <c:v>195.45880149812734</c:v>
                </c:pt>
              </c:numCache>
            </c:numRef>
          </c:val>
          <c:smooth val="0"/>
        </c:ser>
        <c:ser>
          <c:idx val="26"/>
          <c:order val="21"/>
          <c:tx>
            <c:strRef>
              <c:f>Assessments!$AL$61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Assessments!$AM$61:$AQ$61</c:f>
              <c:numCache>
                <c:formatCode>0.0</c:formatCode>
                <c:ptCount val="5"/>
                <c:pt idx="0">
                  <c:v>418.43575418994419</c:v>
                </c:pt>
                <c:pt idx="1">
                  <c:v>331.21546961325964</c:v>
                </c:pt>
                <c:pt idx="2">
                  <c:v>240.37940379403793</c:v>
                </c:pt>
                <c:pt idx="3">
                  <c:v>302.41286863270778</c:v>
                </c:pt>
                <c:pt idx="4">
                  <c:v>230.14808385281043</c:v>
                </c:pt>
              </c:numCache>
            </c:numRef>
          </c:val>
          <c:smooth val="0"/>
        </c:ser>
        <c:ser>
          <c:idx val="4"/>
          <c:order val="22"/>
          <c:tx>
            <c:strRef>
              <c:f>Assessments!$AL$62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Assessments!$D$8:$H$8</c:f>
              <c:numCache>
                <c:formatCode>General</c:formatCode>
                <c:ptCount val="5"/>
                <c:pt idx="0">
                  <c:v>2013</c:v>
                </c:pt>
                <c:pt idx="1">
                  <c:v>2014</c:v>
                </c:pt>
                <c:pt idx="2">
                  <c:v>2015</c:v>
                </c:pt>
                <c:pt idx="3">
                  <c:v>2016</c:v>
                </c:pt>
                <c:pt idx="4">
                  <c:v>2017</c:v>
                </c:pt>
              </c:numCache>
            </c:numRef>
          </c:cat>
          <c:val>
            <c:numRef>
              <c:f>Assessments!$AM$62:$AQ$62</c:f>
              <c:numCache>
                <c:formatCode>0.0</c:formatCode>
                <c:ptCount val="5"/>
                <c:pt idx="0">
                  <c:v>549.70091860713524</c:v>
                </c:pt>
                <c:pt idx="1">
                  <c:v>499.74030103879579</c:v>
                </c:pt>
                <c:pt idx="2">
                  <c:v>422.22980779329902</c:v>
                </c:pt>
                <c:pt idx="3">
                  <c:v>476.07528283196916</c:v>
                </c:pt>
                <c:pt idx="4">
                  <c:v>510.96295093143834</c:v>
                </c:pt>
              </c:numCache>
            </c:numRef>
          </c:val>
          <c:smooth val="0"/>
        </c:ser>
        <c:ser>
          <c:idx val="14"/>
          <c:order val="23"/>
          <c:tx>
            <c:strRef>
              <c:f>Assessments!$AL$63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Assessments!$AM$63:$AQ$63</c:f>
              <c:numCache>
                <c:formatCode>0.0</c:formatCode>
                <c:ptCount val="5"/>
                <c:pt idx="0">
                  <c:v>591.55077867953503</c:v>
                </c:pt>
                <c:pt idx="1">
                  <c:v>570.13302668374149</c:v>
                </c:pt>
                <c:pt idx="2">
                  <c:v>475.17620366296575</c:v>
                </c:pt>
                <c:pt idx="3">
                  <c:v>489.50581868315362</c:v>
                </c:pt>
                <c:pt idx="4">
                  <c:v>514.98153161779737</c:v>
                </c:pt>
              </c:numCache>
            </c:numRef>
          </c:val>
          <c:smooth val="0"/>
        </c:ser>
        <c:ser>
          <c:idx val="6"/>
          <c:order val="24"/>
          <c:tx>
            <c:strRef>
              <c:f>Assessments!$AL$64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Assessments!$D$8:$H$8</c:f>
              <c:numCache>
                <c:formatCode>General</c:formatCode>
                <c:ptCount val="5"/>
                <c:pt idx="0">
                  <c:v>2013</c:v>
                </c:pt>
                <c:pt idx="1">
                  <c:v>2014</c:v>
                </c:pt>
                <c:pt idx="2">
                  <c:v>2015</c:v>
                </c:pt>
                <c:pt idx="3">
                  <c:v>2016</c:v>
                </c:pt>
                <c:pt idx="4">
                  <c:v>2017</c:v>
                </c:pt>
              </c:numCache>
            </c:numRef>
          </c:cat>
          <c:val>
            <c:numRef>
              <c:f>Assessments!$AM$64:$AQ$64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8481792"/>
        <c:axId val="218483712"/>
      </c:lineChart>
      <c:catAx>
        <c:axId val="218481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483712"/>
        <c:crosses val="autoZero"/>
        <c:auto val="1"/>
        <c:lblAlgn val="ctr"/>
        <c:lblOffset val="100"/>
        <c:tickLblSkip val="1"/>
        <c:tickMarkSkip val="1"/>
        <c:noMultiLvlLbl val="0"/>
      </c:catAx>
      <c:valAx>
        <c:axId val="21848371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481792"/>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Assessments (Selected LA</a:t>
            </a:r>
            <a:r>
              <a:rPr lang="en-GB" baseline="0"/>
              <a:t> vs. SE)</a:t>
            </a:r>
            <a:r>
              <a:rPr lang="en-GB"/>
              <a:t> </a:t>
            </a:r>
          </a:p>
        </c:rich>
      </c:tx>
      <c:layout>
        <c:manualLayout>
          <c:xMode val="edge"/>
          <c:yMode val="edge"/>
          <c:x val="0.23322346874782246"/>
          <c:y val="2.7670949026108577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Assessments!$Z$4</c:f>
              <c:strCache>
                <c:ptCount val="1"/>
                <c:pt idx="0">
                  <c:v>Selected LA- (None)</c:v>
                </c:pt>
              </c:strCache>
            </c:strRef>
          </c:tx>
          <c:spPr>
            <a:solidFill>
              <a:srgbClr val="66FF99"/>
            </a:solidFill>
            <a:ln>
              <a:solidFill>
                <a:schemeClr val="tx1">
                  <a:lumMod val="75000"/>
                  <a:lumOff val="25000"/>
                </a:schemeClr>
              </a:solidFill>
            </a:ln>
          </c:spPr>
          <c:invertIfNegative val="0"/>
          <c:val>
            <c:numRef>
              <c:f>Assessments!$X$70:$AB$70</c:f>
              <c:numCache>
                <c:formatCode>0.0</c:formatCode>
                <c:ptCount val="5"/>
                <c:pt idx="0">
                  <c:v>#N/A</c:v>
                </c:pt>
                <c:pt idx="1">
                  <c:v>#N/A</c:v>
                </c:pt>
                <c:pt idx="2">
                  <c:v>#N/A</c:v>
                </c:pt>
                <c:pt idx="3">
                  <c:v>#N/A</c:v>
                </c:pt>
                <c:pt idx="4">
                  <c:v>#N/A</c:v>
                </c:pt>
              </c:numCache>
            </c:numRef>
          </c:val>
        </c:ser>
        <c:ser>
          <c:idx val="4"/>
          <c:order val="1"/>
          <c:tx>
            <c:strRef>
              <c:f>Assessments!$B$31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Assessments!$K$8:$O$8</c:f>
              <c:numCache>
                <c:formatCode>General</c:formatCode>
                <c:ptCount val="5"/>
                <c:pt idx="0">
                  <c:v>2013</c:v>
                </c:pt>
                <c:pt idx="1">
                  <c:v>2014</c:v>
                </c:pt>
                <c:pt idx="2">
                  <c:v>2015</c:v>
                </c:pt>
                <c:pt idx="3">
                  <c:v>2016</c:v>
                </c:pt>
                <c:pt idx="4">
                  <c:v>2017</c:v>
                </c:pt>
              </c:numCache>
            </c:numRef>
          </c:cat>
          <c:val>
            <c:numRef>
              <c:f>Assessments!$K$31:$O$31</c:f>
              <c:numCache>
                <c:formatCode>0.0</c:formatCode>
                <c:ptCount val="5"/>
                <c:pt idx="0">
                  <c:v>549.70091860713524</c:v>
                </c:pt>
                <c:pt idx="1">
                  <c:v>499.74030103879579</c:v>
                </c:pt>
                <c:pt idx="2">
                  <c:v>422.22980779329902</c:v>
                </c:pt>
                <c:pt idx="3">
                  <c:v>476.07528283196916</c:v>
                </c:pt>
                <c:pt idx="4">
                  <c:v>510.96295093143834</c:v>
                </c:pt>
              </c:numCache>
            </c:numRef>
          </c:val>
        </c:ser>
        <c:ser>
          <c:idx val="0"/>
          <c:order val="2"/>
          <c:tx>
            <c:strRef>
              <c:f>Assessments!$B$32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Assessments!$K$32:$O$32</c:f>
              <c:numCache>
                <c:formatCode>0.0</c:formatCode>
                <c:ptCount val="5"/>
                <c:pt idx="0">
                  <c:v>591.55077867953503</c:v>
                </c:pt>
                <c:pt idx="1">
                  <c:v>570.13302668374149</c:v>
                </c:pt>
                <c:pt idx="2">
                  <c:v>475.17620366296575</c:v>
                </c:pt>
                <c:pt idx="3">
                  <c:v>489.50581868315362</c:v>
                </c:pt>
                <c:pt idx="4">
                  <c:v>514.98153161779737</c:v>
                </c:pt>
              </c:numCache>
            </c:numRef>
          </c:val>
        </c:ser>
        <c:dLbls>
          <c:showLegendKey val="0"/>
          <c:showVal val="0"/>
          <c:showCatName val="0"/>
          <c:showSerName val="0"/>
          <c:showPercent val="0"/>
          <c:showBubbleSize val="0"/>
        </c:dLbls>
        <c:gapWidth val="100"/>
        <c:axId val="218244224"/>
        <c:axId val="218245760"/>
      </c:barChart>
      <c:catAx>
        <c:axId val="21824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245760"/>
        <c:crosses val="autoZero"/>
        <c:auto val="1"/>
        <c:lblAlgn val="ctr"/>
        <c:lblOffset val="100"/>
        <c:noMultiLvlLbl val="0"/>
      </c:catAx>
      <c:valAx>
        <c:axId val="21824576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244224"/>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Continuous Assessments completed within 10 Days</a:t>
            </a:r>
          </a:p>
        </c:rich>
      </c:tx>
      <c:layout>
        <c:manualLayout>
          <c:xMode val="edge"/>
          <c:yMode val="edge"/>
          <c:x val="4.486301670485169E-3"/>
          <c:y val="8.2798022340230728E-3"/>
        </c:manualLayout>
      </c:layout>
      <c:overlay val="0"/>
      <c:spPr>
        <a:noFill/>
        <a:ln w="25400">
          <a:noFill/>
        </a:ln>
      </c:spPr>
    </c:title>
    <c:autoTitleDeleted val="0"/>
    <c:plotArea>
      <c:layout>
        <c:manualLayout>
          <c:layoutTarget val="inner"/>
          <c:xMode val="edge"/>
          <c:yMode val="edge"/>
          <c:x val="8.18063465337273E-2"/>
          <c:y val="0.13010895220831206"/>
          <c:w val="0.68525242520785534"/>
          <c:h val="0.4910553622657633"/>
        </c:manualLayout>
      </c:layout>
      <c:barChart>
        <c:barDir val="col"/>
        <c:grouping val="clustered"/>
        <c:varyColors val="0"/>
        <c:ser>
          <c:idx val="6"/>
          <c:order val="0"/>
          <c:tx>
            <c:strRef>
              <c:f>Assessments!$D$145</c:f>
              <c:strCache>
                <c:ptCount val="1"/>
                <c:pt idx="0">
                  <c:v>Within 10 Days</c:v>
                </c:pt>
              </c:strCache>
            </c:strRef>
          </c:tx>
          <c:spPr>
            <a:solidFill>
              <a:srgbClr val="92D050"/>
            </a:solidFill>
            <a:ln>
              <a:solidFill>
                <a:schemeClr val="tx1">
                  <a:lumMod val="75000"/>
                  <a:lumOff val="25000"/>
                </a:schemeClr>
              </a:solidFill>
            </a:ln>
          </c:spPr>
          <c:invertIfNegative val="0"/>
          <c:cat>
            <c:strRef>
              <c:f>Assessments!$B$146:$B$167</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Assessments!$D$146:$D$167</c:f>
              <c:numCache>
                <c:formatCode>0%</c:formatCode>
                <c:ptCount val="22"/>
                <c:pt idx="0">
                  <c:v>0.18965517241379309</c:v>
                </c:pt>
                <c:pt idx="1">
                  <c:v>0.17052980132450332</c:v>
                </c:pt>
                <c:pt idx="2">
                  <c:v>0.16616766467065869</c:v>
                </c:pt>
                <c:pt idx="3">
                  <c:v>0.10340439070951321</c:v>
                </c:pt>
                <c:pt idx="4">
                  <c:v>0.24570334156544529</c:v>
                </c:pt>
                <c:pt idx="5">
                  <c:v>0.19323671497584541</c:v>
                </c:pt>
                <c:pt idx="6">
                  <c:v>0.11951606990101429</c:v>
                </c:pt>
                <c:pt idx="7">
                  <c:v>6.2100780695528747E-2</c:v>
                </c:pt>
                <c:pt idx="8">
                  <c:v>0.19825188716726261</c:v>
                </c:pt>
                <c:pt idx="9">
                  <c:v>8.5267857142857145E-2</c:v>
                </c:pt>
                <c:pt idx="10">
                  <c:v>0.30508474576271188</c:v>
                </c:pt>
                <c:pt idx="11">
                  <c:v>0.12054329371816638</c:v>
                </c:pt>
                <c:pt idx="12">
                  <c:v>3.4202650705429674E-2</c:v>
                </c:pt>
                <c:pt idx="13">
                  <c:v>0.21116504854368931</c:v>
                </c:pt>
                <c:pt idx="14">
                  <c:v>0.1096045197740113</c:v>
                </c:pt>
                <c:pt idx="15">
                  <c:v>9.1748461154549987E-2</c:v>
                </c:pt>
                <c:pt idx="16">
                  <c:v>0.10921843687374749</c:v>
                </c:pt>
                <c:pt idx="17">
                  <c:v>0.12589559877175024</c:v>
                </c:pt>
                <c:pt idx="18">
                  <c:v>0.10911510312707917</c:v>
                </c:pt>
                <c:pt idx="19">
                  <c:v>0.70666841346783704</c:v>
                </c:pt>
                <c:pt idx="20">
                  <c:v>8.3832335329341312E-2</c:v>
                </c:pt>
                <c:pt idx="21">
                  <c:v>8.6857142857142855E-2</c:v>
                </c:pt>
              </c:numCache>
            </c:numRef>
          </c:val>
        </c:ser>
        <c:dLbls>
          <c:showLegendKey val="0"/>
          <c:showVal val="0"/>
          <c:showCatName val="0"/>
          <c:showSerName val="0"/>
          <c:showPercent val="0"/>
          <c:showBubbleSize val="0"/>
        </c:dLbls>
        <c:gapWidth val="0"/>
        <c:axId val="229389824"/>
        <c:axId val="229391360"/>
      </c:barChart>
      <c:scatterChart>
        <c:scatterStyle val="smoothMarker"/>
        <c:varyColors val="0"/>
        <c:ser>
          <c:idx val="0"/>
          <c:order val="1"/>
          <c:tx>
            <c:strRef>
              <c:f>Assessments!$B$168</c:f>
              <c:strCache>
                <c:ptCount val="1"/>
                <c:pt idx="0">
                  <c:v>South East</c:v>
                </c:pt>
              </c:strCache>
            </c:strRef>
          </c:tx>
          <c:spPr>
            <a:ln w="19050">
              <a:solidFill>
                <a:srgbClr val="C00000"/>
              </a:solidFill>
              <a:prstDash val="sysDash"/>
            </a:ln>
          </c:spPr>
          <c:marker>
            <c:symbol val="none"/>
          </c:marker>
          <c:xVal>
            <c:numLit>
              <c:formatCode>General</c:formatCode>
              <c:ptCount val="2"/>
              <c:pt idx="0">
                <c:v>0.5</c:v>
              </c:pt>
              <c:pt idx="1">
                <c:v>22.5</c:v>
              </c:pt>
            </c:numLit>
          </c:xVal>
          <c:yVal>
            <c:numRef>
              <c:f>(Assessments!$D$168,Assessments!$D$168)</c:f>
              <c:numCache>
                <c:formatCode>0%</c:formatCode>
                <c:ptCount val="2"/>
                <c:pt idx="0">
                  <c:v>0.19468910081192167</c:v>
                </c:pt>
                <c:pt idx="1">
                  <c:v>0.19468910081192167</c:v>
                </c:pt>
              </c:numCache>
            </c:numRef>
          </c:yVal>
          <c:smooth val="1"/>
        </c:ser>
        <c:ser>
          <c:idx val="1"/>
          <c:order val="2"/>
          <c:tx>
            <c:strRef>
              <c:f>Assessments!$B$169</c:f>
              <c:strCache>
                <c:ptCount val="1"/>
                <c:pt idx="0">
                  <c:v>England (2016)</c:v>
                </c:pt>
              </c:strCache>
            </c:strRef>
          </c:tx>
          <c:spPr>
            <a:ln w="19050">
              <a:solidFill>
                <a:sysClr val="windowText" lastClr="000000">
                  <a:lumMod val="75000"/>
                  <a:lumOff val="25000"/>
                </a:sysClr>
              </a:solidFill>
              <a:prstDash val="sysDash"/>
            </a:ln>
          </c:spPr>
          <c:marker>
            <c:symbol val="none"/>
          </c:marker>
          <c:xVal>
            <c:numLit>
              <c:formatCode>General</c:formatCode>
              <c:ptCount val="2"/>
              <c:pt idx="0">
                <c:v>0.5</c:v>
              </c:pt>
              <c:pt idx="1">
                <c:v>22.5</c:v>
              </c:pt>
            </c:numLit>
          </c:xVal>
          <c:yVal>
            <c:numRef>
              <c:f>(Assessments!$D$169,Assessments!$D$169)</c:f>
              <c:numCache>
                <c:formatCode>0%</c:formatCode>
                <c:ptCount val="2"/>
                <c:pt idx="0">
                  <c:v>0.16482665436330082</c:v>
                </c:pt>
                <c:pt idx="1">
                  <c:v>0.16482665436330082</c:v>
                </c:pt>
              </c:numCache>
            </c:numRef>
          </c:yVal>
          <c:smooth val="1"/>
        </c:ser>
        <c:dLbls>
          <c:showLegendKey val="0"/>
          <c:showVal val="0"/>
          <c:showCatName val="0"/>
          <c:showSerName val="0"/>
          <c:showPercent val="0"/>
          <c:showBubbleSize val="0"/>
        </c:dLbls>
        <c:axId val="229389824"/>
        <c:axId val="229391360"/>
      </c:scatterChart>
      <c:catAx>
        <c:axId val="229389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a:ea typeface="Arial"/>
                <a:cs typeface="Arial"/>
              </a:defRPr>
            </a:pPr>
            <a:endParaRPr lang="en-US"/>
          </a:p>
        </c:txPr>
        <c:crossAx val="229391360"/>
        <c:crosses val="autoZero"/>
        <c:auto val="1"/>
        <c:lblAlgn val="ctr"/>
        <c:lblOffset val="100"/>
        <c:noMultiLvlLbl val="0"/>
      </c:catAx>
      <c:valAx>
        <c:axId val="229391360"/>
        <c:scaling>
          <c:orientation val="minMax"/>
        </c:scaling>
        <c:delete val="0"/>
        <c:axPos val="l"/>
        <c:majorGridlines>
          <c:spPr>
            <a:ln w="12700">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389824"/>
        <c:crosses val="autoZero"/>
        <c:crossBetween val="between"/>
      </c:valAx>
      <c:spPr>
        <a:noFill/>
        <a:ln w="3175">
          <a:solidFill>
            <a:srgbClr val="000000"/>
          </a:solidFill>
          <a:prstDash val="solid"/>
        </a:ln>
      </c:spPr>
    </c:plotArea>
    <c:legend>
      <c:legendPos val="r"/>
      <c:layout>
        <c:manualLayout>
          <c:xMode val="edge"/>
          <c:yMode val="edge"/>
          <c:x val="0.77298337707786535"/>
          <c:y val="0.13063187708348997"/>
          <c:w val="0.19906414213946524"/>
          <c:h val="0.50636238313657678"/>
        </c:manualLayout>
      </c:layout>
      <c:overlay val="0"/>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Continuous Assessments completed within 11-45 Days</a:t>
            </a:r>
          </a:p>
        </c:rich>
      </c:tx>
      <c:layout>
        <c:manualLayout>
          <c:xMode val="edge"/>
          <c:yMode val="edge"/>
          <c:x val="4.486301670485169E-3"/>
          <c:y val="8.2798022340230728E-3"/>
        </c:manualLayout>
      </c:layout>
      <c:overlay val="0"/>
      <c:spPr>
        <a:noFill/>
        <a:ln w="25400">
          <a:noFill/>
        </a:ln>
      </c:spPr>
    </c:title>
    <c:autoTitleDeleted val="0"/>
    <c:plotArea>
      <c:layout>
        <c:manualLayout>
          <c:layoutTarget val="inner"/>
          <c:xMode val="edge"/>
          <c:yMode val="edge"/>
          <c:x val="8.18063465337273E-2"/>
          <c:y val="0.13010895220831206"/>
          <c:w val="0.68525242520785534"/>
          <c:h val="0.4910553622657633"/>
        </c:manualLayout>
      </c:layout>
      <c:barChart>
        <c:barDir val="col"/>
        <c:grouping val="clustered"/>
        <c:varyColors val="0"/>
        <c:ser>
          <c:idx val="6"/>
          <c:order val="0"/>
          <c:tx>
            <c:strRef>
              <c:f>Assessments!$AE$145</c:f>
              <c:strCache>
                <c:ptCount val="1"/>
                <c:pt idx="0">
                  <c:v>11-45 Days</c:v>
                </c:pt>
              </c:strCache>
            </c:strRef>
          </c:tx>
          <c:spPr>
            <a:solidFill>
              <a:srgbClr val="FFC000"/>
            </a:solidFill>
            <a:ln>
              <a:solidFill>
                <a:schemeClr val="tx1">
                  <a:lumMod val="75000"/>
                  <a:lumOff val="25000"/>
                </a:schemeClr>
              </a:solidFill>
            </a:ln>
          </c:spPr>
          <c:invertIfNegative val="0"/>
          <c:cat>
            <c:strRef>
              <c:f>Assessments!$B$146:$B$167</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Assessments!$AE$146:$AE$167</c:f>
              <c:numCache>
                <c:formatCode>0.0%</c:formatCode>
                <c:ptCount val="22"/>
                <c:pt idx="0">
                  <c:v>0.70761494252873558</c:v>
                </c:pt>
                <c:pt idx="1">
                  <c:v>0.53278145695364243</c:v>
                </c:pt>
                <c:pt idx="2">
                  <c:v>0.76287425149700594</c:v>
                </c:pt>
                <c:pt idx="3">
                  <c:v>0.55552020362710786</c:v>
                </c:pt>
                <c:pt idx="4">
                  <c:v>0.65067284915074841</c:v>
                </c:pt>
                <c:pt idx="5">
                  <c:v>0.59866220735785958</c:v>
                </c:pt>
                <c:pt idx="6">
                  <c:v>0.80257851643651468</c:v>
                </c:pt>
                <c:pt idx="7">
                  <c:v>0.89638041163946058</c:v>
                </c:pt>
                <c:pt idx="8">
                  <c:v>0.70361541517679782</c:v>
                </c:pt>
                <c:pt idx="9">
                  <c:v>0.43258928571428573</c:v>
                </c:pt>
                <c:pt idx="10">
                  <c:v>0.63627118644067793</c:v>
                </c:pt>
                <c:pt idx="11">
                  <c:v>0.57792869269949065</c:v>
                </c:pt>
                <c:pt idx="12">
                  <c:v>0.82342881573321935</c:v>
                </c:pt>
                <c:pt idx="13">
                  <c:v>0.68082524271844658</c:v>
                </c:pt>
                <c:pt idx="14">
                  <c:v>0.5702448210922787</c:v>
                </c:pt>
                <c:pt idx="15">
                  <c:v>0.6633671602062885</c:v>
                </c:pt>
                <c:pt idx="16">
                  <c:v>0.4816299265197061</c:v>
                </c:pt>
                <c:pt idx="17">
                  <c:v>0.68986693961105428</c:v>
                </c:pt>
                <c:pt idx="18">
                  <c:v>0.85761809713905524</c:v>
                </c:pt>
                <c:pt idx="19">
                  <c:v>0.2626752259924014</c:v>
                </c:pt>
                <c:pt idx="20">
                  <c:v>0.49101796407185627</c:v>
                </c:pt>
                <c:pt idx="21">
                  <c:v>0.76914285714285713</c:v>
                </c:pt>
              </c:numCache>
            </c:numRef>
          </c:val>
        </c:ser>
        <c:dLbls>
          <c:showLegendKey val="0"/>
          <c:showVal val="0"/>
          <c:showCatName val="0"/>
          <c:showSerName val="0"/>
          <c:showPercent val="0"/>
          <c:showBubbleSize val="0"/>
        </c:dLbls>
        <c:gapWidth val="0"/>
        <c:axId val="229426304"/>
        <c:axId val="229427840"/>
      </c:barChart>
      <c:scatterChart>
        <c:scatterStyle val="smoothMarker"/>
        <c:varyColors val="0"/>
        <c:ser>
          <c:idx val="0"/>
          <c:order val="1"/>
          <c:tx>
            <c:strRef>
              <c:f>Assessments!$B$168</c:f>
              <c:strCache>
                <c:ptCount val="1"/>
                <c:pt idx="0">
                  <c:v>South East</c:v>
                </c:pt>
              </c:strCache>
            </c:strRef>
          </c:tx>
          <c:spPr>
            <a:ln w="19050">
              <a:solidFill>
                <a:srgbClr val="C00000"/>
              </a:solidFill>
              <a:prstDash val="sysDash"/>
            </a:ln>
          </c:spPr>
          <c:marker>
            <c:symbol val="none"/>
          </c:marker>
          <c:xVal>
            <c:numLit>
              <c:formatCode>General</c:formatCode>
              <c:ptCount val="2"/>
              <c:pt idx="0">
                <c:v>0.5</c:v>
              </c:pt>
              <c:pt idx="1">
                <c:v>22.5</c:v>
              </c:pt>
            </c:numLit>
          </c:xVal>
          <c:yVal>
            <c:numRef>
              <c:f>(Assessments!$AE$168,Assessments!$AE$168)</c:f>
              <c:numCache>
                <c:formatCode>0.0%</c:formatCode>
                <c:ptCount val="2"/>
                <c:pt idx="0">
                  <c:v>0.6437162121120088</c:v>
                </c:pt>
                <c:pt idx="1">
                  <c:v>0.6437162121120088</c:v>
                </c:pt>
              </c:numCache>
            </c:numRef>
          </c:yVal>
          <c:smooth val="1"/>
        </c:ser>
        <c:ser>
          <c:idx val="1"/>
          <c:order val="2"/>
          <c:tx>
            <c:strRef>
              <c:f>Assessments!$B$169</c:f>
              <c:strCache>
                <c:ptCount val="1"/>
                <c:pt idx="0">
                  <c:v>England (2016)</c:v>
                </c:pt>
              </c:strCache>
            </c:strRef>
          </c:tx>
          <c:spPr>
            <a:ln w="19050">
              <a:solidFill>
                <a:sysClr val="windowText" lastClr="000000">
                  <a:lumMod val="75000"/>
                  <a:lumOff val="25000"/>
                </a:sysClr>
              </a:solidFill>
              <a:prstDash val="sysDash"/>
            </a:ln>
          </c:spPr>
          <c:marker>
            <c:symbol val="none"/>
          </c:marker>
          <c:xVal>
            <c:numLit>
              <c:formatCode>General</c:formatCode>
              <c:ptCount val="2"/>
              <c:pt idx="0">
                <c:v>0.5</c:v>
              </c:pt>
              <c:pt idx="1">
                <c:v>22.5</c:v>
              </c:pt>
            </c:numLit>
          </c:xVal>
          <c:yVal>
            <c:numRef>
              <c:f>(Assessments!$AE$169,Assessments!$AE$169)</c:f>
              <c:numCache>
                <c:formatCode>0.0%</c:formatCode>
                <c:ptCount val="2"/>
                <c:pt idx="0">
                  <c:v>0.66451357764302665</c:v>
                </c:pt>
                <c:pt idx="1">
                  <c:v>0.66451357764302665</c:v>
                </c:pt>
              </c:numCache>
            </c:numRef>
          </c:yVal>
          <c:smooth val="1"/>
        </c:ser>
        <c:dLbls>
          <c:showLegendKey val="0"/>
          <c:showVal val="0"/>
          <c:showCatName val="0"/>
          <c:showSerName val="0"/>
          <c:showPercent val="0"/>
          <c:showBubbleSize val="0"/>
        </c:dLbls>
        <c:axId val="229426304"/>
        <c:axId val="229427840"/>
      </c:scatterChart>
      <c:catAx>
        <c:axId val="22942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a:ea typeface="Arial"/>
                <a:cs typeface="Arial"/>
              </a:defRPr>
            </a:pPr>
            <a:endParaRPr lang="en-US"/>
          </a:p>
        </c:txPr>
        <c:crossAx val="229427840"/>
        <c:crosses val="autoZero"/>
        <c:auto val="1"/>
        <c:lblAlgn val="ctr"/>
        <c:lblOffset val="100"/>
        <c:noMultiLvlLbl val="0"/>
      </c:catAx>
      <c:valAx>
        <c:axId val="229427840"/>
        <c:scaling>
          <c:orientation val="minMax"/>
        </c:scaling>
        <c:delete val="0"/>
        <c:axPos val="l"/>
        <c:majorGridlines>
          <c:spPr>
            <a:ln w="12700">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426304"/>
        <c:crosses val="autoZero"/>
        <c:crossBetween val="between"/>
      </c:valAx>
      <c:spPr>
        <a:noFill/>
        <a:ln w="3175">
          <a:solidFill>
            <a:srgbClr val="000000"/>
          </a:solidFill>
          <a:prstDash val="solid"/>
        </a:ln>
      </c:spPr>
    </c:plotArea>
    <c:legend>
      <c:legendPos val="r"/>
      <c:layout>
        <c:manualLayout>
          <c:xMode val="edge"/>
          <c:yMode val="edge"/>
          <c:x val="0.77298337707786535"/>
          <c:y val="0.13063187708348997"/>
          <c:w val="0.19906414213946524"/>
          <c:h val="0.50636238313657678"/>
        </c:manualLayout>
      </c:layout>
      <c:overlay val="0"/>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 vs. IDACI</a:t>
            </a:r>
          </a:p>
        </c:rich>
      </c:tx>
      <c:layout>
        <c:manualLayout>
          <c:xMode val="edge"/>
          <c:yMode val="edge"/>
          <c:x val="0.30103802290200449"/>
          <c:y val="3.6125774697765456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Referrals!$X$67</c:f>
              <c:strCache>
                <c:ptCount val="1"/>
                <c:pt idx="0">
                  <c:v>National Trend 2016</c:v>
                </c:pt>
              </c:strCache>
            </c:strRef>
          </c:tx>
          <c:spPr>
            <a:ln w="15875">
              <a:solidFill>
                <a:schemeClr val="tx1">
                  <a:lumMod val="75000"/>
                  <a:lumOff val="25000"/>
                </a:schemeClr>
              </a:solidFill>
            </a:ln>
          </c:spPr>
          <c:marker>
            <c:symbol val="none"/>
          </c:marker>
          <c:xVal>
            <c:numRef>
              <c:f>Referrals!$AA$67:$AA$68</c:f>
              <c:numCache>
                <c:formatCode>General</c:formatCode>
                <c:ptCount val="2"/>
                <c:pt idx="0" formatCode="#,##0.0">
                  <c:v>5</c:v>
                </c:pt>
                <c:pt idx="1">
                  <c:v>35</c:v>
                </c:pt>
              </c:numCache>
            </c:numRef>
          </c:xVal>
          <c:yVal>
            <c:numRef>
              <c:f>Referrals!$AB$67:$AB$68</c:f>
              <c:numCache>
                <c:formatCode>0.0</c:formatCode>
                <c:ptCount val="2"/>
                <c:pt idx="0">
                  <c:v>361.06000000000006</c:v>
                </c:pt>
                <c:pt idx="1">
                  <c:v>748.96</c:v>
                </c:pt>
              </c:numCache>
            </c:numRef>
          </c:yVal>
          <c:smooth val="1"/>
        </c:ser>
        <c:dLbls>
          <c:showLegendKey val="0"/>
          <c:showVal val="0"/>
          <c:showCatName val="0"/>
          <c:showSerName val="0"/>
          <c:showPercent val="0"/>
          <c:showBubbleSize val="0"/>
        </c:dLbls>
        <c:axId val="175933696"/>
        <c:axId val="175948544"/>
      </c:scatterChart>
      <c:scatterChart>
        <c:scatterStyle val="lineMarker"/>
        <c:varyColors val="0"/>
        <c:ser>
          <c:idx val="0"/>
          <c:order val="0"/>
          <c:tx>
            <c:strRef>
              <c:f>Referrals!$AQ$37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(Referrals!$AQ$40:$AQ$52,Referrals!$AQ$54:$AQ$55,Referrals!$AQ$58:$AQ$61)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(Referrals!$AP$40:$AP$52,Referrals!$AP$54:$AP$55,Referrals!$AP$58:$AP$61)</c:f>
              <c:numCache>
                <c:formatCode>0.0</c:formatCode>
                <c:ptCount val="19"/>
                <c:pt idx="0">
                  <c:v>583.51671754099527</c:v>
                </c:pt>
                <c:pt idx="1">
                  <c:v>663.98861176654123</c:v>
                </c:pt>
                <c:pt idx="2">
                  <c:v>753.1606726402357</c:v>
                </c:pt>
                <c:pt idx="3">
                  <c:v>347.04455123061092</c:v>
                </c:pt>
                <c:pt idx="4">
                  <c:v>687.25666658415582</c:v>
                </c:pt>
                <c:pt idx="5">
                  <c:v>1036.9047619047619</c:v>
                </c:pt>
                <c:pt idx="6">
                  <c:v>474.56049482802626</c:v>
                </c:pt>
                <c:pt idx="7">
                  <c:v>428.90559994976212</c:v>
                </c:pt>
                <c:pt idx="8">
                  <c:v>459.14872069818006</c:v>
                </c:pt>
                <c:pt idx="9">
                  <c:v>494.48203951097639</c:v>
                </c:pt>
                <c:pt idx="10">
                  <c:v>565.22727272727275</c:v>
                </c:pt>
                <c:pt idx="11">
                  <c:v>891.62413689582706</c:v>
                </c:pt>
                <c:pt idx="12">
                  <c:v>1373.7139544993479</c:v>
                </c:pt>
                <c:pt idx="13">
                  <c:v>610.00781547463976</c:v>
                </c:pt>
                <c:pt idx="14">
                  <c:v>450.92838196286471</c:v>
                </c:pt>
                <c:pt idx="15">
                  <c:v>459.77011494252872</c:v>
                </c:pt>
                <c:pt idx="16">
                  <c:v>508.90481541211335</c:v>
                </c:pt>
                <c:pt idx="17">
                  <c:v>290.26217228464424</c:v>
                </c:pt>
                <c:pt idx="18">
                  <c:v>238.56492806228465</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(Referrals!$AQ$53,Referrals!$AQ$56,Referrals!$AQ$57)</c:f>
              <c:numCache>
                <c:formatCode>0.0</c:formatCode>
                <c:ptCount val="3"/>
                <c:pt idx="0">
                  <c:v>14.8</c:v>
                </c:pt>
                <c:pt idx="1">
                  <c:v>17.2</c:v>
                </c:pt>
                <c:pt idx="2">
                  <c:v>24.1</c:v>
                </c:pt>
              </c:numCache>
            </c:numRef>
          </c:xVal>
          <c:yVal>
            <c:numRef>
              <c:f>(Referrals!$AP$53,Referrals!$AP$56,Referrals!$AP$57)</c:f>
              <c:numCache>
                <c:formatCode>0.0</c:formatCode>
                <c:ptCount val="3"/>
                <c:pt idx="0">
                  <c:v>435.63110426146989</c:v>
                </c:pt>
                <c:pt idx="1">
                  <c:v>610.77190570539005</c:v>
                </c:pt>
                <c:pt idx="2">
                  <c:v>636.89748945729707</c:v>
                </c:pt>
              </c:numCache>
            </c:numRef>
          </c:yVal>
          <c:smooth val="0"/>
        </c:ser>
        <c:ser>
          <c:idx val="1"/>
          <c:order val="2"/>
          <c:tx>
            <c:strRef>
              <c:f>Referrals!$Z$4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Referrals!$Y$40</c:f>
              <c:numCache>
                <c:formatCode>0.00</c:formatCode>
                <c:ptCount val="1"/>
                <c:pt idx="0">
                  <c:v>#N/A</c:v>
                </c:pt>
              </c:numCache>
            </c:numRef>
          </c:xVal>
          <c:yVal>
            <c:numRef>
              <c:f>Referrals!$Z$40</c:f>
              <c:numCache>
                <c:formatCode>0.00</c:formatCode>
                <c:ptCount val="1"/>
                <c:pt idx="0">
                  <c:v>#N/A</c:v>
                </c:pt>
              </c:numCache>
            </c:numRef>
          </c:yVal>
          <c:smooth val="0"/>
        </c:ser>
        <c:ser>
          <c:idx val="2"/>
          <c:order val="3"/>
          <c:tx>
            <c:strRef>
              <c:f>Referrals!$X$65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9.4626045576078691E-2"/>
                  <c:y val="-4.866222793843402E-2"/>
                </c:manualLayout>
              </c:layout>
              <c:tx>
                <c:rich>
                  <a:bodyPr/>
                  <a:lstStyle/>
                  <a:p>
                    <a:r>
                      <a:rPr lang="en-US" sz="900">
                        <a:solidFill>
                          <a:srgbClr val="C00000"/>
                        </a:solidFill>
                      </a:rPr>
                      <a:t>R² = 0.1448</a:t>
                    </a:r>
                    <a:endParaRPr lang="en-US"/>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Referrals!$AA$65:$AA$66</c:f>
              <c:numCache>
                <c:formatCode>General</c:formatCode>
                <c:ptCount val="2"/>
                <c:pt idx="0" formatCode="#,##0.0">
                  <c:v>5</c:v>
                </c:pt>
                <c:pt idx="1">
                  <c:v>35</c:v>
                </c:pt>
              </c:numCache>
            </c:numRef>
          </c:xVal>
          <c:yVal>
            <c:numRef>
              <c:f>Referrals!$AB$65:$AB$66</c:f>
              <c:numCache>
                <c:formatCode>0.0</c:formatCode>
                <c:ptCount val="2"/>
                <c:pt idx="0">
                  <c:v>400.53000000000003</c:v>
                </c:pt>
                <c:pt idx="1">
                  <c:v>953.13000000000011</c:v>
                </c:pt>
              </c:numCache>
            </c:numRef>
          </c:yVal>
          <c:smooth val="0"/>
        </c:ser>
        <c:ser>
          <c:idx val="4"/>
          <c:order val="4"/>
          <c:tx>
            <c:strRef>
              <c:f>Referrals!$B$31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Referrals!$R$31</c:f>
              <c:numCache>
                <c:formatCode>0.0</c:formatCode>
                <c:ptCount val="1"/>
                <c:pt idx="0">
                  <c:v>14.45223640702325</c:v>
                </c:pt>
              </c:numCache>
            </c:numRef>
          </c:xVal>
          <c:yVal>
            <c:numRef>
              <c:f>Referrals!$O$31</c:f>
              <c:numCache>
                <c:formatCode>0.0</c:formatCode>
                <c:ptCount val="1"/>
                <c:pt idx="0">
                  <c:v>554.10918620127427</c:v>
                </c:pt>
              </c:numCache>
            </c:numRef>
          </c:yVal>
          <c:smooth val="0"/>
        </c:ser>
        <c:dLbls>
          <c:showLegendKey val="0"/>
          <c:showVal val="0"/>
          <c:showCatName val="0"/>
          <c:showSerName val="0"/>
          <c:showPercent val="0"/>
          <c:showBubbleSize val="0"/>
        </c:dLbls>
        <c:axId val="175933696"/>
        <c:axId val="175948544"/>
      </c:scatterChart>
      <c:valAx>
        <c:axId val="1759336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948544"/>
        <c:crosses val="autoZero"/>
        <c:crossBetween val="midCat"/>
      </c:valAx>
      <c:valAx>
        <c:axId val="175948544"/>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Referrals</a:t>
                </a:r>
                <a:r>
                  <a:rPr lang="en-GB" baseline="0"/>
                  <a:t> </a:t>
                </a:r>
                <a:r>
                  <a:rPr lang="en-GB"/>
                  <a:t>per 10,000 0-17 year olds</a:t>
                </a:r>
              </a:p>
            </c:rich>
          </c:tx>
          <c:layout>
            <c:manualLayout>
              <c:xMode val="edge"/>
              <c:yMode val="edge"/>
              <c:x val="6.0573711471906717E-2"/>
              <c:y val="0.2334493123019540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933696"/>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Continuous Assessments completed in 45+ Days</a:t>
            </a:r>
          </a:p>
        </c:rich>
      </c:tx>
      <c:layout>
        <c:manualLayout>
          <c:xMode val="edge"/>
          <c:yMode val="edge"/>
          <c:x val="4.486301670485169E-3"/>
          <c:y val="8.2798022340230728E-3"/>
        </c:manualLayout>
      </c:layout>
      <c:overlay val="0"/>
      <c:spPr>
        <a:noFill/>
        <a:ln w="25400">
          <a:noFill/>
        </a:ln>
      </c:spPr>
    </c:title>
    <c:autoTitleDeleted val="0"/>
    <c:plotArea>
      <c:layout>
        <c:manualLayout>
          <c:layoutTarget val="inner"/>
          <c:xMode val="edge"/>
          <c:yMode val="edge"/>
          <c:x val="8.18063465337273E-2"/>
          <c:y val="0.13010895220831206"/>
          <c:w val="0.68525242520785534"/>
          <c:h val="0.4910553622657633"/>
        </c:manualLayout>
      </c:layout>
      <c:barChart>
        <c:barDir val="col"/>
        <c:grouping val="clustered"/>
        <c:varyColors val="0"/>
        <c:ser>
          <c:idx val="6"/>
          <c:order val="0"/>
          <c:tx>
            <c:strRef>
              <c:f>Assessments!$H$145</c:f>
              <c:strCache>
                <c:ptCount val="1"/>
                <c:pt idx="0">
                  <c:v>Over 45 Days</c:v>
                </c:pt>
              </c:strCache>
            </c:strRef>
          </c:tx>
          <c:spPr>
            <a:solidFill>
              <a:srgbClr val="CB9763"/>
            </a:solidFill>
            <a:ln>
              <a:solidFill>
                <a:schemeClr val="tx1">
                  <a:lumMod val="75000"/>
                  <a:lumOff val="25000"/>
                </a:schemeClr>
              </a:solidFill>
            </a:ln>
          </c:spPr>
          <c:invertIfNegative val="0"/>
          <c:cat>
            <c:strRef>
              <c:f>Assessments!$B$146:$B$167</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Assessments!$H$146:$H$167</c:f>
              <c:numCache>
                <c:formatCode>0%</c:formatCode>
                <c:ptCount val="22"/>
                <c:pt idx="0">
                  <c:v>0.10272988505747127</c:v>
                </c:pt>
                <c:pt idx="1">
                  <c:v>0.29668874172185433</c:v>
                </c:pt>
                <c:pt idx="2">
                  <c:v>7.0958083832335331E-2</c:v>
                </c:pt>
                <c:pt idx="3">
                  <c:v>0.34107540566337896</c:v>
                </c:pt>
                <c:pt idx="4">
                  <c:v>0.10362380928380625</c:v>
                </c:pt>
                <c:pt idx="5">
                  <c:v>0.20810107766629507</c:v>
                </c:pt>
                <c:pt idx="6">
                  <c:v>7.7905413662470974E-2</c:v>
                </c:pt>
                <c:pt idx="7">
                  <c:v>4.1518807665010649E-2</c:v>
                </c:pt>
                <c:pt idx="8">
                  <c:v>9.8132697655939613E-2</c:v>
                </c:pt>
                <c:pt idx="9">
                  <c:v>0.48214285714285715</c:v>
                </c:pt>
                <c:pt idx="10">
                  <c:v>5.8644067796610168E-2</c:v>
                </c:pt>
                <c:pt idx="11">
                  <c:v>0.30152801358234294</c:v>
                </c:pt>
                <c:pt idx="12">
                  <c:v>0.14236853356135101</c:v>
                </c:pt>
                <c:pt idx="13">
                  <c:v>0.10800970873786407</c:v>
                </c:pt>
                <c:pt idx="14">
                  <c:v>0.32015065913370999</c:v>
                </c:pt>
                <c:pt idx="15">
                  <c:v>0.24488437863916154</c:v>
                </c:pt>
                <c:pt idx="16">
                  <c:v>0.40915163660654641</c:v>
                </c:pt>
                <c:pt idx="17">
                  <c:v>0.18423746161719551</c:v>
                </c:pt>
                <c:pt idx="18">
                  <c:v>3.32667997338656E-2</c:v>
                </c:pt>
                <c:pt idx="19">
                  <c:v>3.0656360539761562E-2</c:v>
                </c:pt>
                <c:pt idx="20">
                  <c:v>0.42514970059880242</c:v>
                </c:pt>
                <c:pt idx="21">
                  <c:v>0.14399999999999999</c:v>
                </c:pt>
              </c:numCache>
            </c:numRef>
          </c:val>
        </c:ser>
        <c:dLbls>
          <c:showLegendKey val="0"/>
          <c:showVal val="0"/>
          <c:showCatName val="0"/>
          <c:showSerName val="0"/>
          <c:showPercent val="0"/>
          <c:showBubbleSize val="0"/>
        </c:dLbls>
        <c:gapWidth val="0"/>
        <c:axId val="229810944"/>
        <c:axId val="229812480"/>
      </c:barChart>
      <c:scatterChart>
        <c:scatterStyle val="smoothMarker"/>
        <c:varyColors val="0"/>
        <c:ser>
          <c:idx val="0"/>
          <c:order val="1"/>
          <c:tx>
            <c:strRef>
              <c:f>Assessments!$B$168</c:f>
              <c:strCache>
                <c:ptCount val="1"/>
                <c:pt idx="0">
                  <c:v>South East</c:v>
                </c:pt>
              </c:strCache>
            </c:strRef>
          </c:tx>
          <c:spPr>
            <a:ln w="19050">
              <a:solidFill>
                <a:srgbClr val="C00000"/>
              </a:solidFill>
              <a:prstDash val="sysDash"/>
            </a:ln>
          </c:spPr>
          <c:marker>
            <c:symbol val="none"/>
          </c:marker>
          <c:xVal>
            <c:numLit>
              <c:formatCode>General</c:formatCode>
              <c:ptCount val="2"/>
              <c:pt idx="0">
                <c:v>0.5</c:v>
              </c:pt>
              <c:pt idx="1">
                <c:v>22.5</c:v>
              </c:pt>
            </c:numLit>
          </c:xVal>
          <c:yVal>
            <c:numRef>
              <c:f>(Assessments!$H$168,Assessments!$H$168)</c:f>
              <c:numCache>
                <c:formatCode>0%</c:formatCode>
                <c:ptCount val="2"/>
                <c:pt idx="0">
                  <c:v>0.16159468707606958</c:v>
                </c:pt>
                <c:pt idx="1">
                  <c:v>0.16159468707606958</c:v>
                </c:pt>
              </c:numCache>
            </c:numRef>
          </c:yVal>
          <c:smooth val="1"/>
        </c:ser>
        <c:ser>
          <c:idx val="1"/>
          <c:order val="2"/>
          <c:tx>
            <c:strRef>
              <c:f>Assessments!$B$169</c:f>
              <c:strCache>
                <c:ptCount val="1"/>
                <c:pt idx="0">
                  <c:v>England (2016)</c:v>
                </c:pt>
              </c:strCache>
            </c:strRef>
          </c:tx>
          <c:spPr>
            <a:ln w="19050">
              <a:solidFill>
                <a:sysClr val="windowText" lastClr="000000">
                  <a:lumMod val="75000"/>
                  <a:lumOff val="25000"/>
                </a:sysClr>
              </a:solidFill>
              <a:prstDash val="sysDash"/>
            </a:ln>
          </c:spPr>
          <c:marker>
            <c:symbol val="none"/>
          </c:marker>
          <c:xVal>
            <c:numLit>
              <c:formatCode>General</c:formatCode>
              <c:ptCount val="2"/>
              <c:pt idx="0">
                <c:v>0.5</c:v>
              </c:pt>
              <c:pt idx="1">
                <c:v>22.5</c:v>
              </c:pt>
            </c:numLit>
          </c:xVal>
          <c:yVal>
            <c:numRef>
              <c:f>(Assessments!$H$169,Assessments!$H$169)</c:f>
              <c:numCache>
                <c:formatCode>0%</c:formatCode>
                <c:ptCount val="2"/>
                <c:pt idx="0">
                  <c:v>0.17065976799367255</c:v>
                </c:pt>
                <c:pt idx="1">
                  <c:v>0.17065976799367255</c:v>
                </c:pt>
              </c:numCache>
            </c:numRef>
          </c:yVal>
          <c:smooth val="1"/>
        </c:ser>
        <c:dLbls>
          <c:showLegendKey val="0"/>
          <c:showVal val="0"/>
          <c:showCatName val="0"/>
          <c:showSerName val="0"/>
          <c:showPercent val="0"/>
          <c:showBubbleSize val="0"/>
        </c:dLbls>
        <c:axId val="229810944"/>
        <c:axId val="229812480"/>
      </c:scatterChart>
      <c:catAx>
        <c:axId val="22981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a:ea typeface="Arial"/>
                <a:cs typeface="Arial"/>
              </a:defRPr>
            </a:pPr>
            <a:endParaRPr lang="en-US"/>
          </a:p>
        </c:txPr>
        <c:crossAx val="229812480"/>
        <c:crosses val="autoZero"/>
        <c:auto val="1"/>
        <c:lblAlgn val="ctr"/>
        <c:lblOffset val="100"/>
        <c:noMultiLvlLbl val="0"/>
      </c:catAx>
      <c:valAx>
        <c:axId val="229812480"/>
        <c:scaling>
          <c:orientation val="minMax"/>
        </c:scaling>
        <c:delete val="0"/>
        <c:axPos val="l"/>
        <c:majorGridlines>
          <c:spPr>
            <a:ln w="12700">
              <a:solidFill>
                <a:srgbClr val="969696"/>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810944"/>
        <c:crosses val="autoZero"/>
        <c:crossBetween val="between"/>
      </c:valAx>
      <c:spPr>
        <a:noFill/>
        <a:ln w="3175">
          <a:solidFill>
            <a:srgbClr val="000000"/>
          </a:solidFill>
          <a:prstDash val="solid"/>
        </a:ln>
      </c:spPr>
    </c:plotArea>
    <c:legend>
      <c:legendPos val="r"/>
      <c:layout>
        <c:manualLayout>
          <c:xMode val="edge"/>
          <c:yMode val="edge"/>
          <c:x val="0.77298337707786535"/>
          <c:y val="0.13063187708348997"/>
          <c:w val="0.19906414213946524"/>
          <c:h val="0.50636238313657678"/>
        </c:manualLayout>
      </c:layout>
      <c:overlay val="0"/>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Proportion of Single Assessments completed within 45 Days</a:t>
            </a:r>
          </a:p>
        </c:rich>
      </c:tx>
      <c:layout>
        <c:manualLayout>
          <c:xMode val="edge"/>
          <c:yMode val="edge"/>
          <c:x val="0.13744646204938665"/>
          <c:y val="8.2804710060920377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Assessments!$AL$40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Assessments!$AZ$39:$BB$39</c:f>
              <c:numCache>
                <c:formatCode>General</c:formatCode>
                <c:ptCount val="3"/>
                <c:pt idx="0">
                  <c:v>2015</c:v>
                </c:pt>
                <c:pt idx="1">
                  <c:v>2016</c:v>
                </c:pt>
                <c:pt idx="2">
                  <c:v>2017</c:v>
                </c:pt>
              </c:numCache>
            </c:numRef>
          </c:cat>
          <c:val>
            <c:numRef>
              <c:f>Assessments!$AZ$40:$BB$40</c:f>
              <c:numCache>
                <c:formatCode>0.0%</c:formatCode>
                <c:ptCount val="3"/>
                <c:pt idx="0">
                  <c:v>0.98275862068965514</c:v>
                </c:pt>
                <c:pt idx="1">
                  <c:v>0.96542311191992725</c:v>
                </c:pt>
                <c:pt idx="2">
                  <c:v>0.89662598707824837</c:v>
                </c:pt>
              </c:numCache>
            </c:numRef>
          </c:val>
          <c:smooth val="0"/>
        </c:ser>
        <c:ser>
          <c:idx val="1"/>
          <c:order val="1"/>
          <c:tx>
            <c:strRef>
              <c:f>Assessments!$AL$41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Assessments!$AZ$39:$BB$39</c:f>
              <c:numCache>
                <c:formatCode>General</c:formatCode>
                <c:ptCount val="3"/>
                <c:pt idx="0">
                  <c:v>2015</c:v>
                </c:pt>
                <c:pt idx="1">
                  <c:v>2016</c:v>
                </c:pt>
                <c:pt idx="2">
                  <c:v>2017</c:v>
                </c:pt>
              </c:numCache>
            </c:numRef>
          </c:cat>
          <c:val>
            <c:numRef>
              <c:f>Assessments!$AZ$41:$BB$41</c:f>
              <c:numCache>
                <c:formatCode>0.0%</c:formatCode>
                <c:ptCount val="3"/>
                <c:pt idx="0">
                  <c:v>0.53104693140794224</c:v>
                </c:pt>
                <c:pt idx="1">
                  <c:v>0.48814504881450488</c:v>
                </c:pt>
                <c:pt idx="2">
                  <c:v>0.70331125827814567</c:v>
                </c:pt>
              </c:numCache>
            </c:numRef>
          </c:val>
          <c:smooth val="0"/>
        </c:ser>
        <c:ser>
          <c:idx val="2"/>
          <c:order val="2"/>
          <c:tx>
            <c:strRef>
              <c:f>Assessments!$AL$42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Assessments!$AZ$39:$BB$39</c:f>
              <c:numCache>
                <c:formatCode>General</c:formatCode>
                <c:ptCount val="3"/>
                <c:pt idx="0">
                  <c:v>2015</c:v>
                </c:pt>
                <c:pt idx="1">
                  <c:v>2016</c:v>
                </c:pt>
                <c:pt idx="2">
                  <c:v>2017</c:v>
                </c:pt>
              </c:numCache>
            </c:numRef>
          </c:cat>
          <c:val>
            <c:numRef>
              <c:f>Assessments!$AZ$42:$BB$42</c:f>
              <c:numCache>
                <c:formatCode>0.0%</c:formatCode>
                <c:ptCount val="3"/>
                <c:pt idx="0">
                  <c:v>0.82847896440129454</c:v>
                </c:pt>
                <c:pt idx="1">
                  <c:v>0.87296766124709668</c:v>
                </c:pt>
                <c:pt idx="2">
                  <c:v>0.92904191616766463</c:v>
                </c:pt>
              </c:numCache>
            </c:numRef>
          </c:val>
          <c:smooth val="0"/>
        </c:ser>
        <c:ser>
          <c:idx val="5"/>
          <c:order val="3"/>
          <c:tx>
            <c:strRef>
              <c:f>Assessments!$AL$43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Assessments!$AZ$39:$BB$39</c:f>
              <c:numCache>
                <c:formatCode>General</c:formatCode>
                <c:ptCount val="3"/>
                <c:pt idx="0">
                  <c:v>2015</c:v>
                </c:pt>
                <c:pt idx="1">
                  <c:v>2016</c:v>
                </c:pt>
                <c:pt idx="2">
                  <c:v>2017</c:v>
                </c:pt>
              </c:numCache>
            </c:numRef>
          </c:cat>
          <c:val>
            <c:numRef>
              <c:f>Assessments!$AZ$43:$BB$43</c:f>
              <c:numCache>
                <c:formatCode>0.0%</c:formatCode>
                <c:ptCount val="3"/>
                <c:pt idx="0">
                  <c:v>0.5167660208643815</c:v>
                </c:pt>
                <c:pt idx="1">
                  <c:v>0.53883299798792761</c:v>
                </c:pt>
                <c:pt idx="2">
                  <c:v>0.65892459433662109</c:v>
                </c:pt>
              </c:numCache>
            </c:numRef>
          </c:val>
          <c:smooth val="0"/>
        </c:ser>
        <c:ser>
          <c:idx val="9"/>
          <c:order val="4"/>
          <c:tx>
            <c:strRef>
              <c:f>Assessments!$AL$44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Assessments!$AZ$39:$BB$39</c:f>
              <c:numCache>
                <c:formatCode>General</c:formatCode>
                <c:ptCount val="3"/>
                <c:pt idx="0">
                  <c:v>2015</c:v>
                </c:pt>
                <c:pt idx="1">
                  <c:v>2016</c:v>
                </c:pt>
                <c:pt idx="2">
                  <c:v>2017</c:v>
                </c:pt>
              </c:numCache>
            </c:numRef>
          </c:cat>
          <c:val>
            <c:numRef>
              <c:f>Assessments!$AZ$44:$BB$44</c:f>
              <c:numCache>
                <c:formatCode>0.0%</c:formatCode>
                <c:ptCount val="3"/>
                <c:pt idx="0">
                  <c:v>0.79404539073467473</c:v>
                </c:pt>
                <c:pt idx="1">
                  <c:v>0.88252318232827354</c:v>
                </c:pt>
                <c:pt idx="2">
                  <c:v>0.89637619071619379</c:v>
                </c:pt>
              </c:numCache>
            </c:numRef>
          </c:val>
          <c:smooth val="0"/>
        </c:ser>
        <c:ser>
          <c:idx val="10"/>
          <c:order val="5"/>
          <c:tx>
            <c:strRef>
              <c:f>Assessments!$AL$45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Assessments!$AZ$39:$BB$39</c:f>
              <c:numCache>
                <c:formatCode>General</c:formatCode>
                <c:ptCount val="3"/>
                <c:pt idx="0">
                  <c:v>2015</c:v>
                </c:pt>
                <c:pt idx="1">
                  <c:v>2016</c:v>
                </c:pt>
                <c:pt idx="2">
                  <c:v>2017</c:v>
                </c:pt>
              </c:numCache>
            </c:numRef>
          </c:cat>
          <c:val>
            <c:numRef>
              <c:f>Assessments!$AZ$45:$BB$45</c:f>
              <c:numCache>
                <c:formatCode>0.0%</c:formatCode>
                <c:ptCount val="3"/>
                <c:pt idx="0">
                  <c:v>0.77783203125</c:v>
                </c:pt>
                <c:pt idx="1">
                  <c:v>0.86304801670146136</c:v>
                </c:pt>
                <c:pt idx="2">
                  <c:v>0.79189892233370496</c:v>
                </c:pt>
              </c:numCache>
            </c:numRef>
          </c:val>
          <c:smooth val="0"/>
        </c:ser>
        <c:ser>
          <c:idx val="11"/>
          <c:order val="6"/>
          <c:tx>
            <c:strRef>
              <c:f>Assessments!$AL$46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Assessments!$AZ$39:$BB$39</c:f>
              <c:numCache>
                <c:formatCode>General</c:formatCode>
                <c:ptCount val="3"/>
                <c:pt idx="0">
                  <c:v>2015</c:v>
                </c:pt>
                <c:pt idx="1">
                  <c:v>2016</c:v>
                </c:pt>
                <c:pt idx="2">
                  <c:v>2017</c:v>
                </c:pt>
              </c:numCache>
            </c:numRef>
          </c:cat>
          <c:val>
            <c:numRef>
              <c:f>Assessments!$AZ$46:$BB$46</c:f>
              <c:numCache>
                <c:formatCode>0.0%</c:formatCode>
                <c:ptCount val="3"/>
                <c:pt idx="0">
                  <c:v>0.88577395266421977</c:v>
                </c:pt>
                <c:pt idx="1">
                  <c:v>0.91204379562043791</c:v>
                </c:pt>
                <c:pt idx="2">
                  <c:v>0.92209458633752905</c:v>
                </c:pt>
              </c:numCache>
            </c:numRef>
          </c:val>
          <c:smooth val="0"/>
        </c:ser>
        <c:ser>
          <c:idx val="12"/>
          <c:order val="7"/>
          <c:tx>
            <c:strRef>
              <c:f>Assessments!$AL$47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Assessments!$AZ$39:$BB$39</c:f>
              <c:numCache>
                <c:formatCode>General</c:formatCode>
                <c:ptCount val="3"/>
                <c:pt idx="0">
                  <c:v>2015</c:v>
                </c:pt>
                <c:pt idx="1">
                  <c:v>2016</c:v>
                </c:pt>
                <c:pt idx="2">
                  <c:v>2017</c:v>
                </c:pt>
              </c:numCache>
            </c:numRef>
          </c:cat>
          <c:val>
            <c:numRef>
              <c:f>Assessments!$AZ$47:$BB$47</c:f>
              <c:numCache>
                <c:formatCode>0.0%</c:formatCode>
                <c:ptCount val="3"/>
                <c:pt idx="0">
                  <c:v>0.75371722087050552</c:v>
                </c:pt>
                <c:pt idx="1">
                  <c:v>0.83365446371226715</c:v>
                </c:pt>
                <c:pt idx="2">
                  <c:v>0.95848119233498941</c:v>
                </c:pt>
              </c:numCache>
            </c:numRef>
          </c:val>
          <c:smooth val="0"/>
        </c:ser>
        <c:ser>
          <c:idx val="13"/>
          <c:order val="8"/>
          <c:tx>
            <c:strRef>
              <c:f>Assessments!$AL$48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Assessments!$AZ$39:$BB$39</c:f>
              <c:numCache>
                <c:formatCode>General</c:formatCode>
                <c:ptCount val="3"/>
                <c:pt idx="0">
                  <c:v>2015</c:v>
                </c:pt>
                <c:pt idx="1">
                  <c:v>2016</c:v>
                </c:pt>
                <c:pt idx="2">
                  <c:v>2017</c:v>
                </c:pt>
              </c:numCache>
            </c:numRef>
          </c:cat>
          <c:val>
            <c:numRef>
              <c:f>Assessments!$AZ$48:$BB$48</c:f>
              <c:numCache>
                <c:formatCode>0.0%</c:formatCode>
                <c:ptCount val="3"/>
                <c:pt idx="0">
                  <c:v>0.95950000000000002</c:v>
                </c:pt>
                <c:pt idx="1">
                  <c:v>0.93291806420699563</c:v>
                </c:pt>
                <c:pt idx="2">
                  <c:v>0.90186730234406043</c:v>
                </c:pt>
              </c:numCache>
            </c:numRef>
          </c:val>
          <c:smooth val="0"/>
        </c:ser>
        <c:ser>
          <c:idx val="15"/>
          <c:order val="9"/>
          <c:tx>
            <c:strRef>
              <c:f>Assessments!$AL$49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Assessments!$AZ$39:$BB$39</c:f>
              <c:numCache>
                <c:formatCode>General</c:formatCode>
                <c:ptCount val="3"/>
                <c:pt idx="0">
                  <c:v>2015</c:v>
                </c:pt>
                <c:pt idx="1">
                  <c:v>2016</c:v>
                </c:pt>
                <c:pt idx="2">
                  <c:v>2017</c:v>
                </c:pt>
              </c:numCache>
            </c:numRef>
          </c:cat>
          <c:val>
            <c:numRef>
              <c:f>Assessments!$AZ$49:$BB$49</c:f>
              <c:numCache>
                <c:formatCode>0.0%</c:formatCode>
                <c:ptCount val="3"/>
                <c:pt idx="0">
                  <c:v>0.74807539155826919</c:v>
                </c:pt>
                <c:pt idx="1">
                  <c:v>0.6292603335750544</c:v>
                </c:pt>
                <c:pt idx="2">
                  <c:v>0.5178571428571429</c:v>
                </c:pt>
              </c:numCache>
            </c:numRef>
          </c:val>
          <c:smooth val="0"/>
        </c:ser>
        <c:ser>
          <c:idx val="16"/>
          <c:order val="10"/>
          <c:tx>
            <c:strRef>
              <c:f>Assessments!$AL$50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Assessments!$AZ$39:$BB$39</c:f>
              <c:numCache>
                <c:formatCode>General</c:formatCode>
                <c:ptCount val="3"/>
                <c:pt idx="0">
                  <c:v>2015</c:v>
                </c:pt>
                <c:pt idx="1">
                  <c:v>2016</c:v>
                </c:pt>
                <c:pt idx="2">
                  <c:v>2017</c:v>
                </c:pt>
              </c:numCache>
            </c:numRef>
          </c:cat>
          <c:val>
            <c:numRef>
              <c:f>Assessments!$AZ$50:$BB$50</c:f>
              <c:numCache>
                <c:formatCode>0.0%</c:formatCode>
                <c:ptCount val="3"/>
                <c:pt idx="0">
                  <c:v>0.91397109428768064</c:v>
                </c:pt>
                <c:pt idx="1">
                  <c:v>0.99410187667560324</c:v>
                </c:pt>
                <c:pt idx="2">
                  <c:v>0.94135593220338987</c:v>
                </c:pt>
              </c:numCache>
            </c:numRef>
          </c:val>
          <c:smooth val="0"/>
        </c:ser>
        <c:ser>
          <c:idx val="17"/>
          <c:order val="11"/>
          <c:tx>
            <c:strRef>
              <c:f>Assessments!$AL$51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Assessments!$AZ$39:$BB$39</c:f>
              <c:numCache>
                <c:formatCode>General</c:formatCode>
                <c:ptCount val="3"/>
                <c:pt idx="0">
                  <c:v>2015</c:v>
                </c:pt>
                <c:pt idx="1">
                  <c:v>2016</c:v>
                </c:pt>
                <c:pt idx="2">
                  <c:v>2017</c:v>
                </c:pt>
              </c:numCache>
            </c:numRef>
          </c:cat>
          <c:val>
            <c:numRef>
              <c:f>Assessments!$AZ$51:$BB$51</c:f>
              <c:numCache>
                <c:formatCode>0.0%</c:formatCode>
                <c:ptCount val="3"/>
                <c:pt idx="0">
                  <c:v>0.83792815371762741</c:v>
                </c:pt>
                <c:pt idx="1">
                  <c:v>0.8337171810225702</c:v>
                </c:pt>
                <c:pt idx="2">
                  <c:v>0.69847198641765706</c:v>
                </c:pt>
              </c:numCache>
            </c:numRef>
          </c:val>
          <c:smooth val="0"/>
        </c:ser>
        <c:ser>
          <c:idx val="19"/>
          <c:order val="12"/>
          <c:tx>
            <c:strRef>
              <c:f>Assessments!$AL$52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Assessments!$AZ$39:$BB$39</c:f>
              <c:numCache>
                <c:formatCode>General</c:formatCode>
                <c:ptCount val="3"/>
                <c:pt idx="0">
                  <c:v>2015</c:v>
                </c:pt>
                <c:pt idx="1">
                  <c:v>2016</c:v>
                </c:pt>
                <c:pt idx="2">
                  <c:v>2017</c:v>
                </c:pt>
              </c:numCache>
            </c:numRef>
          </c:cat>
          <c:val>
            <c:numRef>
              <c:f>Assessments!$AZ$52:$BB$52</c:f>
              <c:numCache>
                <c:formatCode>0.0%</c:formatCode>
                <c:ptCount val="3"/>
                <c:pt idx="0">
                  <c:v>0.93773283661522089</c:v>
                </c:pt>
                <c:pt idx="1">
                  <c:v>0.92851622874806805</c:v>
                </c:pt>
                <c:pt idx="2">
                  <c:v>0.85763146643864896</c:v>
                </c:pt>
              </c:numCache>
            </c:numRef>
          </c:val>
          <c:smooth val="0"/>
        </c:ser>
        <c:ser>
          <c:idx val="3"/>
          <c:order val="13"/>
          <c:tx>
            <c:strRef>
              <c:f>Assessments!$AL$53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Assessments!$AZ$39:$BB$39</c:f>
              <c:numCache>
                <c:formatCode>General</c:formatCode>
                <c:ptCount val="3"/>
                <c:pt idx="0">
                  <c:v>2015</c:v>
                </c:pt>
                <c:pt idx="1">
                  <c:v>2016</c:v>
                </c:pt>
                <c:pt idx="2">
                  <c:v>2017</c:v>
                </c:pt>
              </c:numCache>
            </c:numRef>
          </c:cat>
          <c:val>
            <c:numRef>
              <c:f>Assessments!$AZ$53:$BB$53</c:f>
              <c:numCache>
                <c:formatCode>0.0%</c:formatCode>
                <c:ptCount val="3"/>
                <c:pt idx="0">
                  <c:v>0.92904509283819625</c:v>
                </c:pt>
                <c:pt idx="1">
                  <c:v>0.68116927260367099</c:v>
                </c:pt>
                <c:pt idx="2">
                  <c:v>0.89199029126213591</c:v>
                </c:pt>
              </c:numCache>
            </c:numRef>
          </c:val>
          <c:smooth val="0"/>
        </c:ser>
        <c:ser>
          <c:idx val="20"/>
          <c:order val="14"/>
          <c:tx>
            <c:strRef>
              <c:f>Assessments!$AL$54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Assessments!$AZ$39:$BB$39</c:f>
              <c:numCache>
                <c:formatCode>General</c:formatCode>
                <c:ptCount val="3"/>
                <c:pt idx="0">
                  <c:v>2015</c:v>
                </c:pt>
                <c:pt idx="1">
                  <c:v>2016</c:v>
                </c:pt>
                <c:pt idx="2">
                  <c:v>2017</c:v>
                </c:pt>
              </c:numCache>
            </c:numRef>
          </c:cat>
          <c:val>
            <c:numRef>
              <c:f>Assessments!$AZ$54:$BB$54</c:f>
              <c:numCache>
                <c:formatCode>0.0%</c:formatCode>
                <c:ptCount val="3"/>
                <c:pt idx="0">
                  <c:v>0.91559981033665239</c:v>
                </c:pt>
                <c:pt idx="1">
                  <c:v>0.84843492586490943</c:v>
                </c:pt>
                <c:pt idx="2">
                  <c:v>0.67984934086629001</c:v>
                </c:pt>
              </c:numCache>
            </c:numRef>
          </c:val>
          <c:smooth val="0"/>
        </c:ser>
        <c:ser>
          <c:idx val="22"/>
          <c:order val="15"/>
          <c:tx>
            <c:strRef>
              <c:f>Assessments!$AL$55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Assessments!$AZ$39:$BB$39</c:f>
              <c:numCache>
                <c:formatCode>General</c:formatCode>
                <c:ptCount val="3"/>
                <c:pt idx="0">
                  <c:v>2015</c:v>
                </c:pt>
                <c:pt idx="1">
                  <c:v>2016</c:v>
                </c:pt>
                <c:pt idx="2">
                  <c:v>2017</c:v>
                </c:pt>
              </c:numCache>
            </c:numRef>
          </c:cat>
          <c:val>
            <c:numRef>
              <c:f>Assessments!$AZ$55:$BB$55</c:f>
              <c:numCache>
                <c:formatCode>0.0%</c:formatCode>
                <c:ptCount val="3"/>
                <c:pt idx="0">
                  <c:v>0.74046480596019126</c:v>
                </c:pt>
                <c:pt idx="1">
                  <c:v>0.6516346311812059</c:v>
                </c:pt>
                <c:pt idx="2">
                  <c:v>0.69306271834969224</c:v>
                </c:pt>
              </c:numCache>
            </c:numRef>
          </c:val>
          <c:smooth val="0"/>
        </c:ser>
        <c:ser>
          <c:idx val="7"/>
          <c:order val="16"/>
          <c:tx>
            <c:strRef>
              <c:f>Assessments!$AL$56</c:f>
              <c:strCache>
                <c:ptCount val="1"/>
                <c:pt idx="0">
                  <c:v>Swindon</c:v>
                </c:pt>
              </c:strCache>
            </c:strRef>
          </c:tx>
          <c:spPr>
            <a:ln w="15875"/>
          </c:spPr>
          <c:marker>
            <c:symbol val="triangle"/>
            <c:size val="5"/>
            <c:spPr>
              <a:solidFill>
                <a:schemeClr val="accent2">
                  <a:lumMod val="20000"/>
                  <a:lumOff val="80000"/>
                </a:schemeClr>
              </a:solidFill>
            </c:spPr>
          </c:marker>
          <c:cat>
            <c:numRef>
              <c:f>Assessments!$AZ$39:$BB$39</c:f>
              <c:numCache>
                <c:formatCode>General</c:formatCode>
                <c:ptCount val="3"/>
                <c:pt idx="0">
                  <c:v>2015</c:v>
                </c:pt>
                <c:pt idx="1">
                  <c:v>2016</c:v>
                </c:pt>
                <c:pt idx="2">
                  <c:v>2017</c:v>
                </c:pt>
              </c:numCache>
            </c:numRef>
          </c:cat>
          <c:val>
            <c:numRef>
              <c:f>Assessments!$AZ$56:$BB$56</c:f>
              <c:numCache>
                <c:formatCode>0.0%</c:formatCode>
                <c:ptCount val="3"/>
                <c:pt idx="0">
                  <c:v>0.65081162702906759</c:v>
                </c:pt>
                <c:pt idx="1">
                  <c:v>0.60688117234788153</c:v>
                </c:pt>
                <c:pt idx="2">
                  <c:v>0.59084836339345359</c:v>
                </c:pt>
              </c:numCache>
            </c:numRef>
          </c:val>
          <c:smooth val="0"/>
        </c:ser>
        <c:ser>
          <c:idx val="8"/>
          <c:order val="17"/>
          <c:tx>
            <c:strRef>
              <c:f>Assessments!$AL$57</c:f>
              <c:strCache>
                <c:ptCount val="1"/>
                <c:pt idx="0">
                  <c:v>Torbay</c:v>
                </c:pt>
              </c:strCache>
            </c:strRef>
          </c:tx>
          <c:spPr>
            <a:ln w="15875"/>
          </c:spPr>
          <c:marker>
            <c:symbol val="circle"/>
            <c:size val="5"/>
            <c:spPr>
              <a:solidFill>
                <a:schemeClr val="accent3">
                  <a:lumMod val="20000"/>
                  <a:lumOff val="80000"/>
                </a:schemeClr>
              </a:solidFill>
            </c:spPr>
          </c:marker>
          <c:cat>
            <c:numRef>
              <c:f>Assessments!$AZ$39:$BB$39</c:f>
              <c:numCache>
                <c:formatCode>General</c:formatCode>
                <c:ptCount val="3"/>
                <c:pt idx="0">
                  <c:v>2015</c:v>
                </c:pt>
                <c:pt idx="1">
                  <c:v>2016</c:v>
                </c:pt>
                <c:pt idx="2">
                  <c:v>2017</c:v>
                </c:pt>
              </c:numCache>
            </c:numRef>
          </c:cat>
          <c:val>
            <c:numRef>
              <c:f>Assessments!$AZ$57:$BB$57</c:f>
              <c:numCache>
                <c:formatCode>0.0%</c:formatCode>
                <c:ptCount val="3"/>
                <c:pt idx="0">
                  <c:v>0.71505376344086025</c:v>
                </c:pt>
                <c:pt idx="1">
                  <c:v>0.90115532734274706</c:v>
                </c:pt>
                <c:pt idx="2">
                  <c:v>0.78754940711462451</c:v>
                </c:pt>
              </c:numCache>
            </c:numRef>
          </c:val>
          <c:smooth val="0"/>
        </c:ser>
        <c:ser>
          <c:idx val="23"/>
          <c:order val="18"/>
          <c:tx>
            <c:strRef>
              <c:f>Assessments!$AL$58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Assessments!$AZ$39:$BB$39</c:f>
              <c:numCache>
                <c:formatCode>General</c:formatCode>
                <c:ptCount val="3"/>
                <c:pt idx="0">
                  <c:v>2015</c:v>
                </c:pt>
                <c:pt idx="1">
                  <c:v>2016</c:v>
                </c:pt>
                <c:pt idx="2">
                  <c:v>2017</c:v>
                </c:pt>
              </c:numCache>
            </c:numRef>
          </c:cat>
          <c:val>
            <c:numRef>
              <c:f>Assessments!$AZ$58:$BB$58</c:f>
              <c:numCache>
                <c:formatCode>0.0%</c:formatCode>
                <c:ptCount val="3"/>
                <c:pt idx="0">
                  <c:v>0.7125140924464487</c:v>
                </c:pt>
                <c:pt idx="1">
                  <c:v>0.86052998605299857</c:v>
                </c:pt>
                <c:pt idx="2">
                  <c:v>0.96673320026613441</c:v>
                </c:pt>
              </c:numCache>
            </c:numRef>
          </c:val>
          <c:smooth val="0"/>
        </c:ser>
        <c:ser>
          <c:idx val="24"/>
          <c:order val="19"/>
          <c:tx>
            <c:strRef>
              <c:f>Assessments!$AL$59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Assessments!$AZ$39:$BB$39</c:f>
              <c:numCache>
                <c:formatCode>General</c:formatCode>
                <c:ptCount val="3"/>
                <c:pt idx="0">
                  <c:v>2015</c:v>
                </c:pt>
                <c:pt idx="1">
                  <c:v>2016</c:v>
                </c:pt>
                <c:pt idx="2">
                  <c:v>2017</c:v>
                </c:pt>
              </c:numCache>
            </c:numRef>
          </c:cat>
          <c:val>
            <c:numRef>
              <c:f>Assessments!$AZ$59:$BB$59</c:f>
              <c:numCache>
                <c:formatCode>0.0%</c:formatCode>
                <c:ptCount val="3"/>
                <c:pt idx="0">
                  <c:v>0.95949855351976854</c:v>
                </c:pt>
                <c:pt idx="1">
                  <c:v>0.96490288010716674</c:v>
                </c:pt>
                <c:pt idx="2">
                  <c:v>0.96934363946023849</c:v>
                </c:pt>
              </c:numCache>
            </c:numRef>
          </c:val>
          <c:smooth val="0"/>
        </c:ser>
        <c:ser>
          <c:idx val="25"/>
          <c:order val="20"/>
          <c:tx>
            <c:strRef>
              <c:f>Assessments!$AL$60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Assessments!$AZ$39:$BB$39</c:f>
              <c:numCache>
                <c:formatCode>General</c:formatCode>
                <c:ptCount val="3"/>
                <c:pt idx="0">
                  <c:v>2015</c:v>
                </c:pt>
                <c:pt idx="1">
                  <c:v>2016</c:v>
                </c:pt>
                <c:pt idx="2">
                  <c:v>2017</c:v>
                </c:pt>
              </c:numCache>
            </c:numRef>
          </c:cat>
          <c:val>
            <c:numRef>
              <c:f>Assessments!$AZ$60:$BB$60</c:f>
              <c:numCache>
                <c:formatCode>0.0%</c:formatCode>
                <c:ptCount val="3"/>
                <c:pt idx="0">
                  <c:v>0.75866495507060339</c:v>
                </c:pt>
                <c:pt idx="1">
                  <c:v>0.81060606060606055</c:v>
                </c:pt>
                <c:pt idx="2">
                  <c:v>0.57485029940119758</c:v>
                </c:pt>
              </c:numCache>
            </c:numRef>
          </c:val>
          <c:smooth val="0"/>
        </c:ser>
        <c:ser>
          <c:idx val="26"/>
          <c:order val="21"/>
          <c:tx>
            <c:strRef>
              <c:f>Assessments!$AL$61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Assessments!$AZ$39:$BB$39</c:f>
              <c:numCache>
                <c:formatCode>General</c:formatCode>
                <c:ptCount val="3"/>
                <c:pt idx="0">
                  <c:v>2015</c:v>
                </c:pt>
                <c:pt idx="1">
                  <c:v>2016</c:v>
                </c:pt>
                <c:pt idx="2">
                  <c:v>2017</c:v>
                </c:pt>
              </c:numCache>
            </c:numRef>
          </c:cat>
          <c:val>
            <c:numRef>
              <c:f>Assessments!$AZ$61:$BB$61</c:f>
              <c:numCache>
                <c:formatCode>0.0%</c:formatCode>
                <c:ptCount val="3"/>
                <c:pt idx="0">
                  <c:v>0.97857948139797069</c:v>
                </c:pt>
                <c:pt idx="1">
                  <c:v>0.9521276595744681</c:v>
                </c:pt>
                <c:pt idx="2">
                  <c:v>0.85599999999999998</c:v>
                </c:pt>
              </c:numCache>
            </c:numRef>
          </c:val>
          <c:smooth val="0"/>
        </c:ser>
        <c:ser>
          <c:idx val="4"/>
          <c:order val="22"/>
          <c:tx>
            <c:strRef>
              <c:f>Assessments!$AL$62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Assessments!$AZ$39:$BB$39</c:f>
              <c:numCache>
                <c:formatCode>General</c:formatCode>
                <c:ptCount val="3"/>
                <c:pt idx="0">
                  <c:v>2015</c:v>
                </c:pt>
                <c:pt idx="1">
                  <c:v>2016</c:v>
                </c:pt>
                <c:pt idx="2">
                  <c:v>2017</c:v>
                </c:pt>
              </c:numCache>
            </c:numRef>
          </c:cat>
          <c:val>
            <c:numRef>
              <c:f>Assessments!$AZ$62:$BB$62</c:f>
              <c:numCache>
                <c:formatCode>0.0%</c:formatCode>
                <c:ptCount val="3"/>
                <c:pt idx="0">
                  <c:v>0.81317396549794152</c:v>
                </c:pt>
                <c:pt idx="1">
                  <c:v>0.82723728590827461</c:v>
                </c:pt>
                <c:pt idx="2">
                  <c:v>0.83839682523613324</c:v>
                </c:pt>
              </c:numCache>
            </c:numRef>
          </c:val>
          <c:smooth val="0"/>
        </c:ser>
        <c:ser>
          <c:idx val="14"/>
          <c:order val="23"/>
          <c:tx>
            <c:strRef>
              <c:f>Assessments!$AL$63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Assessments!$AZ$39:$BB$39</c:f>
              <c:numCache>
                <c:formatCode>General</c:formatCode>
                <c:ptCount val="3"/>
                <c:pt idx="0">
                  <c:v>2015</c:v>
                </c:pt>
                <c:pt idx="1">
                  <c:v>2016</c:v>
                </c:pt>
                <c:pt idx="2">
                  <c:v>2017</c:v>
                </c:pt>
              </c:numCache>
            </c:numRef>
          </c:cat>
          <c:val>
            <c:numRef>
              <c:f>Assessments!$AZ$63:$BB$63</c:f>
              <c:numCache>
                <c:formatCode>0.0%</c:formatCode>
                <c:ptCount val="3"/>
                <c:pt idx="0">
                  <c:v>0.81499972767378948</c:v>
                </c:pt>
                <c:pt idx="1">
                  <c:v>0.8343537890980337</c:v>
                </c:pt>
                <c:pt idx="2">
                  <c:v>0.82928557305740458</c:v>
                </c:pt>
              </c:numCache>
            </c:numRef>
          </c:val>
          <c:smooth val="0"/>
        </c:ser>
        <c:ser>
          <c:idx val="6"/>
          <c:order val="24"/>
          <c:tx>
            <c:strRef>
              <c:f>Assessments!$AL$64</c:f>
              <c:strCache>
                <c:ptCount val="1"/>
                <c:pt idx="0">
                  <c:v>Selected LA- (None)</c:v>
                </c:pt>
              </c:strCache>
            </c:strRef>
          </c:tx>
          <c:spPr>
            <a:ln>
              <a:solidFill>
                <a:schemeClr val="tx1">
                  <a:lumMod val="75000"/>
                  <a:lumOff val="25000"/>
                </a:schemeClr>
              </a:solidFill>
            </a:ln>
          </c:spPr>
          <c:marker>
            <c:symbol val="circle"/>
            <c:size val="6"/>
            <c:spPr>
              <a:solidFill>
                <a:srgbClr val="66FF99"/>
              </a:solidFill>
              <a:ln>
                <a:solidFill>
                  <a:schemeClr val="tx1">
                    <a:lumMod val="75000"/>
                    <a:lumOff val="25000"/>
                  </a:schemeClr>
                </a:solidFill>
              </a:ln>
            </c:spPr>
          </c:marker>
          <c:cat>
            <c:numRef>
              <c:f>Assessments!$AZ$39:$BB$39</c:f>
              <c:numCache>
                <c:formatCode>General</c:formatCode>
                <c:ptCount val="3"/>
                <c:pt idx="0">
                  <c:v>2015</c:v>
                </c:pt>
                <c:pt idx="1">
                  <c:v>2016</c:v>
                </c:pt>
                <c:pt idx="2">
                  <c:v>2017</c:v>
                </c:pt>
              </c:numCache>
            </c:numRef>
          </c:cat>
          <c:val>
            <c:numRef>
              <c:f>Assessments!$AZ$64:$BB$64</c:f>
              <c:numCache>
                <c:formatCode>0%</c:formatCode>
                <c:ptCount val="3"/>
                <c:pt idx="0">
                  <c:v>#N/A</c:v>
                </c:pt>
                <c:pt idx="1">
                  <c:v>#N/A</c:v>
                </c:pt>
                <c:pt idx="2">
                  <c:v>#N/A</c:v>
                </c:pt>
              </c:numCache>
            </c:numRef>
          </c:val>
          <c:smooth val="0"/>
        </c:ser>
        <c:dLbls>
          <c:showLegendKey val="0"/>
          <c:showVal val="0"/>
          <c:showCatName val="0"/>
          <c:showSerName val="0"/>
          <c:showPercent val="0"/>
          <c:showBubbleSize val="0"/>
        </c:dLbls>
        <c:marker val="1"/>
        <c:smooth val="0"/>
        <c:axId val="229443072"/>
        <c:axId val="229444224"/>
      </c:lineChart>
      <c:catAx>
        <c:axId val="229443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444224"/>
        <c:crosses val="autoZero"/>
        <c:auto val="1"/>
        <c:lblAlgn val="ctr"/>
        <c:lblOffset val="100"/>
        <c:tickLblSkip val="1"/>
        <c:tickMarkSkip val="1"/>
        <c:noMultiLvlLbl val="0"/>
      </c:catAx>
      <c:valAx>
        <c:axId val="229444224"/>
        <c:scaling>
          <c:orientation val="minMax"/>
          <c:max val="1"/>
          <c:min val="0.4"/>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443072"/>
        <c:crosses val="autoZero"/>
        <c:crossBetween val="between"/>
      </c:valAx>
      <c:spPr>
        <a:noFill/>
        <a:ln w="3175">
          <a:solidFill>
            <a:srgbClr val="000000"/>
          </a:solidFill>
          <a:prstDash val="solid"/>
        </a:ln>
      </c:spPr>
    </c:plotArea>
    <c:legend>
      <c:legendPos val="r"/>
      <c:layout>
        <c:manualLayout>
          <c:xMode val="edge"/>
          <c:yMode val="edge"/>
          <c:x val="0.67109092691214423"/>
          <c:y val="5.3754631153420933E-2"/>
          <c:w val="0.30793272269537736"/>
          <c:h val="0.9462453688465790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Assessments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Assessments!$R$7</c:f>
              <c:strCache>
                <c:ptCount val="1"/>
                <c:pt idx="0">
                  <c:v>Distance from Expected 2017</c:v>
                </c:pt>
              </c:strCache>
            </c:strRef>
          </c:tx>
          <c:spPr>
            <a:solidFill>
              <a:srgbClr val="FB994F"/>
            </a:solidFill>
            <a:ln w="25400">
              <a:noFill/>
            </a:ln>
          </c:spPr>
          <c:invertIfNegative val="0"/>
          <c:cat>
            <c:strRef>
              <c:f>Assessments!$X$76:$X$99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Assessments!$T$9:$T$32</c:f>
              <c:numCache>
                <c:formatCode>0.0</c:formatCode>
                <c:ptCount val="24"/>
                <c:pt idx="0">
                  <c:v>61.566986334918738</c:v>
                </c:pt>
                <c:pt idx="1">
                  <c:v>83.960422697490287</c:v>
                </c:pt>
                <c:pt idx="2">
                  <c:v>125.61257862198761</c:v>
                </c:pt>
                <c:pt idx="3">
                  <c:v>-199.338720533784</c:v>
                </c:pt>
                <c:pt idx="4">
                  <c:v>260.85265913024114</c:v>
                </c:pt>
                <c:pt idx="5">
                  <c:v>542.16694285714289</c:v>
                </c:pt>
                <c:pt idx="6">
                  <c:v>-8.6088346184449733</c:v>
                </c:pt>
                <c:pt idx="7">
                  <c:v>-99.083979261189654</c:v>
                </c:pt>
                <c:pt idx="8">
                  <c:v>-143.92255596908234</c:v>
                </c:pt>
                <c:pt idx="9">
                  <c:v>29.507895006193223</c:v>
                </c:pt>
                <c:pt idx="10">
                  <c:v>111.18764545454553</c:v>
                </c:pt>
                <c:pt idx="11">
                  <c:v>283.97953928932077</c:v>
                </c:pt>
                <c:pt idx="12">
                  <c:v>48.091726718349946</c:v>
                </c:pt>
                <c:pt idx="13">
                  <c:v>-19.526989811867963</c:v>
                </c:pt>
                <c:pt idx="14">
                  <c:v>-39.064034137592444</c:v>
                </c:pt>
                <c:pt idx="15">
                  <c:v>44.149326338518676</c:v>
                </c:pt>
                <c:pt idx="16">
                  <c:v>111.22456970603696</c:v>
                </c:pt>
                <c:pt idx="17">
                  <c:v>-163.38037962203919</c:v>
                </c:pt>
                <c:pt idx="18">
                  <c:v>-8.6334549887284311</c:v>
                </c:pt>
                <c:pt idx="19">
                  <c:v>-7.2273756903488788</c:v>
                </c:pt>
                <c:pt idx="20">
                  <c:v>-211.72539850187269</c:v>
                </c:pt>
                <c:pt idx="21">
                  <c:v>-161.23531614718962</c:v>
                </c:pt>
                <c:pt idx="22">
                  <c:v>44.009890293880233</c:v>
                </c:pt>
                <c:pt idx="23">
                  <c:v>-5.7967091204023973</c:v>
                </c:pt>
              </c:numCache>
            </c:numRef>
          </c:val>
        </c:ser>
        <c:ser>
          <c:idx val="0"/>
          <c:order val="1"/>
          <c:tx>
            <c:strRef>
              <c:f>Assessments!$Z$4</c:f>
              <c:strCache>
                <c:ptCount val="1"/>
                <c:pt idx="0">
                  <c:v>Selected LA- (None)</c:v>
                </c:pt>
              </c:strCache>
            </c:strRef>
          </c:tx>
          <c:spPr>
            <a:solidFill>
              <a:srgbClr val="66FF99"/>
            </a:solidFill>
            <a:ln w="12700">
              <a:solidFill>
                <a:srgbClr val="000000"/>
              </a:solidFill>
              <a:prstDash val="solid"/>
            </a:ln>
          </c:spPr>
          <c:invertIfNegative val="0"/>
          <c:cat>
            <c:strRef>
              <c:f>Assessments!$X$76:$X$99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Assessments!$Z$76:$Z$99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29482496"/>
        <c:axId val="229484032"/>
      </c:barChart>
      <c:catAx>
        <c:axId val="22948249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484032"/>
        <c:crossesAt val="0"/>
        <c:auto val="1"/>
        <c:lblAlgn val="ctr"/>
        <c:lblOffset val="100"/>
        <c:noMultiLvlLbl val="0"/>
      </c:catAx>
      <c:valAx>
        <c:axId val="229484032"/>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482496"/>
        <c:crosses val="max"/>
        <c:crossBetween val="between"/>
      </c:valAx>
      <c:spPr>
        <a:noFill/>
        <a:ln w="12700">
          <a:solidFill>
            <a:srgbClr val="000000"/>
          </a:solidFill>
          <a:prstDash val="solid"/>
        </a:ln>
      </c:spPr>
    </c:plotArea>
    <c:legend>
      <c:legendPos val="t"/>
      <c:layout>
        <c:manualLayout>
          <c:xMode val="edge"/>
          <c:yMode val="edge"/>
          <c:x val="0.19701637727249535"/>
          <c:y val="7.2490772111310081E-2"/>
          <c:w val="0.72758490501862216"/>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Assessments</a:t>
            </a:r>
          </a:p>
          <a:p>
            <a:pPr algn="l">
              <a:defRPr sz="1000" b="1" i="0" u="none" strike="noStrike" baseline="0">
                <a:solidFill>
                  <a:srgbClr val="000000"/>
                </a:solidFill>
                <a:latin typeface="Arial"/>
                <a:ea typeface="Arial"/>
                <a:cs typeface="Arial"/>
              </a:defRPr>
            </a:pPr>
            <a:r>
              <a:rPr lang="en-GB"/>
              <a:t> 2013-2017</a:t>
            </a:r>
          </a:p>
        </c:rich>
      </c:tx>
      <c:layout>
        <c:manualLayout>
          <c:xMode val="edge"/>
          <c:yMode val="edge"/>
          <c:x val="2.6894592721364376E-2"/>
          <c:y val="1.1152425391270536E-2"/>
        </c:manualLayout>
      </c:layout>
      <c:overlay val="0"/>
      <c:spPr>
        <a:noFill/>
        <a:ln w="25400">
          <a:noFill/>
        </a:ln>
      </c:spPr>
    </c:title>
    <c:autoTitleDeleted val="0"/>
    <c:plotArea>
      <c:layout>
        <c:manualLayout>
          <c:layoutTarget val="inner"/>
          <c:xMode val="edge"/>
          <c:yMode val="edge"/>
          <c:x val="0.26583809159161659"/>
          <c:y val="0.13343135348822138"/>
          <c:w val="0.68840427716091512"/>
          <c:h val="0.80894867308253138"/>
        </c:manualLayout>
      </c:layout>
      <c:barChart>
        <c:barDir val="bar"/>
        <c:grouping val="clustered"/>
        <c:varyColors val="0"/>
        <c:ser>
          <c:idx val="0"/>
          <c:order val="0"/>
          <c:tx>
            <c:strRef>
              <c:f>Assessments!$I$7</c:f>
              <c:strCache>
                <c:ptCount val="1"/>
                <c:pt idx="0">
                  <c:v>% Change 2014-17</c:v>
                </c:pt>
              </c:strCache>
            </c:strRef>
          </c:tx>
          <c:spPr>
            <a:solidFill>
              <a:srgbClr val="FB994F"/>
            </a:solidFill>
            <a:ln w="25400">
              <a:noFill/>
            </a:ln>
          </c:spPr>
          <c:invertIfNegative val="0"/>
          <c:cat>
            <c:strRef>
              <c:f>Assessments!$B$9:$B$32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Assessments!$I$9:$I$32</c:f>
              <c:numCache>
                <c:formatCode>0.0%</c:formatCode>
                <c:ptCount val="24"/>
                <c:pt idx="0">
                  <c:v>0.41421319796954315</c:v>
                </c:pt>
                <c:pt idx="1">
                  <c:v>0.16422513492675406</c:v>
                </c:pt>
                <c:pt idx="2">
                  <c:v>0.48279689234184242</c:v>
                </c:pt>
                <c:pt idx="3">
                  <c:v>-0.12742920599666852</c:v>
                </c:pt>
                <c:pt idx="4">
                  <c:v>0.15280924989832084</c:v>
                </c:pt>
                <c:pt idx="5">
                  <c:v>0.51605633802816897</c:v>
                </c:pt>
                <c:pt idx="6">
                  <c:v>-0.21865750023870906</c:v>
                </c:pt>
                <c:pt idx="7">
                  <c:v>-0.25861615364377794</c:v>
                </c:pt>
                <c:pt idx="8">
                  <c:v>-8.0379978078187794E-2</c:v>
                </c:pt>
                <c:pt idx="9">
                  <c:v>0.29181084198385238</c:v>
                </c:pt>
                <c:pt idx="10">
                  <c:v>-6.6455696202531639E-2</c:v>
                </c:pt>
                <c:pt idx="11">
                  <c:v>0.38327853452325034</c:v>
                </c:pt>
                <c:pt idx="12">
                  <c:v>-0.32301013024602027</c:v>
                </c:pt>
                <c:pt idx="13">
                  <c:v>-0.24357405140758873</c:v>
                </c:pt>
                <c:pt idx="15">
                  <c:v>5.2161736390687906E-2</c:v>
                </c:pt>
                <c:pt idx="16">
                  <c:v>0.30343926861123205</c:v>
                </c:pt>
                <c:pt idx="17">
                  <c:v>-0.57973421926910296</c:v>
                </c:pt>
                <c:pt idx="18">
                  <c:v>4.0080160320641279E-3</c:v>
                </c:pt>
                <c:pt idx="19">
                  <c:v>5.6909443367488231E-2</c:v>
                </c:pt>
                <c:pt idx="20">
                  <c:v>-0.20946745562130178</c:v>
                </c:pt>
                <c:pt idx="21">
                  <c:v>-0.27022518765638032</c:v>
                </c:pt>
                <c:pt idx="22">
                  <c:v>4.7597331664740006E-2</c:v>
                </c:pt>
                <c:pt idx="23">
                  <c:v>-7.2625869050347625E-2</c:v>
                </c:pt>
              </c:numCache>
            </c:numRef>
          </c:val>
        </c:ser>
        <c:ser>
          <c:idx val="1"/>
          <c:order val="1"/>
          <c:tx>
            <c:strRef>
              <c:f>Assessments!$Z$4</c:f>
              <c:strCache>
                <c:ptCount val="1"/>
                <c:pt idx="0">
                  <c:v>Selected LA- (None)</c:v>
                </c:pt>
              </c:strCache>
            </c:strRef>
          </c:tx>
          <c:spPr>
            <a:solidFill>
              <a:srgbClr val="66FF99"/>
            </a:solidFill>
            <a:ln w="12700">
              <a:solidFill>
                <a:srgbClr val="000000"/>
              </a:solidFill>
              <a:prstDash val="solid"/>
            </a:ln>
          </c:spPr>
          <c:invertIfNegative val="0"/>
          <c:cat>
            <c:strRef>
              <c:f>Assessments!$B$9:$B$32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Assessments!$Y$76:$Y$99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28989184"/>
        <c:axId val="228995072"/>
      </c:barChart>
      <c:catAx>
        <c:axId val="2289891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8995072"/>
        <c:crosses val="autoZero"/>
        <c:auto val="1"/>
        <c:lblAlgn val="ctr"/>
        <c:lblOffset val="100"/>
        <c:noMultiLvlLbl val="0"/>
      </c:catAx>
      <c:valAx>
        <c:axId val="22899507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8989184"/>
        <c:crosses val="max"/>
        <c:crossBetween val="between"/>
      </c:valAx>
      <c:spPr>
        <a:noFill/>
        <a:ln w="3175">
          <a:solidFill>
            <a:srgbClr val="000000"/>
          </a:solidFill>
          <a:prstDash val="solid"/>
        </a:ln>
      </c:spPr>
    </c:plotArea>
    <c:legend>
      <c:legendPos val="t"/>
      <c:layout>
        <c:manualLayout>
          <c:xMode val="edge"/>
          <c:yMode val="edge"/>
          <c:x val="0.2503198463828385"/>
          <c:y val="7.189413823272090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Assessments completed in 45 Days</a:t>
            </a:r>
            <a:r>
              <a:rPr lang="en-GB" baseline="0"/>
              <a:t> </a:t>
            </a:r>
            <a:r>
              <a:rPr lang="en-GB"/>
              <a:t>(Selected LA</a:t>
            </a:r>
            <a:r>
              <a:rPr lang="en-GB" baseline="0"/>
              <a:t> vs. SE &amp; National)</a:t>
            </a:r>
            <a:r>
              <a:rPr lang="en-GB"/>
              <a:t> </a:t>
            </a:r>
          </a:p>
        </c:rich>
      </c:tx>
      <c:layout>
        <c:manualLayout>
          <c:xMode val="edge"/>
          <c:yMode val="edge"/>
          <c:x val="0.15377777777777779"/>
          <c:y val="2.5360466305348196E-4"/>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Assessments!$Z$4</c:f>
              <c:strCache>
                <c:ptCount val="1"/>
                <c:pt idx="0">
                  <c:v>Selected LA- (None)</c:v>
                </c:pt>
              </c:strCache>
            </c:strRef>
          </c:tx>
          <c:spPr>
            <a:solidFill>
              <a:srgbClr val="66FF99"/>
            </a:solidFill>
            <a:ln>
              <a:solidFill>
                <a:schemeClr val="tx1">
                  <a:lumMod val="75000"/>
                  <a:lumOff val="25000"/>
                </a:schemeClr>
              </a:solidFill>
            </a:ln>
          </c:spPr>
          <c:invertIfNegative val="0"/>
          <c:cat>
            <c:numRef>
              <c:f>Assessments!$D$109:$H$109</c:f>
              <c:numCache>
                <c:formatCode>General</c:formatCode>
                <c:ptCount val="5"/>
                <c:pt idx="0">
                  <c:v>2013</c:v>
                </c:pt>
                <c:pt idx="1">
                  <c:v>2014</c:v>
                </c:pt>
                <c:pt idx="2">
                  <c:v>2015</c:v>
                </c:pt>
                <c:pt idx="3">
                  <c:v>2016</c:v>
                </c:pt>
                <c:pt idx="4">
                  <c:v>2017</c:v>
                </c:pt>
              </c:numCache>
            </c:numRef>
          </c:cat>
          <c:val>
            <c:numRef>
              <c:f>Assessments!$AX$64:$BB$64</c:f>
              <c:numCache>
                <c:formatCode>0%</c:formatCode>
                <c:ptCount val="5"/>
                <c:pt idx="0">
                  <c:v>#N/A</c:v>
                </c:pt>
                <c:pt idx="1">
                  <c:v>#N/A</c:v>
                </c:pt>
                <c:pt idx="2">
                  <c:v>#N/A</c:v>
                </c:pt>
                <c:pt idx="3">
                  <c:v>#N/A</c:v>
                </c:pt>
                <c:pt idx="4">
                  <c:v>#N/A</c:v>
                </c:pt>
              </c:numCache>
            </c:numRef>
          </c:val>
        </c:ser>
        <c:ser>
          <c:idx val="4"/>
          <c:order val="1"/>
          <c:tx>
            <c:strRef>
              <c:f>Assessments!$B$132</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Assessments!$D$109:$H$109</c:f>
              <c:numCache>
                <c:formatCode>General</c:formatCode>
                <c:ptCount val="5"/>
                <c:pt idx="0">
                  <c:v>2013</c:v>
                </c:pt>
                <c:pt idx="1">
                  <c:v>2014</c:v>
                </c:pt>
                <c:pt idx="2">
                  <c:v>2015</c:v>
                </c:pt>
                <c:pt idx="3">
                  <c:v>2016</c:v>
                </c:pt>
                <c:pt idx="4">
                  <c:v>2017</c:v>
                </c:pt>
              </c:numCache>
            </c:numRef>
          </c:cat>
          <c:val>
            <c:numRef>
              <c:f>Assessments!$D$132:$H$132</c:f>
              <c:numCache>
                <c:formatCode>0%</c:formatCode>
                <c:ptCount val="5"/>
                <c:pt idx="2">
                  <c:v>0.81317396549794152</c:v>
                </c:pt>
                <c:pt idx="3">
                  <c:v>0.82723728590827461</c:v>
                </c:pt>
                <c:pt idx="4">
                  <c:v>0.83839682523613324</c:v>
                </c:pt>
              </c:numCache>
            </c:numRef>
          </c:val>
        </c:ser>
        <c:ser>
          <c:idx val="0"/>
          <c:order val="2"/>
          <c:tx>
            <c:strRef>
              <c:f>Assessments!$B$133</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cat>
            <c:numRef>
              <c:f>Assessments!$D$109:$H$109</c:f>
              <c:numCache>
                <c:formatCode>General</c:formatCode>
                <c:ptCount val="5"/>
                <c:pt idx="0">
                  <c:v>2013</c:v>
                </c:pt>
                <c:pt idx="1">
                  <c:v>2014</c:v>
                </c:pt>
                <c:pt idx="2">
                  <c:v>2015</c:v>
                </c:pt>
                <c:pt idx="3">
                  <c:v>2016</c:v>
                </c:pt>
                <c:pt idx="4">
                  <c:v>2017</c:v>
                </c:pt>
              </c:numCache>
            </c:numRef>
          </c:cat>
          <c:val>
            <c:numRef>
              <c:f>Assessments!$D$133:$H$133</c:f>
              <c:numCache>
                <c:formatCode>0%</c:formatCode>
                <c:ptCount val="5"/>
                <c:pt idx="2">
                  <c:v>0.81499972767378948</c:v>
                </c:pt>
                <c:pt idx="3">
                  <c:v>0.8343537890980337</c:v>
                </c:pt>
                <c:pt idx="4">
                  <c:v>0.82928557305740458</c:v>
                </c:pt>
              </c:numCache>
            </c:numRef>
          </c:val>
        </c:ser>
        <c:dLbls>
          <c:showLegendKey val="0"/>
          <c:showVal val="0"/>
          <c:showCatName val="0"/>
          <c:showSerName val="0"/>
          <c:showPercent val="0"/>
          <c:showBubbleSize val="0"/>
        </c:dLbls>
        <c:gapWidth val="100"/>
        <c:axId val="229032704"/>
        <c:axId val="229034240"/>
      </c:barChart>
      <c:catAx>
        <c:axId val="22903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034240"/>
        <c:crosses val="autoZero"/>
        <c:auto val="1"/>
        <c:lblAlgn val="ctr"/>
        <c:lblOffset val="100"/>
        <c:noMultiLvlLbl val="0"/>
      </c:catAx>
      <c:valAx>
        <c:axId val="22903424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032704"/>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in Need vs. IDACI</a:t>
            </a:r>
          </a:p>
        </c:rich>
      </c:tx>
      <c:layout>
        <c:manualLayout>
          <c:xMode val="edge"/>
          <c:yMode val="edge"/>
          <c:x val="0.24509394367662085"/>
          <c:y val="3.6125811358121193E-2"/>
        </c:manualLayout>
      </c:layout>
      <c:overlay val="0"/>
      <c:spPr>
        <a:noFill/>
        <a:ln w="25400">
          <a:noFill/>
        </a:ln>
      </c:spPr>
    </c:title>
    <c:autoTitleDeleted val="0"/>
    <c:plotArea>
      <c:layout>
        <c:manualLayout>
          <c:layoutTarget val="inner"/>
          <c:xMode val="edge"/>
          <c:yMode val="edge"/>
          <c:x val="0.17225018201396153"/>
          <c:y val="0.10979910166954931"/>
          <c:w val="0.71042412839987923"/>
          <c:h val="0.7425640385641078"/>
        </c:manualLayout>
      </c:layout>
      <c:scatterChart>
        <c:scatterStyle val="smoothMarker"/>
        <c:varyColors val="0"/>
        <c:ser>
          <c:idx val="5"/>
          <c:order val="5"/>
          <c:tx>
            <c:strRef>
              <c:f>'Children in Need'!$X$67</c:f>
              <c:strCache>
                <c:ptCount val="1"/>
                <c:pt idx="0">
                  <c:v>National Trend 2016</c:v>
                </c:pt>
              </c:strCache>
            </c:strRef>
          </c:tx>
          <c:spPr>
            <a:ln w="15875">
              <a:solidFill>
                <a:schemeClr val="tx1">
                  <a:lumMod val="75000"/>
                  <a:lumOff val="25000"/>
                </a:schemeClr>
              </a:solidFill>
            </a:ln>
          </c:spPr>
          <c:marker>
            <c:symbol val="none"/>
          </c:marker>
          <c:xVal>
            <c:numRef>
              <c:f>'Children in Need'!$AA$67:$AA$68</c:f>
              <c:numCache>
                <c:formatCode>General</c:formatCode>
                <c:ptCount val="2"/>
                <c:pt idx="0" formatCode="#,##0.0">
                  <c:v>5</c:v>
                </c:pt>
                <c:pt idx="1">
                  <c:v>35</c:v>
                </c:pt>
              </c:numCache>
            </c:numRef>
          </c:xVal>
          <c:yVal>
            <c:numRef>
              <c:f>'Children in Need'!$AB$67:$AB$68</c:f>
              <c:numCache>
                <c:formatCode>0.0</c:formatCode>
                <c:ptCount val="2"/>
                <c:pt idx="0">
                  <c:v>240.04050000000001</c:v>
                </c:pt>
                <c:pt idx="1">
                  <c:v>465.82349999999997</c:v>
                </c:pt>
              </c:numCache>
            </c:numRef>
          </c:yVal>
          <c:smooth val="1"/>
        </c:ser>
        <c:dLbls>
          <c:showLegendKey val="0"/>
          <c:showVal val="0"/>
          <c:showCatName val="0"/>
          <c:showSerName val="0"/>
          <c:showPercent val="0"/>
          <c:showBubbleSize val="0"/>
        </c:dLbls>
        <c:axId val="229649024"/>
        <c:axId val="229665792"/>
      </c:scatterChart>
      <c:scatterChart>
        <c:scatterStyle val="lineMarker"/>
        <c:varyColors val="0"/>
        <c:ser>
          <c:idx val="0"/>
          <c:order val="0"/>
          <c:tx>
            <c:strRef>
              <c:f>'Children in Need'!$AQ$37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6472416472416473"/>
                  <c:y val="-1.1931391679404445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2.4789732561240521E-2"/>
                  <c:y val="1.5015011464611564E-2"/>
                </c:manualLayout>
              </c:layout>
              <c:tx>
                <c:rich>
                  <a:bodyPr/>
                  <a:lstStyle/>
                  <a:p>
                    <a:r>
                      <a:rPr lang="en-US"/>
                      <a:t>Brighton &amp; Hove</a:t>
                    </a:r>
                  </a:p>
                </c:rich>
              </c:tx>
              <c:dLblPos val="r"/>
              <c:showLegendKey val="0"/>
              <c:showVal val="0"/>
              <c:showCatName val="1"/>
              <c:showSerName val="0"/>
              <c:showPercent val="0"/>
              <c:showBubbleSize val="0"/>
            </c:dLbl>
            <c:dLbl>
              <c:idx val="2"/>
              <c:tx>
                <c:rich>
                  <a:bodyPr/>
                  <a:lstStyle/>
                  <a:p>
                    <a:r>
                      <a:rPr lang="en-US"/>
                      <a:t>Buckinghamshire</a:t>
                    </a:r>
                  </a:p>
                </c:rich>
              </c:tx>
              <c:dLblPos val="r"/>
              <c:showLegendKey val="0"/>
              <c:showVal val="0"/>
              <c:showCatName val="1"/>
              <c:showSerName val="0"/>
              <c:showPercent val="0"/>
              <c:showBubbleSize val="0"/>
            </c:dLbl>
            <c:dLbl>
              <c:idx val="3"/>
              <c:layout>
                <c:manualLayout>
                  <c:x val="-3.4188034188034247E-2"/>
                  <c:y val="-1.1931391679404445E-2"/>
                </c:manualLayout>
              </c:layout>
              <c:tx>
                <c:rich>
                  <a:bodyPr/>
                  <a:lstStyle/>
                  <a:p>
                    <a:r>
                      <a:rPr lang="en-US"/>
                      <a:t>East Sussex</a:t>
                    </a:r>
                  </a:p>
                </c:rich>
              </c:tx>
              <c:dLblPos val="r"/>
              <c:showLegendKey val="0"/>
              <c:showVal val="0"/>
              <c:showCatName val="1"/>
              <c:showSerName val="0"/>
              <c:showPercent val="0"/>
              <c:showBubbleSize val="0"/>
            </c:dLbl>
            <c:dLbl>
              <c:idx val="4"/>
              <c:layout>
                <c:manualLayout>
                  <c:x val="-2.1756021756021756E-2"/>
                  <c:y val="-1.4914239599255556E-2"/>
                </c:manualLayout>
              </c:layout>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dLblPos val="r"/>
              <c:showLegendKey val="0"/>
              <c:showVal val="0"/>
              <c:showCatName val="1"/>
              <c:showSerName val="0"/>
              <c:showPercent val="0"/>
              <c:showBubbleSize val="0"/>
            </c:dLbl>
            <c:dLbl>
              <c:idx val="6"/>
              <c:layout>
                <c:manualLayout>
                  <c:x val="-1.8648018648018648E-2"/>
                  <c:y val="8.9485437595533332E-3"/>
                </c:manualLayout>
              </c:layout>
              <c:tx>
                <c:rich>
                  <a:bodyPr/>
                  <a:lstStyle/>
                  <a:p>
                    <a:r>
                      <a:rPr lang="en-US"/>
                      <a:t>Kent</a:t>
                    </a:r>
                  </a:p>
                </c:rich>
              </c:tx>
              <c:dLblPos val="r"/>
              <c:showLegendKey val="0"/>
              <c:showVal val="0"/>
              <c:showCatName val="1"/>
              <c:showSerName val="0"/>
              <c:showPercent val="0"/>
              <c:showBubbleSize val="0"/>
            </c:dLbl>
            <c:dLbl>
              <c:idx val="7"/>
              <c:layout>
                <c:manualLayout>
                  <c:x val="-9.6060213674807021E-2"/>
                  <c:y val="-1.8018013757533813E-2"/>
                </c:manualLayout>
              </c:layout>
              <c:tx>
                <c:rich>
                  <a:bodyPr/>
                  <a:lstStyle/>
                  <a:p>
                    <a:r>
                      <a:rPr lang="en-US"/>
                      <a:t>Medway</a:t>
                    </a:r>
                  </a:p>
                </c:rich>
              </c:tx>
              <c:dLblPos val="r"/>
              <c:showLegendKey val="0"/>
              <c:showVal val="0"/>
              <c:showCatName val="1"/>
              <c:showSerName val="0"/>
              <c:showPercent val="0"/>
              <c:showBubbleSize val="0"/>
            </c:dLbl>
            <c:dLbl>
              <c:idx val="8"/>
              <c:layout>
                <c:manualLayout>
                  <c:x val="-1.8648018648018648E-2"/>
                  <c:y val="8.9485437595533332E-3"/>
                </c:manualLayout>
              </c:layout>
              <c:tx>
                <c:rich>
                  <a:bodyPr/>
                  <a:lstStyle/>
                  <a:p>
                    <a:r>
                      <a:rPr lang="en-US"/>
                      <a:t>Milton Keynes</a:t>
                    </a:r>
                  </a:p>
                </c:rich>
              </c:tx>
              <c:dLblPos val="r"/>
              <c:showLegendKey val="0"/>
              <c:showVal val="0"/>
              <c:showCatName val="1"/>
              <c:showSerName val="0"/>
              <c:showPercent val="0"/>
              <c:showBubbleSize val="0"/>
            </c:dLbl>
            <c:dLbl>
              <c:idx val="9"/>
              <c:layout>
                <c:manualLayout>
                  <c:x val="-1.8648018648018648E-2"/>
                  <c:y val="0"/>
                </c:manualLayout>
              </c:layout>
              <c:tx>
                <c:rich>
                  <a:bodyPr/>
                  <a:lstStyle/>
                  <a:p>
                    <a:r>
                      <a:rPr lang="en-US"/>
                      <a:t>Oxfordshire</a:t>
                    </a:r>
                  </a:p>
                </c:rich>
              </c:tx>
              <c:dLblPos val="r"/>
              <c:showLegendKey val="0"/>
              <c:showVal val="0"/>
              <c:showCatName val="1"/>
              <c:showSerName val="0"/>
              <c:showPercent val="0"/>
              <c:showBubbleSize val="0"/>
            </c:dLbl>
            <c:dLbl>
              <c:idx val="10"/>
              <c:layout>
                <c:manualLayout>
                  <c:x val="-1.8648018648018648E-2"/>
                  <c:y val="1.1931391679404445E-2"/>
                </c:manualLayout>
              </c:layout>
              <c:tx>
                <c:rich>
                  <a:bodyPr/>
                  <a:lstStyle/>
                  <a:p>
                    <a:r>
                      <a:rPr lang="en-US"/>
                      <a:t>Portsmouth</a:t>
                    </a:r>
                  </a:p>
                </c:rich>
              </c:tx>
              <c:dLblPos val="r"/>
              <c:showLegendKey val="0"/>
              <c:showVal val="0"/>
              <c:showCatName val="1"/>
              <c:showSerName val="0"/>
              <c:showPercent val="0"/>
              <c:showBubbleSize val="0"/>
            </c:dLbl>
            <c:dLbl>
              <c:idx val="11"/>
              <c:layout>
                <c:manualLayout>
                  <c:x val="-5.5944055944056E-2"/>
                  <c:y val="-1.7897087519106666E-2"/>
                </c:manualLayout>
              </c:layout>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dLblPos val="r"/>
              <c:showLegendKey val="0"/>
              <c:showVal val="0"/>
              <c:showCatName val="1"/>
              <c:showSerName val="0"/>
              <c:showPercent val="0"/>
              <c:showBubbleSize val="0"/>
            </c:dLbl>
            <c:dLbl>
              <c:idx val="13"/>
              <c:tx>
                <c:rich>
                  <a:bodyPr/>
                  <a:lstStyle/>
                  <a:p>
                    <a:r>
                      <a:rPr lang="en-US"/>
                      <a:t>Southampton</a:t>
                    </a:r>
                  </a:p>
                </c:rich>
              </c:tx>
              <c:dLblPos val="r"/>
              <c:showLegendKey val="0"/>
              <c:showVal val="0"/>
              <c:showCatName val="1"/>
              <c:showSerName val="0"/>
              <c:showPercent val="0"/>
              <c:showBubbleSize val="0"/>
            </c:dLbl>
            <c:dLbl>
              <c:idx val="14"/>
              <c:tx>
                <c:rich>
                  <a:bodyPr/>
                  <a:lstStyle/>
                  <a:p>
                    <a:r>
                      <a:rPr lang="en-US"/>
                      <a:t>Surrey</a:t>
                    </a:r>
                  </a:p>
                </c:rich>
              </c:tx>
              <c:dLblPos val="r"/>
              <c:showLegendKey val="0"/>
              <c:showVal val="0"/>
              <c:showCatName val="1"/>
              <c:showSerName val="0"/>
              <c:showPercent val="0"/>
              <c:showBubbleSize val="0"/>
            </c:dLbl>
            <c:dLbl>
              <c:idx val="15"/>
              <c:tx>
                <c:rich>
                  <a:bodyPr/>
                  <a:lstStyle/>
                  <a:p>
                    <a:r>
                      <a:rPr lang="en-US"/>
                      <a:t>West Berkshire</a:t>
                    </a:r>
                  </a:p>
                </c:rich>
              </c:tx>
              <c:dLblPos val="r"/>
              <c:showLegendKey val="0"/>
              <c:showVal val="0"/>
              <c:showCatName val="1"/>
              <c:showSerName val="0"/>
              <c:showPercent val="0"/>
              <c:showBubbleSize val="0"/>
            </c:dLbl>
            <c:dLbl>
              <c:idx val="16"/>
              <c:layout>
                <c:manualLayout>
                  <c:x val="-0.12121212121212122"/>
                  <c:y val="1.4914239599255556E-2"/>
                </c:manualLayout>
              </c:layout>
              <c:tx>
                <c:rich>
                  <a:bodyPr/>
                  <a:lstStyle/>
                  <a:p>
                    <a:r>
                      <a:rPr lang="en-US"/>
                      <a:t>West Sussex</a:t>
                    </a:r>
                  </a:p>
                </c:rich>
              </c:tx>
              <c:dLblPos val="r"/>
              <c:showLegendKey val="0"/>
              <c:showVal val="0"/>
              <c:showCatName val="1"/>
              <c:showSerName val="0"/>
              <c:showPercent val="0"/>
              <c:showBubbleSize val="0"/>
            </c:dLbl>
            <c:dLbl>
              <c:idx val="17"/>
              <c:layout>
                <c:manualLayout>
                  <c:x val="-0.14301488537709009"/>
                  <c:y val="8.9485437595533332E-3"/>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dLblPos val="r"/>
              <c:showLegendKey val="0"/>
              <c:showVal val="0"/>
              <c:showCatName val="1"/>
              <c:showSerName val="0"/>
              <c:showPercent val="0"/>
              <c:showBubbleSize val="0"/>
            </c:dLbl>
            <c:txPr>
              <a:bodyPr/>
              <a:lstStyle/>
              <a:p>
                <a:pPr>
                  <a:defRPr sz="600">
                    <a:solidFill>
                      <a:schemeClr val="bg1">
                        <a:lumMod val="65000"/>
                      </a:schemeClr>
                    </a:solidFill>
                  </a:defRPr>
                </a:pPr>
                <a:endParaRPr lang="en-US"/>
              </a:p>
            </c:txPr>
            <c:dLblPos val="r"/>
            <c:showLegendKey val="0"/>
            <c:showVal val="0"/>
            <c:showCatName val="1"/>
            <c:showSerName val="0"/>
            <c:showPercent val="0"/>
            <c:showBubbleSize val="0"/>
            <c:showLeaderLines val="0"/>
          </c:dLbls>
          <c:trendline>
            <c:trendlineType val="linear"/>
            <c:dispRSqr val="0"/>
            <c:dispEq val="0"/>
          </c:trendline>
          <c:xVal>
            <c:numRef>
              <c:f>('Children in Need'!$AQ$40:$AQ$52,'Children in Need'!$AQ$54:$AQ$55,'Children in Need'!$AQ$58:$AQ$61)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('Children in Need'!$AP$40:$AP$52,'Children in Need'!$AP$54:$AP$55,'Children in Need'!$AP$58:$AP$61)</c:f>
              <c:numCache>
                <c:formatCode>0.0</c:formatCode>
                <c:ptCount val="19"/>
                <c:pt idx="0">
                  <c:v>348.1933697735501</c:v>
                </c:pt>
                <c:pt idx="1">
                  <c:v>422.37865876250459</c:v>
                </c:pt>
                <c:pt idx="2">
                  <c:v>275.19332269547073</c:v>
                </c:pt>
                <c:pt idx="3">
                  <c:v>296.44175485966218</c:v>
                </c:pt>
                <c:pt idx="4">
                  <c:v>308.10740087202208</c:v>
                </c:pt>
                <c:pt idx="5">
                  <c:v>494.84126984126982</c:v>
                </c:pt>
                <c:pt idx="6">
                  <c:v>300.40985452416339</c:v>
                </c:pt>
                <c:pt idx="7">
                  <c:v>278.82003862034315</c:v>
                </c:pt>
                <c:pt idx="8">
                  <c:v>301.58162809400409</c:v>
                </c:pt>
                <c:pt idx="9">
                  <c:v>336.46612595085975</c:v>
                </c:pt>
                <c:pt idx="10">
                  <c:v>325.45454545454544</c:v>
                </c:pt>
                <c:pt idx="11">
                  <c:v>486.06751999126658</c:v>
                </c:pt>
                <c:pt idx="12">
                  <c:v>292.71120127517753</c:v>
                </c:pt>
                <c:pt idx="13">
                  <c:v>458.30744874852206</c:v>
                </c:pt>
                <c:pt idx="14">
                  <c:v>236.48739956524926</c:v>
                </c:pt>
                <c:pt idx="15">
                  <c:v>273.85822827085246</c:v>
                </c:pt>
                <c:pt idx="16">
                  <c:v>279.57452506680795</c:v>
                </c:pt>
                <c:pt idx="17">
                  <c:v>280.6062734082397</c:v>
                </c:pt>
                <c:pt idx="18">
                  <c:v>175.43859649122805</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layout>
                <c:manualLayout>
                  <c:x val="-3.6270396270396271E-2"/>
                  <c:y val="1.4914239599255556E-2"/>
                </c:manualLayout>
              </c:layout>
              <c:tx>
                <c:rich>
                  <a:bodyPr/>
                  <a:lstStyle/>
                  <a:p>
                    <a:r>
                      <a:rPr lang="en-GB"/>
                      <a:t>Somerset</a:t>
                    </a:r>
                  </a:p>
                </c:rich>
              </c:tx>
              <c:dLblPos val="r"/>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dLblPos val="l"/>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('Children in Need'!$AQ$53,'Children in Need'!$AQ$56,'Children in Need'!$AQ$57)</c:f>
              <c:numCache>
                <c:formatCode>0.0</c:formatCode>
                <c:ptCount val="3"/>
                <c:pt idx="0">
                  <c:v>14.8</c:v>
                </c:pt>
                <c:pt idx="1">
                  <c:v>17.2</c:v>
                </c:pt>
                <c:pt idx="2">
                  <c:v>24.1</c:v>
                </c:pt>
              </c:numCache>
            </c:numRef>
          </c:xVal>
          <c:yVal>
            <c:numRef>
              <c:f>('Children in Need'!$AP$53,'Children in Need'!$AP$56,'Children in Need'!$AP$57)</c:f>
              <c:numCache>
                <c:formatCode>0.0</c:formatCode>
                <c:ptCount val="3"/>
                <c:pt idx="0">
                  <c:v>283.52043189217289</c:v>
                </c:pt>
                <c:pt idx="1">
                  <c:v>387.97460676883264</c:v>
                </c:pt>
                <c:pt idx="2">
                  <c:v>471.3672013557719</c:v>
                </c:pt>
              </c:numCache>
            </c:numRef>
          </c:yVal>
          <c:smooth val="0"/>
        </c:ser>
        <c:ser>
          <c:idx val="1"/>
          <c:order val="2"/>
          <c:tx>
            <c:strRef>
              <c:f>'Children in Need'!$Z$4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'Children in Need'!$Y$40</c:f>
              <c:numCache>
                <c:formatCode>0.00</c:formatCode>
                <c:ptCount val="1"/>
                <c:pt idx="0">
                  <c:v>#N/A</c:v>
                </c:pt>
              </c:numCache>
            </c:numRef>
          </c:xVal>
          <c:yVal>
            <c:numRef>
              <c:f>'Children in Need'!$Z$40</c:f>
              <c:numCache>
                <c:formatCode>0.00</c:formatCode>
                <c:ptCount val="1"/>
                <c:pt idx="0">
                  <c:v>#N/A</c:v>
                </c:pt>
              </c:numCache>
            </c:numRef>
          </c:yVal>
          <c:smooth val="0"/>
        </c:ser>
        <c:ser>
          <c:idx val="2"/>
          <c:order val="3"/>
          <c:tx>
            <c:strRef>
              <c:f>'Children in Need'!$X$65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9.1445531925331766E-2"/>
                  <c:y val="-5.1645075858285129E-2"/>
                </c:manualLayout>
              </c:layout>
              <c:tx>
                <c:rich>
                  <a:bodyPr/>
                  <a:lstStyle/>
                  <a:p>
                    <a:r>
                      <a:rPr lang="en-US" sz="900" b="0" i="0" u="none" strike="noStrike" baseline="0">
                        <a:effectLst/>
                      </a:rPr>
                      <a:t>R² = 0.3654</a:t>
                    </a:r>
                    <a:endParaRPr lang="en-US"/>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'Children in Need'!$AA$65:$AA$66</c:f>
              <c:numCache>
                <c:formatCode>General</c:formatCode>
                <c:ptCount val="2"/>
                <c:pt idx="0" formatCode="#,##0.0">
                  <c:v>5</c:v>
                </c:pt>
                <c:pt idx="1">
                  <c:v>35</c:v>
                </c:pt>
              </c:numCache>
            </c:numRef>
          </c:xVal>
          <c:yVal>
            <c:numRef>
              <c:f>'Children in Need'!$AB$65:$AB$66</c:f>
              <c:numCache>
                <c:formatCode>0.0</c:formatCode>
                <c:ptCount val="2"/>
                <c:pt idx="0">
                  <c:v>228.73899999999998</c:v>
                </c:pt>
                <c:pt idx="1">
                  <c:v>500.71299999999997</c:v>
                </c:pt>
              </c:numCache>
            </c:numRef>
          </c:yVal>
          <c:smooth val="0"/>
        </c:ser>
        <c:ser>
          <c:idx val="4"/>
          <c:order val="4"/>
          <c:tx>
            <c:strRef>
              <c:f>'Children in Need'!$B$31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'Children in Need'!$R$31</c:f>
              <c:numCache>
                <c:formatCode>0.0</c:formatCode>
                <c:ptCount val="1"/>
                <c:pt idx="0">
                  <c:v>14.45223640702325</c:v>
                </c:pt>
              </c:numCache>
            </c:numRef>
          </c:xVal>
          <c:yVal>
            <c:numRef>
              <c:f>'Children in Need'!$O$31</c:f>
              <c:numCache>
                <c:formatCode>0.0</c:formatCode>
                <c:ptCount val="1"/>
                <c:pt idx="0">
                  <c:v>302.46850676574974</c:v>
                </c:pt>
              </c:numCache>
            </c:numRef>
          </c:yVal>
          <c:smooth val="0"/>
        </c:ser>
        <c:dLbls>
          <c:showLegendKey val="0"/>
          <c:showVal val="0"/>
          <c:showCatName val="0"/>
          <c:showSerName val="0"/>
          <c:showPercent val="0"/>
          <c:showBubbleSize val="0"/>
        </c:dLbls>
        <c:axId val="229649024"/>
        <c:axId val="229665792"/>
      </c:scatterChart>
      <c:valAx>
        <c:axId val="22964902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665792"/>
        <c:crosses val="autoZero"/>
        <c:crossBetween val="midCat"/>
      </c:valAx>
      <c:valAx>
        <c:axId val="229665792"/>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Children in Need per 10,000 0-17 year olds</a:t>
                </a:r>
              </a:p>
            </c:rich>
          </c:tx>
          <c:layout>
            <c:manualLayout>
              <c:xMode val="edge"/>
              <c:yMode val="edge"/>
              <c:x val="6.6789763167715926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649024"/>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 in Need, per 10,000 0-17 year olds</a:t>
            </a:r>
          </a:p>
        </c:rich>
      </c:tx>
      <c:layout>
        <c:manualLayout>
          <c:xMode val="edge"/>
          <c:yMode val="edge"/>
          <c:x val="0.17164814872449241"/>
          <c:y val="2.0819758371612838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'Children in Need'!$AK$40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'Children in Need'!$D$8:$H$8</c:f>
              <c:numCache>
                <c:formatCode>General</c:formatCode>
                <c:ptCount val="5"/>
                <c:pt idx="0">
                  <c:v>2013</c:v>
                </c:pt>
                <c:pt idx="1">
                  <c:v>2014</c:v>
                </c:pt>
                <c:pt idx="2">
                  <c:v>2015</c:v>
                </c:pt>
                <c:pt idx="3">
                  <c:v>2016</c:v>
                </c:pt>
                <c:pt idx="4">
                  <c:v>2017</c:v>
                </c:pt>
              </c:numCache>
            </c:numRef>
          </c:cat>
          <c:val>
            <c:numRef>
              <c:f>'Children in Need'!$AL$40:$AP$40</c:f>
              <c:numCache>
                <c:formatCode>0.0</c:formatCode>
                <c:ptCount val="5"/>
                <c:pt idx="0">
                  <c:v>284.96240601503757</c:v>
                </c:pt>
                <c:pt idx="1">
                  <c:v>285.60885608856086</c:v>
                </c:pt>
                <c:pt idx="2">
                  <c:v>269.06474820143887</c:v>
                </c:pt>
                <c:pt idx="3">
                  <c:v>297.51773049645391</c:v>
                </c:pt>
                <c:pt idx="4">
                  <c:v>348.1933697735501</c:v>
                </c:pt>
              </c:numCache>
            </c:numRef>
          </c:val>
          <c:smooth val="0"/>
        </c:ser>
        <c:ser>
          <c:idx val="1"/>
          <c:order val="1"/>
          <c:tx>
            <c:strRef>
              <c:f>'Children in Need'!$AK$41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Need'!$AL$41:$AP$41</c:f>
              <c:numCache>
                <c:formatCode>0.0</c:formatCode>
                <c:ptCount val="5"/>
                <c:pt idx="0">
                  <c:v>360.95617529880474</c:v>
                </c:pt>
                <c:pt idx="1">
                  <c:v>355.6435643564356</c:v>
                </c:pt>
                <c:pt idx="2">
                  <c:v>485.29411764705884</c:v>
                </c:pt>
                <c:pt idx="3">
                  <c:v>458.3984375</c:v>
                </c:pt>
                <c:pt idx="4">
                  <c:v>422.37865876250459</c:v>
                </c:pt>
              </c:numCache>
            </c:numRef>
          </c:val>
          <c:smooth val="0"/>
        </c:ser>
        <c:ser>
          <c:idx val="2"/>
          <c:order val="2"/>
          <c:tx>
            <c:strRef>
              <c:f>'Children in Need'!$AK$42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Need'!$AL$42:$AP$42</c:f>
              <c:numCache>
                <c:formatCode>0.0</c:formatCode>
                <c:ptCount val="5"/>
                <c:pt idx="0">
                  <c:v>169.64746345657784</c:v>
                </c:pt>
                <c:pt idx="1">
                  <c:v>205.52721088435374</c:v>
                </c:pt>
                <c:pt idx="2">
                  <c:v>227.33389402859547</c:v>
                </c:pt>
                <c:pt idx="3">
                  <c:v>218.49087893864015</c:v>
                </c:pt>
                <c:pt idx="4">
                  <c:v>275.19332269547073</c:v>
                </c:pt>
              </c:numCache>
            </c:numRef>
          </c:val>
          <c:smooth val="0"/>
        </c:ser>
        <c:ser>
          <c:idx val="5"/>
          <c:order val="3"/>
          <c:tx>
            <c:strRef>
              <c:f>'Children in Need'!$AK$43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Need'!$AL$43:$AP$43</c:f>
              <c:numCache>
                <c:formatCode>0.0</c:formatCode>
                <c:ptCount val="5"/>
                <c:pt idx="0">
                  <c:v>465.80459770114942</c:v>
                </c:pt>
                <c:pt idx="1">
                  <c:v>412.69083969465652</c:v>
                </c:pt>
                <c:pt idx="2">
                  <c:v>317.93168880455408</c:v>
                </c:pt>
                <c:pt idx="3">
                  <c:v>283.19169027384328</c:v>
                </c:pt>
                <c:pt idx="4">
                  <c:v>296.44175485966218</c:v>
                </c:pt>
              </c:numCache>
            </c:numRef>
          </c:val>
          <c:smooth val="0"/>
        </c:ser>
        <c:ser>
          <c:idx val="9"/>
          <c:order val="4"/>
          <c:tx>
            <c:strRef>
              <c:f>'Children in Need'!$AK$44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Need'!$AL$44:$AP$44</c:f>
              <c:numCache>
                <c:formatCode>0.0</c:formatCode>
                <c:ptCount val="5"/>
                <c:pt idx="0">
                  <c:v>231.47027411890352</c:v>
                </c:pt>
                <c:pt idx="1">
                  <c:v>284.49804895352963</c:v>
                </c:pt>
                <c:pt idx="2">
                  <c:v>277.72646536412077</c:v>
                </c:pt>
                <c:pt idx="3">
                  <c:v>309.7552323518978</c:v>
                </c:pt>
                <c:pt idx="4">
                  <c:v>308.10740087202208</c:v>
                </c:pt>
              </c:numCache>
            </c:numRef>
          </c:val>
          <c:smooth val="0"/>
        </c:ser>
        <c:ser>
          <c:idx val="10"/>
          <c:order val="5"/>
          <c:tx>
            <c:strRef>
              <c:f>'Children in Need'!$AK$45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Need'!$AL$45:$AP$45</c:f>
              <c:numCache>
                <c:formatCode>0.0</c:formatCode>
                <c:ptCount val="5"/>
                <c:pt idx="0">
                  <c:v>473.84615384615387</c:v>
                </c:pt>
                <c:pt idx="1">
                  <c:v>447.67441860465112</c:v>
                </c:pt>
                <c:pt idx="2">
                  <c:v>428.23529411764707</c:v>
                </c:pt>
                <c:pt idx="3">
                  <c:v>514.62450592885375</c:v>
                </c:pt>
                <c:pt idx="4">
                  <c:v>494.84126984126982</c:v>
                </c:pt>
              </c:numCache>
            </c:numRef>
          </c:val>
          <c:smooth val="0"/>
        </c:ser>
        <c:ser>
          <c:idx val="11"/>
          <c:order val="6"/>
          <c:tx>
            <c:strRef>
              <c:f>'Children in Need'!$AK$46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Need'!$AL$46:$AP$46</c:f>
              <c:numCache>
                <c:formatCode>0.0</c:formatCode>
                <c:ptCount val="5"/>
                <c:pt idx="0">
                  <c:v>272.52238345168263</c:v>
                </c:pt>
                <c:pt idx="1">
                  <c:v>308.04668304668303</c:v>
                </c:pt>
                <c:pt idx="2">
                  <c:v>279.68321657021016</c:v>
                </c:pt>
                <c:pt idx="3">
                  <c:v>281.17433414043586</c:v>
                </c:pt>
                <c:pt idx="4">
                  <c:v>300.40985452416339</c:v>
                </c:pt>
              </c:numCache>
            </c:numRef>
          </c:val>
          <c:smooth val="0"/>
        </c:ser>
        <c:ser>
          <c:idx val="12"/>
          <c:order val="7"/>
          <c:tx>
            <c:strRef>
              <c:f>'Children in Need'!$AK$47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Need'!$AL$47:$AP$47</c:f>
              <c:numCache>
                <c:formatCode>0.0</c:formatCode>
                <c:ptCount val="5"/>
                <c:pt idx="0">
                  <c:v>297.53694581280786</c:v>
                </c:pt>
                <c:pt idx="1">
                  <c:v>420.29220779220776</c:v>
                </c:pt>
                <c:pt idx="2">
                  <c:v>407.03999999999996</c:v>
                </c:pt>
                <c:pt idx="3">
                  <c:v>414.24050632911394</c:v>
                </c:pt>
                <c:pt idx="4">
                  <c:v>278.82003862034315</c:v>
                </c:pt>
              </c:numCache>
            </c:numRef>
          </c:val>
          <c:smooth val="0"/>
        </c:ser>
        <c:ser>
          <c:idx val="13"/>
          <c:order val="8"/>
          <c:tx>
            <c:strRef>
              <c:f>'Children in Need'!$AK$48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Need'!$AL$48:$AP$48</c:f>
              <c:numCache>
                <c:formatCode>0.0</c:formatCode>
                <c:ptCount val="5"/>
                <c:pt idx="0">
                  <c:v>207.09779179810727</c:v>
                </c:pt>
                <c:pt idx="1">
                  <c:v>232.34375000000003</c:v>
                </c:pt>
                <c:pt idx="2">
                  <c:v>242.94478527607362</c:v>
                </c:pt>
                <c:pt idx="3">
                  <c:v>261.72465960665659</c:v>
                </c:pt>
                <c:pt idx="4">
                  <c:v>301.58162809400409</c:v>
                </c:pt>
              </c:numCache>
            </c:numRef>
          </c:val>
          <c:smooth val="0"/>
        </c:ser>
        <c:ser>
          <c:idx val="15"/>
          <c:order val="9"/>
          <c:tx>
            <c:strRef>
              <c:f>'Children in Need'!$AK$49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Need'!$AL$49:$AP$49</c:f>
              <c:numCache>
                <c:formatCode>0.0</c:formatCode>
                <c:ptCount val="5"/>
                <c:pt idx="0">
                  <c:v>249.35344827586206</c:v>
                </c:pt>
                <c:pt idx="1">
                  <c:v>249.75053456878121</c:v>
                </c:pt>
                <c:pt idx="2">
                  <c:v>277.40793201133147</c:v>
                </c:pt>
                <c:pt idx="3">
                  <c:v>326.93935119887163</c:v>
                </c:pt>
                <c:pt idx="4">
                  <c:v>336.46612595085975</c:v>
                </c:pt>
              </c:numCache>
            </c:numRef>
          </c:val>
          <c:smooth val="0"/>
        </c:ser>
        <c:ser>
          <c:idx val="16"/>
          <c:order val="10"/>
          <c:tx>
            <c:strRef>
              <c:f>'Children in Need'!$AK$50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Need'!$AL$50:$AP$50</c:f>
              <c:numCache>
                <c:formatCode>0.0</c:formatCode>
                <c:ptCount val="5"/>
                <c:pt idx="0">
                  <c:v>306.38297872340422</c:v>
                </c:pt>
                <c:pt idx="1">
                  <c:v>311.73708920187789</c:v>
                </c:pt>
                <c:pt idx="2">
                  <c:v>330.87557603686639</c:v>
                </c:pt>
                <c:pt idx="3">
                  <c:v>303.88127853881281</c:v>
                </c:pt>
                <c:pt idx="4">
                  <c:v>325.45454545454544</c:v>
                </c:pt>
              </c:numCache>
            </c:numRef>
          </c:val>
          <c:smooth val="0"/>
        </c:ser>
        <c:ser>
          <c:idx val="17"/>
          <c:order val="11"/>
          <c:tx>
            <c:strRef>
              <c:f>'Children in Need'!$AK$51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Need'!$AL$51:$AP$51</c:f>
              <c:numCache>
                <c:formatCode>0.0</c:formatCode>
                <c:ptCount val="5"/>
                <c:pt idx="0">
                  <c:v>359.11764705882354</c:v>
                </c:pt>
                <c:pt idx="1">
                  <c:v>431.98847262247841</c:v>
                </c:pt>
                <c:pt idx="2">
                  <c:v>388.30083565459609</c:v>
                </c:pt>
                <c:pt idx="3">
                  <c:v>513.46153846153845</c:v>
                </c:pt>
                <c:pt idx="4">
                  <c:v>486.06751999126658</c:v>
                </c:pt>
              </c:numCache>
            </c:numRef>
          </c:val>
          <c:smooth val="0"/>
        </c:ser>
        <c:ser>
          <c:idx val="19"/>
          <c:order val="12"/>
          <c:tx>
            <c:strRef>
              <c:f>'Children in Need'!$AK$52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Need'!$AL$52:$AP$52</c:f>
              <c:numCache>
                <c:formatCode>0.0</c:formatCode>
                <c:ptCount val="5"/>
                <c:pt idx="0">
                  <c:v>297.89473684210526</c:v>
                </c:pt>
                <c:pt idx="1">
                  <c:v>398.20051413881748</c:v>
                </c:pt>
                <c:pt idx="2">
                  <c:v>363.40852130325811</c:v>
                </c:pt>
                <c:pt idx="3">
                  <c:v>394.33497536945811</c:v>
                </c:pt>
                <c:pt idx="4">
                  <c:v>292.71120127517753</c:v>
                </c:pt>
              </c:numCache>
            </c:numRef>
          </c:val>
          <c:smooth val="0"/>
        </c:ser>
        <c:ser>
          <c:idx val="3"/>
          <c:order val="13"/>
          <c:tx>
            <c:strRef>
              <c:f>'Children in Need'!$AK$53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Need'!$AL$53:$AP$53</c:f>
              <c:numCache>
                <c:formatCode>0.0</c:formatCode>
                <c:ptCount val="5"/>
                <c:pt idx="0">
                  <c:v>346.41544117647061</c:v>
                </c:pt>
                <c:pt idx="1">
                  <c:v>371.04779411764702</c:v>
                </c:pt>
                <c:pt idx="2">
                  <c:v>391.55188246097339</c:v>
                </c:pt>
                <c:pt idx="3">
                  <c:v>265.84249084249086</c:v>
                </c:pt>
                <c:pt idx="4">
                  <c:v>283.52043189217289</c:v>
                </c:pt>
              </c:numCache>
            </c:numRef>
          </c:val>
          <c:smooth val="0"/>
        </c:ser>
        <c:ser>
          <c:idx val="20"/>
          <c:order val="14"/>
          <c:tx>
            <c:strRef>
              <c:f>'Children in Need'!$AK$54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Need'!$AL$54:$AP$54</c:f>
              <c:numCache>
                <c:formatCode>0.0</c:formatCode>
                <c:ptCount val="5"/>
                <c:pt idx="0">
                  <c:v>455.48387096774195</c:v>
                </c:pt>
                <c:pt idx="1">
                  <c:v>411.81434599156114</c:v>
                </c:pt>
                <c:pt idx="2">
                  <c:v>277.16049382716051</c:v>
                </c:pt>
                <c:pt idx="3">
                  <c:v>700.00000000000011</c:v>
                </c:pt>
                <c:pt idx="4">
                  <c:v>458.30744874852206</c:v>
                </c:pt>
              </c:numCache>
            </c:numRef>
          </c:val>
          <c:smooth val="0"/>
        </c:ser>
        <c:ser>
          <c:idx val="22"/>
          <c:order val="15"/>
          <c:tx>
            <c:strRef>
              <c:f>'Children in Need'!$AK$55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Need'!$AL$55:$AP$55</c:f>
              <c:numCache>
                <c:formatCode>0.0</c:formatCode>
                <c:ptCount val="5"/>
                <c:pt idx="0">
                  <c:v>204.9679487179487</c:v>
                </c:pt>
                <c:pt idx="1">
                  <c:v>181.8650793650794</c:v>
                </c:pt>
                <c:pt idx="2">
                  <c:v>225.25530243519245</c:v>
                </c:pt>
                <c:pt idx="3">
                  <c:v>242.86271450858032</c:v>
                </c:pt>
                <c:pt idx="4">
                  <c:v>236.48739956524926</c:v>
                </c:pt>
              </c:numCache>
            </c:numRef>
          </c:val>
          <c:smooth val="0"/>
        </c:ser>
        <c:ser>
          <c:idx val="7"/>
          <c:order val="16"/>
          <c:tx>
            <c:strRef>
              <c:f>'Children in Need'!$AK$56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'Children in Need'!$AL$56:$AP$56</c:f>
              <c:numCache>
                <c:formatCode>0.0</c:formatCode>
                <c:ptCount val="5"/>
                <c:pt idx="0">
                  <c:v>254.21940928270041</c:v>
                </c:pt>
                <c:pt idx="1">
                  <c:v>337.78705636743211</c:v>
                </c:pt>
                <c:pt idx="2">
                  <c:v>386.62551440329219</c:v>
                </c:pt>
                <c:pt idx="3">
                  <c:v>401.63265306122452</c:v>
                </c:pt>
                <c:pt idx="4">
                  <c:v>387.97460676883264</c:v>
                </c:pt>
              </c:numCache>
            </c:numRef>
          </c:val>
          <c:smooth val="0"/>
        </c:ser>
        <c:ser>
          <c:idx val="8"/>
          <c:order val="17"/>
          <c:tx>
            <c:strRef>
              <c:f>'Children in Need'!$AK$57</c:f>
              <c:strCache>
                <c:ptCount val="1"/>
                <c:pt idx="0">
                  <c:v>Torbay</c:v>
                </c:pt>
              </c:strCache>
            </c:strRef>
          </c:tx>
          <c:spPr>
            <a:ln w="15875"/>
          </c:spPr>
          <c:marker>
            <c:symbol val="circle"/>
            <c:size val="5"/>
            <c:spPr>
              <a:solidFill>
                <a:schemeClr val="accent3">
                  <a:lumMod val="20000"/>
                  <a:lumOff val="80000"/>
                </a:schemeClr>
              </a:solidFill>
            </c:spPr>
          </c:marker>
          <c:val>
            <c:numRef>
              <c:f>'Children in Need'!$AL$57:$AP$57</c:f>
              <c:numCache>
                <c:formatCode>0.0</c:formatCode>
                <c:ptCount val="5"/>
                <c:pt idx="0">
                  <c:v>607.63052208835347</c:v>
                </c:pt>
                <c:pt idx="1">
                  <c:v>743.14516129032256</c:v>
                </c:pt>
                <c:pt idx="2">
                  <c:v>619.52191235059763</c:v>
                </c:pt>
                <c:pt idx="3">
                  <c:v>468.25396825396825</c:v>
                </c:pt>
                <c:pt idx="4">
                  <c:v>471.3672013557719</c:v>
                </c:pt>
              </c:numCache>
            </c:numRef>
          </c:val>
          <c:smooth val="0"/>
        </c:ser>
        <c:ser>
          <c:idx val="23"/>
          <c:order val="18"/>
          <c:tx>
            <c:strRef>
              <c:f>'Children in Need'!$AK$58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Need'!$AL$58:$AP$58</c:f>
              <c:numCache>
                <c:formatCode>0.0</c:formatCode>
                <c:ptCount val="5"/>
                <c:pt idx="0">
                  <c:v>198.60724233983288</c:v>
                </c:pt>
                <c:pt idx="1">
                  <c:v>234.73389355742299</c:v>
                </c:pt>
                <c:pt idx="2">
                  <c:v>268.25842696629218</c:v>
                </c:pt>
                <c:pt idx="3">
                  <c:v>295.23809523809524</c:v>
                </c:pt>
                <c:pt idx="4">
                  <c:v>273.85822827085246</c:v>
                </c:pt>
              </c:numCache>
            </c:numRef>
          </c:val>
          <c:smooth val="0"/>
        </c:ser>
        <c:ser>
          <c:idx val="24"/>
          <c:order val="19"/>
          <c:tx>
            <c:strRef>
              <c:f>'Children in Need'!$AK$59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Need'!$AL$59:$AP$59</c:f>
              <c:numCache>
                <c:formatCode>0.0</c:formatCode>
                <c:ptCount val="5"/>
                <c:pt idx="0">
                  <c:v>233.81642512077295</c:v>
                </c:pt>
                <c:pt idx="1">
                  <c:v>298.14371257485027</c:v>
                </c:pt>
                <c:pt idx="2">
                  <c:v>282.34597156398104</c:v>
                </c:pt>
                <c:pt idx="3">
                  <c:v>227.52347417840377</c:v>
                </c:pt>
                <c:pt idx="4">
                  <c:v>279.57452506680795</c:v>
                </c:pt>
              </c:numCache>
            </c:numRef>
          </c:val>
          <c:smooth val="0"/>
        </c:ser>
        <c:ser>
          <c:idx val="25"/>
          <c:order val="20"/>
          <c:tx>
            <c:strRef>
              <c:f>'Children in Need'!$AK$60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Need'!$AL$60:$AP$60</c:f>
              <c:numCache>
                <c:formatCode>0.0</c:formatCode>
                <c:ptCount val="5"/>
                <c:pt idx="0">
                  <c:v>206.04229607250755</c:v>
                </c:pt>
                <c:pt idx="1">
                  <c:v>285.58558558558559</c:v>
                </c:pt>
                <c:pt idx="2">
                  <c:v>251.79640718562877</c:v>
                </c:pt>
                <c:pt idx="3">
                  <c:v>300.593471810089</c:v>
                </c:pt>
                <c:pt idx="4">
                  <c:v>280.6062734082397</c:v>
                </c:pt>
              </c:numCache>
            </c:numRef>
          </c:val>
          <c:smooth val="0"/>
        </c:ser>
        <c:ser>
          <c:idx val="26"/>
          <c:order val="21"/>
          <c:tx>
            <c:strRef>
              <c:f>'Children in Need'!$AK$61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Need'!$AL$61:$AP$61</c:f>
              <c:numCache>
                <c:formatCode>0.0</c:formatCode>
                <c:ptCount val="5"/>
                <c:pt idx="0">
                  <c:v>154.46927374301674</c:v>
                </c:pt>
                <c:pt idx="1">
                  <c:v>149.44751381215471</c:v>
                </c:pt>
                <c:pt idx="2">
                  <c:v>141.73441734417344</c:v>
                </c:pt>
                <c:pt idx="3">
                  <c:v>150.93833780160858</c:v>
                </c:pt>
                <c:pt idx="4">
                  <c:v>175.43859649122805</c:v>
                </c:pt>
              </c:numCache>
            </c:numRef>
          </c:val>
          <c:smooth val="0"/>
        </c:ser>
        <c:ser>
          <c:idx val="4"/>
          <c:order val="22"/>
          <c:tx>
            <c:strRef>
              <c:f>'Children in Need'!$AK$62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'Children in Need'!$D$8:$H$8</c:f>
              <c:numCache>
                <c:formatCode>General</c:formatCode>
                <c:ptCount val="5"/>
                <c:pt idx="0">
                  <c:v>2013</c:v>
                </c:pt>
                <c:pt idx="1">
                  <c:v>2014</c:v>
                </c:pt>
                <c:pt idx="2">
                  <c:v>2015</c:v>
                </c:pt>
                <c:pt idx="3">
                  <c:v>2016</c:v>
                </c:pt>
                <c:pt idx="4">
                  <c:v>2017</c:v>
                </c:pt>
              </c:numCache>
            </c:numRef>
          </c:cat>
          <c:val>
            <c:numRef>
              <c:f>'Children in Need'!$AL$62:$AP$62</c:f>
              <c:numCache>
                <c:formatCode>0.0</c:formatCode>
                <c:ptCount val="5"/>
                <c:pt idx="0">
                  <c:v>263.11685537278356</c:v>
                </c:pt>
                <c:pt idx="1">
                  <c:v>287.87894848420603</c:v>
                </c:pt>
                <c:pt idx="2">
                  <c:v>282.85369183909256</c:v>
                </c:pt>
                <c:pt idx="3">
                  <c:v>302.94040978051197</c:v>
                </c:pt>
                <c:pt idx="4">
                  <c:v>302.46850676574974</c:v>
                </c:pt>
              </c:numCache>
            </c:numRef>
          </c:val>
          <c:smooth val="0"/>
        </c:ser>
        <c:ser>
          <c:idx val="14"/>
          <c:order val="23"/>
          <c:tx>
            <c:strRef>
              <c:f>'Children in Need'!$AK$63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'Children in Need'!$AL$63:$AP$63</c:f>
              <c:numCache>
                <c:formatCode>0.0</c:formatCode>
                <c:ptCount val="5"/>
                <c:pt idx="0">
                  <c:v>332.17810923448121</c:v>
                </c:pt>
                <c:pt idx="1">
                  <c:v>346.37465262350923</c:v>
                </c:pt>
                <c:pt idx="2">
                  <c:v>337.31031686465315</c:v>
                </c:pt>
                <c:pt idx="3">
                  <c:v>337.73195523167698</c:v>
                </c:pt>
                <c:pt idx="4">
                  <c:v>330.4377147859995</c:v>
                </c:pt>
              </c:numCache>
            </c:numRef>
          </c:val>
          <c:smooth val="0"/>
        </c:ser>
        <c:ser>
          <c:idx val="6"/>
          <c:order val="24"/>
          <c:tx>
            <c:strRef>
              <c:f>'Children in Need'!$AK$64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'Children in Need'!$D$8:$H$8</c:f>
              <c:numCache>
                <c:formatCode>General</c:formatCode>
                <c:ptCount val="5"/>
                <c:pt idx="0">
                  <c:v>2013</c:v>
                </c:pt>
                <c:pt idx="1">
                  <c:v>2014</c:v>
                </c:pt>
                <c:pt idx="2">
                  <c:v>2015</c:v>
                </c:pt>
                <c:pt idx="3">
                  <c:v>2016</c:v>
                </c:pt>
                <c:pt idx="4">
                  <c:v>2017</c:v>
                </c:pt>
              </c:numCache>
            </c:numRef>
          </c:cat>
          <c:val>
            <c:numRef>
              <c:f>'Children in Need'!$AL$64:$AP$64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161024"/>
        <c:axId val="229314944"/>
      </c:lineChart>
      <c:catAx>
        <c:axId val="230161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314944"/>
        <c:crosses val="autoZero"/>
        <c:auto val="1"/>
        <c:lblAlgn val="ctr"/>
        <c:lblOffset val="100"/>
        <c:tickLblSkip val="1"/>
        <c:tickMarkSkip val="1"/>
        <c:noMultiLvlLbl val="0"/>
      </c:catAx>
      <c:valAx>
        <c:axId val="22931494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161024"/>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Children</a:t>
            </a:r>
            <a:r>
              <a:rPr lang="en-GB" baseline="0"/>
              <a:t> in Need </a:t>
            </a:r>
            <a:r>
              <a:rPr lang="en-GB"/>
              <a:t>(Selected LA</a:t>
            </a:r>
            <a:r>
              <a:rPr lang="en-GB" baseline="0"/>
              <a:t> vs. SE)</a:t>
            </a:r>
            <a:r>
              <a:rPr lang="en-GB"/>
              <a:t> </a:t>
            </a:r>
          </a:p>
        </c:rich>
      </c:tx>
      <c:layout>
        <c:manualLayout>
          <c:xMode val="edge"/>
          <c:yMode val="edge"/>
          <c:x val="0.15863149973386192"/>
          <c:y val="2.7670916135483066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'Children in Need'!$Z$4</c:f>
              <c:strCache>
                <c:ptCount val="1"/>
                <c:pt idx="0">
                  <c:v>Selected LA- (None)</c:v>
                </c:pt>
              </c:strCache>
            </c:strRef>
          </c:tx>
          <c:spPr>
            <a:solidFill>
              <a:srgbClr val="66FF99"/>
            </a:solidFill>
            <a:ln>
              <a:solidFill>
                <a:schemeClr val="tx1">
                  <a:lumMod val="75000"/>
                  <a:lumOff val="25000"/>
                </a:schemeClr>
              </a:solidFill>
            </a:ln>
          </c:spPr>
          <c:invertIfNegative val="0"/>
          <c:val>
            <c:numRef>
              <c:f>'Children in Need'!$X$70:$AB$70</c:f>
              <c:numCache>
                <c:formatCode>0.0</c:formatCode>
                <c:ptCount val="5"/>
                <c:pt idx="0">
                  <c:v>#N/A</c:v>
                </c:pt>
                <c:pt idx="1">
                  <c:v>#N/A</c:v>
                </c:pt>
                <c:pt idx="2">
                  <c:v>#N/A</c:v>
                </c:pt>
                <c:pt idx="3">
                  <c:v>#N/A</c:v>
                </c:pt>
                <c:pt idx="4">
                  <c:v>#N/A</c:v>
                </c:pt>
              </c:numCache>
            </c:numRef>
          </c:val>
        </c:ser>
        <c:ser>
          <c:idx val="4"/>
          <c:order val="1"/>
          <c:tx>
            <c:strRef>
              <c:f>'Children in Need'!$B$31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'Children in Need'!$K$8:$O$8</c:f>
              <c:numCache>
                <c:formatCode>General</c:formatCode>
                <c:ptCount val="5"/>
                <c:pt idx="0">
                  <c:v>2013</c:v>
                </c:pt>
                <c:pt idx="1">
                  <c:v>2014</c:v>
                </c:pt>
                <c:pt idx="2">
                  <c:v>2015</c:v>
                </c:pt>
                <c:pt idx="3">
                  <c:v>2016</c:v>
                </c:pt>
                <c:pt idx="4">
                  <c:v>2017</c:v>
                </c:pt>
              </c:numCache>
            </c:numRef>
          </c:cat>
          <c:val>
            <c:numRef>
              <c:f>'Children in Need'!$K$31:$O$31</c:f>
              <c:numCache>
                <c:formatCode>0.0</c:formatCode>
                <c:ptCount val="5"/>
                <c:pt idx="0">
                  <c:v>263.11685537278356</c:v>
                </c:pt>
                <c:pt idx="1">
                  <c:v>287.87894848420603</c:v>
                </c:pt>
                <c:pt idx="2">
                  <c:v>282.85369183909256</c:v>
                </c:pt>
                <c:pt idx="3">
                  <c:v>302.94040978051197</c:v>
                </c:pt>
                <c:pt idx="4">
                  <c:v>302.46850676574974</c:v>
                </c:pt>
              </c:numCache>
            </c:numRef>
          </c:val>
        </c:ser>
        <c:ser>
          <c:idx val="0"/>
          <c:order val="2"/>
          <c:tx>
            <c:strRef>
              <c:f>'Children in Need'!$B$32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'Children in Need'!$K$32:$O$32</c:f>
              <c:numCache>
                <c:formatCode>0.0</c:formatCode>
                <c:ptCount val="5"/>
                <c:pt idx="0">
                  <c:v>332.17810923448121</c:v>
                </c:pt>
                <c:pt idx="1">
                  <c:v>346.37465262350923</c:v>
                </c:pt>
                <c:pt idx="2">
                  <c:v>337.31031686465315</c:v>
                </c:pt>
                <c:pt idx="3">
                  <c:v>337.73195523167698</c:v>
                </c:pt>
                <c:pt idx="4">
                  <c:v>330.4377147859995</c:v>
                </c:pt>
              </c:numCache>
            </c:numRef>
          </c:val>
        </c:ser>
        <c:dLbls>
          <c:showLegendKey val="0"/>
          <c:showVal val="0"/>
          <c:showCatName val="0"/>
          <c:showSerName val="0"/>
          <c:showPercent val="0"/>
          <c:showBubbleSize val="0"/>
        </c:dLbls>
        <c:gapWidth val="100"/>
        <c:axId val="229373440"/>
        <c:axId val="229374976"/>
      </c:barChart>
      <c:catAx>
        <c:axId val="229373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374976"/>
        <c:crosses val="autoZero"/>
        <c:auto val="1"/>
        <c:lblAlgn val="ctr"/>
        <c:lblOffset val="100"/>
        <c:noMultiLvlLbl val="0"/>
      </c:catAx>
      <c:valAx>
        <c:axId val="22937497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9373440"/>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Children in Need</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'Children in Need'!$T$8</c:f>
              <c:strCache>
                <c:ptCount val="1"/>
                <c:pt idx="0">
                  <c:v>Distance</c:v>
                </c:pt>
              </c:strCache>
            </c:strRef>
          </c:tx>
          <c:spPr>
            <a:solidFill>
              <a:srgbClr val="FB994F"/>
            </a:solidFill>
            <a:ln w="25400">
              <a:noFill/>
            </a:ln>
          </c:spPr>
          <c:invertIfNegative val="0"/>
          <c:cat>
            <c:strRef>
              <c:f>'Children in Need'!$X$76:$X$99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'Children in Need'!$T$9:$T$32</c:f>
              <c:numCache>
                <c:formatCode>0.0</c:formatCode>
                <c:ptCount val="24"/>
                <c:pt idx="0">
                  <c:v>62.996269773550125</c:v>
                </c:pt>
                <c:pt idx="1">
                  <c:v>82.241028762504584</c:v>
                </c:pt>
                <c:pt idx="2">
                  <c:v>-0.97245730452925727</c:v>
                </c:pt>
                <c:pt idx="3">
                  <c:v>-36.922385140337838</c:v>
                </c:pt>
                <c:pt idx="4">
                  <c:v>16.889420872022072</c:v>
                </c:pt>
                <c:pt idx="5">
                  <c:v>138.89882984126984</c:v>
                </c:pt>
                <c:pt idx="6">
                  <c:v>-35.964725475836588</c:v>
                </c:pt>
                <c:pt idx="7">
                  <c:v>-89.164161379656832</c:v>
                </c:pt>
                <c:pt idx="8">
                  <c:v>-49.092541905995915</c:v>
                </c:pt>
                <c:pt idx="9">
                  <c:v>45.248145950859737</c:v>
                </c:pt>
                <c:pt idx="10">
                  <c:v>-56.07663454545451</c:v>
                </c:pt>
                <c:pt idx="11">
                  <c:v>134.64073999126657</c:v>
                </c:pt>
                <c:pt idx="12">
                  <c:v>-56.457748724822466</c:v>
                </c:pt>
                <c:pt idx="13">
                  <c:v>-30.27584810782713</c:v>
                </c:pt>
                <c:pt idx="14">
                  <c:v>67.744948748522063</c:v>
                </c:pt>
                <c:pt idx="15">
                  <c:v>-38.925770434750717</c:v>
                </c:pt>
                <c:pt idx="16">
                  <c:v>56.115686768832632</c:v>
                </c:pt>
                <c:pt idx="17">
                  <c:v>87.578191355771935</c:v>
                </c:pt>
                <c:pt idx="18">
                  <c:v>-6.8232117291475447</c:v>
                </c:pt>
                <c:pt idx="19">
                  <c:v>-19.92216493319205</c:v>
                </c:pt>
                <c:pt idx="20">
                  <c:v>14.97703340823972</c:v>
                </c:pt>
                <c:pt idx="21">
                  <c:v>-78.148883508771945</c:v>
                </c:pt>
                <c:pt idx="22">
                  <c:v>-8.7104696571479394</c:v>
                </c:pt>
                <c:pt idx="23">
                  <c:v>-21.761330287137582</c:v>
                </c:pt>
              </c:numCache>
            </c:numRef>
          </c:val>
        </c:ser>
        <c:ser>
          <c:idx val="0"/>
          <c:order val="1"/>
          <c:tx>
            <c:strRef>
              <c:f>'Children in Need'!$Z$4</c:f>
              <c:strCache>
                <c:ptCount val="1"/>
                <c:pt idx="0">
                  <c:v>Selected LA- (None)</c:v>
                </c:pt>
              </c:strCache>
            </c:strRef>
          </c:tx>
          <c:spPr>
            <a:solidFill>
              <a:srgbClr val="66FF99"/>
            </a:solidFill>
            <a:ln w="12700">
              <a:solidFill>
                <a:srgbClr val="000000"/>
              </a:solidFill>
              <a:prstDash val="solid"/>
            </a:ln>
          </c:spPr>
          <c:invertIfNegative val="0"/>
          <c:cat>
            <c:strRef>
              <c:f>'Children in Need'!$X$76:$X$99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'Children in Need'!$Z$76:$Z$99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30257792"/>
        <c:axId val="230259328"/>
      </c:barChart>
      <c:catAx>
        <c:axId val="23025779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259328"/>
        <c:crossesAt val="0"/>
        <c:auto val="1"/>
        <c:lblAlgn val="ctr"/>
        <c:lblOffset val="100"/>
        <c:noMultiLvlLbl val="0"/>
      </c:catAx>
      <c:valAx>
        <c:axId val="23025932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25779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Children in Need </a:t>
            </a:r>
          </a:p>
          <a:p>
            <a:pPr algn="l">
              <a:defRPr sz="1000" b="1" i="0" u="none" strike="noStrike" baseline="0">
                <a:solidFill>
                  <a:srgbClr val="000000"/>
                </a:solidFill>
                <a:latin typeface="Arial"/>
                <a:ea typeface="Arial"/>
                <a:cs typeface="Arial"/>
              </a:defRPr>
            </a:pPr>
            <a:r>
              <a:rPr lang="en-GB"/>
              <a:t>2014-2017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343135348822138"/>
          <c:w val="0.68840427716091512"/>
          <c:h val="0.80894867308253138"/>
        </c:manualLayout>
      </c:layout>
      <c:barChart>
        <c:barDir val="bar"/>
        <c:grouping val="clustered"/>
        <c:varyColors val="0"/>
        <c:ser>
          <c:idx val="0"/>
          <c:order val="0"/>
          <c:tx>
            <c:strRef>
              <c:f>'Children in Need'!$I$7</c:f>
              <c:strCache>
                <c:ptCount val="1"/>
                <c:pt idx="0">
                  <c:v>% Change 2014-17</c:v>
                </c:pt>
              </c:strCache>
            </c:strRef>
          </c:tx>
          <c:spPr>
            <a:solidFill>
              <a:srgbClr val="FB994F"/>
            </a:solidFill>
            <a:ln w="25400">
              <a:noFill/>
            </a:ln>
          </c:spPr>
          <c:invertIfNegative val="0"/>
          <c:cat>
            <c:strRef>
              <c:f>'Children in Need'!$B$9:$B$32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'Children in Need'!$I$9:$I$32</c:f>
              <c:numCache>
                <c:formatCode>0.0%</c:formatCode>
                <c:ptCount val="24"/>
                <c:pt idx="0">
                  <c:v>0.26744186046511625</c:v>
                </c:pt>
                <c:pt idx="1">
                  <c:v>0.20601336302895323</c:v>
                </c:pt>
                <c:pt idx="2">
                  <c:v>0.39139429044269758</c:v>
                </c:pt>
                <c:pt idx="3">
                  <c:v>-0.27398843930635836</c:v>
                </c:pt>
                <c:pt idx="4">
                  <c:v>8.6408977556109726E-2</c:v>
                </c:pt>
                <c:pt idx="5">
                  <c:v>7.9653679653679657E-2</c:v>
                </c:pt>
                <c:pt idx="6">
                  <c:v>-2.4925224327018943E-3</c:v>
                </c:pt>
                <c:pt idx="7">
                  <c:v>-0.31402085747392816</c:v>
                </c:pt>
                <c:pt idx="8">
                  <c:v>0.3618022864828514</c:v>
                </c:pt>
                <c:pt idx="9">
                  <c:v>0.37214611872146119</c:v>
                </c:pt>
                <c:pt idx="10">
                  <c:v>7.8313253012048195E-2</c:v>
                </c:pt>
                <c:pt idx="11">
                  <c:v>0.18812541694462975</c:v>
                </c:pt>
                <c:pt idx="12">
                  <c:v>-0.21755971594577148</c:v>
                </c:pt>
                <c:pt idx="13">
                  <c:v>-0.22987366856576666</c:v>
                </c:pt>
                <c:pt idx="14">
                  <c:v>0.1716188524590164</c:v>
                </c:pt>
                <c:pt idx="15">
                  <c:v>0.33646083351516476</c:v>
                </c:pt>
                <c:pt idx="16">
                  <c:v>0.18603213844252164</c:v>
                </c:pt>
                <c:pt idx="17">
                  <c:v>-0.35105805751492131</c:v>
                </c:pt>
                <c:pt idx="18">
                  <c:v>0.17422434367541767</c:v>
                </c:pt>
                <c:pt idx="19">
                  <c:v>-3.5549307089777063E-2</c:v>
                </c:pt>
                <c:pt idx="20">
                  <c:v>8.4121976866456359E-3</c:v>
                </c:pt>
                <c:pt idx="21">
                  <c:v>0.23290203327171904</c:v>
                </c:pt>
                <c:pt idx="22">
                  <c:v>7.6513798626581003E-2</c:v>
                </c:pt>
                <c:pt idx="23">
                  <c:v>-2.0548289738430585E-2</c:v>
                </c:pt>
              </c:numCache>
            </c:numRef>
          </c:val>
        </c:ser>
        <c:ser>
          <c:idx val="1"/>
          <c:order val="1"/>
          <c:tx>
            <c:strRef>
              <c:f>'Children in Need'!$Z$4</c:f>
              <c:strCache>
                <c:ptCount val="1"/>
                <c:pt idx="0">
                  <c:v>Selected LA- (None)</c:v>
                </c:pt>
              </c:strCache>
            </c:strRef>
          </c:tx>
          <c:spPr>
            <a:solidFill>
              <a:srgbClr val="66FF99"/>
            </a:solidFill>
            <a:ln w="12700">
              <a:solidFill>
                <a:srgbClr val="000000"/>
              </a:solidFill>
              <a:prstDash val="solid"/>
            </a:ln>
          </c:spPr>
          <c:invertIfNegative val="0"/>
          <c:cat>
            <c:strRef>
              <c:f>'Children in Need'!$B$9:$B$32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'Children in Need'!$Y$76:$Y$99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31091584"/>
        <c:axId val="231093376"/>
      </c:barChart>
      <c:catAx>
        <c:axId val="2310915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093376"/>
        <c:crosses val="autoZero"/>
        <c:auto val="1"/>
        <c:lblAlgn val="ctr"/>
        <c:lblOffset val="100"/>
        <c:noMultiLvlLbl val="0"/>
      </c:catAx>
      <c:valAx>
        <c:axId val="23109337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091584"/>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 per 10,000 0-17 year olds</a:t>
            </a:r>
          </a:p>
        </c:rich>
      </c:tx>
      <c:layout>
        <c:manualLayout>
          <c:xMode val="edge"/>
          <c:yMode val="edge"/>
          <c:x val="0.2190790586323153"/>
          <c:y val="2.0819683542766424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Referrals!$AK$40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Referrals!$D$8:$H$8</c:f>
              <c:numCache>
                <c:formatCode>General</c:formatCode>
                <c:ptCount val="5"/>
                <c:pt idx="0">
                  <c:v>2013</c:v>
                </c:pt>
                <c:pt idx="1">
                  <c:v>2014</c:v>
                </c:pt>
                <c:pt idx="2">
                  <c:v>2015</c:v>
                </c:pt>
                <c:pt idx="3">
                  <c:v>2016</c:v>
                </c:pt>
                <c:pt idx="4">
                  <c:v>2017</c:v>
                </c:pt>
              </c:numCache>
            </c:numRef>
          </c:cat>
          <c:val>
            <c:numRef>
              <c:f>Referrals!$AL$40:$AP$40</c:f>
              <c:numCache>
                <c:formatCode>0.0</c:formatCode>
                <c:ptCount val="5"/>
                <c:pt idx="0">
                  <c:v>412.78195488721803</c:v>
                </c:pt>
                <c:pt idx="1">
                  <c:v>419.18819188191884</c:v>
                </c:pt>
                <c:pt idx="2">
                  <c:v>381.29496402877697</c:v>
                </c:pt>
                <c:pt idx="3">
                  <c:v>463.12056737588654</c:v>
                </c:pt>
                <c:pt idx="4">
                  <c:v>583.51671754099527</c:v>
                </c:pt>
              </c:numCache>
            </c:numRef>
          </c:val>
          <c:smooth val="0"/>
        </c:ser>
        <c:ser>
          <c:idx val="1"/>
          <c:order val="1"/>
          <c:tx>
            <c:strRef>
              <c:f>Referrals!$AK$41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Referrals!$AL$41:$AP$41</c:f>
              <c:numCache>
                <c:formatCode>0.0</c:formatCode>
                <c:ptCount val="5"/>
                <c:pt idx="0">
                  <c:v>955.17928286852589</c:v>
                </c:pt>
                <c:pt idx="1">
                  <c:v>838.01980198019805</c:v>
                </c:pt>
                <c:pt idx="2">
                  <c:v>1432.7450980392157</c:v>
                </c:pt>
                <c:pt idx="3">
                  <c:v>669.140625</c:v>
                </c:pt>
                <c:pt idx="4">
                  <c:v>663.98861176654123</c:v>
                </c:pt>
              </c:numCache>
            </c:numRef>
          </c:val>
          <c:smooth val="0"/>
        </c:ser>
        <c:ser>
          <c:idx val="2"/>
          <c:order val="2"/>
          <c:tx>
            <c:strRef>
              <c:f>Referrals!$AK$42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Referrals!$AL$42:$AP$42</c:f>
              <c:numCache>
                <c:formatCode>0.0</c:formatCode>
                <c:ptCount val="5"/>
                <c:pt idx="0">
                  <c:v>379.87962166809973</c:v>
                </c:pt>
                <c:pt idx="1">
                  <c:v>622.19387755102036</c:v>
                </c:pt>
                <c:pt idx="2">
                  <c:v>431.37089991589573</c:v>
                </c:pt>
                <c:pt idx="3">
                  <c:v>576.94859038142624</c:v>
                </c:pt>
                <c:pt idx="4">
                  <c:v>753.1606726402357</c:v>
                </c:pt>
              </c:numCache>
            </c:numRef>
          </c:val>
          <c:smooth val="0"/>
        </c:ser>
        <c:ser>
          <c:idx val="5"/>
          <c:order val="3"/>
          <c:tx>
            <c:strRef>
              <c:f>Referrals!$AK$43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Referrals!$AL$43:$AP$43</c:f>
              <c:numCache>
                <c:formatCode>0.0</c:formatCode>
                <c:ptCount val="5"/>
                <c:pt idx="0">
                  <c:v>927.29885057471267</c:v>
                </c:pt>
                <c:pt idx="1">
                  <c:v>708.96946564885502</c:v>
                </c:pt>
                <c:pt idx="2">
                  <c:v>378.55787476280835</c:v>
                </c:pt>
                <c:pt idx="3">
                  <c:v>301.98300283286119</c:v>
                </c:pt>
                <c:pt idx="4">
                  <c:v>347.04455123061092</c:v>
                </c:pt>
              </c:numCache>
            </c:numRef>
          </c:val>
          <c:smooth val="0"/>
        </c:ser>
        <c:ser>
          <c:idx val="9"/>
          <c:order val="4"/>
          <c:tx>
            <c:strRef>
              <c:f>Referrals!$AK$44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Referrals!$AL$44:$AP$44</c:f>
              <c:numCache>
                <c:formatCode>0.0</c:formatCode>
                <c:ptCount val="5"/>
                <c:pt idx="0">
                  <c:v>366.57173371306516</c:v>
                </c:pt>
                <c:pt idx="1">
                  <c:v>575.09755232351893</c:v>
                </c:pt>
                <c:pt idx="2">
                  <c:v>594.99111900532853</c:v>
                </c:pt>
                <c:pt idx="3">
                  <c:v>591.20255409719766</c:v>
                </c:pt>
                <c:pt idx="4">
                  <c:v>687.25666658415582</c:v>
                </c:pt>
              </c:numCache>
            </c:numRef>
          </c:val>
          <c:smooth val="0"/>
        </c:ser>
        <c:ser>
          <c:idx val="10"/>
          <c:order val="5"/>
          <c:tx>
            <c:strRef>
              <c:f>Referrals!$AK$45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Referrals!$AL$45:$AP$45</c:f>
              <c:numCache>
                <c:formatCode>0.0</c:formatCode>
                <c:ptCount val="5"/>
                <c:pt idx="0">
                  <c:v>1148.4615384615386</c:v>
                </c:pt>
                <c:pt idx="1">
                  <c:v>856.97674418604652</c:v>
                </c:pt>
                <c:pt idx="2">
                  <c:v>931.37254901960785</c:v>
                </c:pt>
                <c:pt idx="3">
                  <c:v>944.26877470355737</c:v>
                </c:pt>
                <c:pt idx="4">
                  <c:v>1036.9047619047619</c:v>
                </c:pt>
              </c:numCache>
            </c:numRef>
          </c:val>
          <c:smooth val="0"/>
        </c:ser>
        <c:ser>
          <c:idx val="11"/>
          <c:order val="6"/>
          <c:tx>
            <c:strRef>
              <c:f>Referrals!$AK$46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Referrals!$AL$46:$AP$46</c:f>
              <c:numCache>
                <c:formatCode>0.0</c:formatCode>
                <c:ptCount val="5"/>
                <c:pt idx="0">
                  <c:v>452.11485026242673</c:v>
                </c:pt>
                <c:pt idx="1">
                  <c:v>588.57493857493853</c:v>
                </c:pt>
                <c:pt idx="2">
                  <c:v>503.4724337496192</c:v>
                </c:pt>
                <c:pt idx="3">
                  <c:v>464.34624697336562</c:v>
                </c:pt>
                <c:pt idx="4">
                  <c:v>474.56049482802626</c:v>
                </c:pt>
              </c:numCache>
            </c:numRef>
          </c:val>
          <c:smooth val="0"/>
        </c:ser>
        <c:ser>
          <c:idx val="12"/>
          <c:order val="7"/>
          <c:tx>
            <c:strRef>
              <c:f>Referrals!$AK$47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Referrals!$AL$47:$AP$47</c:f>
              <c:numCache>
                <c:formatCode>0.0</c:formatCode>
                <c:ptCount val="5"/>
                <c:pt idx="0">
                  <c:v>1208.7027914614123</c:v>
                </c:pt>
                <c:pt idx="1">
                  <c:v>691.39610389610391</c:v>
                </c:pt>
                <c:pt idx="2">
                  <c:v>492.79999999999995</c:v>
                </c:pt>
                <c:pt idx="3">
                  <c:v>532.91139240506334</c:v>
                </c:pt>
                <c:pt idx="4">
                  <c:v>428.90559994976212</c:v>
                </c:pt>
              </c:numCache>
            </c:numRef>
          </c:val>
          <c:smooth val="0"/>
        </c:ser>
        <c:ser>
          <c:idx val="13"/>
          <c:order val="8"/>
          <c:tx>
            <c:strRef>
              <c:f>Referrals!$AK$48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Referrals!$AL$48:$AP$48</c:f>
              <c:numCache>
                <c:formatCode>0.0</c:formatCode>
                <c:ptCount val="5"/>
                <c:pt idx="0">
                  <c:v>515.61514195583595</c:v>
                </c:pt>
                <c:pt idx="1">
                  <c:v>490.3125</c:v>
                </c:pt>
                <c:pt idx="2">
                  <c:v>394.01840490797548</c:v>
                </c:pt>
                <c:pt idx="3">
                  <c:v>418.91074130105898</c:v>
                </c:pt>
                <c:pt idx="4">
                  <c:v>459.14872069818006</c:v>
                </c:pt>
              </c:numCache>
            </c:numRef>
          </c:val>
          <c:smooth val="0"/>
        </c:ser>
        <c:ser>
          <c:idx val="15"/>
          <c:order val="9"/>
          <c:tx>
            <c:strRef>
              <c:f>Referrals!$AK$49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Referrals!$AL$49:$AP$49</c:f>
              <c:numCache>
                <c:formatCode>0.0</c:formatCode>
                <c:ptCount val="5"/>
                <c:pt idx="0">
                  <c:v>460.56034482758622</c:v>
                </c:pt>
                <c:pt idx="1">
                  <c:v>420.88382038488953</c:v>
                </c:pt>
                <c:pt idx="2">
                  <c:v>401.06232294617564</c:v>
                </c:pt>
                <c:pt idx="3">
                  <c:v>476.02256699576873</c:v>
                </c:pt>
                <c:pt idx="4">
                  <c:v>494.48203951097639</c:v>
                </c:pt>
              </c:numCache>
            </c:numRef>
          </c:val>
          <c:smooth val="0"/>
        </c:ser>
        <c:ser>
          <c:idx val="16"/>
          <c:order val="10"/>
          <c:tx>
            <c:strRef>
              <c:f>Referrals!$AK$50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Referrals!$AL$50:$AP$50</c:f>
              <c:numCache>
                <c:formatCode>0.0</c:formatCode>
                <c:ptCount val="5"/>
                <c:pt idx="0">
                  <c:v>433.33333333333337</c:v>
                </c:pt>
                <c:pt idx="1">
                  <c:v>427.69953051643188</c:v>
                </c:pt>
                <c:pt idx="2">
                  <c:v>442.62672811059912</c:v>
                </c:pt>
                <c:pt idx="3">
                  <c:v>477.85388127853878</c:v>
                </c:pt>
                <c:pt idx="4">
                  <c:v>565.22727272727275</c:v>
                </c:pt>
              </c:numCache>
            </c:numRef>
          </c:val>
          <c:smooth val="0"/>
        </c:ser>
        <c:ser>
          <c:idx val="17"/>
          <c:order val="11"/>
          <c:tx>
            <c:strRef>
              <c:f>Referrals!$AK$51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Referrals!$AL$51:$AP$51</c:f>
              <c:numCache>
                <c:formatCode>0.0</c:formatCode>
                <c:ptCount val="5"/>
                <c:pt idx="0">
                  <c:v>494.41176470588238</c:v>
                </c:pt>
                <c:pt idx="1">
                  <c:v>499.135446685879</c:v>
                </c:pt>
                <c:pt idx="2">
                  <c:v>466.01671309192204</c:v>
                </c:pt>
                <c:pt idx="3">
                  <c:v>845.60439560439556</c:v>
                </c:pt>
                <c:pt idx="4">
                  <c:v>891.62413689582706</c:v>
                </c:pt>
              </c:numCache>
            </c:numRef>
          </c:val>
          <c:smooth val="0"/>
        </c:ser>
        <c:ser>
          <c:idx val="19"/>
          <c:order val="12"/>
          <c:tx>
            <c:strRef>
              <c:f>Referrals!$AK$52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Referrals!$AL$52:$AP$52</c:f>
              <c:numCache>
                <c:formatCode>0.0</c:formatCode>
                <c:ptCount val="5"/>
                <c:pt idx="0">
                  <c:v>455.26315789473688</c:v>
                </c:pt>
                <c:pt idx="1">
                  <c:v>644.47300771208222</c:v>
                </c:pt>
                <c:pt idx="2">
                  <c:v>571.92982456140351</c:v>
                </c:pt>
                <c:pt idx="3">
                  <c:v>683.25123152709364</c:v>
                </c:pt>
                <c:pt idx="4">
                  <c:v>1373.7139544993479</c:v>
                </c:pt>
              </c:numCache>
            </c:numRef>
          </c:val>
          <c:smooth val="0"/>
        </c:ser>
        <c:ser>
          <c:idx val="3"/>
          <c:order val="13"/>
          <c:tx>
            <c:strRef>
              <c:f>Referrals!$AK$53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Referrals!$AL$53:$AP$53</c:f>
              <c:numCache>
                <c:formatCode>0.0</c:formatCode>
                <c:ptCount val="5"/>
                <c:pt idx="0">
                  <c:v>567.09558823529414</c:v>
                </c:pt>
                <c:pt idx="1">
                  <c:v>674.44852941176475</c:v>
                </c:pt>
                <c:pt idx="2">
                  <c:v>513.40679522497703</c:v>
                </c:pt>
                <c:pt idx="3">
                  <c:v>378.47985347985349</c:v>
                </c:pt>
                <c:pt idx="4">
                  <c:v>435.63110426146989</c:v>
                </c:pt>
              </c:numCache>
            </c:numRef>
          </c:val>
          <c:smooth val="0"/>
        </c:ser>
        <c:ser>
          <c:idx val="20"/>
          <c:order val="14"/>
          <c:tx>
            <c:strRef>
              <c:f>Referrals!$AK$54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Referrals!$AL$54:$AP$54</c:f>
              <c:numCache>
                <c:formatCode>0.0</c:formatCode>
                <c:ptCount val="5"/>
                <c:pt idx="0">
                  <c:v>821.9354838709678</c:v>
                </c:pt>
                <c:pt idx="1">
                  <c:v>732.27848101265829</c:v>
                </c:pt>
                <c:pt idx="2">
                  <c:v>1318.3127572016463</c:v>
                </c:pt>
                <c:pt idx="3">
                  <c:v>836.58536585365857</c:v>
                </c:pt>
                <c:pt idx="4">
                  <c:v>610.00781547463976</c:v>
                </c:pt>
              </c:numCache>
            </c:numRef>
          </c:val>
          <c:smooth val="0"/>
        </c:ser>
        <c:ser>
          <c:idx val="22"/>
          <c:order val="15"/>
          <c:tx>
            <c:strRef>
              <c:f>Referrals!$AK$55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Referrals!$AL$55:$AP$55</c:f>
              <c:numCache>
                <c:formatCode>0.0</c:formatCode>
                <c:ptCount val="5"/>
                <c:pt idx="0">
                  <c:v>470.03205128205127</c:v>
                </c:pt>
                <c:pt idx="1">
                  <c:v>467.30158730158735</c:v>
                </c:pt>
                <c:pt idx="2">
                  <c:v>391.9481539670071</c:v>
                </c:pt>
                <c:pt idx="3">
                  <c:v>458.97035881435261</c:v>
                </c:pt>
                <c:pt idx="4">
                  <c:v>450.92838196286471</c:v>
                </c:pt>
              </c:numCache>
            </c:numRef>
          </c:val>
          <c:smooth val="0"/>
        </c:ser>
        <c:ser>
          <c:idx val="7"/>
          <c:order val="16"/>
          <c:tx>
            <c:strRef>
              <c:f>Referrals!$AK$56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Referrals!$AL$56:$AP$56</c:f>
              <c:numCache>
                <c:formatCode>0.0</c:formatCode>
                <c:ptCount val="5"/>
                <c:pt idx="0">
                  <c:v>344.30379746835445</c:v>
                </c:pt>
                <c:pt idx="1">
                  <c:v>470.56367432150313</c:v>
                </c:pt>
                <c:pt idx="2">
                  <c:v>545.26748971193422</c:v>
                </c:pt>
                <c:pt idx="3">
                  <c:v>694.89795918367349</c:v>
                </c:pt>
                <c:pt idx="4">
                  <c:v>610.77190570539005</c:v>
                </c:pt>
              </c:numCache>
            </c:numRef>
          </c:val>
          <c:smooth val="0"/>
        </c:ser>
        <c:ser>
          <c:idx val="8"/>
          <c:order val="17"/>
          <c:tx>
            <c:strRef>
              <c:f>Referrals!$AK$57</c:f>
              <c:strCache>
                <c:ptCount val="1"/>
                <c:pt idx="0">
                  <c:v>Torbay</c:v>
                </c:pt>
              </c:strCache>
            </c:strRef>
          </c:tx>
          <c:spPr>
            <a:ln w="15875"/>
          </c:spPr>
          <c:marker>
            <c:symbol val="circle"/>
            <c:size val="5"/>
            <c:spPr>
              <a:solidFill>
                <a:schemeClr val="accent3">
                  <a:lumMod val="20000"/>
                  <a:lumOff val="80000"/>
                </a:schemeClr>
              </a:solidFill>
            </c:spPr>
          </c:marker>
          <c:val>
            <c:numRef>
              <c:f>Referrals!$AL$57:$AP$57</c:f>
              <c:numCache>
                <c:formatCode>0.0</c:formatCode>
                <c:ptCount val="5"/>
                <c:pt idx="0">
                  <c:v>789.9598393574297</c:v>
                </c:pt>
                <c:pt idx="1">
                  <c:v>970.96774193548379</c:v>
                </c:pt>
                <c:pt idx="2">
                  <c:v>850.19920318725099</c:v>
                </c:pt>
                <c:pt idx="3">
                  <c:v>788.8888888888888</c:v>
                </c:pt>
                <c:pt idx="4">
                  <c:v>636.89748945729707</c:v>
                </c:pt>
              </c:numCache>
            </c:numRef>
          </c:val>
          <c:smooth val="0"/>
        </c:ser>
        <c:ser>
          <c:idx val="23"/>
          <c:order val="18"/>
          <c:tx>
            <c:strRef>
              <c:f>Referrals!$AK$58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Referrals!$AL$58:$AP$58</c:f>
              <c:numCache>
                <c:formatCode>0.0</c:formatCode>
                <c:ptCount val="5"/>
                <c:pt idx="0">
                  <c:v>291.3649025069638</c:v>
                </c:pt>
                <c:pt idx="1">
                  <c:v>348.17927170868347</c:v>
                </c:pt>
                <c:pt idx="2">
                  <c:v>353.65168539325845</c:v>
                </c:pt>
                <c:pt idx="3">
                  <c:v>382.35294117647061</c:v>
                </c:pt>
                <c:pt idx="4">
                  <c:v>459.77011494252872</c:v>
                </c:pt>
              </c:numCache>
            </c:numRef>
          </c:val>
          <c:smooth val="0"/>
        </c:ser>
        <c:ser>
          <c:idx val="24"/>
          <c:order val="19"/>
          <c:tx>
            <c:strRef>
              <c:f>Referrals!$AK$59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Referrals!$AL$59:$AP$59</c:f>
              <c:numCache>
                <c:formatCode>0.0</c:formatCode>
                <c:ptCount val="5"/>
                <c:pt idx="0">
                  <c:v>443.47826086956519</c:v>
                </c:pt>
                <c:pt idx="1">
                  <c:v>395.50898203592817</c:v>
                </c:pt>
                <c:pt idx="2">
                  <c:v>409.7748815165877</c:v>
                </c:pt>
                <c:pt idx="3">
                  <c:v>478.11032863849766</c:v>
                </c:pt>
                <c:pt idx="4">
                  <c:v>508.90481541211335</c:v>
                </c:pt>
              </c:numCache>
            </c:numRef>
          </c:val>
          <c:smooth val="0"/>
        </c:ser>
        <c:ser>
          <c:idx val="25"/>
          <c:order val="20"/>
          <c:tx>
            <c:strRef>
              <c:f>Referrals!$AK$60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Referrals!$AL$60:$AP$60</c:f>
              <c:numCache>
                <c:formatCode>0.0</c:formatCode>
                <c:ptCount val="5"/>
                <c:pt idx="0">
                  <c:v>315.40785498489424</c:v>
                </c:pt>
                <c:pt idx="1">
                  <c:v>313.21321321321324</c:v>
                </c:pt>
                <c:pt idx="2">
                  <c:v>313.77245508982037</c:v>
                </c:pt>
                <c:pt idx="3">
                  <c:v>330.86053412462905</c:v>
                </c:pt>
                <c:pt idx="4">
                  <c:v>290.26217228464424</c:v>
                </c:pt>
              </c:numCache>
            </c:numRef>
          </c:val>
          <c:smooth val="0"/>
        </c:ser>
        <c:ser>
          <c:idx val="26"/>
          <c:order val="21"/>
          <c:tx>
            <c:strRef>
              <c:f>Referrals!$AK$61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Referrals!$AL$61:$AP$61</c:f>
              <c:numCache>
                <c:formatCode>0.0</c:formatCode>
                <c:ptCount val="5"/>
                <c:pt idx="0">
                  <c:v>318.71508379888269</c:v>
                </c:pt>
                <c:pt idx="1">
                  <c:v>391.16022099447514</c:v>
                </c:pt>
                <c:pt idx="2">
                  <c:v>268.29268292682929</c:v>
                </c:pt>
                <c:pt idx="3">
                  <c:v>303.21715817694371</c:v>
                </c:pt>
                <c:pt idx="4">
                  <c:v>238.56492806228465</c:v>
                </c:pt>
              </c:numCache>
            </c:numRef>
          </c:val>
          <c:smooth val="0"/>
        </c:ser>
        <c:ser>
          <c:idx val="4"/>
          <c:order val="22"/>
          <c:tx>
            <c:strRef>
              <c:f>Referrals!$AK$62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Referrals!$D$8:$H$8</c:f>
              <c:numCache>
                <c:formatCode>General</c:formatCode>
                <c:ptCount val="5"/>
                <c:pt idx="0">
                  <c:v>2013</c:v>
                </c:pt>
                <c:pt idx="1">
                  <c:v>2014</c:v>
                </c:pt>
                <c:pt idx="2">
                  <c:v>2015</c:v>
                </c:pt>
                <c:pt idx="3">
                  <c:v>2016</c:v>
                </c:pt>
                <c:pt idx="4">
                  <c:v>2017</c:v>
                </c:pt>
              </c:numCache>
            </c:numRef>
          </c:cat>
          <c:val>
            <c:numRef>
              <c:f>Referrals!$AL$62:$AP$62</c:f>
              <c:numCache>
                <c:formatCode>0.0</c:formatCode>
                <c:ptCount val="5"/>
                <c:pt idx="0">
                  <c:v>514.48942533646664</c:v>
                </c:pt>
                <c:pt idx="1">
                  <c:v>543.87852448590206</c:v>
                </c:pt>
                <c:pt idx="2">
                  <c:v>509.01690998844657</c:v>
                </c:pt>
                <c:pt idx="3">
                  <c:v>509.66581512955531</c:v>
                </c:pt>
                <c:pt idx="4">
                  <c:v>554.10918620127427</c:v>
                </c:pt>
              </c:numCache>
            </c:numRef>
          </c:val>
          <c:smooth val="0"/>
        </c:ser>
        <c:ser>
          <c:idx val="14"/>
          <c:order val="23"/>
          <c:tx>
            <c:strRef>
              <c:f>Referrals!$AK$63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Referrals!$AL$63:$AP$63</c:f>
              <c:numCache>
                <c:formatCode>0.0</c:formatCode>
                <c:ptCount val="5"/>
                <c:pt idx="0">
                  <c:v>520.7282298749725</c:v>
                </c:pt>
                <c:pt idx="1">
                  <c:v>573.05142478808943</c:v>
                </c:pt>
                <c:pt idx="2">
                  <c:v>548.32336930734925</c:v>
                </c:pt>
                <c:pt idx="3">
                  <c:v>532.17616180991445</c:v>
                </c:pt>
                <c:pt idx="4">
                  <c:v>548.24337179346742</c:v>
                </c:pt>
              </c:numCache>
            </c:numRef>
          </c:val>
          <c:smooth val="0"/>
        </c:ser>
        <c:ser>
          <c:idx val="6"/>
          <c:order val="24"/>
          <c:tx>
            <c:strRef>
              <c:f>Referrals!$AK$64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Referrals!$D$8:$H$8</c:f>
              <c:numCache>
                <c:formatCode>General</c:formatCode>
                <c:ptCount val="5"/>
                <c:pt idx="0">
                  <c:v>2013</c:v>
                </c:pt>
                <c:pt idx="1">
                  <c:v>2014</c:v>
                </c:pt>
                <c:pt idx="2">
                  <c:v>2015</c:v>
                </c:pt>
                <c:pt idx="3">
                  <c:v>2016</c:v>
                </c:pt>
                <c:pt idx="4">
                  <c:v>2017</c:v>
                </c:pt>
              </c:numCache>
            </c:numRef>
          </c:cat>
          <c:val>
            <c:numRef>
              <c:f>Referrals!$AL$64:$AP$64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792896"/>
        <c:axId val="197794816"/>
      </c:lineChart>
      <c:catAx>
        <c:axId val="19779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794816"/>
        <c:crosses val="autoZero"/>
        <c:auto val="1"/>
        <c:lblAlgn val="ctr"/>
        <c:lblOffset val="100"/>
        <c:tickLblSkip val="1"/>
        <c:tickMarkSkip val="1"/>
        <c:noMultiLvlLbl val="0"/>
      </c:catAx>
      <c:valAx>
        <c:axId val="19779481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792896"/>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Section 47 Enquiries vs. IDACI</a:t>
            </a:r>
          </a:p>
        </c:rich>
      </c:tx>
      <c:layout>
        <c:manualLayout>
          <c:xMode val="edge"/>
          <c:yMode val="edge"/>
          <c:x val="0.23576993435261151"/>
          <c:y val="3.6125811358121193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'Section 47 Enquiries'!$X$67</c:f>
              <c:strCache>
                <c:ptCount val="1"/>
                <c:pt idx="0">
                  <c:v>National Trend 2016</c:v>
                </c:pt>
              </c:strCache>
            </c:strRef>
          </c:tx>
          <c:spPr>
            <a:ln w="15875">
              <a:solidFill>
                <a:schemeClr val="tx1">
                  <a:lumMod val="75000"/>
                  <a:lumOff val="25000"/>
                </a:schemeClr>
              </a:solidFill>
            </a:ln>
          </c:spPr>
          <c:marker>
            <c:symbol val="none"/>
          </c:marker>
          <c:xVal>
            <c:numRef>
              <c:f>'Section 47 Enquiries'!$AA$67:$AA$68</c:f>
              <c:numCache>
                <c:formatCode>General</c:formatCode>
                <c:ptCount val="2"/>
                <c:pt idx="0" formatCode="#,##0.0">
                  <c:v>5</c:v>
                </c:pt>
                <c:pt idx="1">
                  <c:v>35</c:v>
                </c:pt>
              </c:numCache>
            </c:numRef>
          </c:xVal>
          <c:yVal>
            <c:numRef>
              <c:f>'Section 47 Enquiries'!$AB$67:$AB$68</c:f>
              <c:numCache>
                <c:formatCode>0.0</c:formatCode>
                <c:ptCount val="2"/>
                <c:pt idx="0">
                  <c:v>72.530500000000004</c:v>
                </c:pt>
                <c:pt idx="1">
                  <c:v>225.82150000000001</c:v>
                </c:pt>
              </c:numCache>
            </c:numRef>
          </c:yVal>
          <c:smooth val="1"/>
        </c:ser>
        <c:dLbls>
          <c:showLegendKey val="0"/>
          <c:showVal val="0"/>
          <c:showCatName val="0"/>
          <c:showSerName val="0"/>
          <c:showPercent val="0"/>
          <c:showBubbleSize val="0"/>
        </c:dLbls>
        <c:axId val="230538240"/>
        <c:axId val="230322944"/>
      </c:scatterChart>
      <c:scatterChart>
        <c:scatterStyle val="lineMarker"/>
        <c:varyColors val="0"/>
        <c:ser>
          <c:idx val="0"/>
          <c:order val="0"/>
          <c:tx>
            <c:strRef>
              <c:f>'Section 47 Enquiries'!$AQ$37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('Section 47 Enquiries'!$AQ$40:$AQ$52,'Section 47 Enquiries'!$AQ$54:$AQ$55,'Section 47 Enquiries'!$AQ$58:$AQ$61)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('Section 47 Enquiries'!$AP$40:$AP$52,'Section 47 Enquiries'!$AP$54:$AP$55,'Section 47 Enquiries'!$AP$58:$AP$61)</c:f>
              <c:numCache>
                <c:formatCode>0.0</c:formatCode>
                <c:ptCount val="19"/>
                <c:pt idx="0">
                  <c:v>198.76481862710301</c:v>
                </c:pt>
                <c:pt idx="1">
                  <c:v>168.28844991322322</c:v>
                </c:pt>
                <c:pt idx="2">
                  <c:v>210.79333906141321</c:v>
                </c:pt>
                <c:pt idx="3">
                  <c:v>106.39804386205074</c:v>
                </c:pt>
                <c:pt idx="4">
                  <c:v>148.90855791025882</c:v>
                </c:pt>
                <c:pt idx="5">
                  <c:v>217.85714285714286</c:v>
                </c:pt>
                <c:pt idx="6">
                  <c:v>146.91708327703464</c:v>
                </c:pt>
                <c:pt idx="7">
                  <c:v>168.29678006813509</c:v>
                </c:pt>
                <c:pt idx="8">
                  <c:v>115.56905846960355</c:v>
                </c:pt>
                <c:pt idx="9">
                  <c:v>134.78239571159648</c:v>
                </c:pt>
                <c:pt idx="10">
                  <c:v>281.81818181818181</c:v>
                </c:pt>
                <c:pt idx="11">
                  <c:v>297.48096394749052</c:v>
                </c:pt>
                <c:pt idx="12">
                  <c:v>211.56354151572236</c:v>
                </c:pt>
                <c:pt idx="13">
                  <c:v>270.93645417927496</c:v>
                </c:pt>
                <c:pt idx="14">
                  <c:v>164.7882810358341</c:v>
                </c:pt>
                <c:pt idx="15">
                  <c:v>153.90609779855833</c:v>
                </c:pt>
                <c:pt idx="16">
                  <c:v>126.28012179714835</c:v>
                </c:pt>
                <c:pt idx="17">
                  <c:v>133.71956928838952</c:v>
                </c:pt>
                <c:pt idx="18">
                  <c:v>69.175938346616164</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('Section 47 Enquiries'!$AQ$53,'Section 47 Enquiries'!$AQ$56,'Section 47 Enquiries'!$AQ$57)</c:f>
              <c:numCache>
                <c:formatCode>0.0</c:formatCode>
                <c:ptCount val="3"/>
                <c:pt idx="0">
                  <c:v>14.8</c:v>
                </c:pt>
                <c:pt idx="1">
                  <c:v>17.2</c:v>
                </c:pt>
                <c:pt idx="2">
                  <c:v>24.1</c:v>
                </c:pt>
              </c:numCache>
            </c:numRef>
          </c:xVal>
          <c:yVal>
            <c:numRef>
              <c:f>('Section 47 Enquiries'!$AP$53,'Section 47 Enquiries'!$AP$56,'Section 47 Enquiries'!$AP$57)</c:f>
              <c:numCache>
                <c:formatCode>0.0</c:formatCode>
                <c:ptCount val="3"/>
                <c:pt idx="0">
                  <c:v>143.81206854099599</c:v>
                </c:pt>
                <c:pt idx="1">
                  <c:v>185.59702397800331</c:v>
                </c:pt>
                <c:pt idx="2">
                  <c:v>299.53099751704565</c:v>
                </c:pt>
              </c:numCache>
            </c:numRef>
          </c:yVal>
          <c:smooth val="0"/>
        </c:ser>
        <c:ser>
          <c:idx val="1"/>
          <c:order val="2"/>
          <c:tx>
            <c:strRef>
              <c:f>'Section 47 Enquiries'!$Z$4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'Section 47 Enquiries'!$Y$40</c:f>
              <c:numCache>
                <c:formatCode>0.00</c:formatCode>
                <c:ptCount val="1"/>
                <c:pt idx="0">
                  <c:v>#N/A</c:v>
                </c:pt>
              </c:numCache>
            </c:numRef>
          </c:xVal>
          <c:yVal>
            <c:numRef>
              <c:f>'Section 47 Enquiries'!$Z$40</c:f>
              <c:numCache>
                <c:formatCode>0.00</c:formatCode>
                <c:ptCount val="1"/>
                <c:pt idx="0">
                  <c:v>#N/A</c:v>
                </c:pt>
              </c:numCache>
            </c:numRef>
          </c:yVal>
          <c:smooth val="0"/>
        </c:ser>
        <c:ser>
          <c:idx val="2"/>
          <c:order val="3"/>
          <c:tx>
            <c:strRef>
              <c:f>'Section 47 Enquiries'!$X$65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0.11955552284936345"/>
                  <c:y val="-2.1816596659774017E-2"/>
                </c:manualLayout>
              </c:layout>
              <c:tx>
                <c:rich>
                  <a:bodyPr/>
                  <a:lstStyle/>
                  <a:p>
                    <a:r>
                      <a:rPr lang="en-US" sz="900" b="0" i="0" u="none" strike="noStrike" baseline="0">
                        <a:effectLst/>
                      </a:rPr>
                      <a:t>R² = 0.3398</a:t>
                    </a:r>
                    <a:endParaRPr lang="en-US"/>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'Section 47 Enquiries'!$AA$65:$AA$66</c:f>
              <c:numCache>
                <c:formatCode>General</c:formatCode>
                <c:ptCount val="2"/>
                <c:pt idx="0" formatCode="#,##0.0">
                  <c:v>5</c:v>
                </c:pt>
                <c:pt idx="1">
                  <c:v>35</c:v>
                </c:pt>
              </c:numCache>
            </c:numRef>
          </c:xVal>
          <c:yVal>
            <c:numRef>
              <c:f>'Section 47 Enquiries'!$AB$65:$AB$66</c:f>
              <c:numCache>
                <c:formatCode>0.0</c:formatCode>
                <c:ptCount val="2"/>
                <c:pt idx="0">
                  <c:v>107.47499999999999</c:v>
                </c:pt>
                <c:pt idx="1">
                  <c:v>298.863</c:v>
                </c:pt>
              </c:numCache>
            </c:numRef>
          </c:yVal>
          <c:smooth val="0"/>
        </c:ser>
        <c:ser>
          <c:idx val="4"/>
          <c:order val="4"/>
          <c:tx>
            <c:strRef>
              <c:f>'Section 47 Enquiries'!$B$31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'Section 47 Enquiries'!$R$31</c:f>
              <c:numCache>
                <c:formatCode>0.0</c:formatCode>
                <c:ptCount val="1"/>
                <c:pt idx="0">
                  <c:v>14.45223640702325</c:v>
                </c:pt>
              </c:numCache>
            </c:numRef>
          </c:xVal>
          <c:yVal>
            <c:numRef>
              <c:f>'Section 47 Enquiries'!$O$31</c:f>
              <c:numCache>
                <c:formatCode>0.0</c:formatCode>
                <c:ptCount val="1"/>
                <c:pt idx="0">
                  <c:v>159.43053797525647</c:v>
                </c:pt>
              </c:numCache>
            </c:numRef>
          </c:yVal>
          <c:smooth val="0"/>
        </c:ser>
        <c:dLbls>
          <c:showLegendKey val="0"/>
          <c:showVal val="0"/>
          <c:showCatName val="0"/>
          <c:showSerName val="0"/>
          <c:showPercent val="0"/>
          <c:showBubbleSize val="0"/>
        </c:dLbls>
        <c:axId val="230538240"/>
        <c:axId val="230322944"/>
      </c:scatterChart>
      <c:valAx>
        <c:axId val="23053824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322944"/>
        <c:crosses val="autoZero"/>
        <c:crossBetween val="midCat"/>
      </c:valAx>
      <c:valAx>
        <c:axId val="230322944"/>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Re-referrals</a:t>
                </a:r>
                <a:r>
                  <a:rPr lang="en-GB" baseline="0"/>
                  <a:t>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538240"/>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Section 47 Enquiries, per 10,000 0-17 year olds</a:t>
            </a:r>
          </a:p>
        </c:rich>
      </c:tx>
      <c:layout>
        <c:manualLayout>
          <c:xMode val="edge"/>
          <c:yMode val="edge"/>
          <c:x val="0.2190790586323153"/>
          <c:y val="2.0819683542766424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'Section 47 Enquiries'!$AK$40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'Section 47 Enquiries'!$D$8:$H$8</c:f>
              <c:numCache>
                <c:formatCode>General</c:formatCode>
                <c:ptCount val="5"/>
                <c:pt idx="0">
                  <c:v>2013</c:v>
                </c:pt>
                <c:pt idx="1">
                  <c:v>2014</c:v>
                </c:pt>
                <c:pt idx="2">
                  <c:v>2015</c:v>
                </c:pt>
                <c:pt idx="3">
                  <c:v>2016</c:v>
                </c:pt>
                <c:pt idx="4">
                  <c:v>2017</c:v>
                </c:pt>
              </c:numCache>
            </c:numRef>
          </c:cat>
          <c:val>
            <c:numRef>
              <c:f>'Section 47 Enquiries'!$AL$40:$AP$40</c:f>
              <c:numCache>
                <c:formatCode>0.0</c:formatCode>
                <c:ptCount val="5"/>
                <c:pt idx="0">
                  <c:v>139.84962406015038</c:v>
                </c:pt>
                <c:pt idx="1">
                  <c:v>125.46125461254613</c:v>
                </c:pt>
                <c:pt idx="2">
                  <c:v>151.43884892086331</c:v>
                </c:pt>
                <c:pt idx="3">
                  <c:v>139.71631205673759</c:v>
                </c:pt>
                <c:pt idx="4">
                  <c:v>198.76481862710301</c:v>
                </c:pt>
              </c:numCache>
            </c:numRef>
          </c:val>
          <c:smooth val="0"/>
        </c:ser>
        <c:ser>
          <c:idx val="1"/>
          <c:order val="1"/>
          <c:tx>
            <c:strRef>
              <c:f>'Section 47 Enquiries'!$AK$41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Enquiries'!$AL$41:$AP$41</c:f>
              <c:numCache>
                <c:formatCode>0.0</c:formatCode>
                <c:ptCount val="5"/>
                <c:pt idx="0">
                  <c:v>311.95219123505979</c:v>
                </c:pt>
                <c:pt idx="1">
                  <c:v>167.92079207920793</c:v>
                </c:pt>
                <c:pt idx="2">
                  <c:v>203.52941176470588</c:v>
                </c:pt>
                <c:pt idx="3">
                  <c:v>223.2421875</c:v>
                </c:pt>
                <c:pt idx="4">
                  <c:v>168.28844991322322</c:v>
                </c:pt>
              </c:numCache>
            </c:numRef>
          </c:val>
          <c:smooth val="0"/>
        </c:ser>
        <c:ser>
          <c:idx val="2"/>
          <c:order val="2"/>
          <c:tx>
            <c:strRef>
              <c:f>'Section 47 Enquiries'!$AK$42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Enquiries'!$AL$42:$AP$42</c:f>
              <c:numCache>
                <c:formatCode>0.0</c:formatCode>
                <c:ptCount val="5"/>
                <c:pt idx="0">
                  <c:v>52.794496990541695</c:v>
                </c:pt>
                <c:pt idx="1">
                  <c:v>75.425170068027214</c:v>
                </c:pt>
                <c:pt idx="2">
                  <c:v>147.85534062237173</c:v>
                </c:pt>
                <c:pt idx="3">
                  <c:v>159.53565505804312</c:v>
                </c:pt>
                <c:pt idx="4">
                  <c:v>210.79333906141321</c:v>
                </c:pt>
              </c:numCache>
            </c:numRef>
          </c:val>
          <c:smooth val="0"/>
        </c:ser>
        <c:ser>
          <c:idx val="5"/>
          <c:order val="3"/>
          <c:tx>
            <c:strRef>
              <c:f>'Section 47 Enquiries'!$AK$43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Enquiries'!$AL$43:$AP$43</c:f>
              <c:numCache>
                <c:formatCode>0.0</c:formatCode>
                <c:ptCount val="5"/>
                <c:pt idx="0">
                  <c:v>152.10727969348659</c:v>
                </c:pt>
                <c:pt idx="1">
                  <c:v>130.15267175572518</c:v>
                </c:pt>
                <c:pt idx="2">
                  <c:v>94.402277039848187</c:v>
                </c:pt>
                <c:pt idx="3">
                  <c:v>81.964117091595838</c:v>
                </c:pt>
                <c:pt idx="4">
                  <c:v>106.39804386205074</c:v>
                </c:pt>
              </c:numCache>
            </c:numRef>
          </c:val>
          <c:smooth val="0"/>
        </c:ser>
        <c:ser>
          <c:idx val="9"/>
          <c:order val="4"/>
          <c:tx>
            <c:strRef>
              <c:f>'Section 47 Enquiries'!$AK$44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Enquiries'!$AL$44:$AP$44</c:f>
              <c:numCache>
                <c:formatCode>0.0</c:formatCode>
                <c:ptCount val="5"/>
                <c:pt idx="0">
                  <c:v>82.413670345318607</c:v>
                </c:pt>
                <c:pt idx="1">
                  <c:v>97.729691379921945</c:v>
                </c:pt>
                <c:pt idx="2">
                  <c:v>164.22735346358792</c:v>
                </c:pt>
                <c:pt idx="3">
                  <c:v>148.35047889322453</c:v>
                </c:pt>
                <c:pt idx="4">
                  <c:v>148.90855791025882</c:v>
                </c:pt>
              </c:numCache>
            </c:numRef>
          </c:val>
          <c:smooth val="0"/>
        </c:ser>
        <c:ser>
          <c:idx val="10"/>
          <c:order val="5"/>
          <c:tx>
            <c:strRef>
              <c:f>'Section 47 Enquiries'!$AK$45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Enquiries'!$AL$45:$AP$45</c:f>
              <c:numCache>
                <c:formatCode>0.0</c:formatCode>
                <c:ptCount val="5"/>
                <c:pt idx="0">
                  <c:v>155</c:v>
                </c:pt>
                <c:pt idx="1">
                  <c:v>195.73643410852713</c:v>
                </c:pt>
                <c:pt idx="2">
                  <c:v>286.2745098039216</c:v>
                </c:pt>
                <c:pt idx="3">
                  <c:v>267.19367588932806</c:v>
                </c:pt>
                <c:pt idx="4">
                  <c:v>217.85714285714286</c:v>
                </c:pt>
              </c:numCache>
            </c:numRef>
          </c:val>
          <c:smooth val="0"/>
        </c:ser>
        <c:ser>
          <c:idx val="11"/>
          <c:order val="6"/>
          <c:tx>
            <c:strRef>
              <c:f>'Section 47 Enquiries'!$AK$46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Enquiries'!$AL$46:$AP$46</c:f>
              <c:numCache>
                <c:formatCode>0.0</c:formatCode>
                <c:ptCount val="5"/>
                <c:pt idx="0">
                  <c:v>120.4692806421735</c:v>
                </c:pt>
                <c:pt idx="1">
                  <c:v>123.55651105651107</c:v>
                </c:pt>
                <c:pt idx="2">
                  <c:v>133.01858056655499</c:v>
                </c:pt>
                <c:pt idx="3">
                  <c:v>144.06779661016949</c:v>
                </c:pt>
                <c:pt idx="4">
                  <c:v>146.91708327703464</c:v>
                </c:pt>
              </c:numCache>
            </c:numRef>
          </c:val>
          <c:smooth val="0"/>
        </c:ser>
        <c:ser>
          <c:idx val="12"/>
          <c:order val="7"/>
          <c:tx>
            <c:strRef>
              <c:f>'Section 47 Enquiries'!$AK$47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Enquiries'!$AL$47:$AP$47</c:f>
              <c:numCache>
                <c:formatCode>0.0</c:formatCode>
                <c:ptCount val="5"/>
                <c:pt idx="0">
                  <c:v>96.387520525451563</c:v>
                </c:pt>
                <c:pt idx="1">
                  <c:v>141.07142857142856</c:v>
                </c:pt>
                <c:pt idx="2">
                  <c:v>242.23999999999998</c:v>
                </c:pt>
                <c:pt idx="3">
                  <c:v>258.06962025316454</c:v>
                </c:pt>
                <c:pt idx="4">
                  <c:v>168.29678006813509</c:v>
                </c:pt>
              </c:numCache>
            </c:numRef>
          </c:val>
          <c:smooth val="0"/>
        </c:ser>
        <c:ser>
          <c:idx val="13"/>
          <c:order val="8"/>
          <c:tx>
            <c:strRef>
              <c:f>'Section 47 Enquiries'!$AK$48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Enquiries'!$AL$48:$AP$48</c:f>
              <c:numCache>
                <c:formatCode>0.0</c:formatCode>
                <c:ptCount val="5"/>
                <c:pt idx="0">
                  <c:v>61.514195583596212</c:v>
                </c:pt>
                <c:pt idx="1">
                  <c:v>83.125</c:v>
                </c:pt>
                <c:pt idx="2">
                  <c:v>85.429447852760731</c:v>
                </c:pt>
                <c:pt idx="3">
                  <c:v>86.081694402420567</c:v>
                </c:pt>
                <c:pt idx="4">
                  <c:v>115.56905846960355</c:v>
                </c:pt>
              </c:numCache>
            </c:numRef>
          </c:val>
          <c:smooth val="0"/>
        </c:ser>
        <c:ser>
          <c:idx val="15"/>
          <c:order val="9"/>
          <c:tx>
            <c:strRef>
              <c:f>'Section 47 Enquiries'!$AK$49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Enquiries'!$AL$49:$AP$49</c:f>
              <c:numCache>
                <c:formatCode>0.0</c:formatCode>
                <c:ptCount val="5"/>
                <c:pt idx="0">
                  <c:v>94.324712643678154</c:v>
                </c:pt>
                <c:pt idx="1">
                  <c:v>112.7583749109052</c:v>
                </c:pt>
                <c:pt idx="2">
                  <c:v>111.68555240793202</c:v>
                </c:pt>
                <c:pt idx="3">
                  <c:v>131.45275035260931</c:v>
                </c:pt>
                <c:pt idx="4">
                  <c:v>134.78239571159648</c:v>
                </c:pt>
              </c:numCache>
            </c:numRef>
          </c:val>
          <c:smooth val="0"/>
        </c:ser>
        <c:ser>
          <c:idx val="16"/>
          <c:order val="10"/>
          <c:tx>
            <c:strRef>
              <c:f>'Section 47 Enquiries'!$AK$50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Enquiries'!$AL$50:$AP$50</c:f>
              <c:numCache>
                <c:formatCode>0.0</c:formatCode>
                <c:ptCount val="5"/>
                <c:pt idx="0">
                  <c:v>178.72340425531917</c:v>
                </c:pt>
                <c:pt idx="1">
                  <c:v>229.34272300469485</c:v>
                </c:pt>
                <c:pt idx="2">
                  <c:v>248.61751152073734</c:v>
                </c:pt>
                <c:pt idx="3">
                  <c:v>262.10045662100458</c:v>
                </c:pt>
                <c:pt idx="4">
                  <c:v>281.81818181818181</c:v>
                </c:pt>
              </c:numCache>
            </c:numRef>
          </c:val>
          <c:smooth val="0"/>
        </c:ser>
        <c:ser>
          <c:idx val="17"/>
          <c:order val="11"/>
          <c:tx>
            <c:strRef>
              <c:f>'Section 47 Enquiries'!$AK$51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Enquiries'!$AL$51:$AP$51</c:f>
              <c:numCache>
                <c:formatCode>0.0</c:formatCode>
                <c:ptCount val="5"/>
                <c:pt idx="0">
                  <c:v>181.76470588235293</c:v>
                </c:pt>
                <c:pt idx="1">
                  <c:v>160.51873198847264</c:v>
                </c:pt>
                <c:pt idx="2">
                  <c:v>161.28133704735376</c:v>
                </c:pt>
                <c:pt idx="3">
                  <c:v>267.30769230769232</c:v>
                </c:pt>
                <c:pt idx="4">
                  <c:v>297.48096394749052</c:v>
                </c:pt>
              </c:numCache>
            </c:numRef>
          </c:val>
          <c:smooth val="0"/>
        </c:ser>
        <c:ser>
          <c:idx val="19"/>
          <c:order val="12"/>
          <c:tx>
            <c:strRef>
              <c:f>'Section 47 Enquiries'!$AK$52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Enquiries'!$AL$52:$AP$52</c:f>
              <c:numCache>
                <c:formatCode>0.0</c:formatCode>
                <c:ptCount val="5"/>
                <c:pt idx="0">
                  <c:v>123.15789473684211</c:v>
                </c:pt>
                <c:pt idx="1">
                  <c:v>233.41902313624681</c:v>
                </c:pt>
                <c:pt idx="2">
                  <c:v>235.33834586466165</c:v>
                </c:pt>
                <c:pt idx="3">
                  <c:v>221.67487684729065</c:v>
                </c:pt>
                <c:pt idx="4">
                  <c:v>211.56354151572236</c:v>
                </c:pt>
              </c:numCache>
            </c:numRef>
          </c:val>
          <c:smooth val="0"/>
        </c:ser>
        <c:ser>
          <c:idx val="3"/>
          <c:order val="13"/>
          <c:tx>
            <c:strRef>
              <c:f>'Section 47 Enquiries'!$AK$53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Enquiries'!$AL$53:$AP$53</c:f>
              <c:numCache>
                <c:formatCode>0.0</c:formatCode>
                <c:ptCount val="5"/>
                <c:pt idx="0">
                  <c:v>77.849264705882348</c:v>
                </c:pt>
                <c:pt idx="1">
                  <c:v>148.89705882352939</c:v>
                </c:pt>
                <c:pt idx="2">
                  <c:v>187.41965105601469</c:v>
                </c:pt>
                <c:pt idx="3">
                  <c:v>118.77289377289378</c:v>
                </c:pt>
                <c:pt idx="4">
                  <c:v>143.81206854099599</c:v>
                </c:pt>
              </c:numCache>
            </c:numRef>
          </c:val>
          <c:smooth val="0"/>
        </c:ser>
        <c:ser>
          <c:idx val="20"/>
          <c:order val="14"/>
          <c:tx>
            <c:strRef>
              <c:f>'Section 47 Enquiries'!$AK$54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Enquiries'!$AL$54:$AP$54</c:f>
              <c:numCache>
                <c:formatCode>0.0</c:formatCode>
                <c:ptCount val="5"/>
                <c:pt idx="0">
                  <c:v>285.5913978494624</c:v>
                </c:pt>
                <c:pt idx="1">
                  <c:v>328.05907172995779</c:v>
                </c:pt>
                <c:pt idx="2">
                  <c:v>436.21399176954736</c:v>
                </c:pt>
                <c:pt idx="3">
                  <c:v>383.73983739837399</c:v>
                </c:pt>
                <c:pt idx="4">
                  <c:v>270.93645417927496</c:v>
                </c:pt>
              </c:numCache>
            </c:numRef>
          </c:val>
          <c:smooth val="0"/>
        </c:ser>
        <c:ser>
          <c:idx val="22"/>
          <c:order val="15"/>
          <c:tx>
            <c:strRef>
              <c:f>'Section 47 Enquiries'!$AK$55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Enquiries'!$AL$55:$AP$55</c:f>
              <c:numCache>
                <c:formatCode>0.0</c:formatCode>
                <c:ptCount val="5"/>
                <c:pt idx="0">
                  <c:v>104.16666666666666</c:v>
                </c:pt>
                <c:pt idx="1">
                  <c:v>103.80952380952381</c:v>
                </c:pt>
                <c:pt idx="2">
                  <c:v>127.57266300078554</c:v>
                </c:pt>
                <c:pt idx="3">
                  <c:v>175.07800312012478</c:v>
                </c:pt>
                <c:pt idx="4">
                  <c:v>164.7882810358341</c:v>
                </c:pt>
              </c:numCache>
            </c:numRef>
          </c:val>
          <c:smooth val="0"/>
        </c:ser>
        <c:ser>
          <c:idx val="7"/>
          <c:order val="16"/>
          <c:tx>
            <c:strRef>
              <c:f>'Section 47 Enquiries'!$AK$56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'Section 47 Enquiries'!$AL$56:$AP$56</c:f>
              <c:numCache>
                <c:formatCode>0.0</c:formatCode>
                <c:ptCount val="5"/>
                <c:pt idx="0">
                  <c:v>84.599156118143455</c:v>
                </c:pt>
                <c:pt idx="1">
                  <c:v>108.35073068893529</c:v>
                </c:pt>
                <c:pt idx="2">
                  <c:v>119.54732510288066</c:v>
                </c:pt>
                <c:pt idx="3">
                  <c:v>156.32653061224491</c:v>
                </c:pt>
                <c:pt idx="4">
                  <c:v>185.59702397800331</c:v>
                </c:pt>
              </c:numCache>
            </c:numRef>
          </c:val>
          <c:smooth val="0"/>
        </c:ser>
        <c:ser>
          <c:idx val="8"/>
          <c:order val="17"/>
          <c:tx>
            <c:strRef>
              <c:f>'Section 47 Enquiries'!$AK$57</c:f>
              <c:strCache>
                <c:ptCount val="1"/>
                <c:pt idx="0">
                  <c:v>Torbay</c:v>
                </c:pt>
              </c:strCache>
            </c:strRef>
          </c:tx>
          <c:spPr>
            <a:ln w="15875"/>
          </c:spPr>
          <c:marker>
            <c:symbol val="circle"/>
            <c:size val="5"/>
            <c:spPr>
              <a:solidFill>
                <a:schemeClr val="accent3">
                  <a:lumMod val="20000"/>
                  <a:lumOff val="80000"/>
                </a:schemeClr>
              </a:solidFill>
            </c:spPr>
          </c:marker>
          <c:val>
            <c:numRef>
              <c:f>'Section 47 Enquiries'!$AL$57:$AP$57</c:f>
              <c:numCache>
                <c:formatCode>0.0</c:formatCode>
                <c:ptCount val="5"/>
                <c:pt idx="0">
                  <c:v>214.05622489959839</c:v>
                </c:pt>
                <c:pt idx="1">
                  <c:v>275.80645161290323</c:v>
                </c:pt>
                <c:pt idx="2">
                  <c:v>274.50199203187248</c:v>
                </c:pt>
                <c:pt idx="3">
                  <c:v>313.09523809523807</c:v>
                </c:pt>
                <c:pt idx="4">
                  <c:v>299.53099751704565</c:v>
                </c:pt>
              </c:numCache>
            </c:numRef>
          </c:val>
          <c:smooth val="0"/>
        </c:ser>
        <c:ser>
          <c:idx val="23"/>
          <c:order val="18"/>
          <c:tx>
            <c:strRef>
              <c:f>'Section 47 Enquiries'!$AK$58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Enquiries'!$AL$58:$AP$58</c:f>
              <c:numCache>
                <c:formatCode>0.0</c:formatCode>
                <c:ptCount val="5"/>
                <c:pt idx="0">
                  <c:v>96.657381615598894</c:v>
                </c:pt>
                <c:pt idx="1">
                  <c:v>109.80392156862746</c:v>
                </c:pt>
                <c:pt idx="2">
                  <c:v>139.32584269662922</c:v>
                </c:pt>
                <c:pt idx="3">
                  <c:v>180.39215686274511</c:v>
                </c:pt>
                <c:pt idx="4">
                  <c:v>153.90609779855833</c:v>
                </c:pt>
              </c:numCache>
            </c:numRef>
          </c:val>
          <c:smooth val="0"/>
        </c:ser>
        <c:ser>
          <c:idx val="24"/>
          <c:order val="19"/>
          <c:tx>
            <c:strRef>
              <c:f>'Section 47 Enquiries'!$AK$59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Enquiries'!$AL$59:$AP$59</c:f>
              <c:numCache>
                <c:formatCode>0.0</c:formatCode>
                <c:ptCount val="5"/>
                <c:pt idx="0">
                  <c:v>112.1376811594203</c:v>
                </c:pt>
                <c:pt idx="1">
                  <c:v>100.11976047904191</c:v>
                </c:pt>
                <c:pt idx="2">
                  <c:v>117.18009478672987</c:v>
                </c:pt>
                <c:pt idx="3">
                  <c:v>105.92723004694835</c:v>
                </c:pt>
                <c:pt idx="4">
                  <c:v>126.28012179714835</c:v>
                </c:pt>
              </c:numCache>
            </c:numRef>
          </c:val>
          <c:smooth val="0"/>
        </c:ser>
        <c:ser>
          <c:idx val="25"/>
          <c:order val="20"/>
          <c:tx>
            <c:strRef>
              <c:f>'Section 47 Enquiries'!$AK$60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Enquiries'!$AL$60:$AP$60</c:f>
              <c:numCache>
                <c:formatCode>0.0</c:formatCode>
                <c:ptCount val="5"/>
                <c:pt idx="0">
                  <c:v>83.987915407854985</c:v>
                </c:pt>
                <c:pt idx="1">
                  <c:v>115.91591591591592</c:v>
                </c:pt>
                <c:pt idx="2">
                  <c:v>97.305389221556894</c:v>
                </c:pt>
                <c:pt idx="3">
                  <c:v>129.67359050445106</c:v>
                </c:pt>
                <c:pt idx="4">
                  <c:v>133.71956928838952</c:v>
                </c:pt>
              </c:numCache>
            </c:numRef>
          </c:val>
          <c:smooth val="0"/>
        </c:ser>
        <c:ser>
          <c:idx val="26"/>
          <c:order val="21"/>
          <c:tx>
            <c:strRef>
              <c:f>'Section 47 Enquiries'!$AK$61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Enquiries'!$AL$61:$AP$61</c:f>
              <c:numCache>
                <c:formatCode>0.0</c:formatCode>
                <c:ptCount val="5"/>
                <c:pt idx="0">
                  <c:v>73.184357541899445</c:v>
                </c:pt>
                <c:pt idx="1">
                  <c:v>72.375690607734811</c:v>
                </c:pt>
                <c:pt idx="2">
                  <c:v>68.563685636856377</c:v>
                </c:pt>
                <c:pt idx="3">
                  <c:v>92.761394101876675</c:v>
                </c:pt>
                <c:pt idx="4">
                  <c:v>69.175938346616164</c:v>
                </c:pt>
              </c:numCache>
            </c:numRef>
          </c:val>
          <c:smooth val="0"/>
        </c:ser>
        <c:ser>
          <c:idx val="4"/>
          <c:order val="22"/>
          <c:tx>
            <c:strRef>
              <c:f>'Section 47 Enquiries'!$AK$62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Enquiries'!$AL$62:$AP$62</c:f>
              <c:numCache>
                <c:formatCode>0.0</c:formatCode>
                <c:ptCount val="5"/>
                <c:pt idx="0">
                  <c:v>115.1676992095706</c:v>
                </c:pt>
                <c:pt idx="1">
                  <c:v>122.05851176595294</c:v>
                </c:pt>
                <c:pt idx="2">
                  <c:v>150.17855267303855</c:v>
                </c:pt>
                <c:pt idx="3">
                  <c:v>159.74662426359416</c:v>
                </c:pt>
                <c:pt idx="4">
                  <c:v>159.43053797525647</c:v>
                </c:pt>
              </c:numCache>
            </c:numRef>
          </c:val>
          <c:smooth val="0"/>
        </c:ser>
        <c:ser>
          <c:idx val="14"/>
          <c:order val="23"/>
          <c:tx>
            <c:strRef>
              <c:f>'Section 47 Enquiries'!$AK$63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'Section 47 Enquiries'!$AL$63:$AP$63</c:f>
              <c:numCache>
                <c:formatCode>0.0</c:formatCode>
                <c:ptCount val="5"/>
                <c:pt idx="0">
                  <c:v>111.48058784821232</c:v>
                </c:pt>
                <c:pt idx="1">
                  <c:v>124.13210325031143</c:v>
                </c:pt>
                <c:pt idx="2">
                  <c:v>138.15920011732533</c:v>
                </c:pt>
                <c:pt idx="3">
                  <c:v>147.5350876441826</c:v>
                </c:pt>
                <c:pt idx="4">
                  <c:v>157.35735358617364</c:v>
                </c:pt>
              </c:numCache>
            </c:numRef>
          </c:val>
          <c:smooth val="0"/>
        </c:ser>
        <c:ser>
          <c:idx val="6"/>
          <c:order val="24"/>
          <c:tx>
            <c:strRef>
              <c:f>'Section 47 Enquiries'!$AK$64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'Section 47 Enquiries'!$D$8:$H$8</c:f>
              <c:numCache>
                <c:formatCode>General</c:formatCode>
                <c:ptCount val="5"/>
                <c:pt idx="0">
                  <c:v>2013</c:v>
                </c:pt>
                <c:pt idx="1">
                  <c:v>2014</c:v>
                </c:pt>
                <c:pt idx="2">
                  <c:v>2015</c:v>
                </c:pt>
                <c:pt idx="3">
                  <c:v>2016</c:v>
                </c:pt>
                <c:pt idx="4">
                  <c:v>2017</c:v>
                </c:pt>
              </c:numCache>
            </c:numRef>
          </c:cat>
          <c:val>
            <c:numRef>
              <c:f>'Section 47 Enquiries'!$AL$64:$AP$64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456704"/>
        <c:axId val="230462976"/>
      </c:lineChart>
      <c:catAx>
        <c:axId val="230456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462976"/>
        <c:crosses val="autoZero"/>
        <c:auto val="1"/>
        <c:lblAlgn val="ctr"/>
        <c:lblOffset val="100"/>
        <c:tickLblSkip val="1"/>
        <c:tickMarkSkip val="1"/>
        <c:noMultiLvlLbl val="0"/>
      </c:catAx>
      <c:valAx>
        <c:axId val="23046297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456704"/>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Section 47 Enquiries (Selected LA</a:t>
            </a:r>
            <a:r>
              <a:rPr lang="en-GB" baseline="0"/>
              <a:t> vs. SE)</a:t>
            </a:r>
            <a:r>
              <a:rPr lang="en-GB"/>
              <a:t> </a:t>
            </a:r>
          </a:p>
        </c:rich>
      </c:tx>
      <c:layout>
        <c:manualLayout>
          <c:xMode val="edge"/>
          <c:yMode val="edge"/>
          <c:x val="0.13687547797784019"/>
          <c:y val="2.7670916135483066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'Section 47 Enquiries'!$Z$4</c:f>
              <c:strCache>
                <c:ptCount val="1"/>
                <c:pt idx="0">
                  <c:v>Selected LA- (None)</c:v>
                </c:pt>
              </c:strCache>
            </c:strRef>
          </c:tx>
          <c:spPr>
            <a:solidFill>
              <a:srgbClr val="66FF99"/>
            </a:solidFill>
            <a:ln>
              <a:solidFill>
                <a:schemeClr val="tx1">
                  <a:lumMod val="75000"/>
                  <a:lumOff val="25000"/>
                </a:schemeClr>
              </a:solidFill>
            </a:ln>
          </c:spPr>
          <c:invertIfNegative val="0"/>
          <c:val>
            <c:numRef>
              <c:f>'Section 47 Enquiries'!$X$70:$AB$70</c:f>
              <c:numCache>
                <c:formatCode>0.0</c:formatCode>
                <c:ptCount val="5"/>
                <c:pt idx="0">
                  <c:v>#N/A</c:v>
                </c:pt>
                <c:pt idx="1">
                  <c:v>#N/A</c:v>
                </c:pt>
                <c:pt idx="2">
                  <c:v>#N/A</c:v>
                </c:pt>
                <c:pt idx="3">
                  <c:v>#N/A</c:v>
                </c:pt>
                <c:pt idx="4">
                  <c:v>#N/A</c:v>
                </c:pt>
              </c:numCache>
            </c:numRef>
          </c:val>
        </c:ser>
        <c:ser>
          <c:idx val="4"/>
          <c:order val="1"/>
          <c:tx>
            <c:strRef>
              <c:f>'Section 47 Enquiries'!$B$31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'Section 47 Enquiries'!$K$8:$O$8</c:f>
              <c:numCache>
                <c:formatCode>General</c:formatCode>
                <c:ptCount val="5"/>
                <c:pt idx="0">
                  <c:v>2013</c:v>
                </c:pt>
                <c:pt idx="1">
                  <c:v>2014</c:v>
                </c:pt>
                <c:pt idx="2">
                  <c:v>2015</c:v>
                </c:pt>
                <c:pt idx="3">
                  <c:v>2016</c:v>
                </c:pt>
                <c:pt idx="4">
                  <c:v>2017</c:v>
                </c:pt>
              </c:numCache>
            </c:numRef>
          </c:cat>
          <c:val>
            <c:numRef>
              <c:f>'Section 47 Enquiries'!$K$31:$O$31</c:f>
              <c:numCache>
                <c:formatCode>0.0</c:formatCode>
                <c:ptCount val="5"/>
                <c:pt idx="0">
                  <c:v>115.1676992095706</c:v>
                </c:pt>
                <c:pt idx="1">
                  <c:v>122.05851176595294</c:v>
                </c:pt>
                <c:pt idx="2">
                  <c:v>150.17855267303855</c:v>
                </c:pt>
                <c:pt idx="3">
                  <c:v>159.74662426359416</c:v>
                </c:pt>
                <c:pt idx="4">
                  <c:v>159.43053797525647</c:v>
                </c:pt>
              </c:numCache>
            </c:numRef>
          </c:val>
        </c:ser>
        <c:ser>
          <c:idx val="0"/>
          <c:order val="2"/>
          <c:tx>
            <c:strRef>
              <c:f>'Section 47 Enquiries'!$B$32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'Section 47 Enquiries'!$K$32:$O$32</c:f>
              <c:numCache>
                <c:formatCode>0.0</c:formatCode>
                <c:ptCount val="5"/>
                <c:pt idx="0">
                  <c:v>111.48058784821232</c:v>
                </c:pt>
                <c:pt idx="1">
                  <c:v>124.13210325031143</c:v>
                </c:pt>
                <c:pt idx="2">
                  <c:v>138.15920011732533</c:v>
                </c:pt>
                <c:pt idx="3">
                  <c:v>147.5350876441826</c:v>
                </c:pt>
                <c:pt idx="4">
                  <c:v>157.35735358617364</c:v>
                </c:pt>
              </c:numCache>
            </c:numRef>
          </c:val>
        </c:ser>
        <c:dLbls>
          <c:showLegendKey val="0"/>
          <c:showVal val="0"/>
          <c:showCatName val="0"/>
          <c:showSerName val="0"/>
          <c:showPercent val="0"/>
          <c:showBubbleSize val="0"/>
        </c:dLbls>
        <c:gapWidth val="100"/>
        <c:axId val="230894592"/>
        <c:axId val="230896384"/>
      </c:barChart>
      <c:catAx>
        <c:axId val="230894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896384"/>
        <c:crosses val="autoZero"/>
        <c:auto val="1"/>
        <c:lblAlgn val="ctr"/>
        <c:lblOffset val="100"/>
        <c:noMultiLvlLbl val="0"/>
      </c:catAx>
      <c:valAx>
        <c:axId val="23089638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894592"/>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703195813098213"/>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Section 47 Enquiries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'Section 47 Enquiries'!$R$7:$T$7</c:f>
              <c:strCache>
                <c:ptCount val="1"/>
                <c:pt idx="0">
                  <c:v>Distance from Expected 2017</c:v>
                </c:pt>
              </c:strCache>
            </c:strRef>
          </c:tx>
          <c:spPr>
            <a:solidFill>
              <a:srgbClr val="FB994F"/>
            </a:solidFill>
            <a:ln w="25400">
              <a:noFill/>
            </a:ln>
          </c:spPr>
          <c:invertIfNegative val="0"/>
          <c:cat>
            <c:strRef>
              <c:f>'Section 47 Enquiries'!$X$76:$X$99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'Section 47 Enquiries'!$T$9:$T$32</c:f>
              <c:numCache>
                <c:formatCode>0.0</c:formatCode>
                <c:ptCount val="24"/>
                <c:pt idx="0">
                  <c:v>95.576118627103014</c:v>
                </c:pt>
                <c:pt idx="1">
                  <c:v>27.798939913223222</c:v>
                </c:pt>
                <c:pt idx="2">
                  <c:v>113.7362790614132</c:v>
                </c:pt>
                <c:pt idx="3">
                  <c:v>-29.492736137949265</c:v>
                </c:pt>
                <c:pt idx="4">
                  <c:v>41.632097910258835</c:v>
                </c:pt>
                <c:pt idx="5">
                  <c:v>66.637262857142872</c:v>
                </c:pt>
                <c:pt idx="6">
                  <c:v>8.9824232770346271</c:v>
                </c:pt>
                <c:pt idx="7">
                  <c:v>8.9013800681350972</c:v>
                </c:pt>
                <c:pt idx="8">
                  <c:v>-32.074031530396454</c:v>
                </c:pt>
                <c:pt idx="9">
                  <c:v>27.505935711596493</c:v>
                </c:pt>
                <c:pt idx="10">
                  <c:v>113.22532181818184</c:v>
                </c:pt>
                <c:pt idx="11">
                  <c:v>149.32690394749051</c:v>
                </c:pt>
                <c:pt idx="12">
                  <c:v>64.942391515722363</c:v>
                </c:pt>
                <c:pt idx="13">
                  <c:v>21.206508540995983</c:v>
                </c:pt>
                <c:pt idx="14">
                  <c:v>96.211954179274954</c:v>
                </c:pt>
                <c:pt idx="15">
                  <c:v>68.242191035834097</c:v>
                </c:pt>
                <c:pt idx="16">
                  <c:v>50.728183978003329</c:v>
                </c:pt>
                <c:pt idx="17">
                  <c:v>129.40522751704566</c:v>
                </c:pt>
                <c:pt idx="18">
                  <c:v>53.783217798558326</c:v>
                </c:pt>
                <c:pt idx="19">
                  <c:v>13.38299179714835</c:v>
                </c:pt>
                <c:pt idx="20">
                  <c:v>43.81608928838952</c:v>
                </c:pt>
                <c:pt idx="21">
                  <c:v>-12.552021653383832</c:v>
                </c:pt>
                <c:pt idx="22">
                  <c:v>38.601945606289775</c:v>
                </c:pt>
                <c:pt idx="23">
                  <c:v>8.6789791545014054</c:v>
                </c:pt>
              </c:numCache>
            </c:numRef>
          </c:val>
        </c:ser>
        <c:ser>
          <c:idx val="0"/>
          <c:order val="1"/>
          <c:tx>
            <c:strRef>
              <c:f>'Section 47 Enquiries'!$Z$4</c:f>
              <c:strCache>
                <c:ptCount val="1"/>
                <c:pt idx="0">
                  <c:v>Selected LA- (None)</c:v>
                </c:pt>
              </c:strCache>
            </c:strRef>
          </c:tx>
          <c:spPr>
            <a:solidFill>
              <a:srgbClr val="66FF99"/>
            </a:solidFill>
            <a:ln w="12700">
              <a:solidFill>
                <a:srgbClr val="000000"/>
              </a:solidFill>
              <a:prstDash val="solid"/>
            </a:ln>
          </c:spPr>
          <c:invertIfNegative val="0"/>
          <c:cat>
            <c:strRef>
              <c:f>'Section 47 Enquiries'!$X$76:$X$99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'Section 47 Enquiries'!$Z$76:$Z$99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30943360"/>
        <c:axId val="231674240"/>
      </c:barChart>
      <c:catAx>
        <c:axId val="23094336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674240"/>
        <c:crossesAt val="0"/>
        <c:auto val="1"/>
        <c:lblAlgn val="ctr"/>
        <c:lblOffset val="100"/>
        <c:noMultiLvlLbl val="0"/>
      </c:catAx>
      <c:valAx>
        <c:axId val="231674240"/>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094336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Section 47 Enquiries 2013-2017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'Section 47 Enquiries'!$I$7</c:f>
              <c:strCache>
                <c:ptCount val="1"/>
                <c:pt idx="0">
                  <c:v>% Change 2014-17</c:v>
                </c:pt>
              </c:strCache>
            </c:strRef>
          </c:tx>
          <c:spPr>
            <a:solidFill>
              <a:srgbClr val="FB994F"/>
            </a:solidFill>
            <a:ln w="25400">
              <a:noFill/>
            </a:ln>
          </c:spPr>
          <c:invertIfNegative val="0"/>
          <c:cat>
            <c:strRef>
              <c:f>'Section 47 Enquiries'!$B$9:$B$32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'Section 47 Enquiries'!$I$9:$I$32</c:f>
              <c:numCache>
                <c:formatCode>0.0%</c:formatCode>
                <c:ptCount val="24"/>
                <c:pt idx="0">
                  <c:v>0.6470588235294118</c:v>
                </c:pt>
                <c:pt idx="1">
                  <c:v>1.7688679245283018E-2</c:v>
                </c:pt>
                <c:pt idx="2">
                  <c:v>1.9041713641488163</c:v>
                </c:pt>
                <c:pt idx="3">
                  <c:v>-0.17375366568914957</c:v>
                </c:pt>
                <c:pt idx="4">
                  <c:v>0.52849364791288567</c:v>
                </c:pt>
                <c:pt idx="5">
                  <c:v>8.7128712871287123E-2</c:v>
                </c:pt>
                <c:pt idx="6">
                  <c:v>0.2162565249813572</c:v>
                </c:pt>
                <c:pt idx="7">
                  <c:v>0.2336018411967779</c:v>
                </c:pt>
                <c:pt idx="8">
                  <c:v>0.45864661654135336</c:v>
                </c:pt>
                <c:pt idx="9">
                  <c:v>0.21744627054361568</c:v>
                </c:pt>
                <c:pt idx="10">
                  <c:v>0.26919140225179122</c:v>
                </c:pt>
                <c:pt idx="11">
                  <c:v>0.95691202872531422</c:v>
                </c:pt>
                <c:pt idx="12">
                  <c:v>-3.5242290748898682E-2</c:v>
                </c:pt>
                <c:pt idx="13">
                  <c:v>-2.6543209876543211E-2</c:v>
                </c:pt>
                <c:pt idx="14">
                  <c:v>-0.13054662379421222</c:v>
                </c:pt>
                <c:pt idx="15">
                  <c:v>0.63149847094801226</c:v>
                </c:pt>
                <c:pt idx="16">
                  <c:v>0.76878612716763006</c:v>
                </c:pt>
                <c:pt idx="17">
                  <c:v>0.1111111111111111</c:v>
                </c:pt>
                <c:pt idx="18">
                  <c:v>0.4107142857142857</c:v>
                </c:pt>
                <c:pt idx="19">
                  <c:v>0.29724880382775121</c:v>
                </c:pt>
                <c:pt idx="20">
                  <c:v>0.18393782383419688</c:v>
                </c:pt>
                <c:pt idx="21">
                  <c:v>3.8167938931297708E-3</c:v>
                </c:pt>
                <c:pt idx="22">
                  <c:v>0.33829787234042552</c:v>
                </c:pt>
                <c:pt idx="23">
                  <c:v>0.30149484174328023</c:v>
                </c:pt>
              </c:numCache>
            </c:numRef>
          </c:val>
        </c:ser>
        <c:ser>
          <c:idx val="1"/>
          <c:order val="1"/>
          <c:tx>
            <c:strRef>
              <c:f>'Section 47 Enquiries'!$Z$4</c:f>
              <c:strCache>
                <c:ptCount val="1"/>
                <c:pt idx="0">
                  <c:v>Selected LA- (None)</c:v>
                </c:pt>
              </c:strCache>
            </c:strRef>
          </c:tx>
          <c:spPr>
            <a:solidFill>
              <a:srgbClr val="66FF99"/>
            </a:solidFill>
            <a:ln w="12700">
              <a:solidFill>
                <a:srgbClr val="000000"/>
              </a:solidFill>
              <a:prstDash val="solid"/>
            </a:ln>
          </c:spPr>
          <c:invertIfNegative val="0"/>
          <c:cat>
            <c:strRef>
              <c:f>'Section 47 Enquiries'!$B$9:$B$32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'Section 47 Enquiries'!$Y$76:$Y$99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31732352"/>
        <c:axId val="231733888"/>
      </c:barChart>
      <c:catAx>
        <c:axId val="23173235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733888"/>
        <c:crosses val="autoZero"/>
        <c:auto val="1"/>
        <c:lblAlgn val="ctr"/>
        <c:lblOffset val="100"/>
        <c:noMultiLvlLbl val="0"/>
      </c:catAx>
      <c:valAx>
        <c:axId val="231733888"/>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31732352"/>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Initial CP Conferences vs. IDACI</a:t>
            </a:r>
          </a:p>
        </c:rich>
      </c:tx>
      <c:layout>
        <c:manualLayout>
          <c:xMode val="edge"/>
          <c:yMode val="edge"/>
          <c:x val="0.2264459250286022"/>
          <c:y val="3.6125811358121193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'Initial CP Conferences'!$X$67</c:f>
              <c:strCache>
                <c:ptCount val="1"/>
                <c:pt idx="0">
                  <c:v>National Trend 2015</c:v>
                </c:pt>
              </c:strCache>
            </c:strRef>
          </c:tx>
          <c:spPr>
            <a:ln w="15875">
              <a:solidFill>
                <a:schemeClr val="tx1">
                  <a:lumMod val="75000"/>
                  <a:lumOff val="25000"/>
                </a:schemeClr>
              </a:solidFill>
            </a:ln>
          </c:spPr>
          <c:marker>
            <c:symbol val="none"/>
          </c:marker>
          <c:xVal>
            <c:numRef>
              <c:f>'Initial CP Conferences'!$AA$67:$AA$68</c:f>
              <c:numCache>
                <c:formatCode>General</c:formatCode>
                <c:ptCount val="2"/>
                <c:pt idx="0" formatCode="#,##0.0">
                  <c:v>5</c:v>
                </c:pt>
                <c:pt idx="1">
                  <c:v>30</c:v>
                </c:pt>
              </c:numCache>
            </c:numRef>
          </c:xVal>
          <c:yVal>
            <c:numRef>
              <c:f>'Initial CP Conferences'!$AB$67:$AB$68</c:f>
              <c:numCache>
                <c:formatCode>0.0</c:formatCode>
                <c:ptCount val="2"/>
                <c:pt idx="0">
                  <c:v>40.567999999999998</c:v>
                </c:pt>
                <c:pt idx="1">
                  <c:v>86.158000000000001</c:v>
                </c:pt>
              </c:numCache>
            </c:numRef>
          </c:yVal>
          <c:smooth val="1"/>
        </c:ser>
        <c:dLbls>
          <c:showLegendKey val="0"/>
          <c:showVal val="0"/>
          <c:showCatName val="0"/>
          <c:showSerName val="0"/>
          <c:showPercent val="0"/>
          <c:showBubbleSize val="0"/>
        </c:dLbls>
        <c:axId val="198095616"/>
        <c:axId val="198097536"/>
      </c:scatterChart>
      <c:scatterChart>
        <c:scatterStyle val="lineMarker"/>
        <c:varyColors val="0"/>
        <c:ser>
          <c:idx val="0"/>
          <c:order val="0"/>
          <c:tx>
            <c:strRef>
              <c:f>'Initial CP Conferences'!$AQ$37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('Initial CP Conferences'!$AQ$40:$AQ$52,'Initial CP Conferences'!$AQ$54:$AQ$55,'Initial CP Conferences'!$AQ$58:$AQ$61)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('Initial CP Conferences'!$AP$40:$AP$52,'Initial CP Conferences'!$AP$54:$AP$55,'Initial CP Conferences'!$AP$58:$AP$61)</c:f>
              <c:numCache>
                <c:formatCode>0.0</c:formatCode>
                <c:ptCount val="19"/>
                <c:pt idx="0">
                  <c:v>92.638602967274792</c:v>
                </c:pt>
                <c:pt idx="1">
                  <c:v>91.846882861098649</c:v>
                </c:pt>
                <c:pt idx="2">
                  <c:v>70.864530911173844</c:v>
                </c:pt>
                <c:pt idx="3">
                  <c:v>58.816309961009409</c:v>
                </c:pt>
                <c:pt idx="4">
                  <c:v>66.091212238013227</c:v>
                </c:pt>
                <c:pt idx="5">
                  <c:v>114.28571428571429</c:v>
                </c:pt>
                <c:pt idx="6">
                  <c:v>44.858802864477774</c:v>
                </c:pt>
                <c:pt idx="7">
                  <c:v>55.104636011115126</c:v>
                </c:pt>
                <c:pt idx="8">
                  <c:v>21.892592261638818</c:v>
                </c:pt>
                <c:pt idx="9">
                  <c:v>64.382037411562166</c:v>
                </c:pt>
                <c:pt idx="10">
                  <c:v>67.954545454545453</c:v>
                </c:pt>
                <c:pt idx="11">
                  <c:v>144.10087060942658</c:v>
                </c:pt>
                <c:pt idx="12">
                  <c:v>81.630681543737623</c:v>
                </c:pt>
                <c:pt idx="13">
                  <c:v>92.783711749263531</c:v>
                </c:pt>
                <c:pt idx="14">
                  <c:v>52.200973748933393</c:v>
                </c:pt>
                <c:pt idx="15">
                  <c:v>69.021179482897779</c:v>
                </c:pt>
                <c:pt idx="16">
                  <c:v>39.589895261438855</c:v>
                </c:pt>
                <c:pt idx="17">
                  <c:v>56.764981273408239</c:v>
                </c:pt>
                <c:pt idx="18">
                  <c:v>23.409347957600147</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('Initial CP Conferences'!$AQ$53,'Initial CP Conferences'!$AQ$56,'Initial CP Conferences'!$AQ$57)</c:f>
              <c:numCache>
                <c:formatCode>0.0</c:formatCode>
                <c:ptCount val="3"/>
                <c:pt idx="0">
                  <c:v>14.8</c:v>
                </c:pt>
                <c:pt idx="1">
                  <c:v>17.2</c:v>
                </c:pt>
                <c:pt idx="2">
                  <c:v>24.1</c:v>
                </c:pt>
              </c:numCache>
            </c:numRef>
          </c:xVal>
          <c:yVal>
            <c:numRef>
              <c:f>('Initial CP Conferences'!$AP$53,'Initial CP Conferences'!$AP$56,'Initial CP Conferences'!$AP$57)</c:f>
              <c:numCache>
                <c:formatCode>0.0</c:formatCode>
                <c:ptCount val="3"/>
                <c:pt idx="0">
                  <c:v>60.278869566010378</c:v>
                </c:pt>
                <c:pt idx="1">
                  <c:v>78.241882657393546</c:v>
                </c:pt>
                <c:pt idx="2">
                  <c:v>142.67134355417176</c:v>
                </c:pt>
              </c:numCache>
            </c:numRef>
          </c:yVal>
          <c:smooth val="0"/>
        </c:ser>
        <c:ser>
          <c:idx val="1"/>
          <c:order val="2"/>
          <c:tx>
            <c:strRef>
              <c:f>'Initial CP Conferences'!$Z$4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'Initial CP Conferences'!$Y$40</c:f>
              <c:numCache>
                <c:formatCode>0.00</c:formatCode>
                <c:ptCount val="1"/>
                <c:pt idx="0">
                  <c:v>#N/A</c:v>
                </c:pt>
              </c:numCache>
            </c:numRef>
          </c:xVal>
          <c:yVal>
            <c:numRef>
              <c:f>'Initial CP Conferences'!$Z$40</c:f>
              <c:numCache>
                <c:formatCode>0.00</c:formatCode>
                <c:ptCount val="1"/>
                <c:pt idx="0">
                  <c:v>#N/A</c:v>
                </c:pt>
              </c:numCache>
            </c:numRef>
          </c:yVal>
          <c:smooth val="0"/>
        </c:ser>
        <c:ser>
          <c:idx val="2"/>
          <c:order val="3"/>
          <c:tx>
            <c:strRef>
              <c:f>'Initial CP Conferences'!$X$65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9.1445427728613568E-2"/>
                  <c:y val="-3.0765140419327406E-2"/>
                </c:manualLayout>
              </c:layout>
              <c:tx>
                <c:rich>
                  <a:bodyPr/>
                  <a:lstStyle/>
                  <a:p>
                    <a:r>
                      <a:rPr lang="en-US" sz="900" b="0" i="0" u="none" strike="noStrike" baseline="0">
                        <a:effectLst/>
                      </a:rPr>
                      <a:t>R² = 0.1293</a:t>
                    </a:r>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'Initial CP Conferences'!$AA$65:$AA$66</c:f>
              <c:numCache>
                <c:formatCode>General</c:formatCode>
                <c:ptCount val="2"/>
                <c:pt idx="0" formatCode="#,##0.0">
                  <c:v>5</c:v>
                </c:pt>
                <c:pt idx="1">
                  <c:v>30</c:v>
                </c:pt>
              </c:numCache>
            </c:numRef>
          </c:xVal>
          <c:yVal>
            <c:numRef>
              <c:f>'Initial CP Conferences'!$AB$65:$AB$66</c:f>
              <c:numCache>
                <c:formatCode>0.0</c:formatCode>
                <c:ptCount val="2"/>
                <c:pt idx="0">
                  <c:v>48.634500000000003</c:v>
                </c:pt>
                <c:pt idx="1">
                  <c:v>96.391999999999996</c:v>
                </c:pt>
              </c:numCache>
            </c:numRef>
          </c:yVal>
          <c:smooth val="0"/>
        </c:ser>
        <c:ser>
          <c:idx val="4"/>
          <c:order val="4"/>
          <c:tx>
            <c:strRef>
              <c:f>'Initial CP Conferences'!$B$31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'Initial CP Conferences'!$R$31</c:f>
              <c:numCache>
                <c:formatCode>0.0</c:formatCode>
                <c:ptCount val="1"/>
                <c:pt idx="0">
                  <c:v>14.45223640702325</c:v>
                </c:pt>
              </c:numCache>
            </c:numRef>
          </c:xVal>
          <c:yVal>
            <c:numRef>
              <c:f>'Initial CP Conferences'!$O$31</c:f>
              <c:numCache>
                <c:formatCode>0.0</c:formatCode>
                <c:ptCount val="1"/>
                <c:pt idx="0">
                  <c:v>59.388793565877798</c:v>
                </c:pt>
              </c:numCache>
            </c:numRef>
          </c:yVal>
          <c:smooth val="0"/>
        </c:ser>
        <c:dLbls>
          <c:showLegendKey val="0"/>
          <c:showVal val="0"/>
          <c:showCatName val="0"/>
          <c:showSerName val="0"/>
          <c:showPercent val="0"/>
          <c:showBubbleSize val="0"/>
        </c:dLbls>
        <c:axId val="198095616"/>
        <c:axId val="198097536"/>
      </c:scatterChart>
      <c:valAx>
        <c:axId val="1980956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097536"/>
        <c:crosses val="autoZero"/>
        <c:crossBetween val="midCat"/>
      </c:valAx>
      <c:valAx>
        <c:axId val="198097536"/>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Re-referrals</a:t>
                </a:r>
                <a:r>
                  <a:rPr lang="en-GB" baseline="0"/>
                  <a:t>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095616"/>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Initial CP Conferences, per 10,000 0-17 year olds</a:t>
            </a:r>
          </a:p>
        </c:rich>
      </c:tx>
      <c:layout>
        <c:manualLayout>
          <c:xMode val="edge"/>
          <c:yMode val="edge"/>
          <c:x val="0.15320282593134354"/>
          <c:y val="2.0819758371612838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'Initial CP Conferences'!$AK$40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Conferences'!$D$8:$H$8</c:f>
              <c:numCache>
                <c:formatCode>General</c:formatCode>
                <c:ptCount val="5"/>
                <c:pt idx="0">
                  <c:v>2013</c:v>
                </c:pt>
                <c:pt idx="1">
                  <c:v>2014</c:v>
                </c:pt>
                <c:pt idx="2">
                  <c:v>2015</c:v>
                </c:pt>
                <c:pt idx="3">
                  <c:v>2016</c:v>
                </c:pt>
                <c:pt idx="4">
                  <c:v>2017</c:v>
                </c:pt>
              </c:numCache>
            </c:numRef>
          </c:cat>
          <c:val>
            <c:numRef>
              <c:f>'Initial CP Conferences'!$AL$40:$AP$40</c:f>
              <c:numCache>
                <c:formatCode>0.0</c:formatCode>
                <c:ptCount val="5"/>
                <c:pt idx="0">
                  <c:v>64.285714285714278</c:v>
                </c:pt>
                <c:pt idx="1">
                  <c:v>51.660516605166052</c:v>
                </c:pt>
                <c:pt idx="2">
                  <c:v>58.633093525179859</c:v>
                </c:pt>
                <c:pt idx="3">
                  <c:v>56.028368794326241</c:v>
                </c:pt>
                <c:pt idx="4">
                  <c:v>92.638602967274792</c:v>
                </c:pt>
              </c:numCache>
            </c:numRef>
          </c:val>
          <c:smooth val="0"/>
        </c:ser>
        <c:ser>
          <c:idx val="1"/>
          <c:order val="1"/>
          <c:tx>
            <c:strRef>
              <c:f>'Initial CP Conferences'!$AK$41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Conferences'!$AL$41:$AP$41</c:f>
              <c:numCache>
                <c:formatCode>0.0</c:formatCode>
                <c:ptCount val="5"/>
                <c:pt idx="0">
                  <c:v>76.69322709163346</c:v>
                </c:pt>
                <c:pt idx="1">
                  <c:v>84.554455445544562</c:v>
                </c:pt>
                <c:pt idx="2">
                  <c:v>92.54901960784315</c:v>
                </c:pt>
                <c:pt idx="3">
                  <c:v>106.25000000000001</c:v>
                </c:pt>
                <c:pt idx="4">
                  <c:v>91.846882861098649</c:v>
                </c:pt>
              </c:numCache>
            </c:numRef>
          </c:val>
          <c:smooth val="0"/>
        </c:ser>
        <c:ser>
          <c:idx val="2"/>
          <c:order val="2"/>
          <c:tx>
            <c:strRef>
              <c:f>'Initial CP Conferences'!$AK$42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Conferences'!$AL$42:$AP$42</c:f>
              <c:numCache>
                <c:formatCode>0.0</c:formatCode>
                <c:ptCount val="5"/>
                <c:pt idx="0">
                  <c:v>20.722269991401546</c:v>
                </c:pt>
                <c:pt idx="1">
                  <c:v>27.891156462585034</c:v>
                </c:pt>
                <c:pt idx="2">
                  <c:v>42.97729184188394</c:v>
                </c:pt>
                <c:pt idx="3">
                  <c:v>62.106135986733001</c:v>
                </c:pt>
                <c:pt idx="4">
                  <c:v>70.864530911173844</c:v>
                </c:pt>
              </c:numCache>
            </c:numRef>
          </c:val>
          <c:smooth val="0"/>
        </c:ser>
        <c:ser>
          <c:idx val="5"/>
          <c:order val="3"/>
          <c:tx>
            <c:strRef>
              <c:f>'Initial CP Conferences'!$AK$43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Conferences'!$AL$43:$AP$43</c:f>
              <c:numCache>
                <c:formatCode>0.0</c:formatCode>
                <c:ptCount val="5"/>
                <c:pt idx="0">
                  <c:v>61.398467432950191</c:v>
                </c:pt>
                <c:pt idx="1">
                  <c:v>60.591603053435115</c:v>
                </c:pt>
                <c:pt idx="2">
                  <c:v>59.297912713472485</c:v>
                </c:pt>
                <c:pt idx="3">
                  <c:v>45.609065155807372</c:v>
                </c:pt>
                <c:pt idx="4">
                  <c:v>58.816309961009409</c:v>
                </c:pt>
              </c:numCache>
            </c:numRef>
          </c:val>
          <c:smooth val="0"/>
        </c:ser>
        <c:ser>
          <c:idx val="9"/>
          <c:order val="4"/>
          <c:tx>
            <c:strRef>
              <c:f>'Initial CP Conferences'!$AK$44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Conferences'!$AL$44:$AP$44</c:f>
              <c:numCache>
                <c:formatCode>0.0</c:formatCode>
                <c:ptCount val="5"/>
                <c:pt idx="0">
                  <c:v>45.7814168743325</c:v>
                </c:pt>
                <c:pt idx="1">
                  <c:v>54.168144732174532</c:v>
                </c:pt>
                <c:pt idx="2">
                  <c:v>75.097690941385437</c:v>
                </c:pt>
                <c:pt idx="3">
                  <c:v>67.399787158566866</c:v>
                </c:pt>
                <c:pt idx="4">
                  <c:v>66.091212238013227</c:v>
                </c:pt>
              </c:numCache>
            </c:numRef>
          </c:val>
          <c:smooth val="0"/>
        </c:ser>
        <c:ser>
          <c:idx val="10"/>
          <c:order val="5"/>
          <c:tx>
            <c:strRef>
              <c:f>'Initial CP Conferences'!$AK$45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Conferences'!$AL$45:$AP$45</c:f>
              <c:numCache>
                <c:formatCode>0.0</c:formatCode>
                <c:ptCount val="5"/>
                <c:pt idx="0">
                  <c:v>53.46153846153846</c:v>
                </c:pt>
                <c:pt idx="1">
                  <c:v>98.449612403100772</c:v>
                </c:pt>
                <c:pt idx="2">
                  <c:v>129.01960784313727</c:v>
                </c:pt>
                <c:pt idx="3">
                  <c:v>148.22134387351778</c:v>
                </c:pt>
                <c:pt idx="4">
                  <c:v>114.28571428571429</c:v>
                </c:pt>
              </c:numCache>
            </c:numRef>
          </c:val>
          <c:smooth val="0"/>
        </c:ser>
        <c:ser>
          <c:idx val="11"/>
          <c:order val="6"/>
          <c:tx>
            <c:strRef>
              <c:f>'Initial CP Conferences'!$AK$46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Conferences'!$AL$46:$AP$46</c:f>
              <c:numCache>
                <c:formatCode>0.0</c:formatCode>
                <c:ptCount val="5"/>
                <c:pt idx="0">
                  <c:v>42.266131522074708</c:v>
                </c:pt>
                <c:pt idx="1">
                  <c:v>48.157248157248155</c:v>
                </c:pt>
                <c:pt idx="2">
                  <c:v>54.766981419433442</c:v>
                </c:pt>
                <c:pt idx="3">
                  <c:v>46.882566585956418</c:v>
                </c:pt>
                <c:pt idx="4">
                  <c:v>44.858802864477774</c:v>
                </c:pt>
              </c:numCache>
            </c:numRef>
          </c:val>
          <c:smooth val="0"/>
        </c:ser>
        <c:ser>
          <c:idx val="12"/>
          <c:order val="7"/>
          <c:tx>
            <c:strRef>
              <c:f>'Initial CP Conferences'!$AK$47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Conferences'!$AL$47:$AP$47</c:f>
              <c:numCache>
                <c:formatCode>0.0</c:formatCode>
                <c:ptCount val="5"/>
                <c:pt idx="0">
                  <c:v>39.244663382594418</c:v>
                </c:pt>
                <c:pt idx="1">
                  <c:v>69.967532467532465</c:v>
                </c:pt>
                <c:pt idx="2">
                  <c:v>96.96</c:v>
                </c:pt>
                <c:pt idx="3">
                  <c:v>96.044303797468359</c:v>
                </c:pt>
                <c:pt idx="4">
                  <c:v>55.104636011115126</c:v>
                </c:pt>
              </c:numCache>
            </c:numRef>
          </c:val>
          <c:smooth val="0"/>
        </c:ser>
        <c:ser>
          <c:idx val="13"/>
          <c:order val="8"/>
          <c:tx>
            <c:strRef>
              <c:f>'Initial CP Conferences'!$AK$48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Conferences'!$AL$48:$AP$48</c:f>
              <c:numCache>
                <c:formatCode>0.0</c:formatCode>
                <c:ptCount val="5"/>
                <c:pt idx="0">
                  <c:v>11.67192429022082</c:v>
                </c:pt>
                <c:pt idx="1">
                  <c:v>11.40625</c:v>
                </c:pt>
                <c:pt idx="2">
                  <c:v>18.098159509202453</c:v>
                </c:pt>
                <c:pt idx="3">
                  <c:v>18.154311649016641</c:v>
                </c:pt>
                <c:pt idx="4">
                  <c:v>21.892592261638818</c:v>
                </c:pt>
              </c:numCache>
            </c:numRef>
          </c:val>
          <c:smooth val="0"/>
        </c:ser>
        <c:ser>
          <c:idx val="15"/>
          <c:order val="9"/>
          <c:tx>
            <c:strRef>
              <c:f>'Initial CP Conferences'!$AK$49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Conferences'!$AL$49:$AP$49</c:f>
              <c:numCache>
                <c:formatCode>0.0</c:formatCode>
                <c:ptCount val="5"/>
                <c:pt idx="0">
                  <c:v>34.84195402298851</c:v>
                </c:pt>
                <c:pt idx="1">
                  <c:v>43.977191732002851</c:v>
                </c:pt>
                <c:pt idx="2">
                  <c:v>51.062322946175634</c:v>
                </c:pt>
                <c:pt idx="3">
                  <c:v>54.866008462623412</c:v>
                </c:pt>
                <c:pt idx="4">
                  <c:v>64.382037411562166</c:v>
                </c:pt>
              </c:numCache>
            </c:numRef>
          </c:val>
          <c:smooth val="0"/>
        </c:ser>
        <c:ser>
          <c:idx val="16"/>
          <c:order val="10"/>
          <c:tx>
            <c:strRef>
              <c:f>'Initial CP Conferences'!$AK$50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Conferences'!$AL$50:$AP$50</c:f>
              <c:numCache>
                <c:formatCode>0.0</c:formatCode>
                <c:ptCount val="5"/>
                <c:pt idx="0">
                  <c:v>46.572104018912533</c:v>
                </c:pt>
                <c:pt idx="1">
                  <c:v>60.798122065727696</c:v>
                </c:pt>
                <c:pt idx="2">
                  <c:v>66.129032258064512</c:v>
                </c:pt>
                <c:pt idx="3">
                  <c:v>76.712328767123282</c:v>
                </c:pt>
                <c:pt idx="4">
                  <c:v>67.954545454545453</c:v>
                </c:pt>
              </c:numCache>
            </c:numRef>
          </c:val>
          <c:smooth val="0"/>
        </c:ser>
        <c:ser>
          <c:idx val="17"/>
          <c:order val="11"/>
          <c:tx>
            <c:strRef>
              <c:f>'Initial CP Conferences'!$AK$51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Conferences'!$AL$51:$AP$51</c:f>
              <c:numCache>
                <c:formatCode>0.0</c:formatCode>
                <c:ptCount val="5"/>
                <c:pt idx="0">
                  <c:v>50.882352941176471</c:v>
                </c:pt>
                <c:pt idx="1">
                  <c:v>65.994236311239192</c:v>
                </c:pt>
                <c:pt idx="2">
                  <c:v>83.844011142061291</c:v>
                </c:pt>
                <c:pt idx="3">
                  <c:v>118.13186813186813</c:v>
                </c:pt>
                <c:pt idx="4">
                  <c:v>144.10087060942658</c:v>
                </c:pt>
              </c:numCache>
            </c:numRef>
          </c:val>
          <c:smooth val="0"/>
        </c:ser>
        <c:ser>
          <c:idx val="19"/>
          <c:order val="12"/>
          <c:tx>
            <c:strRef>
              <c:f>'Initial CP Conferences'!$AK$52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Conferences'!$AL$52:$AP$52</c:f>
              <c:numCache>
                <c:formatCode>0.0</c:formatCode>
                <c:ptCount val="5"/>
                <c:pt idx="0">
                  <c:v>52.89473684210526</c:v>
                </c:pt>
                <c:pt idx="1">
                  <c:v>102.05655526992288</c:v>
                </c:pt>
                <c:pt idx="2">
                  <c:v>95.739348370927317</c:v>
                </c:pt>
                <c:pt idx="3">
                  <c:v>86.453201970443359</c:v>
                </c:pt>
                <c:pt idx="4">
                  <c:v>81.630681543737623</c:v>
                </c:pt>
              </c:numCache>
            </c:numRef>
          </c:val>
          <c:smooth val="0"/>
        </c:ser>
        <c:ser>
          <c:idx val="3"/>
          <c:order val="13"/>
          <c:tx>
            <c:strRef>
              <c:f>'Initial CP Conferences'!$AK$53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Conferences'!$AL$53:$AP$53</c:f>
              <c:numCache>
                <c:formatCode>0.0</c:formatCode>
                <c:ptCount val="5"/>
                <c:pt idx="0">
                  <c:v>45.772058823529413</c:v>
                </c:pt>
                <c:pt idx="1">
                  <c:v>52.849264705882355</c:v>
                </c:pt>
                <c:pt idx="2">
                  <c:v>64.921946740128561</c:v>
                </c:pt>
                <c:pt idx="3">
                  <c:v>43.772893772893774</c:v>
                </c:pt>
                <c:pt idx="4">
                  <c:v>60.278869566010378</c:v>
                </c:pt>
              </c:numCache>
            </c:numRef>
          </c:val>
          <c:smooth val="0"/>
        </c:ser>
        <c:ser>
          <c:idx val="20"/>
          <c:order val="14"/>
          <c:tx>
            <c:strRef>
              <c:f>'Initial CP Conferences'!$AK$54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Conferences'!$AL$54:$AP$54</c:f>
              <c:numCache>
                <c:formatCode>0.0</c:formatCode>
                <c:ptCount val="5"/>
                <c:pt idx="0">
                  <c:v>91.612903225806448</c:v>
                </c:pt>
                <c:pt idx="1">
                  <c:v>97.679324894514778</c:v>
                </c:pt>
                <c:pt idx="2">
                  <c:v>101.85185185185186</c:v>
                </c:pt>
                <c:pt idx="3">
                  <c:v>112.80487804878048</c:v>
                </c:pt>
                <c:pt idx="4">
                  <c:v>92.783711749263531</c:v>
                </c:pt>
              </c:numCache>
            </c:numRef>
          </c:val>
          <c:smooth val="0"/>
        </c:ser>
        <c:ser>
          <c:idx val="22"/>
          <c:order val="15"/>
          <c:tx>
            <c:strRef>
              <c:f>'Initial CP Conferences'!$AK$55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Conferences'!$AL$55:$AP$55</c:f>
              <c:numCache>
                <c:formatCode>0.0</c:formatCode>
                <c:ptCount val="5"/>
                <c:pt idx="0">
                  <c:v>42.1875</c:v>
                </c:pt>
                <c:pt idx="1">
                  <c:v>44.563492063492063</c:v>
                </c:pt>
                <c:pt idx="2">
                  <c:v>47.996857816182249</c:v>
                </c:pt>
                <c:pt idx="3">
                  <c:v>47.581903276131051</c:v>
                </c:pt>
                <c:pt idx="4">
                  <c:v>52.200973748933393</c:v>
                </c:pt>
              </c:numCache>
            </c:numRef>
          </c:val>
          <c:smooth val="0"/>
        </c:ser>
        <c:ser>
          <c:idx val="7"/>
          <c:order val="16"/>
          <c:tx>
            <c:strRef>
              <c:f>'Initial CP Conferences'!$AK$56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'Initial CP Conferences'!$AL$56:$AP$56</c:f>
              <c:numCache>
                <c:formatCode>0.0</c:formatCode>
                <c:ptCount val="5"/>
                <c:pt idx="0">
                  <c:v>42.405063291139243</c:v>
                </c:pt>
                <c:pt idx="1">
                  <c:v>64.091858037578291</c:v>
                </c:pt>
                <c:pt idx="2">
                  <c:v>63.580246913580247</c:v>
                </c:pt>
                <c:pt idx="3">
                  <c:v>70.612244897959187</c:v>
                </c:pt>
                <c:pt idx="4">
                  <c:v>78.241882657393546</c:v>
                </c:pt>
              </c:numCache>
            </c:numRef>
          </c:val>
          <c:smooth val="0"/>
        </c:ser>
        <c:ser>
          <c:idx val="8"/>
          <c:order val="17"/>
          <c:tx>
            <c:strRef>
              <c:f>'Initial CP Conferences'!$AK$57</c:f>
              <c:strCache>
                <c:ptCount val="1"/>
                <c:pt idx="0">
                  <c:v>Torbay</c:v>
                </c:pt>
              </c:strCache>
            </c:strRef>
          </c:tx>
          <c:spPr>
            <a:ln w="15875"/>
          </c:spPr>
          <c:marker>
            <c:symbol val="circle"/>
            <c:size val="5"/>
            <c:spPr>
              <a:solidFill>
                <a:schemeClr val="accent3">
                  <a:lumMod val="20000"/>
                  <a:lumOff val="80000"/>
                </a:schemeClr>
              </a:solidFill>
            </c:spPr>
          </c:marker>
          <c:val>
            <c:numRef>
              <c:f>'Initial CP Conferences'!$AL$57:$AP$57</c:f>
              <c:numCache>
                <c:formatCode>0.0</c:formatCode>
                <c:ptCount val="5"/>
                <c:pt idx="0">
                  <c:v>103.21285140562249</c:v>
                </c:pt>
                <c:pt idx="1">
                  <c:v>110.88709677419355</c:v>
                </c:pt>
                <c:pt idx="2">
                  <c:v>119.12350597609561</c:v>
                </c:pt>
                <c:pt idx="3">
                  <c:v>128.96825396825395</c:v>
                </c:pt>
                <c:pt idx="4">
                  <c:v>142.67134355417176</c:v>
                </c:pt>
              </c:numCache>
            </c:numRef>
          </c:val>
          <c:smooth val="0"/>
        </c:ser>
        <c:ser>
          <c:idx val="23"/>
          <c:order val="18"/>
          <c:tx>
            <c:strRef>
              <c:f>'Initial CP Conferences'!$AK$58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Conferences'!$AL$58:$AP$58</c:f>
              <c:numCache>
                <c:formatCode>0.0</c:formatCode>
                <c:ptCount val="5"/>
                <c:pt idx="0">
                  <c:v>35.097493036211695</c:v>
                </c:pt>
                <c:pt idx="1">
                  <c:v>44.257703081232492</c:v>
                </c:pt>
                <c:pt idx="2">
                  <c:v>58.146067415730336</c:v>
                </c:pt>
                <c:pt idx="3">
                  <c:v>67.226890756302524</c:v>
                </c:pt>
                <c:pt idx="4">
                  <c:v>69.021179482897779</c:v>
                </c:pt>
              </c:numCache>
            </c:numRef>
          </c:val>
          <c:smooth val="0"/>
        </c:ser>
        <c:ser>
          <c:idx val="24"/>
          <c:order val="19"/>
          <c:tx>
            <c:strRef>
              <c:f>'Initial CP Conferences'!$AK$59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Conferences'!$AL$59:$AP$59</c:f>
              <c:numCache>
                <c:formatCode>0.0</c:formatCode>
                <c:ptCount val="5"/>
                <c:pt idx="0">
                  <c:v>34.480676328502412</c:v>
                </c:pt>
                <c:pt idx="1">
                  <c:v>41.616766467065872</c:v>
                </c:pt>
                <c:pt idx="2">
                  <c:v>51.481042654028435</c:v>
                </c:pt>
                <c:pt idx="3">
                  <c:v>39.377934272300465</c:v>
                </c:pt>
                <c:pt idx="4">
                  <c:v>39.589895261438855</c:v>
                </c:pt>
              </c:numCache>
            </c:numRef>
          </c:val>
          <c:smooth val="0"/>
        </c:ser>
        <c:ser>
          <c:idx val="25"/>
          <c:order val="20"/>
          <c:tx>
            <c:strRef>
              <c:f>'Initial CP Conferences'!$AK$60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Conferences'!$AL$60:$AP$60</c:f>
              <c:numCache>
                <c:formatCode>0.0</c:formatCode>
                <c:ptCount val="5"/>
                <c:pt idx="0">
                  <c:v>26.283987915407856</c:v>
                </c:pt>
                <c:pt idx="1">
                  <c:v>31.231231231231231</c:v>
                </c:pt>
                <c:pt idx="2">
                  <c:v>27.844311377245511</c:v>
                </c:pt>
                <c:pt idx="3">
                  <c:v>59.347181008902076</c:v>
                </c:pt>
                <c:pt idx="4">
                  <c:v>56.764981273408239</c:v>
                </c:pt>
              </c:numCache>
            </c:numRef>
          </c:val>
          <c:smooth val="0"/>
        </c:ser>
        <c:ser>
          <c:idx val="26"/>
          <c:order val="21"/>
          <c:tx>
            <c:strRef>
              <c:f>'Initial CP Conferences'!$AK$61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Conferences'!$AL$61:$AP$61</c:f>
              <c:numCache>
                <c:formatCode>0.0</c:formatCode>
                <c:ptCount val="5"/>
                <c:pt idx="0">
                  <c:v>27.094972067039105</c:v>
                </c:pt>
                <c:pt idx="1">
                  <c:v>33.701657458563538</c:v>
                </c:pt>
                <c:pt idx="2">
                  <c:v>18.699186991869919</c:v>
                </c:pt>
                <c:pt idx="3">
                  <c:v>38.873994638069703</c:v>
                </c:pt>
                <c:pt idx="4">
                  <c:v>23.409347957600147</c:v>
                </c:pt>
              </c:numCache>
            </c:numRef>
          </c:val>
          <c:smooth val="0"/>
        </c:ser>
        <c:ser>
          <c:idx val="4"/>
          <c:order val="22"/>
          <c:tx>
            <c:strRef>
              <c:f>'Initial CP Conferences'!$AK$62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Conferences'!$AL$62:$AP$62</c:f>
              <c:numCache>
                <c:formatCode>0.0</c:formatCode>
                <c:ptCount val="5"/>
                <c:pt idx="0">
                  <c:v>42.517624439222388</c:v>
                </c:pt>
                <c:pt idx="1">
                  <c:v>50.614797540809839</c:v>
                </c:pt>
                <c:pt idx="2">
                  <c:v>59.773133074256904</c:v>
                </c:pt>
                <c:pt idx="3">
                  <c:v>59.491163130180908</c:v>
                </c:pt>
                <c:pt idx="4">
                  <c:v>59.388793565877798</c:v>
                </c:pt>
              </c:numCache>
            </c:numRef>
          </c:val>
          <c:smooth val="0"/>
        </c:ser>
        <c:ser>
          <c:idx val="14"/>
          <c:order val="23"/>
          <c:tx>
            <c:strRef>
              <c:f>'Initial CP Conferences'!$AK$63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'Initial CP Conferences'!$AL$63:$AP$63</c:f>
              <c:numCache>
                <c:formatCode>0.0</c:formatCode>
                <c:ptCount val="5"/>
                <c:pt idx="0">
                  <c:v>52.713314323316517</c:v>
                </c:pt>
                <c:pt idx="1">
                  <c:v>56.791155946998408</c:v>
                </c:pt>
                <c:pt idx="2">
                  <c:v>61.604423854999702</c:v>
                </c:pt>
                <c:pt idx="3">
                  <c:v>62.554055095522315</c:v>
                </c:pt>
                <c:pt idx="4">
                  <c:v>65.276361344752445</c:v>
                </c:pt>
              </c:numCache>
            </c:numRef>
          </c:val>
          <c:smooth val="0"/>
        </c:ser>
        <c:ser>
          <c:idx val="6"/>
          <c:order val="24"/>
          <c:tx>
            <c:strRef>
              <c:f>'Initial CP Conferences'!$AK$64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'Initial CP Conferences'!$D$8:$H$8</c:f>
              <c:numCache>
                <c:formatCode>General</c:formatCode>
                <c:ptCount val="5"/>
                <c:pt idx="0">
                  <c:v>2013</c:v>
                </c:pt>
                <c:pt idx="1">
                  <c:v>2014</c:v>
                </c:pt>
                <c:pt idx="2">
                  <c:v>2015</c:v>
                </c:pt>
                <c:pt idx="3">
                  <c:v>2016</c:v>
                </c:pt>
                <c:pt idx="4">
                  <c:v>2017</c:v>
                </c:pt>
              </c:numCache>
            </c:numRef>
          </c:cat>
          <c:val>
            <c:numRef>
              <c:f>'Initial CP Conferences'!$AL$64:$AP$64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779840"/>
        <c:axId val="241781760"/>
      </c:lineChart>
      <c:catAx>
        <c:axId val="241779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781760"/>
        <c:crosses val="autoZero"/>
        <c:auto val="1"/>
        <c:lblAlgn val="ctr"/>
        <c:lblOffset val="100"/>
        <c:tickLblSkip val="1"/>
        <c:tickMarkSkip val="1"/>
        <c:noMultiLvlLbl val="0"/>
      </c:catAx>
      <c:valAx>
        <c:axId val="24178176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779840"/>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Initial CP Conferences (Selected LA</a:t>
            </a:r>
            <a:r>
              <a:rPr lang="en-GB" baseline="0"/>
              <a:t> vs. SE)</a:t>
            </a:r>
            <a:r>
              <a:rPr lang="en-GB"/>
              <a:t> </a:t>
            </a:r>
          </a:p>
        </c:rich>
      </c:tx>
      <c:layout>
        <c:manualLayout>
          <c:xMode val="edge"/>
          <c:yMode val="edge"/>
          <c:x val="0.13687547797784019"/>
          <c:y val="2.7670916135483066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'Initial CP Conferences'!$Z$4</c:f>
              <c:strCache>
                <c:ptCount val="1"/>
                <c:pt idx="0">
                  <c:v>Selected LA- (None)</c:v>
                </c:pt>
              </c:strCache>
            </c:strRef>
          </c:tx>
          <c:spPr>
            <a:solidFill>
              <a:srgbClr val="66FF99"/>
            </a:solidFill>
            <a:ln>
              <a:solidFill>
                <a:schemeClr val="tx1">
                  <a:lumMod val="75000"/>
                  <a:lumOff val="25000"/>
                </a:schemeClr>
              </a:solidFill>
            </a:ln>
          </c:spPr>
          <c:invertIfNegative val="0"/>
          <c:val>
            <c:numRef>
              <c:f>'Initial CP Conferences'!$X$70:$AB$70</c:f>
              <c:numCache>
                <c:formatCode>0.0</c:formatCode>
                <c:ptCount val="5"/>
                <c:pt idx="0">
                  <c:v>#N/A</c:v>
                </c:pt>
                <c:pt idx="1">
                  <c:v>#N/A</c:v>
                </c:pt>
                <c:pt idx="2">
                  <c:v>#N/A</c:v>
                </c:pt>
                <c:pt idx="3">
                  <c:v>#N/A</c:v>
                </c:pt>
                <c:pt idx="4">
                  <c:v>#N/A</c:v>
                </c:pt>
              </c:numCache>
            </c:numRef>
          </c:val>
        </c:ser>
        <c:ser>
          <c:idx val="4"/>
          <c:order val="1"/>
          <c:tx>
            <c:strRef>
              <c:f>'Initial CP Conferences'!$B$31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'Initial CP Conferences'!$K$8:$O$8</c:f>
              <c:numCache>
                <c:formatCode>General</c:formatCode>
                <c:ptCount val="5"/>
                <c:pt idx="0">
                  <c:v>2013</c:v>
                </c:pt>
                <c:pt idx="1">
                  <c:v>2014</c:v>
                </c:pt>
                <c:pt idx="2">
                  <c:v>2015</c:v>
                </c:pt>
                <c:pt idx="3">
                  <c:v>2016</c:v>
                </c:pt>
                <c:pt idx="4">
                  <c:v>2017</c:v>
                </c:pt>
              </c:numCache>
            </c:numRef>
          </c:cat>
          <c:val>
            <c:numRef>
              <c:f>'Initial CP Conferences'!$K$31:$O$31</c:f>
              <c:numCache>
                <c:formatCode>0.0</c:formatCode>
                <c:ptCount val="5"/>
                <c:pt idx="0">
                  <c:v>42.517624439222388</c:v>
                </c:pt>
                <c:pt idx="1">
                  <c:v>50.614797540809839</c:v>
                </c:pt>
                <c:pt idx="2">
                  <c:v>59.773133074256904</c:v>
                </c:pt>
                <c:pt idx="3">
                  <c:v>59.491163130180908</c:v>
                </c:pt>
                <c:pt idx="4">
                  <c:v>59.388793565877798</c:v>
                </c:pt>
              </c:numCache>
            </c:numRef>
          </c:val>
        </c:ser>
        <c:ser>
          <c:idx val="0"/>
          <c:order val="2"/>
          <c:tx>
            <c:strRef>
              <c:f>'Initial CP Conferences'!$B$32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'Initial CP Conferences'!$K$32:$O$32</c:f>
              <c:numCache>
                <c:formatCode>0.0</c:formatCode>
                <c:ptCount val="5"/>
                <c:pt idx="0">
                  <c:v>52.713314323316517</c:v>
                </c:pt>
                <c:pt idx="1">
                  <c:v>56.791155946998408</c:v>
                </c:pt>
                <c:pt idx="2">
                  <c:v>61.604423854999702</c:v>
                </c:pt>
                <c:pt idx="3">
                  <c:v>62.554055095522315</c:v>
                </c:pt>
                <c:pt idx="4">
                  <c:v>65.276361344752445</c:v>
                </c:pt>
              </c:numCache>
            </c:numRef>
          </c:val>
        </c:ser>
        <c:dLbls>
          <c:showLegendKey val="0"/>
          <c:showVal val="0"/>
          <c:showCatName val="0"/>
          <c:showSerName val="0"/>
          <c:showPercent val="0"/>
          <c:showBubbleSize val="0"/>
        </c:dLbls>
        <c:gapWidth val="100"/>
        <c:axId val="241824896"/>
        <c:axId val="241826432"/>
      </c:barChart>
      <c:catAx>
        <c:axId val="241824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826432"/>
        <c:crosses val="autoZero"/>
        <c:auto val="1"/>
        <c:lblAlgn val="ctr"/>
        <c:lblOffset val="100"/>
        <c:noMultiLvlLbl val="0"/>
      </c:catAx>
      <c:valAx>
        <c:axId val="24182643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824896"/>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 ICPC held within 15 Days of S47 </a:t>
            </a:r>
          </a:p>
          <a:p>
            <a:pPr>
              <a:defRPr sz="1000" b="1" i="0" u="none" strike="noStrike" baseline="0">
                <a:solidFill>
                  <a:srgbClr val="000000"/>
                </a:solidFill>
                <a:latin typeface="Arial"/>
                <a:ea typeface="Arial"/>
                <a:cs typeface="Arial"/>
              </a:defRPr>
            </a:pPr>
            <a:r>
              <a:rPr lang="en-GB"/>
              <a:t>(Selected LA</a:t>
            </a:r>
            <a:r>
              <a:rPr lang="en-GB" baseline="0"/>
              <a:t> vs. SE &amp; National)</a:t>
            </a:r>
            <a:r>
              <a:rPr lang="en-GB"/>
              <a:t> </a:t>
            </a:r>
          </a:p>
        </c:rich>
      </c:tx>
      <c:layout>
        <c:manualLayout>
          <c:xMode val="edge"/>
          <c:yMode val="edge"/>
          <c:x val="0.20505982905982906"/>
          <c:y val="3.8613923259592556E-3"/>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'Initial CP Conferences'!$Z$4</c:f>
              <c:strCache>
                <c:ptCount val="1"/>
                <c:pt idx="0">
                  <c:v>Selected LA- (None)</c:v>
                </c:pt>
              </c:strCache>
            </c:strRef>
          </c:tx>
          <c:spPr>
            <a:solidFill>
              <a:srgbClr val="66FF99"/>
            </a:solidFill>
            <a:ln>
              <a:solidFill>
                <a:schemeClr val="tx1">
                  <a:lumMod val="75000"/>
                  <a:lumOff val="25000"/>
                </a:schemeClr>
              </a:solidFill>
            </a:ln>
          </c:spPr>
          <c:invertIfNegative val="0"/>
          <c:cat>
            <c:numRef>
              <c:f>'Initial CP Conferences'!$K$8:$O$8</c:f>
              <c:numCache>
                <c:formatCode>General</c:formatCode>
                <c:ptCount val="5"/>
                <c:pt idx="0">
                  <c:v>2013</c:v>
                </c:pt>
                <c:pt idx="1">
                  <c:v>2014</c:v>
                </c:pt>
                <c:pt idx="2">
                  <c:v>2015</c:v>
                </c:pt>
                <c:pt idx="3">
                  <c:v>2016</c:v>
                </c:pt>
                <c:pt idx="4">
                  <c:v>2017</c:v>
                </c:pt>
              </c:numCache>
            </c:numRef>
          </c:cat>
          <c:val>
            <c:numRef>
              <c:f>'Initial CP Conferences'!$AW$64:$BA$64</c:f>
              <c:numCache>
                <c:formatCode>0%</c:formatCode>
                <c:ptCount val="5"/>
                <c:pt idx="0">
                  <c:v>#N/A</c:v>
                </c:pt>
                <c:pt idx="1">
                  <c:v>#N/A</c:v>
                </c:pt>
                <c:pt idx="2">
                  <c:v>#N/A</c:v>
                </c:pt>
                <c:pt idx="3">
                  <c:v>#N/A</c:v>
                </c:pt>
                <c:pt idx="4">
                  <c:v>#N/A</c:v>
                </c:pt>
              </c:numCache>
            </c:numRef>
          </c:val>
        </c:ser>
        <c:ser>
          <c:idx val="4"/>
          <c:order val="1"/>
          <c:tx>
            <c:strRef>
              <c:f>'Initial CP Conferences'!$B$167</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'Initial CP Conferences'!$K$8:$O$8</c:f>
              <c:numCache>
                <c:formatCode>General</c:formatCode>
                <c:ptCount val="5"/>
                <c:pt idx="0">
                  <c:v>2013</c:v>
                </c:pt>
                <c:pt idx="1">
                  <c:v>2014</c:v>
                </c:pt>
                <c:pt idx="2">
                  <c:v>2015</c:v>
                </c:pt>
                <c:pt idx="3">
                  <c:v>2016</c:v>
                </c:pt>
                <c:pt idx="4">
                  <c:v>2017</c:v>
                </c:pt>
              </c:numCache>
            </c:numRef>
          </c:cat>
          <c:val>
            <c:numRef>
              <c:f>'Initial CP Conferences'!$D$167:$H$167</c:f>
              <c:numCache>
                <c:formatCode>0%</c:formatCode>
                <c:ptCount val="5"/>
                <c:pt idx="0">
                  <c:v>0.59314156513000882</c:v>
                </c:pt>
                <c:pt idx="1">
                  <c:v>0.65445026178010468</c:v>
                </c:pt>
                <c:pt idx="2">
                  <c:v>0.67606747496046393</c:v>
                </c:pt>
                <c:pt idx="3">
                  <c:v>0.72211024450092021</c:v>
                </c:pt>
                <c:pt idx="4">
                  <c:v>0.7501959759602822</c:v>
                </c:pt>
              </c:numCache>
            </c:numRef>
          </c:val>
        </c:ser>
        <c:ser>
          <c:idx val="0"/>
          <c:order val="2"/>
          <c:tx>
            <c:strRef>
              <c:f>'Initial CP Conferences'!$B$168</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'Initial CP Conferences'!$D$168:$H$168</c:f>
              <c:numCache>
                <c:formatCode>0%</c:formatCode>
                <c:ptCount val="5"/>
                <c:pt idx="0">
                  <c:v>0.67626498002663116</c:v>
                </c:pt>
                <c:pt idx="1">
                  <c:v>0.6232704402515723</c:v>
                </c:pt>
                <c:pt idx="2">
                  <c:v>0.56899593894412548</c:v>
                </c:pt>
                <c:pt idx="3">
                  <c:v>0.55623545516769335</c:v>
                </c:pt>
                <c:pt idx="4">
                  <c:v>0.77226049655531004</c:v>
                </c:pt>
              </c:numCache>
            </c:numRef>
          </c:val>
        </c:ser>
        <c:dLbls>
          <c:showLegendKey val="0"/>
          <c:showVal val="0"/>
          <c:showCatName val="0"/>
          <c:showSerName val="0"/>
          <c:showPercent val="0"/>
          <c:showBubbleSize val="0"/>
        </c:dLbls>
        <c:gapWidth val="100"/>
        <c:axId val="242475392"/>
        <c:axId val="242476928"/>
      </c:barChart>
      <c:catAx>
        <c:axId val="242475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476928"/>
        <c:crosses val="autoZero"/>
        <c:auto val="1"/>
        <c:lblAlgn val="ctr"/>
        <c:lblOffset val="100"/>
        <c:noMultiLvlLbl val="0"/>
      </c:catAx>
      <c:valAx>
        <c:axId val="24247692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475392"/>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Proportion of Initial CP Conferences held within 15 days of the Section 47 Enquiry which led to the Conference</a:t>
            </a:r>
          </a:p>
        </c:rich>
      </c:tx>
      <c:layout>
        <c:manualLayout>
          <c:xMode val="edge"/>
          <c:yMode val="edge"/>
          <c:x val="0.11860373868745022"/>
          <c:y val="6.1214799217111891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'Initial CP Conferences'!$AK$40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Conferences'!$AW$39:$BA$39</c:f>
              <c:numCache>
                <c:formatCode>General</c:formatCode>
                <c:ptCount val="5"/>
                <c:pt idx="0">
                  <c:v>2013</c:v>
                </c:pt>
                <c:pt idx="1">
                  <c:v>2014</c:v>
                </c:pt>
                <c:pt idx="2">
                  <c:v>2015</c:v>
                </c:pt>
                <c:pt idx="3">
                  <c:v>2016</c:v>
                </c:pt>
                <c:pt idx="4">
                  <c:v>2017</c:v>
                </c:pt>
              </c:numCache>
            </c:numRef>
          </c:cat>
          <c:val>
            <c:numRef>
              <c:f>'Initial CP Conferences'!$AW$40:$BA$40</c:f>
              <c:numCache>
                <c:formatCode>0.0%</c:formatCode>
                <c:ptCount val="5"/>
                <c:pt idx="0">
                  <c:v>0.50877192982456143</c:v>
                </c:pt>
                <c:pt idx="1">
                  <c:v>0.51428571428571423</c:v>
                </c:pt>
                <c:pt idx="2">
                  <c:v>0.56441717791411039</c:v>
                </c:pt>
                <c:pt idx="3">
                  <c:v>0.66455696202531644</c:v>
                </c:pt>
                <c:pt idx="4">
                  <c:v>0.73946360153256707</c:v>
                </c:pt>
              </c:numCache>
            </c:numRef>
          </c:val>
          <c:smooth val="0"/>
        </c:ser>
        <c:ser>
          <c:idx val="1"/>
          <c:order val="1"/>
          <c:tx>
            <c:strRef>
              <c:f>'Initial CP Conferences'!$AK$41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Conferences'!$AW$41:$BA$41</c:f>
              <c:numCache>
                <c:formatCode>0.0%</c:formatCode>
                <c:ptCount val="5"/>
                <c:pt idx="0">
                  <c:v>0.60519480519480517</c:v>
                </c:pt>
                <c:pt idx="1">
                  <c:v>0.76580796252927397</c:v>
                </c:pt>
                <c:pt idx="2">
                  <c:v>0.59957627118644063</c:v>
                </c:pt>
                <c:pt idx="3">
                  <c:v>0.63602941176470584</c:v>
                </c:pt>
                <c:pt idx="4">
                  <c:v>0.66029723991507427</c:v>
                </c:pt>
              </c:numCache>
            </c:numRef>
          </c:val>
          <c:smooth val="0"/>
        </c:ser>
        <c:ser>
          <c:idx val="2"/>
          <c:order val="2"/>
          <c:tx>
            <c:strRef>
              <c:f>'Initial CP Conferences'!$AK$42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Conferences'!$AW$42:$BA$42</c:f>
              <c:numCache>
                <c:formatCode>0.0%</c:formatCode>
                <c:ptCount val="5"/>
                <c:pt idx="0">
                  <c:v>0.51867219917012453</c:v>
                </c:pt>
                <c:pt idx="1">
                  <c:v>0.38414634146341464</c:v>
                </c:pt>
                <c:pt idx="2">
                  <c:v>0.43248532289628178</c:v>
                </c:pt>
                <c:pt idx="3">
                  <c:v>0.68891855807743663</c:v>
                </c:pt>
                <c:pt idx="4">
                  <c:v>0.69630484988452657</c:v>
                </c:pt>
              </c:numCache>
            </c:numRef>
          </c:val>
          <c:smooth val="0"/>
        </c:ser>
        <c:ser>
          <c:idx val="5"/>
          <c:order val="3"/>
          <c:tx>
            <c:strRef>
              <c:f>'Initial CP Conferences'!$AK$43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Conferences'!$AW$43:$BA$43</c:f>
              <c:numCache>
                <c:formatCode>0.0%</c:formatCode>
                <c:ptCount val="5"/>
                <c:pt idx="0">
                  <c:v>0.48985959438377535</c:v>
                </c:pt>
                <c:pt idx="1">
                  <c:v>0.55748031496062989</c:v>
                </c:pt>
                <c:pt idx="2">
                  <c:v>0.68</c:v>
                </c:pt>
                <c:pt idx="3">
                  <c:v>0.6045548654244306</c:v>
                </c:pt>
                <c:pt idx="4">
                  <c:v>0.6019261637239165</c:v>
                </c:pt>
              </c:numCache>
            </c:numRef>
          </c:val>
          <c:smooth val="0"/>
        </c:ser>
        <c:ser>
          <c:idx val="9"/>
          <c:order val="4"/>
          <c:tx>
            <c:strRef>
              <c:f>'Initial CP Conferences'!$AK$44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Conferences'!$AW$44:$BA$44</c:f>
              <c:numCache>
                <c:formatCode>0.0%</c:formatCode>
                <c:ptCount val="5"/>
                <c:pt idx="0">
                  <c:v>0.76049766718506995</c:v>
                </c:pt>
                <c:pt idx="1">
                  <c:v>0.6902423051735429</c:v>
                </c:pt>
                <c:pt idx="2">
                  <c:v>0.6887417218543046</c:v>
                </c:pt>
                <c:pt idx="3">
                  <c:v>0.70842105263157895</c:v>
                </c:pt>
                <c:pt idx="4">
                  <c:v>0.76779026217228463</c:v>
                </c:pt>
              </c:numCache>
            </c:numRef>
          </c:val>
          <c:smooth val="0"/>
        </c:ser>
        <c:ser>
          <c:idx val="10"/>
          <c:order val="5"/>
          <c:tx>
            <c:strRef>
              <c:f>'Initial CP Conferences'!$AK$45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Conferences'!$AW$45:$BA$45</c:f>
              <c:numCache>
                <c:formatCode>0.0%</c:formatCode>
                <c:ptCount val="5"/>
                <c:pt idx="0">
                  <c:v>0.25179856115107913</c:v>
                </c:pt>
                <c:pt idx="1">
                  <c:v>0.24803149606299213</c:v>
                </c:pt>
                <c:pt idx="2">
                  <c:v>0.64437689969604861</c:v>
                </c:pt>
                <c:pt idx="3">
                  <c:v>0.57066666666666666</c:v>
                </c:pt>
                <c:pt idx="4">
                  <c:v>0.75694444444444442</c:v>
                </c:pt>
              </c:numCache>
            </c:numRef>
          </c:val>
          <c:smooth val="0"/>
        </c:ser>
        <c:ser>
          <c:idx val="11"/>
          <c:order val="6"/>
          <c:tx>
            <c:strRef>
              <c:f>'Initial CP Conferences'!$AK$46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Conferences'!$AW$46:$BA$46</c:f>
              <c:numCache>
                <c:formatCode>0.0%</c:formatCode>
                <c:ptCount val="5"/>
                <c:pt idx="0">
                  <c:v>0.61504747991234476</c:v>
                </c:pt>
                <c:pt idx="1">
                  <c:v>0.61415816326530615</c:v>
                </c:pt>
                <c:pt idx="2">
                  <c:v>0.78420467185761955</c:v>
                </c:pt>
                <c:pt idx="3">
                  <c:v>0.82956746287927696</c:v>
                </c:pt>
                <c:pt idx="4">
                  <c:v>0.84337349397590367</c:v>
                </c:pt>
              </c:numCache>
            </c:numRef>
          </c:val>
          <c:smooth val="0"/>
        </c:ser>
        <c:ser>
          <c:idx val="12"/>
          <c:order val="7"/>
          <c:tx>
            <c:strRef>
              <c:f>'Initial CP Conferences'!$AK$47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Conferences'!$AW$47:$BA$47</c:f>
              <c:numCache>
                <c:formatCode>0.0%</c:formatCode>
                <c:ptCount val="5"/>
                <c:pt idx="0">
                  <c:v>0.53138075313807531</c:v>
                </c:pt>
                <c:pt idx="1">
                  <c:v>0.54756380510440839</c:v>
                </c:pt>
                <c:pt idx="2">
                  <c:v>0.5907590759075908</c:v>
                </c:pt>
                <c:pt idx="3">
                  <c:v>0.88797364085667219</c:v>
                </c:pt>
                <c:pt idx="4">
                  <c:v>0.88319088319088324</c:v>
                </c:pt>
              </c:numCache>
            </c:numRef>
          </c:val>
          <c:smooth val="0"/>
        </c:ser>
        <c:ser>
          <c:idx val="13"/>
          <c:order val="8"/>
          <c:tx>
            <c:strRef>
              <c:f>'Initial CP Conferences'!$AK$48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Conferences'!$AW$48:$BA$48</c:f>
              <c:numCache>
                <c:formatCode>0.0%</c:formatCode>
                <c:ptCount val="5"/>
                <c:pt idx="0">
                  <c:v>0.94594594594594594</c:v>
                </c:pt>
                <c:pt idx="1">
                  <c:v>0.87671232876712324</c:v>
                </c:pt>
                <c:pt idx="2">
                  <c:v>0.97457627118644063</c:v>
                </c:pt>
                <c:pt idx="3">
                  <c:v>0.93333333333333335</c:v>
                </c:pt>
                <c:pt idx="4">
                  <c:v>0.87074829931972786</c:v>
                </c:pt>
              </c:numCache>
            </c:numRef>
          </c:val>
          <c:smooth val="0"/>
        </c:ser>
        <c:ser>
          <c:idx val="15"/>
          <c:order val="9"/>
          <c:tx>
            <c:strRef>
              <c:f>'Initial CP Conferences'!$AK$49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Conferences'!$AW$49:$BA$49</c:f>
              <c:numCache>
                <c:formatCode>0.0%</c:formatCode>
                <c:ptCount val="5"/>
                <c:pt idx="0">
                  <c:v>0.85567010309278346</c:v>
                </c:pt>
                <c:pt idx="1">
                  <c:v>0.84927066450567257</c:v>
                </c:pt>
                <c:pt idx="2">
                  <c:v>0.74757281553398058</c:v>
                </c:pt>
                <c:pt idx="3">
                  <c:v>0.81876606683804631</c:v>
                </c:pt>
                <c:pt idx="4">
                  <c:v>0.89347826086956517</c:v>
                </c:pt>
              </c:numCache>
            </c:numRef>
          </c:val>
          <c:smooth val="0"/>
        </c:ser>
        <c:ser>
          <c:idx val="16"/>
          <c:order val="10"/>
          <c:tx>
            <c:strRef>
              <c:f>'Initial CP Conferences'!$AK$50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Conferences'!$AW$50:$BA$50</c:f>
              <c:numCache>
                <c:formatCode>0.0%</c:formatCode>
                <c:ptCount val="5"/>
                <c:pt idx="0">
                  <c:v>0.62436548223350252</c:v>
                </c:pt>
                <c:pt idx="1">
                  <c:v>0.68725868725868722</c:v>
                </c:pt>
                <c:pt idx="2">
                  <c:v>0.6759581881533101</c:v>
                </c:pt>
                <c:pt idx="3">
                  <c:v>0.67261904761904767</c:v>
                </c:pt>
                <c:pt idx="4">
                  <c:v>0.77591973244147161</c:v>
                </c:pt>
              </c:numCache>
            </c:numRef>
          </c:val>
          <c:smooth val="0"/>
        </c:ser>
        <c:ser>
          <c:idx val="17"/>
          <c:order val="11"/>
          <c:tx>
            <c:strRef>
              <c:f>'Initial CP Conferences'!$AK$51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Conferences'!$AW$51:$BA$51</c:f>
              <c:numCache>
                <c:formatCode>0.0%</c:formatCode>
                <c:ptCount val="5"/>
                <c:pt idx="0">
                  <c:v>0.51445086705202314</c:v>
                </c:pt>
                <c:pt idx="1">
                  <c:v>0.83842794759825323</c:v>
                </c:pt>
                <c:pt idx="2">
                  <c:v>0.85382059800664456</c:v>
                </c:pt>
                <c:pt idx="3">
                  <c:v>0.67441860465116277</c:v>
                </c:pt>
                <c:pt idx="4">
                  <c:v>0.84659090909090906</c:v>
                </c:pt>
              </c:numCache>
            </c:numRef>
          </c:val>
          <c:smooth val="0"/>
        </c:ser>
        <c:ser>
          <c:idx val="19"/>
          <c:order val="12"/>
          <c:tx>
            <c:strRef>
              <c:f>'Initial CP Conferences'!$AK$52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Conferences'!$AW$52:$BA$52</c:f>
              <c:numCache>
                <c:formatCode>0.0%</c:formatCode>
                <c:ptCount val="5"/>
                <c:pt idx="0">
                  <c:v>0.76616915422885568</c:v>
                </c:pt>
                <c:pt idx="1">
                  <c:v>0.74307304785894202</c:v>
                </c:pt>
                <c:pt idx="2">
                  <c:v>0.79842931937172779</c:v>
                </c:pt>
                <c:pt idx="3">
                  <c:v>0.81481481481481477</c:v>
                </c:pt>
                <c:pt idx="4">
                  <c:v>0.81656804733727806</c:v>
                </c:pt>
              </c:numCache>
            </c:numRef>
          </c:val>
          <c:smooth val="0"/>
        </c:ser>
        <c:ser>
          <c:idx val="3"/>
          <c:order val="13"/>
          <c:tx>
            <c:strRef>
              <c:f>'Initial CP Conferences'!$AK$53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Conferences'!$AW$53:$BA$53</c:f>
              <c:numCache>
                <c:formatCode>0.0%</c:formatCode>
                <c:ptCount val="5"/>
                <c:pt idx="0">
                  <c:v>0.85742971887550201</c:v>
                </c:pt>
                <c:pt idx="1">
                  <c:v>0.96347826086956523</c:v>
                </c:pt>
                <c:pt idx="2">
                  <c:v>0.90099009900990101</c:v>
                </c:pt>
                <c:pt idx="3">
                  <c:v>0.96443514644351469</c:v>
                </c:pt>
                <c:pt idx="4">
                  <c:v>0.94099848714069589</c:v>
                </c:pt>
              </c:numCache>
            </c:numRef>
          </c:val>
          <c:smooth val="0"/>
        </c:ser>
        <c:ser>
          <c:idx val="20"/>
          <c:order val="14"/>
          <c:tx>
            <c:strRef>
              <c:f>'Initial CP Conferences'!$AK$54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Conferences'!$AW$54:$BA$54</c:f>
              <c:numCache>
                <c:formatCode>0.0%</c:formatCode>
                <c:ptCount val="5"/>
                <c:pt idx="0">
                  <c:v>0.72769953051643188</c:v>
                </c:pt>
                <c:pt idx="1">
                  <c:v>0.82505399568034554</c:v>
                </c:pt>
                <c:pt idx="2">
                  <c:v>0.70909090909090911</c:v>
                </c:pt>
                <c:pt idx="3">
                  <c:v>0.61801801801801803</c:v>
                </c:pt>
                <c:pt idx="4">
                  <c:v>0.68034557235421167</c:v>
                </c:pt>
              </c:numCache>
            </c:numRef>
          </c:val>
          <c:smooth val="0"/>
        </c:ser>
        <c:ser>
          <c:idx val="22"/>
          <c:order val="15"/>
          <c:tx>
            <c:strRef>
              <c:f>'Initial CP Conferences'!$AK$55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Conferences'!$AW$55:$BA$55</c:f>
              <c:numCache>
                <c:formatCode>0.0%</c:formatCode>
                <c:ptCount val="5"/>
                <c:pt idx="0">
                  <c:v>0.42830009496676164</c:v>
                </c:pt>
                <c:pt idx="1">
                  <c:v>0.71772039180765801</c:v>
                </c:pt>
                <c:pt idx="2">
                  <c:v>0.53436988543371522</c:v>
                </c:pt>
                <c:pt idx="3">
                  <c:v>0.66393442622950816</c:v>
                </c:pt>
                <c:pt idx="4">
                  <c:v>0.68417159763313606</c:v>
                </c:pt>
              </c:numCache>
            </c:numRef>
          </c:val>
          <c:smooth val="0"/>
        </c:ser>
        <c:ser>
          <c:idx val="7"/>
          <c:order val="16"/>
          <c:tx>
            <c:strRef>
              <c:f>'Initial CP Conferences'!$AK$56</c:f>
              <c:strCache>
                <c:ptCount val="1"/>
                <c:pt idx="0">
                  <c:v>Swindon</c:v>
                </c:pt>
              </c:strCache>
            </c:strRef>
          </c:tx>
          <c:spPr>
            <a:ln w="15875"/>
          </c:spPr>
          <c:marker>
            <c:symbol val="triangle"/>
            <c:size val="5"/>
            <c:spPr>
              <a:solidFill>
                <a:schemeClr val="accent2">
                  <a:lumMod val="20000"/>
                  <a:lumOff val="80000"/>
                </a:schemeClr>
              </a:solidFill>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Conferences'!$AW$56:$BA$56</c:f>
              <c:numCache>
                <c:formatCode>0.0%</c:formatCode>
                <c:ptCount val="5"/>
                <c:pt idx="0">
                  <c:v>0.51243781094527363</c:v>
                </c:pt>
                <c:pt idx="1">
                  <c:v>0.7719869706840391</c:v>
                </c:pt>
                <c:pt idx="2">
                  <c:v>0.69579288025889963</c:v>
                </c:pt>
                <c:pt idx="3">
                  <c:v>0.78034682080924855</c:v>
                </c:pt>
                <c:pt idx="4">
                  <c:v>0.65374677002583981</c:v>
                </c:pt>
              </c:numCache>
            </c:numRef>
          </c:val>
          <c:smooth val="0"/>
        </c:ser>
        <c:ser>
          <c:idx val="8"/>
          <c:order val="17"/>
          <c:tx>
            <c:strRef>
              <c:f>'Initial CP Conferences'!$AK$57</c:f>
              <c:strCache>
                <c:ptCount val="1"/>
                <c:pt idx="0">
                  <c:v>Torbay</c:v>
                </c:pt>
              </c:strCache>
            </c:strRef>
          </c:tx>
          <c:spPr>
            <a:ln w="15875"/>
          </c:spPr>
          <c:marker>
            <c:symbol val="circle"/>
            <c:size val="5"/>
            <c:spPr>
              <a:solidFill>
                <a:schemeClr val="accent3">
                  <a:lumMod val="20000"/>
                  <a:lumOff val="80000"/>
                </a:schemeClr>
              </a:solidFill>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Conferences'!$AW$57:$BA$57</c:f>
              <c:numCache>
                <c:formatCode>0.0%</c:formatCode>
                <c:ptCount val="5"/>
                <c:pt idx="0">
                  <c:v>0.80544747081712065</c:v>
                </c:pt>
                <c:pt idx="1">
                  <c:v>0.50545454545454549</c:v>
                </c:pt>
                <c:pt idx="2">
                  <c:v>0.45819397993311034</c:v>
                </c:pt>
                <c:pt idx="3">
                  <c:v>0.80615384615384611</c:v>
                </c:pt>
                <c:pt idx="4">
                  <c:v>0.90055248618784534</c:v>
                </c:pt>
              </c:numCache>
            </c:numRef>
          </c:val>
          <c:smooth val="0"/>
        </c:ser>
        <c:ser>
          <c:idx val="23"/>
          <c:order val="18"/>
          <c:tx>
            <c:strRef>
              <c:f>'Initial CP Conferences'!$AK$58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Conferences'!$AW$58:$BA$58</c:f>
              <c:numCache>
                <c:formatCode>0.0%</c:formatCode>
                <c:ptCount val="5"/>
                <c:pt idx="0">
                  <c:v>0.65079365079365081</c:v>
                </c:pt>
                <c:pt idx="1">
                  <c:v>0.65189873417721522</c:v>
                </c:pt>
                <c:pt idx="2">
                  <c:v>0.85990338164251212</c:v>
                </c:pt>
                <c:pt idx="3">
                  <c:v>0.94166666666666665</c:v>
                </c:pt>
                <c:pt idx="4">
                  <c:v>0.967741935483871</c:v>
                </c:pt>
              </c:numCache>
            </c:numRef>
          </c:val>
          <c:smooth val="0"/>
        </c:ser>
        <c:ser>
          <c:idx val="24"/>
          <c:order val="19"/>
          <c:tx>
            <c:strRef>
              <c:f>'Initial CP Conferences'!$AK$59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Conferences'!$AW$59:$BA$59</c:f>
              <c:numCache>
                <c:formatCode>0.0%</c:formatCode>
                <c:ptCount val="5"/>
                <c:pt idx="0">
                  <c:v>0.21190893169877409</c:v>
                </c:pt>
                <c:pt idx="1">
                  <c:v>0.46330935251798561</c:v>
                </c:pt>
                <c:pt idx="2">
                  <c:v>0.58688147295742232</c:v>
                </c:pt>
                <c:pt idx="3">
                  <c:v>0.52906110283159469</c:v>
                </c:pt>
                <c:pt idx="4">
                  <c:v>0.42794117647058821</c:v>
                </c:pt>
              </c:numCache>
            </c:numRef>
          </c:val>
          <c:smooth val="0"/>
        </c:ser>
        <c:ser>
          <c:idx val="25"/>
          <c:order val="20"/>
          <c:tx>
            <c:strRef>
              <c:f>'Initial CP Conferences'!$AK$60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Conferences'!$AW$60:$BA$60</c:f>
              <c:numCache>
                <c:formatCode>0.0%</c:formatCode>
                <c:ptCount val="5"/>
                <c:pt idx="0">
                  <c:v>0.90804597701149425</c:v>
                </c:pt>
                <c:pt idx="1">
                  <c:v>0.79807692307692313</c:v>
                </c:pt>
                <c:pt idx="2">
                  <c:v>0.78494623655913975</c:v>
                </c:pt>
                <c:pt idx="3">
                  <c:v>0.86</c:v>
                </c:pt>
                <c:pt idx="4">
                  <c:v>0.82989690721649489</c:v>
                </c:pt>
              </c:numCache>
            </c:numRef>
          </c:val>
          <c:smooth val="0"/>
        </c:ser>
        <c:ser>
          <c:idx val="26"/>
          <c:order val="21"/>
          <c:tx>
            <c:strRef>
              <c:f>'Initial CP Conferences'!$AK$61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Conferences'!$AW$61:$BA$61</c:f>
              <c:numCache>
                <c:formatCode>0.0%</c:formatCode>
                <c:ptCount val="5"/>
                <c:pt idx="0">
                  <c:v>0.89690721649484539</c:v>
                </c:pt>
                <c:pt idx="1">
                  <c:v>0.86885245901639341</c:v>
                </c:pt>
                <c:pt idx="2">
                  <c:v>0.91304347826086951</c:v>
                </c:pt>
                <c:pt idx="3">
                  <c:v>0.96551724137931039</c:v>
                </c:pt>
                <c:pt idx="4">
                  <c:v>0.797752808988764</c:v>
                </c:pt>
              </c:numCache>
            </c:numRef>
          </c:val>
          <c:smooth val="0"/>
        </c:ser>
        <c:ser>
          <c:idx val="4"/>
          <c:order val="22"/>
          <c:tx>
            <c:strRef>
              <c:f>'Initial CP Conferences'!$AK$62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Conferences'!$AW$62:$BA$62</c:f>
              <c:numCache>
                <c:formatCode>0.0%</c:formatCode>
                <c:ptCount val="5"/>
                <c:pt idx="0">
                  <c:v>0.59314156513000882</c:v>
                </c:pt>
                <c:pt idx="1">
                  <c:v>0.65445026178010468</c:v>
                </c:pt>
                <c:pt idx="2">
                  <c:v>0.67606747496046393</c:v>
                </c:pt>
                <c:pt idx="3">
                  <c:v>0.72211024450092021</c:v>
                </c:pt>
                <c:pt idx="4">
                  <c:v>0.7501959759602822</c:v>
                </c:pt>
              </c:numCache>
            </c:numRef>
          </c:val>
          <c:smooth val="0"/>
        </c:ser>
        <c:ser>
          <c:idx val="14"/>
          <c:order val="23"/>
          <c:tx>
            <c:strRef>
              <c:f>'Initial CP Conferences'!$AK$63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Conferences'!$AW$63:$BA$63</c:f>
              <c:numCache>
                <c:formatCode>0.0%</c:formatCode>
                <c:ptCount val="5"/>
                <c:pt idx="0">
                  <c:v>0.67626498002663116</c:v>
                </c:pt>
                <c:pt idx="1">
                  <c:v>0.6232704402515723</c:v>
                </c:pt>
                <c:pt idx="2">
                  <c:v>0.56899593894412548</c:v>
                </c:pt>
                <c:pt idx="3">
                  <c:v>0.55623545516769335</c:v>
                </c:pt>
                <c:pt idx="4">
                  <c:v>0.77226049655531004</c:v>
                </c:pt>
              </c:numCache>
            </c:numRef>
          </c:val>
          <c:smooth val="0"/>
        </c:ser>
        <c:ser>
          <c:idx val="6"/>
          <c:order val="24"/>
          <c:tx>
            <c:strRef>
              <c:f>'Initial CP Conferences'!$AK$64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'Initial CP Conferences'!$AW$39:$BA$39</c:f>
              <c:numCache>
                <c:formatCode>General</c:formatCode>
                <c:ptCount val="5"/>
                <c:pt idx="0">
                  <c:v>2013</c:v>
                </c:pt>
                <c:pt idx="1">
                  <c:v>2014</c:v>
                </c:pt>
                <c:pt idx="2">
                  <c:v>2015</c:v>
                </c:pt>
                <c:pt idx="3">
                  <c:v>2016</c:v>
                </c:pt>
                <c:pt idx="4">
                  <c:v>2017</c:v>
                </c:pt>
              </c:numCache>
            </c:numRef>
          </c:cat>
          <c:val>
            <c:numRef>
              <c:f>'Initial CP Conferences'!$AW$64:$BA$64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295552"/>
        <c:axId val="242297472"/>
      </c:lineChart>
      <c:catAx>
        <c:axId val="242295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297472"/>
        <c:crosses val="autoZero"/>
        <c:auto val="1"/>
        <c:lblAlgn val="ctr"/>
        <c:lblOffset val="100"/>
        <c:tickLblSkip val="1"/>
        <c:tickMarkSkip val="1"/>
        <c:noMultiLvlLbl val="0"/>
      </c:catAx>
      <c:valAx>
        <c:axId val="242297472"/>
        <c:scaling>
          <c:orientation val="minMax"/>
          <c:max val="1"/>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295552"/>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1566325129860862"/>
          <c:h val="0.860241795356975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Referrals (Selected LA</a:t>
            </a:r>
            <a:r>
              <a:rPr lang="en-GB" baseline="0"/>
              <a:t> vs. SE)</a:t>
            </a:r>
            <a:r>
              <a:rPr lang="en-GB"/>
              <a:t> </a:t>
            </a:r>
          </a:p>
        </c:rich>
      </c:tx>
      <c:layout>
        <c:manualLayout>
          <c:xMode val="edge"/>
          <c:yMode val="edge"/>
          <c:x val="0.23322346874782246"/>
          <c:y val="2.7670949026108577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Referrals!$Z$4</c:f>
              <c:strCache>
                <c:ptCount val="1"/>
                <c:pt idx="0">
                  <c:v>Selected LA- (None)</c:v>
                </c:pt>
              </c:strCache>
            </c:strRef>
          </c:tx>
          <c:spPr>
            <a:solidFill>
              <a:srgbClr val="66FF99"/>
            </a:solidFill>
            <a:ln>
              <a:solidFill>
                <a:schemeClr val="tx1">
                  <a:lumMod val="75000"/>
                  <a:lumOff val="25000"/>
                </a:schemeClr>
              </a:solidFill>
            </a:ln>
          </c:spPr>
          <c:invertIfNegative val="0"/>
          <c:val>
            <c:numRef>
              <c:f>Referrals!$X$70:$AB$70</c:f>
              <c:numCache>
                <c:formatCode>0.0</c:formatCode>
                <c:ptCount val="5"/>
                <c:pt idx="0">
                  <c:v>#N/A</c:v>
                </c:pt>
                <c:pt idx="1">
                  <c:v>#N/A</c:v>
                </c:pt>
                <c:pt idx="2">
                  <c:v>#N/A</c:v>
                </c:pt>
                <c:pt idx="3">
                  <c:v>#N/A</c:v>
                </c:pt>
                <c:pt idx="4">
                  <c:v>#N/A</c:v>
                </c:pt>
              </c:numCache>
            </c:numRef>
          </c:val>
        </c:ser>
        <c:ser>
          <c:idx val="4"/>
          <c:order val="1"/>
          <c:tx>
            <c:strRef>
              <c:f>Referrals!$B$31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Referrals!$K$8:$O$8</c:f>
              <c:numCache>
                <c:formatCode>General</c:formatCode>
                <c:ptCount val="5"/>
                <c:pt idx="0">
                  <c:v>2013</c:v>
                </c:pt>
                <c:pt idx="1">
                  <c:v>2014</c:v>
                </c:pt>
                <c:pt idx="2">
                  <c:v>2015</c:v>
                </c:pt>
                <c:pt idx="3">
                  <c:v>2016</c:v>
                </c:pt>
                <c:pt idx="4">
                  <c:v>2017</c:v>
                </c:pt>
              </c:numCache>
            </c:numRef>
          </c:cat>
          <c:val>
            <c:numRef>
              <c:f>Referrals!$K$31:$O$31</c:f>
              <c:numCache>
                <c:formatCode>0.0</c:formatCode>
                <c:ptCount val="5"/>
                <c:pt idx="0">
                  <c:v>514.48942533646664</c:v>
                </c:pt>
                <c:pt idx="1">
                  <c:v>543.87852448590206</c:v>
                </c:pt>
                <c:pt idx="2">
                  <c:v>509.01690998844657</c:v>
                </c:pt>
                <c:pt idx="3">
                  <c:v>509.66581512955531</c:v>
                </c:pt>
                <c:pt idx="4">
                  <c:v>554.10918620127427</c:v>
                </c:pt>
              </c:numCache>
            </c:numRef>
          </c:val>
        </c:ser>
        <c:ser>
          <c:idx val="0"/>
          <c:order val="2"/>
          <c:tx>
            <c:strRef>
              <c:f>Referrals!$B$32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Referrals!$K$32:$O$32</c:f>
              <c:numCache>
                <c:formatCode>0.0</c:formatCode>
                <c:ptCount val="5"/>
                <c:pt idx="0">
                  <c:v>520.7282298749725</c:v>
                </c:pt>
                <c:pt idx="1">
                  <c:v>573.05142478808943</c:v>
                </c:pt>
                <c:pt idx="2">
                  <c:v>548.32336930734925</c:v>
                </c:pt>
                <c:pt idx="3">
                  <c:v>532.17616180991445</c:v>
                </c:pt>
                <c:pt idx="4">
                  <c:v>548.24337179346742</c:v>
                </c:pt>
              </c:numCache>
            </c:numRef>
          </c:val>
        </c:ser>
        <c:dLbls>
          <c:showLegendKey val="0"/>
          <c:showVal val="0"/>
          <c:showCatName val="0"/>
          <c:showSerName val="0"/>
          <c:showPercent val="0"/>
          <c:showBubbleSize val="0"/>
        </c:dLbls>
        <c:gapWidth val="100"/>
        <c:axId val="197850624"/>
        <c:axId val="197852160"/>
      </c:barChart>
      <c:catAx>
        <c:axId val="19785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852160"/>
        <c:crosses val="autoZero"/>
        <c:auto val="1"/>
        <c:lblAlgn val="ctr"/>
        <c:lblOffset val="100"/>
        <c:noMultiLvlLbl val="0"/>
      </c:catAx>
      <c:valAx>
        <c:axId val="19785216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850624"/>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Initial CP Conferences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'Initial CP Conferences'!$R$7:$T$7</c:f>
              <c:strCache>
                <c:ptCount val="1"/>
                <c:pt idx="0">
                  <c:v>Distance from Expected 2017</c:v>
                </c:pt>
              </c:strCache>
            </c:strRef>
          </c:tx>
          <c:spPr>
            <a:solidFill>
              <a:srgbClr val="FB994F"/>
            </a:solidFill>
            <a:ln w="25400">
              <a:noFill/>
            </a:ln>
          </c:spPr>
          <c:invertIfNegative val="0"/>
          <c:cat>
            <c:strRef>
              <c:f>'Initial CP Conferences'!$X$76:$X$99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'Initial CP Conferences'!$T$9:$T$32</c:f>
              <c:numCache>
                <c:formatCode>0.0</c:formatCode>
                <c:ptCount val="24"/>
                <c:pt idx="0">
                  <c:v>41.129002967274793</c:v>
                </c:pt>
                <c:pt idx="1">
                  <c:v>27.025002861098642</c:v>
                </c:pt>
                <c:pt idx="2">
                  <c:v>21.543250911173843</c:v>
                </c:pt>
                <c:pt idx="3">
                  <c:v>-4.3643300389905875</c:v>
                </c:pt>
                <c:pt idx="4">
                  <c:v>13.122732238013228</c:v>
                </c:pt>
                <c:pt idx="5">
                  <c:v>45.634274285714298</c:v>
                </c:pt>
                <c:pt idx="6">
                  <c:v>-19.051277135522234</c:v>
                </c:pt>
                <c:pt idx="7">
                  <c:v>-16.464563988884869</c:v>
                </c:pt>
                <c:pt idx="8">
                  <c:v>-45.482327738361185</c:v>
                </c:pt>
                <c:pt idx="9">
                  <c:v>11.413557411562167</c:v>
                </c:pt>
                <c:pt idx="10">
                  <c:v>-6.8971345454545485</c:v>
                </c:pt>
                <c:pt idx="11">
                  <c:v>76.543590609426573</c:v>
                </c:pt>
                <c:pt idx="12">
                  <c:v>14.620481543737625</c:v>
                </c:pt>
                <c:pt idx="13">
                  <c:v>1.8395895660103747</c:v>
                </c:pt>
                <c:pt idx="14">
                  <c:v>15.743711749263525</c:v>
                </c:pt>
                <c:pt idx="15">
                  <c:v>3.0620537489333941</c:v>
                </c:pt>
                <c:pt idx="16">
                  <c:v>15.425962657393548</c:v>
                </c:pt>
                <c:pt idx="17">
                  <c:v>67.272583554171746</c:v>
                </c:pt>
                <c:pt idx="18">
                  <c:v>18.605739482897775</c:v>
                </c:pt>
                <c:pt idx="19">
                  <c:v>-15.384544738561146</c:v>
                </c:pt>
                <c:pt idx="20">
                  <c:v>9.9967412734082401</c:v>
                </c:pt>
                <c:pt idx="21">
                  <c:v>-20.441132042399857</c:v>
                </c:pt>
                <c:pt idx="22">
                  <c:v>1.5836952540301965</c:v>
                </c:pt>
                <c:pt idx="23">
                  <c:v>-2.4680411472916148</c:v>
                </c:pt>
              </c:numCache>
            </c:numRef>
          </c:val>
        </c:ser>
        <c:ser>
          <c:idx val="0"/>
          <c:order val="1"/>
          <c:tx>
            <c:strRef>
              <c:f>'Initial CP Conferences'!$Z$4</c:f>
              <c:strCache>
                <c:ptCount val="1"/>
                <c:pt idx="0">
                  <c:v>Selected LA- (None)</c:v>
                </c:pt>
              </c:strCache>
            </c:strRef>
          </c:tx>
          <c:spPr>
            <a:solidFill>
              <a:srgbClr val="66FF99"/>
            </a:solidFill>
            <a:ln w="12700">
              <a:solidFill>
                <a:srgbClr val="000000"/>
              </a:solidFill>
              <a:prstDash val="solid"/>
            </a:ln>
          </c:spPr>
          <c:invertIfNegative val="0"/>
          <c:cat>
            <c:strRef>
              <c:f>'Initial CP Conferences'!$X$76:$X$99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'Initial CP Conferences'!$Z$76:$Z$99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42344320"/>
        <c:axId val="242345856"/>
      </c:barChart>
      <c:catAx>
        <c:axId val="24234432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345856"/>
        <c:crossesAt val="0"/>
        <c:auto val="1"/>
        <c:lblAlgn val="ctr"/>
        <c:lblOffset val="100"/>
        <c:noMultiLvlLbl val="0"/>
      </c:catAx>
      <c:valAx>
        <c:axId val="242345856"/>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34432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Initial CP Conferences 2013-2017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'Initial CP Conferences'!$I$7</c:f>
              <c:strCache>
                <c:ptCount val="1"/>
                <c:pt idx="0">
                  <c:v>% Change 2014-17</c:v>
                </c:pt>
              </c:strCache>
            </c:strRef>
          </c:tx>
          <c:spPr>
            <a:solidFill>
              <a:srgbClr val="FB994F"/>
            </a:solidFill>
            <a:ln w="25400">
              <a:noFill/>
            </a:ln>
          </c:spPr>
          <c:invertIfNegative val="0"/>
          <c:cat>
            <c:strRef>
              <c:f>'Initial CP Conferences'!$B$9:$B$32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'Initial CP Conferences'!$I$9:$I$32</c:f>
              <c:numCache>
                <c:formatCode>0.0%</c:formatCode>
                <c:ptCount val="24"/>
                <c:pt idx="0">
                  <c:v>0.86428571428571432</c:v>
                </c:pt>
                <c:pt idx="1">
                  <c:v>0.10304449648711944</c:v>
                </c:pt>
                <c:pt idx="2">
                  <c:v>1.6402439024390243</c:v>
                </c:pt>
                <c:pt idx="3">
                  <c:v>-1.889763779527559E-2</c:v>
                </c:pt>
                <c:pt idx="4">
                  <c:v>0.22396856581532418</c:v>
                </c:pt>
                <c:pt idx="5">
                  <c:v>0.13385826771653545</c:v>
                </c:pt>
                <c:pt idx="6">
                  <c:v>-4.7193877551020405E-2</c:v>
                </c:pt>
                <c:pt idx="7">
                  <c:v>-0.18561484918793503</c:v>
                </c:pt>
                <c:pt idx="8">
                  <c:v>1.0136986301369864</c:v>
                </c:pt>
                <c:pt idx="9">
                  <c:v>0.49108589951377635</c:v>
                </c:pt>
                <c:pt idx="10">
                  <c:v>0.15444015444015444</c:v>
                </c:pt>
                <c:pt idx="11">
                  <c:v>1.3056768558951966</c:v>
                </c:pt>
                <c:pt idx="12">
                  <c:v>-0.1486146095717884</c:v>
                </c:pt>
                <c:pt idx="13">
                  <c:v>0.14956521739130435</c:v>
                </c:pt>
                <c:pt idx="14">
                  <c:v>0</c:v>
                </c:pt>
                <c:pt idx="15">
                  <c:v>0.20391807658058772</c:v>
                </c:pt>
                <c:pt idx="16">
                  <c:v>0.26058631921824105</c:v>
                </c:pt>
                <c:pt idx="17">
                  <c:v>0.31636363636363635</c:v>
                </c:pt>
                <c:pt idx="18">
                  <c:v>0.569620253164557</c:v>
                </c:pt>
                <c:pt idx="19">
                  <c:v>-2.1582733812949641E-2</c:v>
                </c:pt>
                <c:pt idx="20">
                  <c:v>0.86538461538461542</c:v>
                </c:pt>
                <c:pt idx="21">
                  <c:v>-0.27049180327868855</c:v>
                </c:pt>
                <c:pt idx="22">
                  <c:v>0.20219895287958115</c:v>
                </c:pt>
                <c:pt idx="23">
                  <c:v>0.18008897070102778</c:v>
                </c:pt>
              </c:numCache>
            </c:numRef>
          </c:val>
        </c:ser>
        <c:ser>
          <c:idx val="1"/>
          <c:order val="1"/>
          <c:tx>
            <c:strRef>
              <c:f>'Initial CP Conferences'!$Z$4</c:f>
              <c:strCache>
                <c:ptCount val="1"/>
                <c:pt idx="0">
                  <c:v>Selected LA- (None)</c:v>
                </c:pt>
              </c:strCache>
            </c:strRef>
          </c:tx>
          <c:spPr>
            <a:solidFill>
              <a:srgbClr val="66FF99"/>
            </a:solidFill>
            <a:ln w="12700">
              <a:solidFill>
                <a:srgbClr val="000000"/>
              </a:solidFill>
              <a:prstDash val="solid"/>
            </a:ln>
          </c:spPr>
          <c:invertIfNegative val="0"/>
          <c:cat>
            <c:strRef>
              <c:f>'Initial CP Conferences'!$B$9:$B$32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'Initial CP Conferences'!$Y$76:$Y$99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42375296"/>
        <c:axId val="242389376"/>
      </c:barChart>
      <c:catAx>
        <c:axId val="24237529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389376"/>
        <c:crosses val="autoZero"/>
        <c:auto val="1"/>
        <c:lblAlgn val="ctr"/>
        <c:lblOffset val="100"/>
        <c:noMultiLvlLbl val="0"/>
      </c:catAx>
      <c:valAx>
        <c:axId val="24238937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37529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ICPC as % of S47 (Selected LA</a:t>
            </a:r>
            <a:r>
              <a:rPr lang="en-GB" baseline="0"/>
              <a:t> vs. SE &amp; National)</a:t>
            </a:r>
            <a:r>
              <a:rPr lang="en-GB"/>
              <a:t> </a:t>
            </a:r>
          </a:p>
        </c:rich>
      </c:tx>
      <c:layout>
        <c:manualLayout>
          <c:xMode val="edge"/>
          <c:yMode val="edge"/>
          <c:x val="0.17770940170940172"/>
          <c:y val="3.8613355148788219E-3"/>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'Initial CP Conferences'!$Z$4</c:f>
              <c:strCache>
                <c:ptCount val="1"/>
                <c:pt idx="0">
                  <c:v>Selected LA- (None)</c:v>
                </c:pt>
              </c:strCache>
            </c:strRef>
          </c:tx>
          <c:spPr>
            <a:solidFill>
              <a:srgbClr val="66FF99"/>
            </a:solidFill>
            <a:ln>
              <a:solidFill>
                <a:schemeClr val="tx1">
                  <a:lumMod val="75000"/>
                  <a:lumOff val="25000"/>
                </a:schemeClr>
              </a:solidFill>
            </a:ln>
          </c:spPr>
          <c:invertIfNegative val="0"/>
          <c:cat>
            <c:numRef>
              <c:f>'Initial CP Conferences'!$K$8:$O$8</c:f>
              <c:numCache>
                <c:formatCode>General</c:formatCode>
                <c:ptCount val="5"/>
                <c:pt idx="0">
                  <c:v>2013</c:v>
                </c:pt>
                <c:pt idx="1">
                  <c:v>2014</c:v>
                </c:pt>
                <c:pt idx="2">
                  <c:v>2015</c:v>
                </c:pt>
                <c:pt idx="3">
                  <c:v>2016</c:v>
                </c:pt>
                <c:pt idx="4">
                  <c:v>2017</c:v>
                </c:pt>
              </c:numCache>
            </c:numRef>
          </c:cat>
          <c:val>
            <c:numRef>
              <c:f>'Initial CP Conferences'!$AR$64:$AV$64</c:f>
              <c:numCache>
                <c:formatCode>0%</c:formatCode>
                <c:ptCount val="5"/>
                <c:pt idx="0">
                  <c:v>#N/A</c:v>
                </c:pt>
                <c:pt idx="1">
                  <c:v>#N/A</c:v>
                </c:pt>
                <c:pt idx="2">
                  <c:v>#N/A</c:v>
                </c:pt>
                <c:pt idx="3">
                  <c:v>#N/A</c:v>
                </c:pt>
                <c:pt idx="4">
                  <c:v>#N/A</c:v>
                </c:pt>
              </c:numCache>
            </c:numRef>
          </c:val>
        </c:ser>
        <c:ser>
          <c:idx val="4"/>
          <c:order val="1"/>
          <c:tx>
            <c:strRef>
              <c:f>'Initial CP Conferences'!$B$167</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'Initial CP Conferences'!$K$8:$O$8</c:f>
              <c:numCache>
                <c:formatCode>General</c:formatCode>
                <c:ptCount val="5"/>
                <c:pt idx="0">
                  <c:v>2013</c:v>
                </c:pt>
                <c:pt idx="1">
                  <c:v>2014</c:v>
                </c:pt>
                <c:pt idx="2">
                  <c:v>2015</c:v>
                </c:pt>
                <c:pt idx="3">
                  <c:v>2016</c:v>
                </c:pt>
                <c:pt idx="4">
                  <c:v>2017</c:v>
                </c:pt>
              </c:numCache>
            </c:numRef>
          </c:cat>
          <c:val>
            <c:numRef>
              <c:f>'Initial CP Conferences'!$D$132:$H$132</c:f>
              <c:numCache>
                <c:formatCode>0%</c:formatCode>
                <c:ptCount val="5"/>
                <c:pt idx="0">
                  <c:v>0.36918011500649228</c:v>
                </c:pt>
                <c:pt idx="1">
                  <c:v>0.41467650890143293</c:v>
                </c:pt>
                <c:pt idx="2">
                  <c:v>0.39801377766898627</c:v>
                </c:pt>
                <c:pt idx="3">
                  <c:v>0.37240951666068339</c:v>
                </c:pt>
                <c:pt idx="4">
                  <c:v>0.37250575906038091</c:v>
                </c:pt>
              </c:numCache>
            </c:numRef>
          </c:val>
        </c:ser>
        <c:ser>
          <c:idx val="0"/>
          <c:order val="2"/>
          <c:tx>
            <c:strRef>
              <c:f>'Initial CP Conferences'!$B$168</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'Initial CP Conferences'!$D$133:$H$133</c:f>
              <c:numCache>
                <c:formatCode>0%</c:formatCode>
                <c:ptCount val="5"/>
                <c:pt idx="0">
                  <c:v>0.47284747363450336</c:v>
                </c:pt>
                <c:pt idx="1">
                  <c:v>0.45750578987999158</c:v>
                </c:pt>
                <c:pt idx="2">
                  <c:v>0.44589447393068998</c:v>
                </c:pt>
                <c:pt idx="3">
                  <c:v>0.42399442799930348</c:v>
                </c:pt>
                <c:pt idx="4">
                  <c:v>0.41482879482340251</c:v>
                </c:pt>
              </c:numCache>
            </c:numRef>
          </c:val>
        </c:ser>
        <c:dLbls>
          <c:showLegendKey val="0"/>
          <c:showVal val="0"/>
          <c:showCatName val="0"/>
          <c:showSerName val="0"/>
          <c:showPercent val="0"/>
          <c:showBubbleSize val="0"/>
        </c:dLbls>
        <c:gapWidth val="100"/>
        <c:axId val="242553984"/>
        <c:axId val="242555520"/>
      </c:barChart>
      <c:catAx>
        <c:axId val="242553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555520"/>
        <c:crosses val="autoZero"/>
        <c:auto val="1"/>
        <c:lblAlgn val="ctr"/>
        <c:lblOffset val="100"/>
        <c:noMultiLvlLbl val="0"/>
      </c:catAx>
      <c:valAx>
        <c:axId val="24255552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553984"/>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Number of Initial CP Conferences as a percentage of Section 47 Enquiries in year ending 31st March</a:t>
            </a:r>
          </a:p>
        </c:rich>
      </c:tx>
      <c:layout>
        <c:manualLayout>
          <c:xMode val="edge"/>
          <c:yMode val="edge"/>
          <c:x val="0.11860373868745022"/>
          <c:y val="6.1214799217111891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'Initial CP Conferences'!$AK$40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'Initial CP Conferences'!$AR$39:$AV$39</c:f>
              <c:numCache>
                <c:formatCode>General</c:formatCode>
                <c:ptCount val="5"/>
                <c:pt idx="0">
                  <c:v>2013</c:v>
                </c:pt>
                <c:pt idx="1">
                  <c:v>2014</c:v>
                </c:pt>
                <c:pt idx="2">
                  <c:v>2015</c:v>
                </c:pt>
                <c:pt idx="3">
                  <c:v>2016</c:v>
                </c:pt>
                <c:pt idx="4">
                  <c:v>2017</c:v>
                </c:pt>
              </c:numCache>
            </c:numRef>
          </c:cat>
          <c:val>
            <c:numRef>
              <c:f>'Initial CP Conferences'!$AR$40:$AV$40</c:f>
              <c:numCache>
                <c:formatCode>0.0%</c:formatCode>
                <c:ptCount val="5"/>
                <c:pt idx="0">
                  <c:v>0.45967741935483869</c:v>
                </c:pt>
                <c:pt idx="1">
                  <c:v>0.41176470588235292</c:v>
                </c:pt>
                <c:pt idx="2">
                  <c:v>0.38717339667458434</c:v>
                </c:pt>
                <c:pt idx="3">
                  <c:v>0.40101522842639592</c:v>
                </c:pt>
                <c:pt idx="4">
                  <c:v>0.46607142857142858</c:v>
                </c:pt>
              </c:numCache>
            </c:numRef>
          </c:val>
          <c:smooth val="0"/>
        </c:ser>
        <c:ser>
          <c:idx val="1"/>
          <c:order val="1"/>
          <c:tx>
            <c:strRef>
              <c:f>'Initial CP Conferences'!$AK$41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Conferences'!$AR$41:$AV$41</c:f>
              <c:numCache>
                <c:formatCode>0.0%</c:formatCode>
                <c:ptCount val="5"/>
                <c:pt idx="0">
                  <c:v>0.24584929757343552</c:v>
                </c:pt>
                <c:pt idx="1">
                  <c:v>0.50353773584905659</c:v>
                </c:pt>
                <c:pt idx="2">
                  <c:v>0.45472061657032753</c:v>
                </c:pt>
                <c:pt idx="3">
                  <c:v>0.4759405074365704</c:v>
                </c:pt>
                <c:pt idx="4">
                  <c:v>0.54577056778679023</c:v>
                </c:pt>
              </c:numCache>
            </c:numRef>
          </c:val>
          <c:smooth val="0"/>
        </c:ser>
        <c:ser>
          <c:idx val="2"/>
          <c:order val="2"/>
          <c:tx>
            <c:strRef>
              <c:f>'Initial CP Conferences'!$AK$42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Conferences'!$AR$42:$AV$42</c:f>
              <c:numCache>
                <c:formatCode>0.0%</c:formatCode>
                <c:ptCount val="5"/>
                <c:pt idx="0">
                  <c:v>0.39250814332247558</c:v>
                </c:pt>
                <c:pt idx="1">
                  <c:v>0.36978579481397972</c:v>
                </c:pt>
                <c:pt idx="2">
                  <c:v>0.29067121729237771</c:v>
                </c:pt>
                <c:pt idx="3">
                  <c:v>0.3892931392931393</c:v>
                </c:pt>
                <c:pt idx="4">
                  <c:v>0.33618012422360249</c:v>
                </c:pt>
              </c:numCache>
            </c:numRef>
          </c:val>
          <c:smooth val="0"/>
        </c:ser>
        <c:ser>
          <c:idx val="5"/>
          <c:order val="3"/>
          <c:tx>
            <c:strRef>
              <c:f>'Initial CP Conferences'!$AK$43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Conferences'!$AR$43:$AV$43</c:f>
              <c:numCache>
                <c:formatCode>0.0%</c:formatCode>
                <c:ptCount val="5"/>
                <c:pt idx="0">
                  <c:v>0.40365239294710326</c:v>
                </c:pt>
                <c:pt idx="1">
                  <c:v>0.46554252199413487</c:v>
                </c:pt>
                <c:pt idx="2">
                  <c:v>0.62814070351758799</c:v>
                </c:pt>
                <c:pt idx="3">
                  <c:v>0.55645161290322576</c:v>
                </c:pt>
                <c:pt idx="4">
                  <c:v>0.55279503105590067</c:v>
                </c:pt>
              </c:numCache>
            </c:numRef>
          </c:val>
          <c:smooth val="0"/>
        </c:ser>
        <c:ser>
          <c:idx val="9"/>
          <c:order val="4"/>
          <c:tx>
            <c:strRef>
              <c:f>'Initial CP Conferences'!$AK$44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Conferences'!$AR$44:$AV$44</c:f>
              <c:numCache>
                <c:formatCode>0.0%</c:formatCode>
                <c:ptCount val="5"/>
                <c:pt idx="0">
                  <c:v>0.55550755939524843</c:v>
                </c:pt>
                <c:pt idx="1">
                  <c:v>0.55426497277676956</c:v>
                </c:pt>
                <c:pt idx="2">
                  <c:v>0.45727882327492969</c:v>
                </c:pt>
                <c:pt idx="3">
                  <c:v>0.45432807269249165</c:v>
                </c:pt>
                <c:pt idx="4">
                  <c:v>0.44383756827356924</c:v>
                </c:pt>
              </c:numCache>
            </c:numRef>
          </c:val>
          <c:smooth val="0"/>
        </c:ser>
        <c:ser>
          <c:idx val="10"/>
          <c:order val="5"/>
          <c:tx>
            <c:strRef>
              <c:f>'Initial CP Conferences'!$AK$45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Conferences'!$AR$45:$AV$45</c:f>
              <c:numCache>
                <c:formatCode>0.0%</c:formatCode>
                <c:ptCount val="5"/>
                <c:pt idx="0">
                  <c:v>0.34491315136476425</c:v>
                </c:pt>
                <c:pt idx="1">
                  <c:v>0.50297029702970297</c:v>
                </c:pt>
                <c:pt idx="2">
                  <c:v>0.4506849315068493</c:v>
                </c:pt>
                <c:pt idx="3">
                  <c:v>0.55473372781065089</c:v>
                </c:pt>
                <c:pt idx="4">
                  <c:v>0.52459016393442626</c:v>
                </c:pt>
              </c:numCache>
            </c:numRef>
          </c:val>
          <c:smooth val="0"/>
        </c:ser>
        <c:ser>
          <c:idx val="11"/>
          <c:order val="6"/>
          <c:tx>
            <c:strRef>
              <c:f>'Initial CP Conferences'!$AK$46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Conferences'!$AR$46:$AV$46</c:f>
              <c:numCache>
                <c:formatCode>0.0%</c:formatCode>
                <c:ptCount val="5"/>
                <c:pt idx="0">
                  <c:v>0.35084572014351617</c:v>
                </c:pt>
                <c:pt idx="1">
                  <c:v>0.38975888640318168</c:v>
                </c:pt>
                <c:pt idx="2">
                  <c:v>0.4117242958552782</c:v>
                </c:pt>
                <c:pt idx="3">
                  <c:v>0.3254201680672269</c:v>
                </c:pt>
                <c:pt idx="4">
                  <c:v>0.30533415082771304</c:v>
                </c:pt>
              </c:numCache>
            </c:numRef>
          </c:val>
          <c:smooth val="0"/>
        </c:ser>
        <c:ser>
          <c:idx val="12"/>
          <c:order val="7"/>
          <c:tx>
            <c:strRef>
              <c:f>'Initial CP Conferences'!$AK$47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Conferences'!$AR$47:$AV$47</c:f>
              <c:numCache>
                <c:formatCode>0.0%</c:formatCode>
                <c:ptCount val="5"/>
                <c:pt idx="0">
                  <c:v>0.40715502555366268</c:v>
                </c:pt>
                <c:pt idx="1">
                  <c:v>0.49597238204833144</c:v>
                </c:pt>
                <c:pt idx="2">
                  <c:v>0.40026420079260239</c:v>
                </c:pt>
                <c:pt idx="3">
                  <c:v>0.37216431637032493</c:v>
                </c:pt>
                <c:pt idx="4">
                  <c:v>0.32742537313432835</c:v>
                </c:pt>
              </c:numCache>
            </c:numRef>
          </c:val>
          <c:smooth val="0"/>
        </c:ser>
        <c:ser>
          <c:idx val="13"/>
          <c:order val="8"/>
          <c:tx>
            <c:strRef>
              <c:f>'Initial CP Conferences'!$AK$48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Conferences'!$AR$48:$AV$48</c:f>
              <c:numCache>
                <c:formatCode>0.0%</c:formatCode>
                <c:ptCount val="5"/>
                <c:pt idx="0">
                  <c:v>0.18974358974358974</c:v>
                </c:pt>
                <c:pt idx="1">
                  <c:v>0.13721804511278196</c:v>
                </c:pt>
                <c:pt idx="2">
                  <c:v>0.2118491921005386</c:v>
                </c:pt>
                <c:pt idx="3">
                  <c:v>0.210896309314587</c:v>
                </c:pt>
                <c:pt idx="4">
                  <c:v>0.18943298969072164</c:v>
                </c:pt>
              </c:numCache>
            </c:numRef>
          </c:val>
          <c:smooth val="0"/>
        </c:ser>
        <c:ser>
          <c:idx val="15"/>
          <c:order val="9"/>
          <c:tx>
            <c:strRef>
              <c:f>'Initial CP Conferences'!$AK$49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Conferences'!$AR$49:$AV$49</c:f>
              <c:numCache>
                <c:formatCode>0.0%</c:formatCode>
                <c:ptCount val="5"/>
                <c:pt idx="0">
                  <c:v>0.36938309215536941</c:v>
                </c:pt>
                <c:pt idx="1">
                  <c:v>0.39001264222503162</c:v>
                </c:pt>
                <c:pt idx="2">
                  <c:v>0.45719720989220036</c:v>
                </c:pt>
                <c:pt idx="3">
                  <c:v>0.41738197424892703</c:v>
                </c:pt>
                <c:pt idx="4">
                  <c:v>0.47767393561786087</c:v>
                </c:pt>
              </c:numCache>
            </c:numRef>
          </c:val>
          <c:smooth val="0"/>
        </c:ser>
        <c:ser>
          <c:idx val="16"/>
          <c:order val="10"/>
          <c:tx>
            <c:strRef>
              <c:f>'Initial CP Conferences'!$AK$50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Conferences'!$AR$50:$AV$50</c:f>
              <c:numCache>
                <c:formatCode>0.0%</c:formatCode>
                <c:ptCount val="5"/>
                <c:pt idx="0">
                  <c:v>0.26058201058201058</c:v>
                </c:pt>
                <c:pt idx="1">
                  <c:v>0.26509723643807576</c:v>
                </c:pt>
                <c:pt idx="2">
                  <c:v>0.26598702502316962</c:v>
                </c:pt>
                <c:pt idx="3">
                  <c:v>0.29268292682926828</c:v>
                </c:pt>
                <c:pt idx="4">
                  <c:v>0.24112903225806451</c:v>
                </c:pt>
              </c:numCache>
            </c:numRef>
          </c:val>
          <c:smooth val="0"/>
        </c:ser>
        <c:ser>
          <c:idx val="17"/>
          <c:order val="11"/>
          <c:tx>
            <c:strRef>
              <c:f>'Initial CP Conferences'!$AK$51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Conferences'!$AR$51:$AV$51</c:f>
              <c:numCache>
                <c:formatCode>0.0%</c:formatCode>
                <c:ptCount val="5"/>
                <c:pt idx="0">
                  <c:v>0.27993527508090615</c:v>
                </c:pt>
                <c:pt idx="1">
                  <c:v>0.4111310592459605</c:v>
                </c:pt>
                <c:pt idx="2">
                  <c:v>0.51986183074265979</c:v>
                </c:pt>
                <c:pt idx="3">
                  <c:v>0.44193216855087358</c:v>
                </c:pt>
                <c:pt idx="4">
                  <c:v>0.48440366972477067</c:v>
                </c:pt>
              </c:numCache>
            </c:numRef>
          </c:val>
          <c:smooth val="0"/>
        </c:ser>
        <c:ser>
          <c:idx val="19"/>
          <c:order val="12"/>
          <c:tx>
            <c:strRef>
              <c:f>'Initial CP Conferences'!$AK$52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Conferences'!$AR$52:$AV$52</c:f>
              <c:numCache>
                <c:formatCode>0.0%</c:formatCode>
                <c:ptCount val="5"/>
                <c:pt idx="0">
                  <c:v>0.42948717948717946</c:v>
                </c:pt>
                <c:pt idx="1">
                  <c:v>0.43722466960352424</c:v>
                </c:pt>
                <c:pt idx="2">
                  <c:v>0.4068157614483493</c:v>
                </c:pt>
                <c:pt idx="3">
                  <c:v>0.39</c:v>
                </c:pt>
                <c:pt idx="4">
                  <c:v>0.38584474885844749</c:v>
                </c:pt>
              </c:numCache>
            </c:numRef>
          </c:val>
          <c:smooth val="0"/>
        </c:ser>
        <c:ser>
          <c:idx val="3"/>
          <c:order val="13"/>
          <c:tx>
            <c:strRef>
              <c:f>'Initial CP Conferences'!$AK$53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Conferences'!$AR$53:$AV$53</c:f>
              <c:numCache>
                <c:formatCode>0.0%</c:formatCode>
                <c:ptCount val="5"/>
                <c:pt idx="0">
                  <c:v>0.58795749704840616</c:v>
                </c:pt>
                <c:pt idx="1">
                  <c:v>0.35493827160493829</c:v>
                </c:pt>
                <c:pt idx="2">
                  <c:v>0.34639882410583045</c:v>
                </c:pt>
                <c:pt idx="3">
                  <c:v>0.36854279105628374</c:v>
                </c:pt>
                <c:pt idx="4">
                  <c:v>0.41915028535193405</c:v>
                </c:pt>
              </c:numCache>
            </c:numRef>
          </c:val>
          <c:smooth val="0"/>
        </c:ser>
        <c:ser>
          <c:idx val="20"/>
          <c:order val="14"/>
          <c:tx>
            <c:strRef>
              <c:f>'Initial CP Conferences'!$AK$54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Conferences'!$AR$54:$AV$54</c:f>
              <c:numCache>
                <c:formatCode>0.0%</c:formatCode>
                <c:ptCount val="5"/>
                <c:pt idx="0">
                  <c:v>0.32078313253012047</c:v>
                </c:pt>
                <c:pt idx="1">
                  <c:v>0.2977491961414791</c:v>
                </c:pt>
                <c:pt idx="2">
                  <c:v>0.23349056603773585</c:v>
                </c:pt>
                <c:pt idx="3">
                  <c:v>0.29396186440677968</c:v>
                </c:pt>
                <c:pt idx="4">
                  <c:v>0.34245562130177515</c:v>
                </c:pt>
              </c:numCache>
            </c:numRef>
          </c:val>
          <c:smooth val="0"/>
        </c:ser>
        <c:ser>
          <c:idx val="22"/>
          <c:order val="15"/>
          <c:tx>
            <c:strRef>
              <c:f>'Initial CP Conferences'!$AK$55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Conferences'!$AR$55:$AV$55</c:f>
              <c:numCache>
                <c:formatCode>0.0%</c:formatCode>
                <c:ptCount val="5"/>
                <c:pt idx="0">
                  <c:v>0.40500000000000003</c:v>
                </c:pt>
                <c:pt idx="1">
                  <c:v>0.42928134556574926</c:v>
                </c:pt>
                <c:pt idx="2">
                  <c:v>0.37623152709359609</c:v>
                </c:pt>
                <c:pt idx="3">
                  <c:v>0.27177545110269546</c:v>
                </c:pt>
                <c:pt idx="4">
                  <c:v>0.316776007497657</c:v>
                </c:pt>
              </c:numCache>
            </c:numRef>
          </c:val>
          <c:smooth val="0"/>
        </c:ser>
        <c:ser>
          <c:idx val="7"/>
          <c:order val="16"/>
          <c:tx>
            <c:strRef>
              <c:f>'Initial CP Conferences'!$AK$56</c:f>
              <c:strCache>
                <c:ptCount val="1"/>
                <c:pt idx="0">
                  <c:v>Swindon</c:v>
                </c:pt>
              </c:strCache>
            </c:strRef>
          </c:tx>
          <c:spPr>
            <a:ln w="15875"/>
          </c:spPr>
          <c:marker>
            <c:symbol val="triangle"/>
            <c:size val="5"/>
            <c:spPr>
              <a:solidFill>
                <a:schemeClr val="accent2">
                  <a:lumMod val="20000"/>
                  <a:lumOff val="80000"/>
                </a:schemeClr>
              </a:solidFill>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Conferences'!$AR$56:$AV$56</c:f>
              <c:numCache>
                <c:formatCode>0.0%</c:formatCode>
                <c:ptCount val="5"/>
                <c:pt idx="0">
                  <c:v>0.50124688279301743</c:v>
                </c:pt>
                <c:pt idx="1">
                  <c:v>0.59152215799614638</c:v>
                </c:pt>
                <c:pt idx="2">
                  <c:v>0.53184165232358005</c:v>
                </c:pt>
                <c:pt idx="3">
                  <c:v>0.4516971279373368</c:v>
                </c:pt>
                <c:pt idx="4">
                  <c:v>0.42156862745098039</c:v>
                </c:pt>
              </c:numCache>
            </c:numRef>
          </c:val>
          <c:smooth val="0"/>
        </c:ser>
        <c:ser>
          <c:idx val="8"/>
          <c:order val="17"/>
          <c:tx>
            <c:strRef>
              <c:f>'Initial CP Conferences'!$AK$57</c:f>
              <c:strCache>
                <c:ptCount val="1"/>
                <c:pt idx="0">
                  <c:v>Torbay</c:v>
                </c:pt>
              </c:strCache>
            </c:strRef>
          </c:tx>
          <c:spPr>
            <a:ln w="15875"/>
          </c:spPr>
          <c:marker>
            <c:symbol val="circle"/>
            <c:size val="5"/>
            <c:spPr>
              <a:solidFill>
                <a:schemeClr val="accent3">
                  <a:lumMod val="20000"/>
                  <a:lumOff val="80000"/>
                </a:schemeClr>
              </a:solidFill>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Conferences'!$AR$57:$AV$57</c:f>
              <c:numCache>
                <c:formatCode>0.0%</c:formatCode>
                <c:ptCount val="5"/>
                <c:pt idx="0">
                  <c:v>0.48217636022514071</c:v>
                </c:pt>
                <c:pt idx="1">
                  <c:v>0.40204678362573099</c:v>
                </c:pt>
                <c:pt idx="2">
                  <c:v>0.43396226415094341</c:v>
                </c:pt>
                <c:pt idx="3">
                  <c:v>0.41191381495564006</c:v>
                </c:pt>
                <c:pt idx="4">
                  <c:v>0.47631578947368419</c:v>
                </c:pt>
              </c:numCache>
            </c:numRef>
          </c:val>
          <c:smooth val="0"/>
        </c:ser>
        <c:ser>
          <c:idx val="23"/>
          <c:order val="18"/>
          <c:tx>
            <c:strRef>
              <c:f>'Initial CP Conferences'!$AK$58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Conferences'!$AR$58:$AV$58</c:f>
              <c:numCache>
                <c:formatCode>0.0%</c:formatCode>
                <c:ptCount val="5"/>
                <c:pt idx="0">
                  <c:v>0.36311239193083572</c:v>
                </c:pt>
                <c:pt idx="1">
                  <c:v>0.40306122448979592</c:v>
                </c:pt>
                <c:pt idx="2">
                  <c:v>0.41733870967741937</c:v>
                </c:pt>
                <c:pt idx="3">
                  <c:v>0.37267080745341613</c:v>
                </c:pt>
                <c:pt idx="4">
                  <c:v>0.44846292947558769</c:v>
                </c:pt>
              </c:numCache>
            </c:numRef>
          </c:val>
          <c:smooth val="0"/>
        </c:ser>
        <c:ser>
          <c:idx val="24"/>
          <c:order val="19"/>
          <c:tx>
            <c:strRef>
              <c:f>'Initial CP Conferences'!$AK$59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Conferences'!$AR$59:$AV$59</c:f>
              <c:numCache>
                <c:formatCode>0.0%</c:formatCode>
                <c:ptCount val="5"/>
                <c:pt idx="0">
                  <c:v>0.30748519116855144</c:v>
                </c:pt>
                <c:pt idx="1">
                  <c:v>0.41566985645933013</c:v>
                </c:pt>
                <c:pt idx="2">
                  <c:v>0.43933265925176945</c:v>
                </c:pt>
                <c:pt idx="3">
                  <c:v>0.37174515235457062</c:v>
                </c:pt>
                <c:pt idx="4">
                  <c:v>0.31350852927616413</c:v>
                </c:pt>
              </c:numCache>
            </c:numRef>
          </c:val>
          <c:smooth val="0"/>
        </c:ser>
        <c:ser>
          <c:idx val="25"/>
          <c:order val="20"/>
          <c:tx>
            <c:strRef>
              <c:f>'Initial CP Conferences'!$AK$60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Conferences'!$AR$60:$AV$60</c:f>
              <c:numCache>
                <c:formatCode>0.0%</c:formatCode>
                <c:ptCount val="5"/>
                <c:pt idx="0">
                  <c:v>0.31294964028776978</c:v>
                </c:pt>
                <c:pt idx="1">
                  <c:v>0.26943005181347152</c:v>
                </c:pt>
                <c:pt idx="2">
                  <c:v>0.28615384615384615</c:v>
                </c:pt>
                <c:pt idx="3">
                  <c:v>0.45766590389016021</c:v>
                </c:pt>
                <c:pt idx="4">
                  <c:v>0.42450765864332601</c:v>
                </c:pt>
              </c:numCache>
            </c:numRef>
          </c:val>
          <c:smooth val="0"/>
        </c:ser>
        <c:ser>
          <c:idx val="26"/>
          <c:order val="21"/>
          <c:tx>
            <c:strRef>
              <c:f>'Initial CP Conferences'!$AK$61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Conferences'!$AR$61:$AV$61</c:f>
              <c:numCache>
                <c:formatCode>0.0%</c:formatCode>
                <c:ptCount val="5"/>
                <c:pt idx="0">
                  <c:v>0.37022900763358779</c:v>
                </c:pt>
                <c:pt idx="1">
                  <c:v>0.46564885496183206</c:v>
                </c:pt>
                <c:pt idx="2">
                  <c:v>0.27272727272727271</c:v>
                </c:pt>
                <c:pt idx="3">
                  <c:v>0.41907514450867051</c:v>
                </c:pt>
                <c:pt idx="4">
                  <c:v>0.33840304182509506</c:v>
                </c:pt>
              </c:numCache>
            </c:numRef>
          </c:val>
          <c:smooth val="0"/>
        </c:ser>
        <c:ser>
          <c:idx val="4"/>
          <c:order val="22"/>
          <c:tx>
            <c:strRef>
              <c:f>'Initial CP Conferences'!$AK$62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Conferences'!$AR$62:$AV$62</c:f>
              <c:numCache>
                <c:formatCode>0.0%</c:formatCode>
                <c:ptCount val="5"/>
                <c:pt idx="0">
                  <c:v>0.36918011500649228</c:v>
                </c:pt>
                <c:pt idx="1">
                  <c:v>0.41467650890143293</c:v>
                </c:pt>
                <c:pt idx="2">
                  <c:v>0.39801377766898627</c:v>
                </c:pt>
                <c:pt idx="3">
                  <c:v>0.37240951666068339</c:v>
                </c:pt>
                <c:pt idx="4">
                  <c:v>0.37250575906038091</c:v>
                </c:pt>
              </c:numCache>
            </c:numRef>
          </c:val>
          <c:smooth val="0"/>
        </c:ser>
        <c:ser>
          <c:idx val="14"/>
          <c:order val="23"/>
          <c:tx>
            <c:strRef>
              <c:f>'Initial CP Conferences'!$AK$63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Conferences'!$AR$63:$AV$63</c:f>
              <c:numCache>
                <c:formatCode>0.0%</c:formatCode>
                <c:ptCount val="5"/>
                <c:pt idx="0">
                  <c:v>0.47284747363450336</c:v>
                </c:pt>
                <c:pt idx="1">
                  <c:v>0.45750578987999158</c:v>
                </c:pt>
                <c:pt idx="2">
                  <c:v>0.44589447393068998</c:v>
                </c:pt>
                <c:pt idx="3">
                  <c:v>0.42399442799930348</c:v>
                </c:pt>
                <c:pt idx="4">
                  <c:v>0.41482879482340251</c:v>
                </c:pt>
              </c:numCache>
            </c:numRef>
          </c:val>
          <c:smooth val="0"/>
        </c:ser>
        <c:ser>
          <c:idx val="6"/>
          <c:order val="24"/>
          <c:tx>
            <c:strRef>
              <c:f>'Initial CP Conferences'!$AK$64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'Initial CP Conferences'!$AR$39:$AV$39</c:f>
              <c:numCache>
                <c:formatCode>General</c:formatCode>
                <c:ptCount val="5"/>
                <c:pt idx="0">
                  <c:v>2013</c:v>
                </c:pt>
                <c:pt idx="1">
                  <c:v>2014</c:v>
                </c:pt>
                <c:pt idx="2">
                  <c:v>2015</c:v>
                </c:pt>
                <c:pt idx="3">
                  <c:v>2016</c:v>
                </c:pt>
                <c:pt idx="4">
                  <c:v>2017</c:v>
                </c:pt>
              </c:numCache>
            </c:numRef>
          </c:cat>
          <c:val>
            <c:numRef>
              <c:f>'Initial CP Conferences'!$AR$64:$AV$64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2705920"/>
        <c:axId val="242707840"/>
      </c:lineChart>
      <c:catAx>
        <c:axId val="24270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707840"/>
        <c:crosses val="autoZero"/>
        <c:auto val="1"/>
        <c:lblAlgn val="ctr"/>
        <c:lblOffset val="100"/>
        <c:tickLblSkip val="1"/>
        <c:tickMarkSkip val="1"/>
        <c:noMultiLvlLbl val="0"/>
      </c:catAx>
      <c:valAx>
        <c:axId val="24270784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705920"/>
        <c:crosses val="autoZero"/>
        <c:crossBetween val="between"/>
      </c:valAx>
      <c:spPr>
        <a:solidFill>
          <a:sysClr val="window" lastClr="FFFFFF"/>
        </a:solidFill>
        <a:ln w="3175">
          <a:solidFill>
            <a:srgbClr val="000000"/>
          </a:solidFill>
          <a:prstDash val="solid"/>
        </a:ln>
      </c:spPr>
    </c:plotArea>
    <c:legend>
      <c:legendPos val="r"/>
      <c:layout>
        <c:manualLayout>
          <c:xMode val="edge"/>
          <c:yMode val="edge"/>
          <c:x val="0.67109092691214423"/>
          <c:y val="7.5190870500600387E-2"/>
          <c:w val="0.31566325129860862"/>
          <c:h val="0.860241795356975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Child Protection Plans </a:t>
            </a:r>
            <a:r>
              <a:rPr lang="en-GB"/>
              <a:t>vs. IDACI</a:t>
            </a:r>
          </a:p>
        </c:rich>
      </c:tx>
      <c:layout>
        <c:manualLayout>
          <c:xMode val="edge"/>
          <c:yMode val="edge"/>
          <c:x val="0.2264459250286022"/>
          <c:y val="3.6125811358121193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'Child Protection Plans'!$X$67</c:f>
              <c:strCache>
                <c:ptCount val="1"/>
                <c:pt idx="0">
                  <c:v>National Trend 2016</c:v>
                </c:pt>
              </c:strCache>
            </c:strRef>
          </c:tx>
          <c:spPr>
            <a:ln w="15875">
              <a:solidFill>
                <a:schemeClr val="tx1">
                  <a:lumMod val="75000"/>
                  <a:lumOff val="25000"/>
                </a:schemeClr>
              </a:solidFill>
            </a:ln>
          </c:spPr>
          <c:marker>
            <c:symbol val="none"/>
          </c:marker>
          <c:xVal>
            <c:numRef>
              <c:f>'Child Protection Plans'!$AA$67:$AA$68</c:f>
              <c:numCache>
                <c:formatCode>General</c:formatCode>
                <c:ptCount val="2"/>
                <c:pt idx="0" formatCode="#,##0.0">
                  <c:v>5</c:v>
                </c:pt>
                <c:pt idx="1">
                  <c:v>30</c:v>
                </c:pt>
              </c:numCache>
            </c:numRef>
          </c:xVal>
          <c:yVal>
            <c:numRef>
              <c:f>'Child Protection Plans'!$AB$67:$AB$68</c:f>
              <c:numCache>
                <c:formatCode>0.0</c:formatCode>
                <c:ptCount val="2"/>
                <c:pt idx="0">
                  <c:v>26.628499999999999</c:v>
                </c:pt>
                <c:pt idx="1">
                  <c:v>57.870999999999995</c:v>
                </c:pt>
              </c:numCache>
            </c:numRef>
          </c:yVal>
          <c:smooth val="1"/>
        </c:ser>
        <c:dLbls>
          <c:showLegendKey val="0"/>
          <c:showVal val="0"/>
          <c:showCatName val="0"/>
          <c:showSerName val="0"/>
          <c:showPercent val="0"/>
          <c:showBubbleSize val="0"/>
        </c:dLbls>
        <c:axId val="252811136"/>
        <c:axId val="241987968"/>
      </c:scatterChart>
      <c:scatterChart>
        <c:scatterStyle val="lineMarker"/>
        <c:varyColors val="0"/>
        <c:ser>
          <c:idx val="0"/>
          <c:order val="0"/>
          <c:tx>
            <c:strRef>
              <c:f>'Child Protection Plans'!$AQ$37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1.0266199242577195E-2"/>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0.17325746869053957"/>
                  <c:y val="-2.3486991494890641E-7"/>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22681080948"/>
                  <c:y val="-7.7934535178346125E-3"/>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5322455322455322"/>
                  <c:y val="0"/>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layout>
                <c:manualLayout>
                  <c:x val="-0.10878010878010884"/>
                  <c:y val="0"/>
                </c:manualLayout>
              </c:layout>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layout>
                <c:manualLayout>
                  <c:x val="-5.2057828435781188E-3"/>
                  <c:y val="8.9485437595533332E-3"/>
                </c:manualLayout>
              </c:layout>
              <c:tx>
                <c:rich>
                  <a:bodyPr/>
                  <a:lstStyle/>
                  <a:p>
                    <a:r>
                      <a:rPr lang="en-US"/>
                      <a:t>Southampton</a:t>
                    </a:r>
                  </a:p>
                </c:rich>
              </c:tx>
              <c:dLblPos val="r"/>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178936549015288"/>
                  <c:y val="-2.2551974363479044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('Child Protection Plans'!$AQ$40:$AQ$52,'Child Protection Plans'!$AQ$54:$AQ$55,'Child Protection Plans'!$AQ$58:$AQ$61)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('Child Protection Plans'!$AP$40:$AP$52,'Child Protection Plans'!$AP$54:$AP$55,'Child Protection Plans'!$AP$58:$AP$61)</c:f>
              <c:numCache>
                <c:formatCode>0.0</c:formatCode>
                <c:ptCount val="19"/>
                <c:pt idx="0">
                  <c:v>62.468942997089513</c:v>
                </c:pt>
                <c:pt idx="1">
                  <c:v>71.566467112575808</c:v>
                </c:pt>
                <c:pt idx="2">
                  <c:v>45.251830939814248</c:v>
                </c:pt>
                <c:pt idx="3">
                  <c:v>44.843896037687756</c:v>
                </c:pt>
                <c:pt idx="4">
                  <c:v>44.661958831787437</c:v>
                </c:pt>
                <c:pt idx="5">
                  <c:v>78.968253968253975</c:v>
                </c:pt>
                <c:pt idx="6">
                  <c:v>35.58077737242715</c:v>
                </c:pt>
                <c:pt idx="7">
                  <c:v>49.138891941535711</c:v>
                </c:pt>
                <c:pt idx="8">
                  <c:v>13.403627915289071</c:v>
                </c:pt>
                <c:pt idx="9">
                  <c:v>42.618109547436269</c:v>
                </c:pt>
                <c:pt idx="10">
                  <c:v>55</c:v>
                </c:pt>
                <c:pt idx="11">
                  <c:v>95.248492126306601</c:v>
                </c:pt>
                <c:pt idx="12">
                  <c:v>36.951166497609044</c:v>
                </c:pt>
                <c:pt idx="13">
                  <c:v>55.309512835414118</c:v>
                </c:pt>
                <c:pt idx="14">
                  <c:v>32.548388217715129</c:v>
                </c:pt>
                <c:pt idx="15">
                  <c:v>43.13823717681111</c:v>
                </c:pt>
                <c:pt idx="16">
                  <c:v>31.96301838019108</c:v>
                </c:pt>
                <c:pt idx="17">
                  <c:v>41.257022471910112</c:v>
                </c:pt>
                <c:pt idx="18">
                  <c:v>12.099213551119178</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('Child Protection Plans'!$AQ$53,'Child Protection Plans'!$AQ$56,'Child Protection Plans'!$AQ$57)</c:f>
              <c:numCache>
                <c:formatCode>0.0</c:formatCode>
                <c:ptCount val="3"/>
                <c:pt idx="0">
                  <c:v>14.8</c:v>
                </c:pt>
                <c:pt idx="1">
                  <c:v>17.2</c:v>
                </c:pt>
                <c:pt idx="2">
                  <c:v>24.1</c:v>
                </c:pt>
              </c:numCache>
            </c:numRef>
          </c:xVal>
          <c:yVal>
            <c:numRef>
              <c:f>('Child Protection Plans'!$AP$53,'Child Protection Plans'!$AP$56,'Child Protection Plans'!$AP$57)</c:f>
              <c:numCache>
                <c:formatCode>0.0</c:formatCode>
                <c:ptCount val="3"/>
                <c:pt idx="0">
                  <c:v>37.66289429767366</c:v>
                </c:pt>
                <c:pt idx="1">
                  <c:v>49.330799401560796</c:v>
                </c:pt>
                <c:pt idx="2">
                  <c:v>83.553383517912735</c:v>
                </c:pt>
              </c:numCache>
            </c:numRef>
          </c:yVal>
          <c:smooth val="0"/>
        </c:ser>
        <c:ser>
          <c:idx val="1"/>
          <c:order val="2"/>
          <c:tx>
            <c:strRef>
              <c:f>'Child Protection Plans'!$Z$4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'Child Protection Plans'!$Y$40</c:f>
              <c:numCache>
                <c:formatCode>0.00</c:formatCode>
                <c:ptCount val="1"/>
                <c:pt idx="0">
                  <c:v>#N/A</c:v>
                </c:pt>
              </c:numCache>
            </c:numRef>
          </c:xVal>
          <c:yVal>
            <c:numRef>
              <c:f>'Child Protection Plans'!$Z$40</c:f>
              <c:numCache>
                <c:formatCode>0.00</c:formatCode>
                <c:ptCount val="1"/>
                <c:pt idx="0">
                  <c:v>#N/A</c:v>
                </c:pt>
              </c:numCache>
            </c:numRef>
          </c:yVal>
          <c:smooth val="0"/>
        </c:ser>
        <c:ser>
          <c:idx val="2"/>
          <c:order val="3"/>
          <c:tx>
            <c:strRef>
              <c:f>'Child Protection Plans'!$X$65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6.7658909303003792E-2"/>
                  <c:y val="-4.573141224919354E-2"/>
                </c:manualLayout>
              </c:layout>
              <c:tx>
                <c:rich>
                  <a:bodyPr/>
                  <a:lstStyle/>
                  <a:p>
                    <a:r>
                      <a:rPr lang="en-US" sz="900">
                        <a:solidFill>
                          <a:srgbClr val="C00000"/>
                        </a:solidFill>
                      </a:rPr>
                      <a:t>R² = 0.1649</a:t>
                    </a:r>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'Child Protection Plans'!$AA$65:$AA$66</c:f>
              <c:numCache>
                <c:formatCode>General</c:formatCode>
                <c:ptCount val="2"/>
                <c:pt idx="0" formatCode="#,##0.0">
                  <c:v>5</c:v>
                </c:pt>
                <c:pt idx="1">
                  <c:v>30</c:v>
                </c:pt>
              </c:numCache>
            </c:numRef>
          </c:xVal>
          <c:yVal>
            <c:numRef>
              <c:f>'Child Protection Plans'!$AB$65:$AB$66</c:f>
              <c:numCache>
                <c:formatCode>0.0</c:formatCode>
                <c:ptCount val="2"/>
                <c:pt idx="0">
                  <c:v>31.3795</c:v>
                </c:pt>
                <c:pt idx="1">
                  <c:v>68.117000000000004</c:v>
                </c:pt>
              </c:numCache>
            </c:numRef>
          </c:yVal>
          <c:smooth val="0"/>
        </c:ser>
        <c:ser>
          <c:idx val="4"/>
          <c:order val="4"/>
          <c:tx>
            <c:strRef>
              <c:f>'Child Protection Plans'!$B$31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'Child Protection Plans'!$R$31</c:f>
              <c:numCache>
                <c:formatCode>0.0</c:formatCode>
                <c:ptCount val="1"/>
                <c:pt idx="0">
                  <c:v>14.45223640702325</c:v>
                </c:pt>
              </c:numCache>
            </c:numRef>
          </c:xVal>
          <c:yVal>
            <c:numRef>
              <c:f>'Child Protection Plans'!$O$31</c:f>
              <c:numCache>
                <c:formatCode>0.0</c:formatCode>
                <c:ptCount val="1"/>
                <c:pt idx="0">
                  <c:v>41.299549501782806</c:v>
                </c:pt>
              </c:numCache>
            </c:numRef>
          </c:yVal>
          <c:smooth val="0"/>
        </c:ser>
        <c:dLbls>
          <c:showLegendKey val="0"/>
          <c:showVal val="0"/>
          <c:showCatName val="0"/>
          <c:showSerName val="0"/>
          <c:showPercent val="0"/>
          <c:showBubbleSize val="0"/>
        </c:dLbls>
        <c:axId val="252811136"/>
        <c:axId val="241987968"/>
      </c:scatterChart>
      <c:valAx>
        <c:axId val="2528111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87968"/>
        <c:crosses val="autoZero"/>
        <c:crossBetween val="midCat"/>
      </c:valAx>
      <c:valAx>
        <c:axId val="241987968"/>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t>
                </a:r>
                <a:r>
                  <a:rPr lang="en-GB" sz="800" b="1" i="0" u="none" strike="noStrike" baseline="0">
                    <a:effectLst/>
                  </a:rPr>
                  <a:t>Child Protection Plans</a:t>
                </a:r>
                <a:r>
                  <a:rPr lang="en-GB" baseline="0"/>
                  <a:t>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2811136"/>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Child Protection</a:t>
            </a:r>
            <a:r>
              <a:rPr lang="en-GB" baseline="0"/>
              <a:t> Plans</a:t>
            </a:r>
            <a:r>
              <a:rPr lang="en-GB"/>
              <a:t>, per 10,000 0-17 year olds</a:t>
            </a:r>
          </a:p>
        </c:rich>
      </c:tx>
      <c:layout>
        <c:manualLayout>
          <c:xMode val="edge"/>
          <c:yMode val="edge"/>
          <c:x val="0.15320282593134354"/>
          <c:y val="2.0819758371612838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'Child Protection Plans'!$AK$40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Plans'!$D$8:$H$8</c:f>
              <c:numCache>
                <c:formatCode>General</c:formatCode>
                <c:ptCount val="5"/>
                <c:pt idx="0">
                  <c:v>2013</c:v>
                </c:pt>
                <c:pt idx="1">
                  <c:v>2014</c:v>
                </c:pt>
                <c:pt idx="2">
                  <c:v>2015</c:v>
                </c:pt>
                <c:pt idx="3">
                  <c:v>2016</c:v>
                </c:pt>
                <c:pt idx="4">
                  <c:v>2017</c:v>
                </c:pt>
              </c:numCache>
            </c:numRef>
          </c:cat>
          <c:val>
            <c:numRef>
              <c:f>'Child Protection Plans'!$AL$40:$AP$40</c:f>
              <c:numCache>
                <c:formatCode>0.0</c:formatCode>
                <c:ptCount val="5"/>
                <c:pt idx="0">
                  <c:v>42.105263157894733</c:v>
                </c:pt>
                <c:pt idx="1">
                  <c:v>39.852398523985237</c:v>
                </c:pt>
                <c:pt idx="2">
                  <c:v>43.884892086330929</c:v>
                </c:pt>
                <c:pt idx="3">
                  <c:v>40.780141843971627</c:v>
                </c:pt>
                <c:pt idx="4">
                  <c:v>62.468942997089513</c:v>
                </c:pt>
              </c:numCache>
            </c:numRef>
          </c:val>
          <c:smooth val="0"/>
        </c:ser>
        <c:ser>
          <c:idx val="1"/>
          <c:order val="1"/>
          <c:tx>
            <c:strRef>
              <c:f>'Child Protection Plans'!$AK$41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Plans'!$AL$41:$AP$41</c:f>
              <c:numCache>
                <c:formatCode>0.0</c:formatCode>
                <c:ptCount val="5"/>
                <c:pt idx="0">
                  <c:v>55.577689243027891</c:v>
                </c:pt>
                <c:pt idx="1">
                  <c:v>57.029702970297031</c:v>
                </c:pt>
                <c:pt idx="2">
                  <c:v>60.588235294117652</c:v>
                </c:pt>
                <c:pt idx="3">
                  <c:v>76.5625</c:v>
                </c:pt>
                <c:pt idx="4">
                  <c:v>71.566467112575808</c:v>
                </c:pt>
              </c:numCache>
            </c:numRef>
          </c:val>
          <c:smooth val="0"/>
        </c:ser>
        <c:ser>
          <c:idx val="2"/>
          <c:order val="2"/>
          <c:tx>
            <c:strRef>
              <c:f>'Child Protection Plans'!$AK$42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Plans'!$AL$42:$AP$42</c:f>
              <c:numCache>
                <c:formatCode>0.0</c:formatCode>
                <c:ptCount val="5"/>
                <c:pt idx="0">
                  <c:v>16.33705932932072</c:v>
                </c:pt>
                <c:pt idx="1">
                  <c:v>20.578231292517007</c:v>
                </c:pt>
                <c:pt idx="2">
                  <c:v>27.922624053826748</c:v>
                </c:pt>
                <c:pt idx="3">
                  <c:v>37.645107794361529</c:v>
                </c:pt>
                <c:pt idx="4">
                  <c:v>45.251830939814248</c:v>
                </c:pt>
              </c:numCache>
            </c:numRef>
          </c:val>
          <c:smooth val="0"/>
        </c:ser>
        <c:ser>
          <c:idx val="5"/>
          <c:order val="3"/>
          <c:tx>
            <c:strRef>
              <c:f>'Child Protection Plans'!$AK$43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Plans'!$AL$43:$AP$43</c:f>
              <c:numCache>
                <c:formatCode>0.0</c:formatCode>
                <c:ptCount val="5"/>
                <c:pt idx="0">
                  <c:v>52.298850574712638</c:v>
                </c:pt>
                <c:pt idx="1">
                  <c:v>58.492366412213741</c:v>
                </c:pt>
                <c:pt idx="2">
                  <c:v>44.497153700189756</c:v>
                </c:pt>
                <c:pt idx="3">
                  <c:v>43.059490084985839</c:v>
                </c:pt>
                <c:pt idx="4">
                  <c:v>44.843896037687756</c:v>
                </c:pt>
              </c:numCache>
            </c:numRef>
          </c:val>
          <c:smooth val="0"/>
        </c:ser>
        <c:ser>
          <c:idx val="9"/>
          <c:order val="4"/>
          <c:tx>
            <c:strRef>
              <c:f>'Child Protection Plans'!$AK$44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Plans'!$AL$44:$AP$44</c:f>
              <c:numCache>
                <c:formatCode>0.0</c:formatCode>
                <c:ptCount val="5"/>
                <c:pt idx="0">
                  <c:v>32.360270558917762</c:v>
                </c:pt>
                <c:pt idx="1">
                  <c:v>39.411138701667255</c:v>
                </c:pt>
                <c:pt idx="2">
                  <c:v>48.099467140319717</c:v>
                </c:pt>
                <c:pt idx="3">
                  <c:v>51.117417523944667</c:v>
                </c:pt>
                <c:pt idx="4">
                  <c:v>44.661958831787437</c:v>
                </c:pt>
              </c:numCache>
            </c:numRef>
          </c:val>
          <c:smooth val="0"/>
        </c:ser>
        <c:ser>
          <c:idx val="10"/>
          <c:order val="5"/>
          <c:tx>
            <c:strRef>
              <c:f>'Child Protection Plans'!$AK$45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Plans'!$AL$45:$AP$45</c:f>
              <c:numCache>
                <c:formatCode>0.0</c:formatCode>
                <c:ptCount val="5"/>
                <c:pt idx="0">
                  <c:v>38.846153846153847</c:v>
                </c:pt>
                <c:pt idx="1">
                  <c:v>63.565891472868216</c:v>
                </c:pt>
                <c:pt idx="2">
                  <c:v>99.607843137254903</c:v>
                </c:pt>
                <c:pt idx="3">
                  <c:v>84.584980237154156</c:v>
                </c:pt>
                <c:pt idx="4">
                  <c:v>78.968253968253975</c:v>
                </c:pt>
              </c:numCache>
            </c:numRef>
          </c:val>
          <c:smooth val="0"/>
        </c:ser>
        <c:ser>
          <c:idx val="11"/>
          <c:order val="6"/>
          <c:tx>
            <c:strRef>
              <c:f>'Child Protection Plans'!$AK$46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Plans'!$AL$46:$AP$46</c:f>
              <c:numCache>
                <c:formatCode>0.0</c:formatCode>
                <c:ptCount val="5"/>
                <c:pt idx="0">
                  <c:v>30.84285273232479</c:v>
                </c:pt>
                <c:pt idx="1">
                  <c:v>36.578624078624081</c:v>
                </c:pt>
                <c:pt idx="2">
                  <c:v>37.831251903746576</c:v>
                </c:pt>
                <c:pt idx="3">
                  <c:v>31.74939467312349</c:v>
                </c:pt>
                <c:pt idx="4">
                  <c:v>35.58077737242715</c:v>
                </c:pt>
              </c:numCache>
            </c:numRef>
          </c:val>
          <c:smooth val="0"/>
        </c:ser>
        <c:ser>
          <c:idx val="12"/>
          <c:order val="7"/>
          <c:tx>
            <c:strRef>
              <c:f>'Child Protection Plans'!$AK$47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Plans'!$AL$47:$AP$47</c:f>
              <c:numCache>
                <c:formatCode>0.0</c:formatCode>
                <c:ptCount val="5"/>
                <c:pt idx="0">
                  <c:v>32.840722495894909</c:v>
                </c:pt>
                <c:pt idx="1">
                  <c:v>58.116883116883123</c:v>
                </c:pt>
                <c:pt idx="2">
                  <c:v>76</c:v>
                </c:pt>
                <c:pt idx="3">
                  <c:v>85.284810126582272</c:v>
                </c:pt>
                <c:pt idx="4">
                  <c:v>49.138891941535711</c:v>
                </c:pt>
              </c:numCache>
            </c:numRef>
          </c:val>
          <c:smooth val="0"/>
        </c:ser>
        <c:ser>
          <c:idx val="13"/>
          <c:order val="8"/>
          <c:tx>
            <c:strRef>
              <c:f>'Child Protection Plans'!$AK$48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Plans'!$AL$48:$AP$48</c:f>
              <c:numCache>
                <c:formatCode>0.0</c:formatCode>
                <c:ptCount val="5"/>
                <c:pt idx="0">
                  <c:v>6.3091482649842279</c:v>
                </c:pt>
                <c:pt idx="1">
                  <c:v>5.15625</c:v>
                </c:pt>
                <c:pt idx="2">
                  <c:v>8.7423312883435589</c:v>
                </c:pt>
                <c:pt idx="3">
                  <c:v>13.918305597579424</c:v>
                </c:pt>
                <c:pt idx="4">
                  <c:v>13.403627915289071</c:v>
                </c:pt>
              </c:numCache>
            </c:numRef>
          </c:val>
          <c:smooth val="0"/>
        </c:ser>
        <c:ser>
          <c:idx val="15"/>
          <c:order val="9"/>
          <c:tx>
            <c:strRef>
              <c:f>'Child Protection Plans'!$AK$49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Plans'!$AL$49:$AP$49</c:f>
              <c:numCache>
                <c:formatCode>0.0</c:formatCode>
                <c:ptCount val="5"/>
                <c:pt idx="0">
                  <c:v>30.890804597701148</c:v>
                </c:pt>
                <c:pt idx="1">
                  <c:v>35.923022095509623</c:v>
                </c:pt>
                <c:pt idx="2">
                  <c:v>40.297450424929174</c:v>
                </c:pt>
                <c:pt idx="3">
                  <c:v>40.267983074753175</c:v>
                </c:pt>
                <c:pt idx="4">
                  <c:v>42.618109547436269</c:v>
                </c:pt>
              </c:numCache>
            </c:numRef>
          </c:val>
          <c:smooth val="0"/>
        </c:ser>
        <c:ser>
          <c:idx val="16"/>
          <c:order val="10"/>
          <c:tx>
            <c:strRef>
              <c:f>'Child Protection Plans'!$AK$50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Plans'!$AL$50:$AP$50</c:f>
              <c:numCache>
                <c:formatCode>0.0</c:formatCode>
                <c:ptCount val="5"/>
                <c:pt idx="0">
                  <c:v>43.262411347517727</c:v>
                </c:pt>
                <c:pt idx="1">
                  <c:v>54.929577464788736</c:v>
                </c:pt>
                <c:pt idx="2">
                  <c:v>53.456221198156683</c:v>
                </c:pt>
                <c:pt idx="3">
                  <c:v>62.785388127853878</c:v>
                </c:pt>
                <c:pt idx="4">
                  <c:v>55</c:v>
                </c:pt>
              </c:numCache>
            </c:numRef>
          </c:val>
          <c:smooth val="0"/>
        </c:ser>
        <c:ser>
          <c:idx val="17"/>
          <c:order val="11"/>
          <c:tx>
            <c:strRef>
              <c:f>'Child Protection Plans'!$AK$51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Plans'!$AL$51:$AP$51</c:f>
              <c:numCache>
                <c:formatCode>0.0</c:formatCode>
                <c:ptCount val="5"/>
                <c:pt idx="0">
                  <c:v>46.17647058823529</c:v>
                </c:pt>
                <c:pt idx="1">
                  <c:v>44.380403458213252</c:v>
                </c:pt>
                <c:pt idx="2">
                  <c:v>56.824512534818943</c:v>
                </c:pt>
                <c:pt idx="3">
                  <c:v>69.230769230769226</c:v>
                </c:pt>
                <c:pt idx="4">
                  <c:v>95.248492126306601</c:v>
                </c:pt>
              </c:numCache>
            </c:numRef>
          </c:val>
          <c:smooth val="0"/>
        </c:ser>
        <c:ser>
          <c:idx val="19"/>
          <c:order val="12"/>
          <c:tx>
            <c:strRef>
              <c:f>'Child Protection Plans'!$AK$52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Plans'!$AL$52:$AP$52</c:f>
              <c:numCache>
                <c:formatCode>0.0</c:formatCode>
                <c:ptCount val="5"/>
                <c:pt idx="0">
                  <c:v>38.684210526315795</c:v>
                </c:pt>
                <c:pt idx="1">
                  <c:v>65.552699228791781</c:v>
                </c:pt>
                <c:pt idx="2">
                  <c:v>28.07017543859649</c:v>
                </c:pt>
                <c:pt idx="3">
                  <c:v>56.650246305418719</c:v>
                </c:pt>
                <c:pt idx="4">
                  <c:v>36.951166497609044</c:v>
                </c:pt>
              </c:numCache>
            </c:numRef>
          </c:val>
          <c:smooth val="0"/>
        </c:ser>
        <c:ser>
          <c:idx val="3"/>
          <c:order val="13"/>
          <c:tx>
            <c:strRef>
              <c:f>'Child Protection Plans'!$AK$53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Plans'!$AL$53:$AP$53</c:f>
              <c:numCache>
                <c:formatCode>0.0</c:formatCode>
                <c:ptCount val="5"/>
                <c:pt idx="0">
                  <c:v>28.492647058823529</c:v>
                </c:pt>
                <c:pt idx="1">
                  <c:v>37.867647058823529</c:v>
                </c:pt>
                <c:pt idx="2">
                  <c:v>47.933884297520663</c:v>
                </c:pt>
                <c:pt idx="3">
                  <c:v>25.641025641025642</c:v>
                </c:pt>
                <c:pt idx="4">
                  <c:v>37.66289429767366</c:v>
                </c:pt>
              </c:numCache>
            </c:numRef>
          </c:val>
          <c:smooth val="0"/>
        </c:ser>
        <c:ser>
          <c:idx val="20"/>
          <c:order val="14"/>
          <c:tx>
            <c:strRef>
              <c:f>'Child Protection Plans'!$AK$54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Plans'!$AL$54:$AP$54</c:f>
              <c:numCache>
                <c:formatCode>0.0</c:formatCode>
                <c:ptCount val="5"/>
                <c:pt idx="0">
                  <c:v>49.892473118279568</c:v>
                </c:pt>
                <c:pt idx="1">
                  <c:v>49.789029535864984</c:v>
                </c:pt>
                <c:pt idx="2">
                  <c:v>66.666666666666671</c:v>
                </c:pt>
                <c:pt idx="3">
                  <c:v>67.682926829268297</c:v>
                </c:pt>
                <c:pt idx="4">
                  <c:v>55.309512835414118</c:v>
                </c:pt>
              </c:numCache>
            </c:numRef>
          </c:val>
          <c:smooth val="0"/>
        </c:ser>
        <c:ser>
          <c:idx val="22"/>
          <c:order val="15"/>
          <c:tx>
            <c:strRef>
              <c:f>'Child Protection Plans'!$AK$55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Plans'!$AL$55:$AP$55</c:f>
              <c:numCache>
                <c:formatCode>0.0</c:formatCode>
                <c:ptCount val="5"/>
                <c:pt idx="0">
                  <c:v>35.657051282051285</c:v>
                </c:pt>
                <c:pt idx="1">
                  <c:v>36.706349206349209</c:v>
                </c:pt>
                <c:pt idx="2">
                  <c:v>39.080911233307155</c:v>
                </c:pt>
                <c:pt idx="3">
                  <c:v>34.360374414976597</c:v>
                </c:pt>
                <c:pt idx="4">
                  <c:v>32.548388217715129</c:v>
                </c:pt>
              </c:numCache>
            </c:numRef>
          </c:val>
          <c:smooth val="0"/>
        </c:ser>
        <c:ser>
          <c:idx val="7"/>
          <c:order val="16"/>
          <c:tx>
            <c:strRef>
              <c:f>'Child Protection Plans'!$AK$56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'Child Protection Plans'!$AL$56:$AP$56</c:f>
              <c:numCache>
                <c:formatCode>0.0</c:formatCode>
                <c:ptCount val="5"/>
                <c:pt idx="0">
                  <c:v>31.0126582278481</c:v>
                </c:pt>
                <c:pt idx="1">
                  <c:v>44.676409185803763</c:v>
                </c:pt>
                <c:pt idx="2">
                  <c:v>43.827160493827158</c:v>
                </c:pt>
                <c:pt idx="3">
                  <c:v>48.571428571428569</c:v>
                </c:pt>
                <c:pt idx="4">
                  <c:v>49.330799401560796</c:v>
                </c:pt>
              </c:numCache>
            </c:numRef>
          </c:val>
          <c:smooth val="0"/>
        </c:ser>
        <c:ser>
          <c:idx val="8"/>
          <c:order val="17"/>
          <c:tx>
            <c:strRef>
              <c:f>'Child Protection Plans'!$AK$57</c:f>
              <c:strCache>
                <c:ptCount val="1"/>
                <c:pt idx="0">
                  <c:v>Torbay</c:v>
                </c:pt>
              </c:strCache>
            </c:strRef>
          </c:tx>
          <c:spPr>
            <a:ln w="15875"/>
          </c:spPr>
          <c:marker>
            <c:symbol val="circle"/>
            <c:size val="5"/>
            <c:spPr>
              <a:solidFill>
                <a:schemeClr val="accent3">
                  <a:lumMod val="20000"/>
                  <a:lumOff val="80000"/>
                </a:schemeClr>
              </a:solidFill>
            </c:spPr>
          </c:marker>
          <c:val>
            <c:numRef>
              <c:f>'Child Protection Plans'!$AL$57:$AP$57</c:f>
              <c:numCache>
                <c:formatCode>0.0</c:formatCode>
                <c:ptCount val="5"/>
                <c:pt idx="0">
                  <c:v>70.682730923694777</c:v>
                </c:pt>
                <c:pt idx="1">
                  <c:v>66.935483870967744</c:v>
                </c:pt>
                <c:pt idx="2">
                  <c:v>60.159362549800797</c:v>
                </c:pt>
                <c:pt idx="3">
                  <c:v>51.587301587301589</c:v>
                </c:pt>
                <c:pt idx="4">
                  <c:v>83.553383517912735</c:v>
                </c:pt>
              </c:numCache>
            </c:numRef>
          </c:val>
          <c:smooth val="0"/>
        </c:ser>
        <c:ser>
          <c:idx val="23"/>
          <c:order val="18"/>
          <c:tx>
            <c:strRef>
              <c:f>'Child Protection Plans'!$AK$58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Plans'!$AL$58:$AP$58</c:f>
              <c:numCache>
                <c:formatCode>0.0</c:formatCode>
                <c:ptCount val="5"/>
                <c:pt idx="0">
                  <c:v>22.841225626740947</c:v>
                </c:pt>
                <c:pt idx="1">
                  <c:v>29.971988795518207</c:v>
                </c:pt>
                <c:pt idx="2">
                  <c:v>35.393258426966291</c:v>
                </c:pt>
                <c:pt idx="3">
                  <c:v>40.616246498599445</c:v>
                </c:pt>
                <c:pt idx="4">
                  <c:v>43.13823717681111</c:v>
                </c:pt>
              </c:numCache>
            </c:numRef>
          </c:val>
          <c:smooth val="0"/>
        </c:ser>
        <c:ser>
          <c:idx val="24"/>
          <c:order val="19"/>
          <c:tx>
            <c:strRef>
              <c:f>'Child Protection Plans'!$AK$59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Plans'!$AL$59:$AP$59</c:f>
              <c:numCache>
                <c:formatCode>0.0</c:formatCode>
                <c:ptCount val="5"/>
                <c:pt idx="0">
                  <c:v>22.886473429951693</c:v>
                </c:pt>
                <c:pt idx="1">
                  <c:v>29.281437125748504</c:v>
                </c:pt>
                <c:pt idx="2">
                  <c:v>29.739336492890995</c:v>
                </c:pt>
                <c:pt idx="3">
                  <c:v>24.471830985915492</c:v>
                </c:pt>
                <c:pt idx="4">
                  <c:v>31.96301838019108</c:v>
                </c:pt>
              </c:numCache>
            </c:numRef>
          </c:val>
          <c:smooth val="0"/>
        </c:ser>
        <c:ser>
          <c:idx val="25"/>
          <c:order val="20"/>
          <c:tx>
            <c:strRef>
              <c:f>'Child Protection Plans'!$AK$60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Plans'!$AL$60:$AP$60</c:f>
              <c:numCache>
                <c:formatCode>0.0</c:formatCode>
                <c:ptCount val="5"/>
                <c:pt idx="0">
                  <c:v>20.543806646525681</c:v>
                </c:pt>
                <c:pt idx="1">
                  <c:v>26.726726726726728</c:v>
                </c:pt>
                <c:pt idx="2">
                  <c:v>19.161676646706585</c:v>
                </c:pt>
                <c:pt idx="3">
                  <c:v>43.026706231454007</c:v>
                </c:pt>
                <c:pt idx="4">
                  <c:v>41.257022471910112</c:v>
                </c:pt>
              </c:numCache>
            </c:numRef>
          </c:val>
          <c:smooth val="0"/>
        </c:ser>
        <c:ser>
          <c:idx val="26"/>
          <c:order val="21"/>
          <c:tx>
            <c:strRef>
              <c:f>'Child Protection Plans'!$AK$61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Plans'!$AL$61:$AP$61</c:f>
              <c:numCache>
                <c:formatCode>0.0</c:formatCode>
                <c:ptCount val="5"/>
                <c:pt idx="0">
                  <c:v>18.156424581005588</c:v>
                </c:pt>
                <c:pt idx="1">
                  <c:v>26.243093922651934</c:v>
                </c:pt>
                <c:pt idx="2">
                  <c:v>13.008130081300813</c:v>
                </c:pt>
                <c:pt idx="3">
                  <c:v>17.426273458445039</c:v>
                </c:pt>
                <c:pt idx="4">
                  <c:v>12.099213551119178</c:v>
                </c:pt>
              </c:numCache>
            </c:numRef>
          </c:val>
          <c:smooth val="0"/>
        </c:ser>
        <c:ser>
          <c:idx val="4"/>
          <c:order val="22"/>
          <c:tx>
            <c:strRef>
              <c:f>'Child Protection Plans'!$AK$62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Plans'!$AL$62:$AP$62</c:f>
              <c:numCache>
                <c:formatCode>0.0</c:formatCode>
                <c:ptCount val="5"/>
                <c:pt idx="0">
                  <c:v>32.092501602221745</c:v>
                </c:pt>
                <c:pt idx="1">
                  <c:v>38.138647445410221</c:v>
                </c:pt>
                <c:pt idx="2">
                  <c:v>40.909568322655183</c:v>
                </c:pt>
                <c:pt idx="3">
                  <c:v>42.052030655336011</c:v>
                </c:pt>
                <c:pt idx="4">
                  <c:v>41.299549501782806</c:v>
                </c:pt>
              </c:numCache>
            </c:numRef>
          </c:val>
          <c:smooth val="0"/>
        </c:ser>
        <c:ser>
          <c:idx val="14"/>
          <c:order val="23"/>
          <c:tx>
            <c:strRef>
              <c:f>'Child Protection Plans'!$AK$63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'Child Protection Plans'!$AL$63:$AP$63</c:f>
              <c:numCache>
                <c:formatCode>0.0</c:formatCode>
                <c:ptCount val="5"/>
                <c:pt idx="0">
                  <c:v>37.815310375082255</c:v>
                </c:pt>
                <c:pt idx="1">
                  <c:v>42.077202519405169</c:v>
                </c:pt>
                <c:pt idx="2">
                  <c:v>42.875505749803743</c:v>
                </c:pt>
                <c:pt idx="3">
                  <c:v>43.081375932316604</c:v>
                </c:pt>
                <c:pt idx="4">
                  <c:v>43.342214188092477</c:v>
                </c:pt>
              </c:numCache>
            </c:numRef>
          </c:val>
          <c:smooth val="0"/>
        </c:ser>
        <c:ser>
          <c:idx val="6"/>
          <c:order val="24"/>
          <c:tx>
            <c:strRef>
              <c:f>'Child Protection Plans'!$AK$64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Plans'!$D$8:$H$8</c:f>
              <c:numCache>
                <c:formatCode>General</c:formatCode>
                <c:ptCount val="5"/>
                <c:pt idx="0">
                  <c:v>2013</c:v>
                </c:pt>
                <c:pt idx="1">
                  <c:v>2014</c:v>
                </c:pt>
                <c:pt idx="2">
                  <c:v>2015</c:v>
                </c:pt>
                <c:pt idx="3">
                  <c:v>2016</c:v>
                </c:pt>
                <c:pt idx="4">
                  <c:v>2017</c:v>
                </c:pt>
              </c:numCache>
            </c:numRef>
          </c:cat>
          <c:val>
            <c:numRef>
              <c:f>'Child Protection Plans'!$AL$64:$AP$64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1880064"/>
        <c:axId val="241894528"/>
      </c:lineChart>
      <c:catAx>
        <c:axId val="2418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894528"/>
        <c:crosses val="autoZero"/>
        <c:auto val="1"/>
        <c:lblAlgn val="ctr"/>
        <c:lblOffset val="100"/>
        <c:tickLblSkip val="1"/>
        <c:tickMarkSkip val="1"/>
        <c:noMultiLvlLbl val="0"/>
      </c:catAx>
      <c:valAx>
        <c:axId val="24189452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880064"/>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Child Protection Plans </a:t>
            </a:r>
            <a:r>
              <a:rPr lang="en-GB"/>
              <a:t>(Selected LA</a:t>
            </a:r>
            <a:r>
              <a:rPr lang="en-GB" baseline="0"/>
              <a:t> vs. SE)</a:t>
            </a:r>
            <a:r>
              <a:rPr lang="en-GB"/>
              <a:t> </a:t>
            </a:r>
          </a:p>
        </c:rich>
      </c:tx>
      <c:layout>
        <c:manualLayout>
          <c:xMode val="edge"/>
          <c:yMode val="edge"/>
          <c:x val="0.13687547797784019"/>
          <c:y val="2.7670916135483066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'Child Protection Plans'!$Z$4</c:f>
              <c:strCache>
                <c:ptCount val="1"/>
                <c:pt idx="0">
                  <c:v>Selected LA- (None)</c:v>
                </c:pt>
              </c:strCache>
            </c:strRef>
          </c:tx>
          <c:spPr>
            <a:solidFill>
              <a:srgbClr val="66FF99"/>
            </a:solidFill>
            <a:ln>
              <a:solidFill>
                <a:schemeClr val="tx1">
                  <a:lumMod val="75000"/>
                  <a:lumOff val="25000"/>
                </a:schemeClr>
              </a:solidFill>
            </a:ln>
          </c:spPr>
          <c:invertIfNegative val="0"/>
          <c:val>
            <c:numRef>
              <c:f>'Child Protection Plans'!$X$70:$AB$70</c:f>
              <c:numCache>
                <c:formatCode>0.0</c:formatCode>
                <c:ptCount val="5"/>
                <c:pt idx="0">
                  <c:v>#N/A</c:v>
                </c:pt>
                <c:pt idx="1">
                  <c:v>#N/A</c:v>
                </c:pt>
                <c:pt idx="2">
                  <c:v>#N/A</c:v>
                </c:pt>
                <c:pt idx="3">
                  <c:v>#N/A</c:v>
                </c:pt>
                <c:pt idx="4">
                  <c:v>#N/A</c:v>
                </c:pt>
              </c:numCache>
            </c:numRef>
          </c:val>
        </c:ser>
        <c:ser>
          <c:idx val="4"/>
          <c:order val="1"/>
          <c:tx>
            <c:strRef>
              <c:f>'Child Protection Plans'!$B$31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Plans'!$K$31:$O$31</c:f>
              <c:numCache>
                <c:formatCode>0.0</c:formatCode>
                <c:ptCount val="5"/>
                <c:pt idx="0">
                  <c:v>32.092501602221745</c:v>
                </c:pt>
                <c:pt idx="1">
                  <c:v>38.138647445410221</c:v>
                </c:pt>
                <c:pt idx="2">
                  <c:v>40.909568322655183</c:v>
                </c:pt>
                <c:pt idx="3">
                  <c:v>42.052030655336011</c:v>
                </c:pt>
                <c:pt idx="4">
                  <c:v>41.299549501782806</c:v>
                </c:pt>
              </c:numCache>
            </c:numRef>
          </c:val>
        </c:ser>
        <c:ser>
          <c:idx val="0"/>
          <c:order val="2"/>
          <c:tx>
            <c:strRef>
              <c:f>'Child Protection Plans'!$B$32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'Child Protection Plans'!$K$32:$O$32</c:f>
              <c:numCache>
                <c:formatCode>0.0</c:formatCode>
                <c:ptCount val="5"/>
                <c:pt idx="0">
                  <c:v>37.815310375082255</c:v>
                </c:pt>
                <c:pt idx="1">
                  <c:v>42.077202519405169</c:v>
                </c:pt>
                <c:pt idx="2">
                  <c:v>42.875505749803743</c:v>
                </c:pt>
                <c:pt idx="3">
                  <c:v>43.081375932316604</c:v>
                </c:pt>
                <c:pt idx="4">
                  <c:v>43.342214188092477</c:v>
                </c:pt>
              </c:numCache>
            </c:numRef>
          </c:val>
        </c:ser>
        <c:dLbls>
          <c:showLegendKey val="0"/>
          <c:showVal val="0"/>
          <c:showCatName val="0"/>
          <c:showSerName val="0"/>
          <c:showPercent val="0"/>
          <c:showBubbleSize val="0"/>
        </c:dLbls>
        <c:gapWidth val="100"/>
        <c:axId val="241929216"/>
        <c:axId val="241939200"/>
      </c:barChart>
      <c:catAx>
        <c:axId val="24192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39200"/>
        <c:crosses val="autoZero"/>
        <c:auto val="1"/>
        <c:lblAlgn val="ctr"/>
        <c:lblOffset val="100"/>
        <c:noMultiLvlLbl val="0"/>
      </c:catAx>
      <c:valAx>
        <c:axId val="24193920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1929216"/>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i="0" u="none" strike="noStrike" baseline="0">
                <a:solidFill>
                  <a:srgbClr val="000000"/>
                </a:solidFill>
                <a:latin typeface="Arial"/>
                <a:ea typeface="Arial"/>
                <a:cs typeface="Arial"/>
              </a:defRPr>
            </a:pPr>
            <a:r>
              <a:rPr lang="en-GB" sz="900"/>
              <a:t>% New CPP</a:t>
            </a:r>
            <a:r>
              <a:rPr lang="en-GB" sz="900" baseline="0"/>
              <a:t> 2nd/ Subsequent</a:t>
            </a:r>
            <a:endParaRPr lang="en-GB" sz="900"/>
          </a:p>
          <a:p>
            <a:pPr>
              <a:defRPr sz="900" b="1" i="0" u="none" strike="noStrike" baseline="0">
                <a:solidFill>
                  <a:srgbClr val="000000"/>
                </a:solidFill>
                <a:latin typeface="Arial"/>
                <a:ea typeface="Arial"/>
                <a:cs typeface="Arial"/>
              </a:defRPr>
            </a:pPr>
            <a:r>
              <a:rPr lang="en-GB" sz="900"/>
              <a:t>(Selected LA</a:t>
            </a:r>
            <a:r>
              <a:rPr lang="en-GB" sz="900" baseline="0"/>
              <a:t> vs. SE &amp; National)</a:t>
            </a:r>
            <a:r>
              <a:rPr lang="en-GB" sz="900"/>
              <a:t> </a:t>
            </a:r>
          </a:p>
        </c:rich>
      </c:tx>
      <c:layout>
        <c:manualLayout>
          <c:xMode val="edge"/>
          <c:yMode val="edge"/>
          <c:x val="0.22557264957264955"/>
          <c:y val="3.8616326805303181E-3"/>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'Child Protection Plans'!$Z$4</c:f>
              <c:strCache>
                <c:ptCount val="1"/>
                <c:pt idx="0">
                  <c:v>Selected LA- (None)</c:v>
                </c:pt>
              </c:strCache>
            </c:strRef>
          </c:tx>
          <c:spPr>
            <a:solidFill>
              <a:srgbClr val="66FF99"/>
            </a:solidFill>
            <a:ln>
              <a:solidFill>
                <a:schemeClr val="tx1">
                  <a:lumMod val="75000"/>
                  <a:lumOff val="25000"/>
                </a:schemeClr>
              </a:solidFill>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Plans'!$AW$64:$BA$64</c:f>
              <c:numCache>
                <c:formatCode>0%</c:formatCode>
                <c:ptCount val="5"/>
                <c:pt idx="0">
                  <c:v>#N/A</c:v>
                </c:pt>
                <c:pt idx="1">
                  <c:v>#N/A</c:v>
                </c:pt>
                <c:pt idx="2">
                  <c:v>#N/A</c:v>
                </c:pt>
                <c:pt idx="3">
                  <c:v>#N/A</c:v>
                </c:pt>
                <c:pt idx="4">
                  <c:v>#N/A</c:v>
                </c:pt>
              </c:numCache>
            </c:numRef>
          </c:val>
        </c:ser>
        <c:ser>
          <c:idx val="4"/>
          <c:order val="1"/>
          <c:tx>
            <c:strRef>
              <c:f>'Child Protection Plans'!$B$167</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Plans'!$D$167:$H$167</c:f>
              <c:numCache>
                <c:formatCode>0%</c:formatCode>
                <c:ptCount val="5"/>
                <c:pt idx="0">
                  <c:v>0.16199069505145919</c:v>
                </c:pt>
                <c:pt idx="1">
                  <c:v>0.18715018656716417</c:v>
                </c:pt>
                <c:pt idx="2">
                  <c:v>0.17057504078303426</c:v>
                </c:pt>
                <c:pt idx="3">
                  <c:v>0.20687890265124373</c:v>
                </c:pt>
                <c:pt idx="4">
                  <c:v>0.22325102880658437</c:v>
                </c:pt>
              </c:numCache>
            </c:numRef>
          </c:val>
        </c:ser>
        <c:ser>
          <c:idx val="0"/>
          <c:order val="2"/>
          <c:tx>
            <c:strRef>
              <c:f>'Child Protection Plans'!$B$168</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'Child Protection Plans'!$D$168:$H$168</c:f>
              <c:numCache>
                <c:formatCode>0%</c:formatCode>
                <c:ptCount val="5"/>
                <c:pt idx="0">
                  <c:v>0.14939255884586181</c:v>
                </c:pt>
                <c:pt idx="1">
                  <c:v>0.15807962529274006</c:v>
                </c:pt>
                <c:pt idx="2">
                  <c:v>0.16572898247870119</c:v>
                </c:pt>
                <c:pt idx="3">
                  <c:v>0.17927657558047702</c:v>
                </c:pt>
                <c:pt idx="4">
                  <c:v>0.18766999093381687</c:v>
                </c:pt>
              </c:numCache>
            </c:numRef>
          </c:val>
        </c:ser>
        <c:dLbls>
          <c:showLegendKey val="0"/>
          <c:showVal val="0"/>
          <c:showCatName val="0"/>
          <c:showSerName val="0"/>
          <c:showPercent val="0"/>
          <c:showBubbleSize val="0"/>
        </c:dLbls>
        <c:gapWidth val="100"/>
        <c:axId val="242075904"/>
        <c:axId val="242077696"/>
      </c:barChart>
      <c:catAx>
        <c:axId val="24207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077696"/>
        <c:crosses val="autoZero"/>
        <c:auto val="1"/>
        <c:lblAlgn val="ctr"/>
        <c:lblOffset val="100"/>
        <c:noMultiLvlLbl val="0"/>
      </c:catAx>
      <c:valAx>
        <c:axId val="24207769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42075904"/>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sz="1000" b="1" i="0" u="none" strike="noStrike" baseline="0">
                <a:effectLst/>
              </a:rPr>
              <a:t>% Children who became the subject of a CP Plan for a second or subsequent time</a:t>
            </a:r>
            <a:endParaRPr lang="en-GB"/>
          </a:p>
        </c:rich>
      </c:tx>
      <c:layout>
        <c:manualLayout>
          <c:xMode val="edge"/>
          <c:yMode val="edge"/>
          <c:x val="0.11860373868745022"/>
          <c:y val="6.1214799217111891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'Child Protection Plans'!$AK$40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Plans'!$AW$39:$BA$39</c:f>
              <c:numCache>
                <c:formatCode>General</c:formatCode>
                <c:ptCount val="5"/>
                <c:pt idx="0">
                  <c:v>2013</c:v>
                </c:pt>
                <c:pt idx="1">
                  <c:v>2014</c:v>
                </c:pt>
                <c:pt idx="2">
                  <c:v>2015</c:v>
                </c:pt>
                <c:pt idx="3">
                  <c:v>2016</c:v>
                </c:pt>
                <c:pt idx="4">
                  <c:v>2017</c:v>
                </c:pt>
              </c:numCache>
            </c:numRef>
          </c:cat>
          <c:val>
            <c:numRef>
              <c:f>'Child Protection Plans'!$AW$40:$BA$40</c:f>
              <c:numCache>
                <c:formatCode>0.0%</c:formatCode>
                <c:ptCount val="5"/>
                <c:pt idx="0">
                  <c:v>0.17307692307692307</c:v>
                </c:pt>
                <c:pt idx="1">
                  <c:v>0.128</c:v>
                </c:pt>
                <c:pt idx="2">
                  <c:v>0.1388888888888889</c:v>
                </c:pt>
                <c:pt idx="3">
                  <c:v>0.24822695035460993</c:v>
                </c:pt>
                <c:pt idx="4">
                  <c:v>0.26146788990825687</c:v>
                </c:pt>
              </c:numCache>
            </c:numRef>
          </c:val>
          <c:smooth val="0"/>
        </c:ser>
        <c:ser>
          <c:idx val="1"/>
          <c:order val="1"/>
          <c:tx>
            <c:strRef>
              <c:f>'Child Protection Plans'!$AK$41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Plans'!$AW$41:$BA$41</c:f>
              <c:numCache>
                <c:formatCode>0.0%</c:formatCode>
                <c:ptCount val="5"/>
                <c:pt idx="0">
                  <c:v>0.14501510574018128</c:v>
                </c:pt>
                <c:pt idx="1">
                  <c:v>0.27478753541076489</c:v>
                </c:pt>
                <c:pt idx="2">
                  <c:v>0.21832884097035041</c:v>
                </c:pt>
                <c:pt idx="3">
                  <c:v>0.25517241379310346</c:v>
                </c:pt>
                <c:pt idx="4">
                  <c:v>0.21897810218978103</c:v>
                </c:pt>
              </c:numCache>
            </c:numRef>
          </c:val>
          <c:smooth val="0"/>
        </c:ser>
        <c:ser>
          <c:idx val="2"/>
          <c:order val="2"/>
          <c:tx>
            <c:strRef>
              <c:f>'Child Protection Plans'!$AK$42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Plans'!$AW$42:$BA$42</c:f>
              <c:numCache>
                <c:formatCode>0.0%</c:formatCode>
                <c:ptCount val="5"/>
                <c:pt idx="0">
                  <c:v>0.1050228310502283</c:v>
                </c:pt>
                <c:pt idx="1">
                  <c:v>0.2226027397260274</c:v>
                </c:pt>
                <c:pt idx="2">
                  <c:v>0.16816143497757849</c:v>
                </c:pt>
                <c:pt idx="3">
                  <c:v>0.19281045751633988</c:v>
                </c:pt>
                <c:pt idx="4">
                  <c:v>0.14344827586206896</c:v>
                </c:pt>
              </c:numCache>
            </c:numRef>
          </c:val>
          <c:smooth val="0"/>
        </c:ser>
        <c:ser>
          <c:idx val="5"/>
          <c:order val="3"/>
          <c:tx>
            <c:strRef>
              <c:f>'Child Protection Plans'!$AK$43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Plans'!$AW$43:$BA$43</c:f>
              <c:numCache>
                <c:formatCode>0.0%</c:formatCode>
                <c:ptCount val="5"/>
                <c:pt idx="0">
                  <c:v>0.18867924528301888</c:v>
                </c:pt>
                <c:pt idx="1">
                  <c:v>0.19618055555555555</c:v>
                </c:pt>
                <c:pt idx="2">
                  <c:v>0.20446096654275092</c:v>
                </c:pt>
                <c:pt idx="3">
                  <c:v>0.24943820224719102</c:v>
                </c:pt>
                <c:pt idx="4">
                  <c:v>0.28352490421455939</c:v>
                </c:pt>
              </c:numCache>
            </c:numRef>
          </c:val>
          <c:smooth val="0"/>
        </c:ser>
        <c:ser>
          <c:idx val="9"/>
          <c:order val="4"/>
          <c:tx>
            <c:strRef>
              <c:f>'Child Protection Plans'!$AK$44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Plans'!$AW$44:$BA$44</c:f>
              <c:numCache>
                <c:formatCode>0.0%</c:formatCode>
                <c:ptCount val="5"/>
                <c:pt idx="0">
                  <c:v>0.1406113537117904</c:v>
                </c:pt>
                <c:pt idx="1">
                  <c:v>0.17388059701492536</c:v>
                </c:pt>
                <c:pt idx="2">
                  <c:v>0.1632208922742111</c:v>
                </c:pt>
                <c:pt idx="3">
                  <c:v>0.20095693779904306</c:v>
                </c:pt>
                <c:pt idx="4">
                  <c:v>0.24380952380952381</c:v>
                </c:pt>
              </c:numCache>
            </c:numRef>
          </c:val>
          <c:smooth val="0"/>
        </c:ser>
        <c:ser>
          <c:idx val="10"/>
          <c:order val="5"/>
          <c:tx>
            <c:strRef>
              <c:f>'Child Protection Plans'!$AK$45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Plans'!$AW$45:$BA$45</c:f>
              <c:numCache>
                <c:formatCode>0.0%</c:formatCode>
                <c:ptCount val="5"/>
                <c:pt idx="0">
                  <c:v>0.19672131147540983</c:v>
                </c:pt>
                <c:pt idx="1">
                  <c:v>0.14634146341463414</c:v>
                </c:pt>
                <c:pt idx="2">
                  <c:v>0.15438596491228071</c:v>
                </c:pt>
                <c:pt idx="3">
                  <c:v>0.14726027397260275</c:v>
                </c:pt>
                <c:pt idx="4">
                  <c:v>0.20779220779220781</c:v>
                </c:pt>
              </c:numCache>
            </c:numRef>
          </c:val>
          <c:smooth val="0"/>
        </c:ser>
        <c:ser>
          <c:idx val="11"/>
          <c:order val="6"/>
          <c:tx>
            <c:strRef>
              <c:f>'Child Protection Plans'!$AK$46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Plans'!$AW$46:$BA$46</c:f>
              <c:numCache>
                <c:formatCode>0.0%</c:formatCode>
                <c:ptCount val="5"/>
                <c:pt idx="0">
                  <c:v>0.19657422512234909</c:v>
                </c:pt>
                <c:pt idx="1">
                  <c:v>0.18113975576662145</c:v>
                </c:pt>
                <c:pt idx="2">
                  <c:v>0.18411330049261085</c:v>
                </c:pt>
                <c:pt idx="3">
                  <c:v>0.20090978013646701</c:v>
                </c:pt>
                <c:pt idx="4">
                  <c:v>0.19414483821263481</c:v>
                </c:pt>
              </c:numCache>
            </c:numRef>
          </c:val>
          <c:smooth val="0"/>
        </c:ser>
        <c:ser>
          <c:idx val="12"/>
          <c:order val="7"/>
          <c:tx>
            <c:strRef>
              <c:f>'Child Protection Plans'!$AK$47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Plans'!$AW$47:$BA$47</c:f>
              <c:numCache>
                <c:formatCode>0.0%</c:formatCode>
                <c:ptCount val="5"/>
                <c:pt idx="0">
                  <c:v>0.1875</c:v>
                </c:pt>
                <c:pt idx="1">
                  <c:v>0.14948453608247422</c:v>
                </c:pt>
                <c:pt idx="2">
                  <c:v>0.14842300556586271</c:v>
                </c:pt>
                <c:pt idx="3">
                  <c:v>0.18165467625899281</c:v>
                </c:pt>
                <c:pt idx="4">
                  <c:v>0.20987654320987653</c:v>
                </c:pt>
              </c:numCache>
            </c:numRef>
          </c:val>
          <c:smooth val="0"/>
        </c:ser>
        <c:ser>
          <c:idx val="13"/>
          <c:order val="8"/>
          <c:tx>
            <c:strRef>
              <c:f>'Child Protection Plans'!$AK$48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Plans'!$AW$48:$BA$48</c:f>
              <c:numCache>
                <c:formatCode>0.0%</c:formatCode>
                <c:ptCount val="5"/>
                <c:pt idx="0">
                  <c:v>0.1</c:v>
                </c:pt>
                <c:pt idx="1">
                  <c:v>1.6666666666666666E-2</c:v>
                </c:pt>
                <c:pt idx="2">
                  <c:v>8.247422680412371E-2</c:v>
                </c:pt>
                <c:pt idx="3">
                  <c:v>#N/A</c:v>
                </c:pt>
                <c:pt idx="4">
                  <c:v>8.8235294117647065E-2</c:v>
                </c:pt>
              </c:numCache>
            </c:numRef>
          </c:val>
          <c:smooth val="0"/>
        </c:ser>
        <c:ser>
          <c:idx val="15"/>
          <c:order val="9"/>
          <c:tx>
            <c:strRef>
              <c:f>'Child Protection Plans'!$AK$49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Plans'!$AW$49:$BA$49</c:f>
              <c:numCache>
                <c:formatCode>0.0%</c:formatCode>
                <c:ptCount val="5"/>
                <c:pt idx="0">
                  <c:v>0.13452914798206278</c:v>
                </c:pt>
                <c:pt idx="1">
                  <c:v>0.21588946459412781</c:v>
                </c:pt>
                <c:pt idx="2">
                  <c:v>0.16561514195583596</c:v>
                </c:pt>
                <c:pt idx="3">
                  <c:v>0.2132768361581921</c:v>
                </c:pt>
                <c:pt idx="4">
                  <c:v>0.18467336683417085</c:v>
                </c:pt>
              </c:numCache>
            </c:numRef>
          </c:val>
          <c:smooth val="0"/>
        </c:ser>
        <c:ser>
          <c:idx val="16"/>
          <c:order val="10"/>
          <c:tx>
            <c:strRef>
              <c:f>'Child Protection Plans'!$AK$50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Plans'!$AW$50:$BA$50</c:f>
              <c:numCache>
                <c:formatCode>0.0%</c:formatCode>
                <c:ptCount val="5"/>
                <c:pt idx="0">
                  <c:v>0.22826086956521738</c:v>
                </c:pt>
                <c:pt idx="1">
                  <c:v>0.10743801652892562</c:v>
                </c:pt>
                <c:pt idx="2">
                  <c:v>0.18217054263565891</c:v>
                </c:pt>
                <c:pt idx="3">
                  <c:v>0.20202020202020202</c:v>
                </c:pt>
                <c:pt idx="4">
                  <c:v>0.2029520295202952</c:v>
                </c:pt>
              </c:numCache>
            </c:numRef>
          </c:val>
          <c:smooth val="0"/>
        </c:ser>
        <c:ser>
          <c:idx val="17"/>
          <c:order val="11"/>
          <c:tx>
            <c:strRef>
              <c:f>'Child Protection Plans'!$AK$51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Plans'!$AW$51:$BA$51</c:f>
              <c:numCache>
                <c:formatCode>0.0%</c:formatCode>
                <c:ptCount val="5"/>
                <c:pt idx="0">
                  <c:v>0.23353293413173654</c:v>
                </c:pt>
                <c:pt idx="1">
                  <c:v>0.21105527638190955</c:v>
                </c:pt>
                <c:pt idx="2">
                  <c:v>0.23809523809523808</c:v>
                </c:pt>
                <c:pt idx="3">
                  <c:v>0.21791044776119403</c:v>
                </c:pt>
                <c:pt idx="4">
                  <c:v>0.28878281622911695</c:v>
                </c:pt>
              </c:numCache>
            </c:numRef>
          </c:val>
          <c:smooth val="0"/>
        </c:ser>
        <c:ser>
          <c:idx val="19"/>
          <c:order val="12"/>
          <c:tx>
            <c:strRef>
              <c:f>'Child Protection Plans'!$AK$52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Plans'!$AW$52:$BA$52</c:f>
              <c:numCache>
                <c:formatCode>0.0%</c:formatCode>
                <c:ptCount val="5"/>
                <c:pt idx="0">
                  <c:v>0.13966480446927373</c:v>
                </c:pt>
                <c:pt idx="1">
                  <c:v>0.19346049046321526</c:v>
                </c:pt>
                <c:pt idx="2">
                  <c:v>0.14450867052023122</c:v>
                </c:pt>
                <c:pt idx="3">
                  <c:v>0.16772151898734178</c:v>
                </c:pt>
                <c:pt idx="4">
                  <c:v>0.22602739726027396</c:v>
                </c:pt>
              </c:numCache>
            </c:numRef>
          </c:val>
          <c:smooth val="0"/>
        </c:ser>
        <c:ser>
          <c:idx val="3"/>
          <c:order val="13"/>
          <c:tx>
            <c:strRef>
              <c:f>'Child Protection Plans'!$AK$53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Plans'!$AW$53:$BA$53</c:f>
              <c:numCache>
                <c:formatCode>0.0%</c:formatCode>
                <c:ptCount val="5"/>
                <c:pt idx="0">
                  <c:v>0.11816192560175055</c:v>
                </c:pt>
                <c:pt idx="1">
                  <c:v>0.12857142857142856</c:v>
                </c:pt>
                <c:pt idx="2">
                  <c:v>0.19935691318327975</c:v>
                </c:pt>
                <c:pt idx="3">
                  <c:v>0.25304136253041365</c:v>
                </c:pt>
                <c:pt idx="4">
                  <c:v>0.19482758620689655</c:v>
                </c:pt>
              </c:numCache>
            </c:numRef>
          </c:val>
          <c:smooth val="0"/>
        </c:ser>
        <c:ser>
          <c:idx val="20"/>
          <c:order val="14"/>
          <c:tx>
            <c:strRef>
              <c:f>'Child Protection Plans'!$AK$54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Plans'!$AW$54:$BA$54</c:f>
              <c:numCache>
                <c:formatCode>0.0%</c:formatCode>
                <c:ptCount val="5"/>
                <c:pt idx="0">
                  <c:v>0.13165266106442577</c:v>
                </c:pt>
                <c:pt idx="1">
                  <c:v>0.15549597855227881</c:v>
                </c:pt>
                <c:pt idx="2">
                  <c:v>3.6363636363636362E-2</c:v>
                </c:pt>
                <c:pt idx="3">
                  <c:v>0.29591836734693877</c:v>
                </c:pt>
                <c:pt idx="4">
                  <c:v>0.28496042216358841</c:v>
                </c:pt>
              </c:numCache>
            </c:numRef>
          </c:val>
          <c:smooth val="0"/>
        </c:ser>
        <c:ser>
          <c:idx val="22"/>
          <c:order val="15"/>
          <c:tx>
            <c:strRef>
              <c:f>'Child Protection Plans'!$AK$55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Plans'!$AW$55:$BA$55</c:f>
              <c:numCache>
                <c:formatCode>0.0%</c:formatCode>
                <c:ptCount val="5"/>
                <c:pt idx="0">
                  <c:v>0.12733260153677278</c:v>
                </c:pt>
                <c:pt idx="1">
                  <c:v>0.20165460186142709</c:v>
                </c:pt>
                <c:pt idx="2">
                  <c:v>0.17011278195488722</c:v>
                </c:pt>
                <c:pt idx="3">
                  <c:v>0.23084577114427859</c:v>
                </c:pt>
                <c:pt idx="4">
                  <c:v>0.2275390625</c:v>
                </c:pt>
              </c:numCache>
            </c:numRef>
          </c:val>
          <c:smooth val="0"/>
        </c:ser>
        <c:ser>
          <c:idx val="7"/>
          <c:order val="16"/>
          <c:tx>
            <c:strRef>
              <c:f>'Child Protection Plans'!$AK$56</c:f>
              <c:strCache>
                <c:ptCount val="1"/>
                <c:pt idx="0">
                  <c:v>Swindon</c:v>
                </c:pt>
              </c:strCache>
            </c:strRef>
          </c:tx>
          <c:spPr>
            <a:ln w="15875"/>
          </c:spPr>
          <c:marker>
            <c:symbol val="triangle"/>
            <c:size val="5"/>
            <c:spPr>
              <a:solidFill>
                <a:schemeClr val="accent2">
                  <a:lumMod val="20000"/>
                  <a:lumOff val="80000"/>
                </a:schemeClr>
              </a:solidFill>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Plans'!$AW$56:$BA$56</c:f>
              <c:numCache>
                <c:formatCode>0.0%</c:formatCode>
                <c:ptCount val="5"/>
                <c:pt idx="0">
                  <c:v>8.9385474860335198E-2</c:v>
                </c:pt>
                <c:pt idx="1">
                  <c:v>0.12413793103448276</c:v>
                </c:pt>
                <c:pt idx="2">
                  <c:v>0.19172932330827067</c:v>
                </c:pt>
                <c:pt idx="3">
                  <c:v>0.19031141868512111</c:v>
                </c:pt>
                <c:pt idx="4">
                  <c:v>0.20227920227920229</c:v>
                </c:pt>
              </c:numCache>
            </c:numRef>
          </c:val>
          <c:smooth val="0"/>
        </c:ser>
        <c:ser>
          <c:idx val="8"/>
          <c:order val="17"/>
          <c:tx>
            <c:strRef>
              <c:f>'Child Protection Plans'!$AK$57</c:f>
              <c:strCache>
                <c:ptCount val="1"/>
                <c:pt idx="0">
                  <c:v>Torbay</c:v>
                </c:pt>
              </c:strCache>
            </c:strRef>
          </c:tx>
          <c:spPr>
            <a:ln w="15875"/>
          </c:spPr>
          <c:marker>
            <c:symbol val="circle"/>
            <c:size val="5"/>
            <c:spPr>
              <a:solidFill>
                <a:schemeClr val="accent3">
                  <a:lumMod val="20000"/>
                  <a:lumOff val="80000"/>
                </a:schemeClr>
              </a:solidFill>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Plans'!$AW$57:$BA$57</c:f>
              <c:numCache>
                <c:formatCode>0.0%</c:formatCode>
                <c:ptCount val="5"/>
                <c:pt idx="0">
                  <c:v>8.2568807339449546E-2</c:v>
                </c:pt>
                <c:pt idx="1">
                  <c:v>0.12935323383084577</c:v>
                </c:pt>
                <c:pt idx="2">
                  <c:v>0.16738197424892703</c:v>
                </c:pt>
                <c:pt idx="3">
                  <c:v>0.23134328358208955</c:v>
                </c:pt>
                <c:pt idx="4">
                  <c:v>0.21575342465753425</c:v>
                </c:pt>
              </c:numCache>
            </c:numRef>
          </c:val>
          <c:smooth val="0"/>
        </c:ser>
        <c:ser>
          <c:idx val="23"/>
          <c:order val="18"/>
          <c:tx>
            <c:strRef>
              <c:f>'Child Protection Plans'!$AK$58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Plans'!$AW$58:$BA$58</c:f>
              <c:numCache>
                <c:formatCode>0.0%</c:formatCode>
                <c:ptCount val="5"/>
                <c:pt idx="0">
                  <c:v>0.21052631578947367</c:v>
                </c:pt>
                <c:pt idx="1">
                  <c:v>0.15827338129496402</c:v>
                </c:pt>
                <c:pt idx="2">
                  <c:v>0.19883040935672514</c:v>
                </c:pt>
                <c:pt idx="3">
                  <c:v>0.10784313725490197</c:v>
                </c:pt>
                <c:pt idx="4">
                  <c:v>0.22748815165876776</c:v>
                </c:pt>
              </c:numCache>
            </c:numRef>
          </c:val>
          <c:smooth val="0"/>
        </c:ser>
        <c:ser>
          <c:idx val="24"/>
          <c:order val="19"/>
          <c:tx>
            <c:strRef>
              <c:f>'Child Protection Plans'!$AK$59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Plans'!$AW$59:$BA$59</c:f>
              <c:numCache>
                <c:formatCode>0.0%</c:formatCode>
                <c:ptCount val="5"/>
                <c:pt idx="0">
                  <c:v>0.17818181818181819</c:v>
                </c:pt>
                <c:pt idx="1">
                  <c:v>0.181169757489301</c:v>
                </c:pt>
                <c:pt idx="2">
                  <c:v>0.22770919067215364</c:v>
                </c:pt>
                <c:pt idx="3">
                  <c:v>0.22794117647058823</c:v>
                </c:pt>
                <c:pt idx="4">
                  <c:v>0.22748815165876776</c:v>
                </c:pt>
              </c:numCache>
            </c:numRef>
          </c:val>
          <c:smooth val="0"/>
        </c:ser>
        <c:ser>
          <c:idx val="25"/>
          <c:order val="20"/>
          <c:tx>
            <c:strRef>
              <c:f>'Child Protection Plans'!$AK$60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Plans'!$AW$60:$BA$60</c:f>
              <c:numCache>
                <c:formatCode>0.0%</c:formatCode>
                <c:ptCount val="5"/>
                <c:pt idx="0">
                  <c:v>#N/A</c:v>
                </c:pt>
                <c:pt idx="1">
                  <c:v>0.41379310344827586</c:v>
                </c:pt>
                <c:pt idx="2">
                  <c:v>0.11235955056179775</c:v>
                </c:pt>
                <c:pt idx="3">
                  <c:v>0.13714285714285715</c:v>
                </c:pt>
                <c:pt idx="4">
                  <c:v>0.30813953488372092</c:v>
                </c:pt>
              </c:numCache>
            </c:numRef>
          </c:val>
          <c:smooth val="0"/>
        </c:ser>
        <c:ser>
          <c:idx val="26"/>
          <c:order val="21"/>
          <c:tx>
            <c:strRef>
              <c:f>'Child Protection Plans'!$AK$61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Plans'!$AW$61:$BA$61</c:f>
              <c:numCache>
                <c:formatCode>0.0%</c:formatCode>
                <c:ptCount val="5"/>
                <c:pt idx="0">
                  <c:v>0.30434782608695654</c:v>
                </c:pt>
                <c:pt idx="1">
                  <c:v>0.21100917431192662</c:v>
                </c:pt>
                <c:pt idx="2">
                  <c:v>0.16393442622950818</c:v>
                </c:pt>
                <c:pt idx="3">
                  <c:v>0.14912280701754385</c:v>
                </c:pt>
                <c:pt idx="4">
                  <c:v>0.32558139534883723</c:v>
                </c:pt>
              </c:numCache>
            </c:numRef>
          </c:val>
          <c:smooth val="0"/>
        </c:ser>
        <c:ser>
          <c:idx val="4"/>
          <c:order val="22"/>
          <c:tx>
            <c:strRef>
              <c:f>'Child Protection Plans'!$AK$62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Plans'!$AW$62:$BA$62</c:f>
              <c:numCache>
                <c:formatCode>0.0%</c:formatCode>
                <c:ptCount val="5"/>
                <c:pt idx="0">
                  <c:v>0.16199069505145919</c:v>
                </c:pt>
                <c:pt idx="1">
                  <c:v>0.18715018656716417</c:v>
                </c:pt>
                <c:pt idx="2">
                  <c:v>0.17057504078303426</c:v>
                </c:pt>
                <c:pt idx="3">
                  <c:v>0.20687890265124373</c:v>
                </c:pt>
                <c:pt idx="4">
                  <c:v>0.22325102880658437</c:v>
                </c:pt>
              </c:numCache>
            </c:numRef>
          </c:val>
          <c:smooth val="0"/>
        </c:ser>
        <c:ser>
          <c:idx val="14"/>
          <c:order val="23"/>
          <c:tx>
            <c:strRef>
              <c:f>'Child Protection Plans'!$AK$63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Plans'!$AW$63:$BA$63</c:f>
              <c:numCache>
                <c:formatCode>0.0%</c:formatCode>
                <c:ptCount val="5"/>
                <c:pt idx="0">
                  <c:v>0.14939255884586181</c:v>
                </c:pt>
                <c:pt idx="1">
                  <c:v>0.15807962529274006</c:v>
                </c:pt>
                <c:pt idx="2">
                  <c:v>0.16572898247870119</c:v>
                </c:pt>
                <c:pt idx="3">
                  <c:v>0.17927657558047702</c:v>
                </c:pt>
                <c:pt idx="4">
                  <c:v>0.18766999093381687</c:v>
                </c:pt>
              </c:numCache>
            </c:numRef>
          </c:val>
          <c:smooth val="0"/>
        </c:ser>
        <c:ser>
          <c:idx val="6"/>
          <c:order val="24"/>
          <c:tx>
            <c:strRef>
              <c:f>'Child Protection Plans'!$AK$64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Plans'!$AW$39:$BA$39</c:f>
              <c:numCache>
                <c:formatCode>General</c:formatCode>
                <c:ptCount val="5"/>
                <c:pt idx="0">
                  <c:v>2013</c:v>
                </c:pt>
                <c:pt idx="1">
                  <c:v>2014</c:v>
                </c:pt>
                <c:pt idx="2">
                  <c:v>2015</c:v>
                </c:pt>
                <c:pt idx="3">
                  <c:v>2016</c:v>
                </c:pt>
                <c:pt idx="4">
                  <c:v>2017</c:v>
                </c:pt>
              </c:numCache>
            </c:numRef>
          </c:cat>
          <c:val>
            <c:numRef>
              <c:f>'Child Protection Plans'!$AW$64:$BA$64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434496"/>
        <c:axId val="253448960"/>
      </c:lineChart>
      <c:catAx>
        <c:axId val="25343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48960"/>
        <c:crosses val="autoZero"/>
        <c:auto val="1"/>
        <c:lblAlgn val="ctr"/>
        <c:lblOffset val="100"/>
        <c:tickLblSkip val="1"/>
        <c:tickMarkSkip val="1"/>
        <c:noMultiLvlLbl val="0"/>
      </c:catAx>
      <c:valAx>
        <c:axId val="25344896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34496"/>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1566325129860862"/>
          <c:h val="0.860241795356975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Child Protection Plans</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'Child Protection Plans'!$R$7:$T$7</c:f>
              <c:strCache>
                <c:ptCount val="1"/>
                <c:pt idx="0">
                  <c:v>Distance from Expected 2017</c:v>
                </c:pt>
              </c:strCache>
            </c:strRef>
          </c:tx>
          <c:spPr>
            <a:solidFill>
              <a:srgbClr val="FB994F"/>
            </a:solidFill>
            <a:ln w="25400">
              <a:noFill/>
            </a:ln>
          </c:spPr>
          <c:invertIfNegative val="0"/>
          <c:cat>
            <c:strRef>
              <c:f>'Child Protection Plans'!$X$76:$X$99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 Protection Plans'!$T$9:$T$32</c:f>
              <c:numCache>
                <c:formatCode>0.0</c:formatCode>
                <c:ptCount val="24"/>
                <c:pt idx="0">
                  <c:v>28.342242997089514</c:v>
                </c:pt>
                <c:pt idx="1">
                  <c:v>28.316957112575807</c:v>
                </c:pt>
                <c:pt idx="2">
                  <c:v>12.624770939814248</c:v>
                </c:pt>
                <c:pt idx="3">
                  <c:v>2.7191160376877548</c:v>
                </c:pt>
                <c:pt idx="4">
                  <c:v>9.535498831787443</c:v>
                </c:pt>
                <c:pt idx="5">
                  <c:v>33.094373968253976</c:v>
                </c:pt>
                <c:pt idx="6">
                  <c:v>-7.0438826275728559</c:v>
                </c:pt>
                <c:pt idx="7">
                  <c:v>1.2654919415357071</c:v>
                </c:pt>
                <c:pt idx="8">
                  <c:v>-31.595462084710924</c:v>
                </c:pt>
                <c:pt idx="9">
                  <c:v>7.4916495474362748</c:v>
                </c:pt>
                <c:pt idx="10">
                  <c:v>4.8771400000000042</c:v>
                </c:pt>
                <c:pt idx="11">
                  <c:v>50.124432126306601</c:v>
                </c:pt>
                <c:pt idx="12">
                  <c:v>-7.7979835023909558</c:v>
                </c:pt>
                <c:pt idx="13">
                  <c:v>-1.2126657023263405</c:v>
                </c:pt>
                <c:pt idx="14">
                  <c:v>3.6870128354141158</c:v>
                </c:pt>
                <c:pt idx="15">
                  <c:v>4.62982177151261E-2</c:v>
                </c:pt>
                <c:pt idx="16">
                  <c:v>7.4559594015607971</c:v>
                </c:pt>
                <c:pt idx="17">
                  <c:v>33.055613517912732</c:v>
                </c:pt>
                <c:pt idx="18">
                  <c:v>9.76135717681111</c:v>
                </c:pt>
                <c:pt idx="19">
                  <c:v>-4.5381116198089231</c:v>
                </c:pt>
                <c:pt idx="20">
                  <c:v>10.379542471910113</c:v>
                </c:pt>
                <c:pt idx="21">
                  <c:v>-16.778746448880824</c:v>
                </c:pt>
                <c:pt idx="22">
                  <c:v>2.858589663925855</c:v>
                </c:pt>
                <c:pt idx="23">
                  <c:v>-1.9100795135457389</c:v>
                </c:pt>
              </c:numCache>
            </c:numRef>
          </c:val>
        </c:ser>
        <c:ser>
          <c:idx val="0"/>
          <c:order val="1"/>
          <c:tx>
            <c:strRef>
              <c:f>'Child Protection Plans'!$Z$4</c:f>
              <c:strCache>
                <c:ptCount val="1"/>
                <c:pt idx="0">
                  <c:v>Selected LA- (None)</c:v>
                </c:pt>
              </c:strCache>
            </c:strRef>
          </c:tx>
          <c:spPr>
            <a:solidFill>
              <a:srgbClr val="66FF99"/>
            </a:solidFill>
            <a:ln w="12700">
              <a:solidFill>
                <a:srgbClr val="000000"/>
              </a:solidFill>
              <a:prstDash val="solid"/>
            </a:ln>
          </c:spPr>
          <c:invertIfNegative val="0"/>
          <c:cat>
            <c:strRef>
              <c:f>'Child Protection Plans'!$X$76:$X$99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 Protection Plans'!$Z$76:$Z$99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53487360"/>
        <c:axId val="253489152"/>
      </c:barChart>
      <c:catAx>
        <c:axId val="25348736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89152"/>
        <c:crossesAt val="0"/>
        <c:auto val="1"/>
        <c:lblAlgn val="ctr"/>
        <c:lblOffset val="100"/>
        <c:noMultiLvlLbl val="0"/>
      </c:catAx>
      <c:valAx>
        <c:axId val="253489152"/>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8736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Referrals</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387975340291766"/>
          <c:w val="0.6965077344055397"/>
          <c:h val="0.8085003560601437"/>
        </c:manualLayout>
      </c:layout>
      <c:barChart>
        <c:barDir val="bar"/>
        <c:grouping val="clustered"/>
        <c:varyColors val="0"/>
        <c:ser>
          <c:idx val="2"/>
          <c:order val="0"/>
          <c:tx>
            <c:strRef>
              <c:f>Referrals!$R$7</c:f>
              <c:strCache>
                <c:ptCount val="1"/>
                <c:pt idx="0">
                  <c:v>Distance from Expected 2017</c:v>
                </c:pt>
              </c:strCache>
            </c:strRef>
          </c:tx>
          <c:spPr>
            <a:solidFill>
              <a:srgbClr val="FB994F"/>
            </a:solidFill>
            <a:ln w="25400">
              <a:noFill/>
            </a:ln>
          </c:spPr>
          <c:invertIfNegative val="0"/>
          <c:cat>
            <c:strRef>
              <c:f>Referrals!$B$9:$B$32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Referrals!$T$9:$T$32</c:f>
              <c:numCache>
                <c:formatCode>0.0</c:formatCode>
                <c:ptCount val="24"/>
                <c:pt idx="0">
                  <c:v>144.87671754099529</c:v>
                </c:pt>
                <c:pt idx="1">
                  <c:v>130.95961176654123</c:v>
                </c:pt>
                <c:pt idx="2">
                  <c:v>330.03667264023568</c:v>
                </c:pt>
                <c:pt idx="3">
                  <c:v>-174.34744876938913</c:v>
                </c:pt>
                <c:pt idx="4">
                  <c:v>238.27266658415579</c:v>
                </c:pt>
                <c:pt idx="5">
                  <c:v>476.72276190476191</c:v>
                </c:pt>
                <c:pt idx="6">
                  <c:v>-52.003505171973814</c:v>
                </c:pt>
                <c:pt idx="7">
                  <c:v>-151.96440005023788</c:v>
                </c:pt>
                <c:pt idx="8">
                  <c:v>-91.982279301819915</c:v>
                </c:pt>
                <c:pt idx="9">
                  <c:v>45.498039510976355</c:v>
                </c:pt>
                <c:pt idx="10">
                  <c:v>-38.916727272727258</c:v>
                </c:pt>
                <c:pt idx="11">
                  <c:v>339.20013689582709</c:v>
                </c:pt>
                <c:pt idx="12">
                  <c:v>825.16895449934782</c:v>
                </c:pt>
                <c:pt idx="13">
                  <c:v>-52.142895738530115</c:v>
                </c:pt>
                <c:pt idx="14">
                  <c:v>-9.652184525360326</c:v>
                </c:pt>
                <c:pt idx="15">
                  <c:v>29.097381962864688</c:v>
                </c:pt>
                <c:pt idx="16">
                  <c:v>91.965905705390014</c:v>
                </c:pt>
                <c:pt idx="17">
                  <c:v>28.874489457297045</c:v>
                </c:pt>
                <c:pt idx="18">
                  <c:v>28.888114942528659</c:v>
                </c:pt>
                <c:pt idx="19">
                  <c:v>45.697815412113357</c:v>
                </c:pt>
                <c:pt idx="20">
                  <c:v>-114.75982771535581</c:v>
                </c:pt>
                <c:pt idx="21">
                  <c:v>-145.76907193771541</c:v>
                </c:pt>
                <c:pt idx="22">
                  <c:v>70.831769458463668</c:v>
                </c:pt>
                <c:pt idx="23">
                  <c:v>-5.5073960405585467</c:v>
                </c:pt>
              </c:numCache>
            </c:numRef>
          </c:val>
        </c:ser>
        <c:ser>
          <c:idx val="0"/>
          <c:order val="1"/>
          <c:tx>
            <c:strRef>
              <c:f>Referrals!$Z$4</c:f>
              <c:strCache>
                <c:ptCount val="1"/>
                <c:pt idx="0">
                  <c:v>Selected LA- (None)</c:v>
                </c:pt>
              </c:strCache>
            </c:strRef>
          </c:tx>
          <c:spPr>
            <a:solidFill>
              <a:srgbClr val="66FF99"/>
            </a:solidFill>
            <a:ln>
              <a:solidFill>
                <a:srgbClr val="000000"/>
              </a:solidFill>
            </a:ln>
          </c:spPr>
          <c:invertIfNegative val="0"/>
          <c:val>
            <c:numRef>
              <c:f>Referrals!$Z$76:$Z$99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197956352"/>
        <c:axId val="197957888"/>
      </c:barChart>
      <c:catAx>
        <c:axId val="19795635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957888"/>
        <c:crossesAt val="0"/>
        <c:auto val="1"/>
        <c:lblAlgn val="ctr"/>
        <c:lblOffset val="100"/>
        <c:noMultiLvlLbl val="0"/>
      </c:catAx>
      <c:valAx>
        <c:axId val="197957888"/>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7956352"/>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73798291412277583"/>
          <c:h val="3.0546482615598974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Child Protection Plans </a:t>
            </a:r>
            <a:r>
              <a:rPr lang="en-GB"/>
              <a:t>2013-2017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'Child Protection Plans'!$I$7</c:f>
              <c:strCache>
                <c:ptCount val="1"/>
                <c:pt idx="0">
                  <c:v>% Change 2014-17</c:v>
                </c:pt>
              </c:strCache>
            </c:strRef>
          </c:tx>
          <c:spPr>
            <a:solidFill>
              <a:srgbClr val="FB994F"/>
            </a:solidFill>
            <a:ln w="25400">
              <a:noFill/>
            </a:ln>
          </c:spPr>
          <c:invertIfNegative val="0"/>
          <c:cat>
            <c:strRef>
              <c:f>'Child Protection Plans'!$B$9:$B$32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 Protection Plans'!$I$9:$I$32</c:f>
              <c:numCache>
                <c:formatCode>0.0%</c:formatCode>
                <c:ptCount val="24"/>
                <c:pt idx="0">
                  <c:v>0.62962962962962965</c:v>
                </c:pt>
                <c:pt idx="1">
                  <c:v>0.27430555555555558</c:v>
                </c:pt>
                <c:pt idx="2">
                  <c:v>1.2851239669421488</c:v>
                </c:pt>
                <c:pt idx="3">
                  <c:v>-0.22512234910277323</c:v>
                </c:pt>
                <c:pt idx="4">
                  <c:v>0.13681368136813682</c:v>
                </c:pt>
                <c:pt idx="5">
                  <c:v>0.21341463414634146</c:v>
                </c:pt>
                <c:pt idx="6">
                  <c:v>-5.0377833753148613E-3</c:v>
                </c:pt>
                <c:pt idx="7">
                  <c:v>-0.12569832402234637</c:v>
                </c:pt>
                <c:pt idx="8">
                  <c:v>1.7272727272727273</c:v>
                </c:pt>
                <c:pt idx="9">
                  <c:v>0.20833333333333334</c:v>
                </c:pt>
                <c:pt idx="10">
                  <c:v>3.4188034188034191E-2</c:v>
                </c:pt>
                <c:pt idx="11">
                  <c:v>1.2662337662337662</c:v>
                </c:pt>
                <c:pt idx="12">
                  <c:v>-0.4</c:v>
                </c:pt>
                <c:pt idx="13">
                  <c:v>2.4271844660194173E-3</c:v>
                </c:pt>
                <c:pt idx="14">
                  <c:v>0.16949152542372881</c:v>
                </c:pt>
                <c:pt idx="15">
                  <c:v>-8.8648648648648645E-2</c:v>
                </c:pt>
                <c:pt idx="16">
                  <c:v>0.14018691588785046</c:v>
                </c:pt>
                <c:pt idx="17">
                  <c:v>0.27710843373493976</c:v>
                </c:pt>
                <c:pt idx="18">
                  <c:v>0.44859813084112149</c:v>
                </c:pt>
                <c:pt idx="19">
                  <c:v>0.12269938650306748</c:v>
                </c:pt>
                <c:pt idx="20">
                  <c:v>0.5842696629213483</c:v>
                </c:pt>
                <c:pt idx="21">
                  <c:v>-0.51578947368421058</c:v>
                </c:pt>
                <c:pt idx="22">
                  <c:v>0.10950528071150639</c:v>
                </c:pt>
                <c:pt idx="23">
                  <c:v>5.7556935817805382E-2</c:v>
                </c:pt>
              </c:numCache>
            </c:numRef>
          </c:val>
        </c:ser>
        <c:ser>
          <c:idx val="1"/>
          <c:order val="1"/>
          <c:tx>
            <c:strRef>
              <c:f>'Child Protection Plans'!$Z$4</c:f>
              <c:strCache>
                <c:ptCount val="1"/>
                <c:pt idx="0">
                  <c:v>Selected LA- (None)</c:v>
                </c:pt>
              </c:strCache>
            </c:strRef>
          </c:tx>
          <c:spPr>
            <a:solidFill>
              <a:srgbClr val="66FF99"/>
            </a:solidFill>
            <a:ln w="12700">
              <a:solidFill>
                <a:srgbClr val="000000"/>
              </a:solidFill>
              <a:prstDash val="solid"/>
            </a:ln>
          </c:spPr>
          <c:invertIfNegative val="0"/>
          <c:cat>
            <c:strRef>
              <c:f>'Child Protection Plans'!$B$9:$B$32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'Child Protection Plans'!$Y$76:$Y$99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53514496"/>
        <c:axId val="253516032"/>
      </c:barChart>
      <c:catAx>
        <c:axId val="25351449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516032"/>
        <c:crosses val="autoZero"/>
        <c:auto val="1"/>
        <c:lblAlgn val="ctr"/>
        <c:lblOffset val="100"/>
        <c:noMultiLvlLbl val="0"/>
      </c:catAx>
      <c:valAx>
        <c:axId val="253516032"/>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514496"/>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i="0" u="none" strike="noStrike" baseline="0">
                <a:solidFill>
                  <a:srgbClr val="000000"/>
                </a:solidFill>
                <a:latin typeface="Arial"/>
                <a:ea typeface="Arial"/>
                <a:cs typeface="Arial"/>
              </a:defRPr>
            </a:pPr>
            <a:r>
              <a:rPr lang="en-GB"/>
              <a:t>%</a:t>
            </a:r>
            <a:r>
              <a:rPr lang="en-GB" baseline="0"/>
              <a:t> Ceased CPP 2yrs+ </a:t>
            </a:r>
            <a:r>
              <a:rPr lang="en-GB"/>
              <a:t>(Selected LA</a:t>
            </a:r>
            <a:r>
              <a:rPr lang="en-GB" baseline="0"/>
              <a:t> vs. SE &amp; National)</a:t>
            </a:r>
            <a:r>
              <a:rPr lang="en-GB"/>
              <a:t> </a:t>
            </a:r>
          </a:p>
        </c:rich>
      </c:tx>
      <c:layout>
        <c:manualLayout>
          <c:xMode val="edge"/>
          <c:yMode val="edge"/>
          <c:x val="0.1606153846153846"/>
          <c:y val="3.8615036134181857E-3"/>
        </c:manualLayout>
      </c:layout>
      <c:overlay val="0"/>
      <c:spPr>
        <a:noFill/>
        <a:ln w="25400">
          <a:noFill/>
        </a:ln>
      </c:spPr>
    </c:title>
    <c:autoTitleDeleted val="0"/>
    <c:plotArea>
      <c:layout>
        <c:manualLayout>
          <c:layoutTarget val="inner"/>
          <c:xMode val="edge"/>
          <c:yMode val="edge"/>
          <c:x val="9.8666666666666666E-2"/>
          <c:y val="0.22874411246539389"/>
          <c:w val="0.64607416380644722"/>
          <c:h val="0.62582114735658045"/>
        </c:manualLayout>
      </c:layout>
      <c:barChart>
        <c:barDir val="col"/>
        <c:grouping val="clustered"/>
        <c:varyColors val="0"/>
        <c:ser>
          <c:idx val="6"/>
          <c:order val="0"/>
          <c:tx>
            <c:strRef>
              <c:f>'Child Protection Plans'!$Z$4</c:f>
              <c:strCache>
                <c:ptCount val="1"/>
                <c:pt idx="0">
                  <c:v>Selected LA- (None)</c:v>
                </c:pt>
              </c:strCache>
            </c:strRef>
          </c:tx>
          <c:spPr>
            <a:solidFill>
              <a:srgbClr val="66FF99"/>
            </a:solidFill>
            <a:ln>
              <a:solidFill>
                <a:schemeClr val="tx1">
                  <a:lumMod val="75000"/>
                  <a:lumOff val="25000"/>
                </a:schemeClr>
              </a:solidFill>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Plans'!$AR$64:$AV$64</c:f>
              <c:numCache>
                <c:formatCode>0%</c:formatCode>
                <c:ptCount val="5"/>
                <c:pt idx="0">
                  <c:v>#N/A</c:v>
                </c:pt>
                <c:pt idx="1">
                  <c:v>#N/A</c:v>
                </c:pt>
                <c:pt idx="2">
                  <c:v>#N/A</c:v>
                </c:pt>
                <c:pt idx="3">
                  <c:v>#N/A</c:v>
                </c:pt>
                <c:pt idx="4">
                  <c:v>#N/A</c:v>
                </c:pt>
              </c:numCache>
            </c:numRef>
          </c:val>
        </c:ser>
        <c:ser>
          <c:idx val="4"/>
          <c:order val="1"/>
          <c:tx>
            <c:strRef>
              <c:f>'Child Protection Plans'!$B$167</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Plans'!$D$132:$H$132</c:f>
              <c:numCache>
                <c:formatCode>0%</c:formatCode>
                <c:ptCount val="5"/>
                <c:pt idx="0">
                  <c:v>5.4990376684080286E-2</c:v>
                </c:pt>
                <c:pt idx="1">
                  <c:v>5.4429174037283985E-2</c:v>
                </c:pt>
                <c:pt idx="2">
                  <c:v>4.2903917805125889E-2</c:v>
                </c:pt>
                <c:pt idx="3">
                  <c:v>4.5633685957270277E-2</c:v>
                </c:pt>
                <c:pt idx="4">
                  <c:v>4.503582395087001E-2</c:v>
                </c:pt>
              </c:numCache>
            </c:numRef>
          </c:val>
        </c:ser>
        <c:ser>
          <c:idx val="0"/>
          <c:order val="2"/>
          <c:tx>
            <c:strRef>
              <c:f>'Child Protection Plans'!$B$168</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'Child Protection Plans'!$D$133:$H$133</c:f>
              <c:numCache>
                <c:formatCode>0%</c:formatCode>
                <c:ptCount val="5"/>
                <c:pt idx="0">
                  <c:v>5.1611665387567153E-2</c:v>
                </c:pt>
                <c:pt idx="1">
                  <c:v>4.5053328429569696E-2</c:v>
                </c:pt>
                <c:pt idx="2">
                  <c:v>3.7251655629139076E-2</c:v>
                </c:pt>
                <c:pt idx="3">
                  <c:v>3.8406374501992031E-2</c:v>
                </c:pt>
                <c:pt idx="4">
                  <c:v>3.4202453987730058E-2</c:v>
                </c:pt>
              </c:numCache>
            </c:numRef>
          </c:val>
        </c:ser>
        <c:dLbls>
          <c:showLegendKey val="0"/>
          <c:showVal val="0"/>
          <c:showCatName val="0"/>
          <c:showSerName val="0"/>
          <c:showPercent val="0"/>
          <c:showBubbleSize val="0"/>
        </c:dLbls>
        <c:gapWidth val="100"/>
        <c:axId val="253541376"/>
        <c:axId val="253633280"/>
      </c:barChart>
      <c:catAx>
        <c:axId val="25354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633280"/>
        <c:crosses val="autoZero"/>
        <c:auto val="1"/>
        <c:lblAlgn val="ctr"/>
        <c:lblOffset val="100"/>
        <c:noMultiLvlLbl val="0"/>
      </c:catAx>
      <c:valAx>
        <c:axId val="253633280"/>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541376"/>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 Children subject to a CP Plan for 2 Years or more (CP Plans ceasing in Year ending 31st March)</a:t>
            </a:r>
          </a:p>
        </c:rich>
      </c:tx>
      <c:layout>
        <c:manualLayout>
          <c:xMode val="edge"/>
          <c:yMode val="edge"/>
          <c:x val="0.11860373868745022"/>
          <c:y val="6.1214799217111891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'Child Protection Plans'!$AK$40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Plans'!$AR$39:$AV$39</c:f>
              <c:numCache>
                <c:formatCode>General</c:formatCode>
                <c:ptCount val="5"/>
                <c:pt idx="0">
                  <c:v>2013</c:v>
                </c:pt>
                <c:pt idx="1">
                  <c:v>2014</c:v>
                </c:pt>
                <c:pt idx="2">
                  <c:v>2015</c:v>
                </c:pt>
                <c:pt idx="3">
                  <c:v>2016</c:v>
                </c:pt>
                <c:pt idx="4">
                  <c:v>2017</c:v>
                </c:pt>
              </c:numCache>
            </c:numRef>
          </c:cat>
          <c:val>
            <c:numRef>
              <c:f>'Child Protection Plans'!$AR$40:$AV$40</c:f>
              <c:numCache>
                <c:formatCode>0.0%</c:formatCode>
                <c:ptCount val="5"/>
                <c:pt idx="0">
                  <c:v>#N/A</c:v>
                </c:pt>
                <c:pt idx="1">
                  <c:v>8.5271317829457363E-2</c:v>
                </c:pt>
                <c:pt idx="2">
                  <c:v>5.3846153846153849E-2</c:v>
                </c:pt>
                <c:pt idx="3">
                  <c:v>0.12162162162162163</c:v>
                </c:pt>
                <c:pt idx="4">
                  <c:v>8.9743589743589744E-2</c:v>
                </c:pt>
              </c:numCache>
            </c:numRef>
          </c:val>
          <c:smooth val="0"/>
        </c:ser>
        <c:ser>
          <c:idx val="1"/>
          <c:order val="1"/>
          <c:tx>
            <c:strRef>
              <c:f>'Child Protection Plans'!$AK$41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Plans'!$AR$41:$AV$41</c:f>
              <c:numCache>
                <c:formatCode>0.0%</c:formatCode>
                <c:ptCount val="5"/>
                <c:pt idx="0">
                  <c:v>4.7353760445682451E-2</c:v>
                </c:pt>
                <c:pt idx="1">
                  <c:v>5.232558139534884E-2</c:v>
                </c:pt>
                <c:pt idx="2">
                  <c:v>2.865329512893983E-2</c:v>
                </c:pt>
                <c:pt idx="3">
                  <c:v>7.6704545454545456E-2</c:v>
                </c:pt>
                <c:pt idx="4">
                  <c:v>3.255813953488372E-2</c:v>
                </c:pt>
              </c:numCache>
            </c:numRef>
          </c:val>
          <c:smooth val="0"/>
        </c:ser>
        <c:ser>
          <c:idx val="2"/>
          <c:order val="2"/>
          <c:tx>
            <c:strRef>
              <c:f>'Child Protection Plans'!$AK$42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Plans'!$AR$42:$AV$42</c:f>
              <c:numCache>
                <c:formatCode>0.0%</c:formatCode>
                <c:ptCount val="5"/>
                <c:pt idx="0">
                  <c:v>6.070287539936102E-2</c:v>
                </c:pt>
                <c:pt idx="1">
                  <c:v>9.166666666666666E-2</c:v>
                </c:pt>
                <c:pt idx="2">
                  <c:v>2.8248587570621469E-2</c:v>
                </c:pt>
                <c:pt idx="3">
                  <c:v>3.5490605427974949E-2</c:v>
                </c:pt>
                <c:pt idx="4">
                  <c:v>2.4077046548956663E-2</c:v>
                </c:pt>
              </c:numCache>
            </c:numRef>
          </c:val>
          <c:smooth val="0"/>
        </c:ser>
        <c:ser>
          <c:idx val="5"/>
          <c:order val="3"/>
          <c:tx>
            <c:strRef>
              <c:f>'Child Protection Plans'!$AK$43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Plans'!$AR$43:$AV$43</c:f>
              <c:numCache>
                <c:formatCode>0.0%</c:formatCode>
                <c:ptCount val="5"/>
                <c:pt idx="0">
                  <c:v>8.4720121028744322E-2</c:v>
                </c:pt>
                <c:pt idx="1">
                  <c:v>0.10039370078740158</c:v>
                </c:pt>
                <c:pt idx="2">
                  <c:v>0.10641399416909621</c:v>
                </c:pt>
                <c:pt idx="3">
                  <c:v>7.4626865671641784E-2</c:v>
                </c:pt>
                <c:pt idx="4">
                  <c:v>8.9249492900608518E-2</c:v>
                </c:pt>
              </c:numCache>
            </c:numRef>
          </c:val>
          <c:smooth val="0"/>
        </c:ser>
        <c:ser>
          <c:idx val="9"/>
          <c:order val="4"/>
          <c:tx>
            <c:strRef>
              <c:f>'Child Protection Plans'!$AK$44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Plans'!$AR$44:$AV$44</c:f>
              <c:numCache>
                <c:formatCode>0.0%</c:formatCode>
                <c:ptCount val="5"/>
                <c:pt idx="0">
                  <c:v>5.2376333656644035E-2</c:v>
                </c:pt>
                <c:pt idx="1">
                  <c:v>3.1662269129287601E-2</c:v>
                </c:pt>
                <c:pt idx="2">
                  <c:v>2.7112232030264818E-2</c:v>
                </c:pt>
                <c:pt idx="3">
                  <c:v>4.1009463722397478E-2</c:v>
                </c:pt>
                <c:pt idx="4">
                  <c:v>4.9170954831332186E-2</c:v>
                </c:pt>
              </c:numCache>
            </c:numRef>
          </c:val>
          <c:smooth val="0"/>
        </c:ser>
        <c:ser>
          <c:idx val="10"/>
          <c:order val="5"/>
          <c:tx>
            <c:strRef>
              <c:f>'Child Protection Plans'!$AK$45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Plans'!$AR$45:$AV$45</c:f>
              <c:numCache>
                <c:formatCode>0.0%</c:formatCode>
                <c:ptCount val="5"/>
                <c:pt idx="0">
                  <c:v>#N/A</c:v>
                </c:pt>
                <c:pt idx="1">
                  <c:v>#N/A</c:v>
                </c:pt>
                <c:pt idx="2">
                  <c:v>3.608247422680412E-2</c:v>
                </c:pt>
                <c:pt idx="3">
                  <c:v>4.5180722891566265E-2</c:v>
                </c:pt>
                <c:pt idx="4">
                  <c:v>3.6885245901639344E-2</c:v>
                </c:pt>
              </c:numCache>
            </c:numRef>
          </c:val>
          <c:smooth val="0"/>
        </c:ser>
        <c:ser>
          <c:idx val="11"/>
          <c:order val="6"/>
          <c:tx>
            <c:strRef>
              <c:f>'Child Protection Plans'!$AK$46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Plans'!$AR$46:$AV$46</c:f>
              <c:numCache>
                <c:formatCode>0.0%</c:formatCode>
                <c:ptCount val="5"/>
                <c:pt idx="0">
                  <c:v>8.0204778156996587E-2</c:v>
                </c:pt>
                <c:pt idx="1">
                  <c:v>4.9050632911392403E-2</c:v>
                </c:pt>
                <c:pt idx="2">
                  <c:v>2.176696542893726E-2</c:v>
                </c:pt>
                <c:pt idx="3">
                  <c:v>2.911978821972204E-2</c:v>
                </c:pt>
                <c:pt idx="4">
                  <c:v>3.8029386343993082E-2</c:v>
                </c:pt>
              </c:numCache>
            </c:numRef>
          </c:val>
          <c:smooth val="0"/>
        </c:ser>
        <c:ser>
          <c:idx val="12"/>
          <c:order val="7"/>
          <c:tx>
            <c:strRef>
              <c:f>'Child Protection Plans'!$AK$47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Plans'!$AR$47:$AV$47</c:f>
              <c:numCache>
                <c:formatCode>0.0%</c:formatCode>
                <c:ptCount val="5"/>
                <c:pt idx="0">
                  <c:v>7.0028011204481794E-2</c:v>
                </c:pt>
                <c:pt idx="1">
                  <c:v>8.6580086580086577E-2</c:v>
                </c:pt>
                <c:pt idx="2">
                  <c:v>5.2132701421800945E-2</c:v>
                </c:pt>
                <c:pt idx="3">
                  <c:v>4.4715447154471545E-2</c:v>
                </c:pt>
                <c:pt idx="4">
                  <c:v>6.0109289617486336E-2</c:v>
                </c:pt>
              </c:numCache>
            </c:numRef>
          </c:val>
          <c:smooth val="0"/>
        </c:ser>
        <c:ser>
          <c:idx val="13"/>
          <c:order val="8"/>
          <c:tx>
            <c:strRef>
              <c:f>'Child Protection Plans'!$AK$48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Plans'!$AR$48:$AV$48</c:f>
              <c:numCache>
                <c:formatCode>0.0%</c:formatCode>
                <c:ptCount val="5"/>
                <c:pt idx="0">
                  <c:v>#N/A</c:v>
                </c:pt>
                <c:pt idx="1">
                  <c:v>1.4925373134328358E-9</c:v>
                </c:pt>
                <c:pt idx="2">
                  <c:v>0</c:v>
                </c:pt>
                <c:pt idx="3">
                  <c:v>#N/A</c:v>
                </c:pt>
                <c:pt idx="4">
                  <c:v>0</c:v>
                </c:pt>
              </c:numCache>
            </c:numRef>
          </c:val>
          <c:smooth val="0"/>
        </c:ser>
        <c:ser>
          <c:idx val="15"/>
          <c:order val="9"/>
          <c:tx>
            <c:strRef>
              <c:f>'Child Protection Plans'!$AK$49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Plans'!$AR$49:$AV$49</c:f>
              <c:numCache>
                <c:formatCode>0.0%</c:formatCode>
                <c:ptCount val="5"/>
                <c:pt idx="0">
                  <c:v>6.3157894736842107E-2</c:v>
                </c:pt>
                <c:pt idx="1">
                  <c:v>9.3439363817097415E-2</c:v>
                </c:pt>
                <c:pt idx="2">
                  <c:v>6.32688927943761E-2</c:v>
                </c:pt>
                <c:pt idx="3">
                  <c:v>4.9645390070921988E-2</c:v>
                </c:pt>
                <c:pt idx="4">
                  <c:v>4.4619422572178477E-2</c:v>
                </c:pt>
              </c:numCache>
            </c:numRef>
          </c:val>
          <c:smooth val="0"/>
        </c:ser>
        <c:ser>
          <c:idx val="16"/>
          <c:order val="10"/>
          <c:tx>
            <c:strRef>
              <c:f>'Child Protection Plans'!$AK$50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Plans'!$AR$50:$AV$50</c:f>
              <c:numCache>
                <c:formatCode>0.0%</c:formatCode>
                <c:ptCount val="5"/>
                <c:pt idx="0">
                  <c:v>4.4198895027624308E-2</c:v>
                </c:pt>
                <c:pt idx="1">
                  <c:v>0.1099476439790576</c:v>
                </c:pt>
                <c:pt idx="2">
                  <c:v>8.984375E-2</c:v>
                </c:pt>
                <c:pt idx="3">
                  <c:v>#N/A</c:v>
                </c:pt>
                <c:pt idx="4">
                  <c:v>3.9735099337748346E-2</c:v>
                </c:pt>
              </c:numCache>
            </c:numRef>
          </c:val>
          <c:smooth val="0"/>
        </c:ser>
        <c:ser>
          <c:idx val="17"/>
          <c:order val="11"/>
          <c:tx>
            <c:strRef>
              <c:f>'Child Protection Plans'!$AK$51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Plans'!$AR$51:$AV$51</c:f>
              <c:numCache>
                <c:formatCode>0.0%</c:formatCode>
                <c:ptCount val="5"/>
                <c:pt idx="0">
                  <c:v>8.8669950738916259E-2</c:v>
                </c:pt>
                <c:pt idx="1">
                  <c:v>8.45771144278607E-2</c:v>
                </c:pt>
                <c:pt idx="2">
                  <c:v>6.9306930693069313E-2</c:v>
                </c:pt>
                <c:pt idx="3">
                  <c:v>3.1358885017421602E-2</c:v>
                </c:pt>
                <c:pt idx="4">
                  <c:v>2.6229508196721311E-2</c:v>
                </c:pt>
              </c:numCache>
            </c:numRef>
          </c:val>
          <c:smooth val="0"/>
        </c:ser>
        <c:ser>
          <c:idx val="19"/>
          <c:order val="12"/>
          <c:tx>
            <c:strRef>
              <c:f>'Child Protection Plans'!$AK$52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Plans'!$AR$52:$AV$52</c:f>
              <c:numCache>
                <c:formatCode>0.0%</c:formatCode>
                <c:ptCount val="5"/>
                <c:pt idx="0">
                  <c:v>3.3057851239669422E-2</c:v>
                </c:pt>
                <c:pt idx="1">
                  <c:v>5.4054054054054057E-2</c:v>
                </c:pt>
                <c:pt idx="2">
                  <c:v>#N/A</c:v>
                </c:pt>
                <c:pt idx="3">
                  <c:v>#N/A</c:v>
                </c:pt>
                <c:pt idx="4">
                  <c:v>0</c:v>
                </c:pt>
              </c:numCache>
            </c:numRef>
          </c:val>
          <c:smooth val="0"/>
        </c:ser>
        <c:ser>
          <c:idx val="3"/>
          <c:order val="13"/>
          <c:tx>
            <c:strRef>
              <c:f>'Child Protection Plans'!$AK$53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Plans'!$AR$53:$AV$53</c:f>
              <c:numCache>
                <c:formatCode>0.0%</c:formatCode>
                <c:ptCount val="5"/>
                <c:pt idx="0">
                  <c:v>1.3986013986013986E-2</c:v>
                </c:pt>
                <c:pt idx="1">
                  <c:v>1.804123711340206E-2</c:v>
                </c:pt>
                <c:pt idx="2">
                  <c:v>3.3268101761252444E-2</c:v>
                </c:pt>
                <c:pt idx="3">
                  <c:v>4.7473200612557429E-2</c:v>
                </c:pt>
                <c:pt idx="4">
                  <c:v>2.0089285714285716E-2</c:v>
                </c:pt>
              </c:numCache>
            </c:numRef>
          </c:val>
          <c:smooth val="0"/>
        </c:ser>
        <c:ser>
          <c:idx val="20"/>
          <c:order val="14"/>
          <c:tx>
            <c:strRef>
              <c:f>'Child Protection Plans'!$AK$54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Plans'!$AR$54:$AV$54</c:f>
              <c:numCache>
                <c:formatCode>0.0%</c:formatCode>
                <c:ptCount val="5"/>
                <c:pt idx="0">
                  <c:v>#N/A</c:v>
                </c:pt>
                <c:pt idx="1">
                  <c:v>1.6260162601626018E-2</c:v>
                </c:pt>
                <c:pt idx="2">
                  <c:v>0</c:v>
                </c:pt>
                <c:pt idx="3">
                  <c:v>1.0849909584086799E-2</c:v>
                </c:pt>
                <c:pt idx="4">
                  <c:v>4.2755344418052253E-2</c:v>
                </c:pt>
              </c:numCache>
            </c:numRef>
          </c:val>
          <c:smooth val="0"/>
        </c:ser>
        <c:ser>
          <c:idx val="22"/>
          <c:order val="15"/>
          <c:tx>
            <c:strRef>
              <c:f>'Child Protection Plans'!$AK$55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Plans'!$AR$55:$AV$55</c:f>
              <c:numCache>
                <c:formatCode>0.0%</c:formatCode>
                <c:ptCount val="5"/>
                <c:pt idx="0">
                  <c:v>4.2997542997542999E-2</c:v>
                </c:pt>
                <c:pt idx="1">
                  <c:v>6.7669172932330823E-2</c:v>
                </c:pt>
                <c:pt idx="2">
                  <c:v>6.5261044176706834E-2</c:v>
                </c:pt>
                <c:pt idx="3">
                  <c:v>9.8654708520179366E-2</c:v>
                </c:pt>
                <c:pt idx="4">
                  <c:v>5.5762081784386616E-2</c:v>
                </c:pt>
              </c:numCache>
            </c:numRef>
          </c:val>
          <c:smooth val="0"/>
        </c:ser>
        <c:ser>
          <c:idx val="7"/>
          <c:order val="16"/>
          <c:tx>
            <c:strRef>
              <c:f>'Child Protection Plans'!$AK$56</c:f>
              <c:strCache>
                <c:ptCount val="1"/>
                <c:pt idx="0">
                  <c:v>Swindon</c:v>
                </c:pt>
              </c:strCache>
            </c:strRef>
          </c:tx>
          <c:spPr>
            <a:ln w="15875"/>
          </c:spPr>
          <c:marker>
            <c:symbol val="triangle"/>
            <c:size val="5"/>
            <c:spPr>
              <a:solidFill>
                <a:schemeClr val="accent2">
                  <a:lumMod val="20000"/>
                  <a:lumOff val="80000"/>
                </a:schemeClr>
              </a:solidFill>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Plans'!$AR$56:$AV$56</c:f>
              <c:numCache>
                <c:formatCode>0.0%</c:formatCode>
                <c:ptCount val="5"/>
                <c:pt idx="0">
                  <c:v>5.3333333333333337E-2</c:v>
                </c:pt>
                <c:pt idx="1">
                  <c:v>5.4298642533936653E-2</c:v>
                </c:pt>
                <c:pt idx="2">
                  <c:v>#N/A</c:v>
                </c:pt>
                <c:pt idx="3">
                  <c:v>3.125E-2</c:v>
                </c:pt>
                <c:pt idx="4">
                  <c:v>3.5714285714285712E-2</c:v>
                </c:pt>
              </c:numCache>
            </c:numRef>
          </c:val>
          <c:smooth val="0"/>
        </c:ser>
        <c:ser>
          <c:idx val="8"/>
          <c:order val="17"/>
          <c:tx>
            <c:strRef>
              <c:f>'Child Protection Plans'!$AK$57</c:f>
              <c:strCache>
                <c:ptCount val="1"/>
                <c:pt idx="0">
                  <c:v>Torbay</c:v>
                </c:pt>
              </c:strCache>
            </c:strRef>
          </c:tx>
          <c:spPr>
            <a:ln w="15875"/>
          </c:spPr>
          <c:marker>
            <c:symbol val="circle"/>
            <c:size val="5"/>
            <c:spPr>
              <a:solidFill>
                <a:schemeClr val="accent3">
                  <a:lumMod val="20000"/>
                  <a:lumOff val="80000"/>
                </a:schemeClr>
              </a:solidFill>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Plans'!$AR$57:$AV$57</c:f>
              <c:numCache>
                <c:formatCode>0.0%</c:formatCode>
                <c:ptCount val="5"/>
                <c:pt idx="0">
                  <c:v>5.2147239263803678E-2</c:v>
                </c:pt>
                <c:pt idx="1">
                  <c:v>6.1320754716981132E-2</c:v>
                </c:pt>
                <c:pt idx="2">
                  <c:v>2.7777777777777776E-2</c:v>
                </c:pt>
                <c:pt idx="3">
                  <c:v>#N/A</c:v>
                </c:pt>
                <c:pt idx="4">
                  <c:v>0</c:v>
                </c:pt>
              </c:numCache>
            </c:numRef>
          </c:val>
          <c:smooth val="0"/>
        </c:ser>
        <c:ser>
          <c:idx val="23"/>
          <c:order val="18"/>
          <c:tx>
            <c:strRef>
              <c:f>'Child Protection Plans'!$AK$58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Plans'!$AR$58:$AV$58</c:f>
              <c:numCache>
                <c:formatCode>0.0%</c:formatCode>
                <c:ptCount val="5"/>
                <c:pt idx="0">
                  <c:v>#N/A</c:v>
                </c:pt>
                <c:pt idx="1">
                  <c:v>1.9047619047619049E-2</c:v>
                </c:pt>
                <c:pt idx="2">
                  <c:v>#N/A</c:v>
                </c:pt>
                <c:pt idx="3">
                  <c:v>#N/A</c:v>
                </c:pt>
                <c:pt idx="4">
                  <c:v>0</c:v>
                </c:pt>
              </c:numCache>
            </c:numRef>
          </c:val>
          <c:smooth val="0"/>
        </c:ser>
        <c:ser>
          <c:idx val="24"/>
          <c:order val="19"/>
          <c:tx>
            <c:strRef>
              <c:f>'Child Protection Plans'!$AK$59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Plans'!$AR$59:$AV$59</c:f>
              <c:numCache>
                <c:formatCode>0.0%</c:formatCode>
                <c:ptCount val="5"/>
                <c:pt idx="0">
                  <c:v>2.4137931034482758E-2</c:v>
                </c:pt>
                <c:pt idx="1">
                  <c:v>2.0618556701030927E-2</c:v>
                </c:pt>
                <c:pt idx="2">
                  <c:v>2.309782608695652E-2</c:v>
                </c:pt>
                <c:pt idx="3">
                  <c:v>3.5294117647058823E-2</c:v>
                </c:pt>
                <c:pt idx="4">
                  <c:v>6.6287878787878785E-2</c:v>
                </c:pt>
              </c:numCache>
            </c:numRef>
          </c:val>
          <c:smooth val="0"/>
        </c:ser>
        <c:ser>
          <c:idx val="25"/>
          <c:order val="20"/>
          <c:tx>
            <c:strRef>
              <c:f>'Child Protection Plans'!$AK$60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Plans'!$AR$60:$AV$60</c:f>
              <c:numCache>
                <c:formatCode>0.0%</c:formatCode>
                <c:ptCount val="5"/>
                <c:pt idx="0">
                  <c:v>#N/A</c:v>
                </c:pt>
                <c:pt idx="1">
                  <c:v>3.0303030303030304E-2</c:v>
                </c:pt>
                <c:pt idx="2">
                  <c:v>#N/A</c:v>
                </c:pt>
                <c:pt idx="3">
                  <c:v>0</c:v>
                </c:pt>
                <c:pt idx="4">
                  <c:v>0</c:v>
                </c:pt>
              </c:numCache>
            </c:numRef>
          </c:val>
          <c:smooth val="0"/>
        </c:ser>
        <c:ser>
          <c:idx val="26"/>
          <c:order val="21"/>
          <c:tx>
            <c:strRef>
              <c:f>'Child Protection Plans'!$AK$61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Plans'!$AR$61:$AV$61</c:f>
              <c:numCache>
                <c:formatCode>0.0%</c:formatCode>
                <c:ptCount val="5"/>
                <c:pt idx="0">
                  <c:v>#N/A</c:v>
                </c:pt>
                <c:pt idx="1">
                  <c:v>3.7499999999999999E-2</c:v>
                </c:pt>
                <c:pt idx="2">
                  <c:v>#N/A</c:v>
                </c:pt>
                <c:pt idx="3">
                  <c:v>#N/A</c:v>
                </c:pt>
                <c:pt idx="4">
                  <c:v>0</c:v>
                </c:pt>
              </c:numCache>
            </c:numRef>
          </c:val>
          <c:smooth val="0"/>
        </c:ser>
        <c:ser>
          <c:idx val="4"/>
          <c:order val="22"/>
          <c:tx>
            <c:strRef>
              <c:f>'Child Protection Plans'!$AK$62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Plans'!$AR$62:$AV$62</c:f>
              <c:numCache>
                <c:formatCode>0.0%</c:formatCode>
                <c:ptCount val="5"/>
                <c:pt idx="0">
                  <c:v>5.4990376684080286E-2</c:v>
                </c:pt>
                <c:pt idx="1">
                  <c:v>5.4429174037283985E-2</c:v>
                </c:pt>
                <c:pt idx="2">
                  <c:v>4.2903917805125889E-2</c:v>
                </c:pt>
                <c:pt idx="3">
                  <c:v>4.5633685957270277E-2</c:v>
                </c:pt>
                <c:pt idx="4">
                  <c:v>4.503582395087001E-2</c:v>
                </c:pt>
              </c:numCache>
            </c:numRef>
          </c:val>
          <c:smooth val="0"/>
        </c:ser>
        <c:ser>
          <c:idx val="14"/>
          <c:order val="23"/>
          <c:tx>
            <c:strRef>
              <c:f>'Child Protection Plans'!$AK$63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Plans'!$AR$63:$AV$63</c:f>
              <c:numCache>
                <c:formatCode>0.0%</c:formatCode>
                <c:ptCount val="5"/>
                <c:pt idx="0">
                  <c:v>5.1611665387567153E-2</c:v>
                </c:pt>
                <c:pt idx="1">
                  <c:v>4.5053328429569696E-2</c:v>
                </c:pt>
                <c:pt idx="2">
                  <c:v>3.7251655629139076E-2</c:v>
                </c:pt>
                <c:pt idx="3">
                  <c:v>3.8406374501992031E-2</c:v>
                </c:pt>
                <c:pt idx="4">
                  <c:v>3.4202453987730058E-2</c:v>
                </c:pt>
              </c:numCache>
            </c:numRef>
          </c:val>
          <c:smooth val="0"/>
        </c:ser>
        <c:ser>
          <c:idx val="6"/>
          <c:order val="24"/>
          <c:tx>
            <c:strRef>
              <c:f>'Child Protection Plans'!$AK$64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Plans'!$AR$39:$AV$39</c:f>
              <c:numCache>
                <c:formatCode>General</c:formatCode>
                <c:ptCount val="5"/>
                <c:pt idx="0">
                  <c:v>2013</c:v>
                </c:pt>
                <c:pt idx="1">
                  <c:v>2014</c:v>
                </c:pt>
                <c:pt idx="2">
                  <c:v>2015</c:v>
                </c:pt>
                <c:pt idx="3">
                  <c:v>2016</c:v>
                </c:pt>
                <c:pt idx="4">
                  <c:v>2017</c:v>
                </c:pt>
              </c:numCache>
            </c:numRef>
          </c:cat>
          <c:val>
            <c:numRef>
              <c:f>'Child Protection Plans'!$AR$64:$AV$64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836672"/>
        <c:axId val="253842944"/>
      </c:lineChart>
      <c:catAx>
        <c:axId val="253836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842944"/>
        <c:crosses val="autoZero"/>
        <c:auto val="1"/>
        <c:lblAlgn val="ctr"/>
        <c:lblOffset val="100"/>
        <c:tickLblSkip val="1"/>
        <c:tickMarkSkip val="1"/>
        <c:noMultiLvlLbl val="0"/>
      </c:catAx>
      <c:valAx>
        <c:axId val="25384294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836672"/>
        <c:crosses val="autoZero"/>
        <c:crossBetween val="between"/>
      </c:valAx>
      <c:spPr>
        <a:solidFill>
          <a:sysClr val="window" lastClr="FFFFFF"/>
        </a:solidFill>
        <a:ln w="3175">
          <a:solidFill>
            <a:srgbClr val="000000"/>
          </a:solidFill>
          <a:prstDash val="solid"/>
        </a:ln>
      </c:spPr>
    </c:plotArea>
    <c:legend>
      <c:legendPos val="r"/>
      <c:layout>
        <c:manualLayout>
          <c:xMode val="edge"/>
          <c:yMode val="edge"/>
          <c:x val="0.67109092691214423"/>
          <c:y val="7.5190870500600387E-2"/>
          <c:w val="0.31566325129860862"/>
          <c:h val="0.86024179535697576"/>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00" b="1" i="0" u="none" strike="noStrike" baseline="0">
                <a:solidFill>
                  <a:srgbClr val="000000"/>
                </a:solidFill>
                <a:latin typeface="Arial"/>
                <a:ea typeface="Arial"/>
                <a:cs typeface="Arial"/>
              </a:defRPr>
            </a:pPr>
            <a:r>
              <a:rPr lang="en-GB" sz="900"/>
              <a:t>% CPP Reviews in Timescales</a:t>
            </a:r>
          </a:p>
          <a:p>
            <a:pPr>
              <a:defRPr sz="900" b="1" i="0" u="none" strike="noStrike" baseline="0">
                <a:solidFill>
                  <a:srgbClr val="000000"/>
                </a:solidFill>
                <a:latin typeface="Arial"/>
                <a:ea typeface="Arial"/>
                <a:cs typeface="Arial"/>
              </a:defRPr>
            </a:pPr>
            <a:r>
              <a:rPr lang="en-GB" sz="900"/>
              <a:t>(Selected LA</a:t>
            </a:r>
            <a:r>
              <a:rPr lang="en-GB" sz="900" baseline="0"/>
              <a:t> vs. SE &amp; National)</a:t>
            </a:r>
            <a:r>
              <a:rPr lang="en-GB" sz="900"/>
              <a:t> </a:t>
            </a:r>
          </a:p>
        </c:rich>
      </c:tx>
      <c:layout>
        <c:manualLayout>
          <c:xMode val="edge"/>
          <c:yMode val="edge"/>
          <c:x val="0.20505982905982906"/>
          <c:y val="3.8613923259592556E-3"/>
        </c:manualLayout>
      </c:layout>
      <c:overlay val="0"/>
      <c:spPr>
        <a:noFill/>
        <a:ln w="25400">
          <a:noFill/>
        </a:ln>
      </c:spPr>
    </c:title>
    <c:autoTitleDeleted val="0"/>
    <c:plotArea>
      <c:layout>
        <c:manualLayout>
          <c:layoutTarget val="inner"/>
          <c:xMode val="edge"/>
          <c:yMode val="edge"/>
          <c:x val="9.8666564984461691E-2"/>
          <c:y val="0.21047931508561429"/>
          <c:w val="0.64607416380644722"/>
          <c:h val="0.62582114735658045"/>
        </c:manualLayout>
      </c:layout>
      <c:barChart>
        <c:barDir val="col"/>
        <c:grouping val="clustered"/>
        <c:varyColors val="0"/>
        <c:ser>
          <c:idx val="6"/>
          <c:order val="0"/>
          <c:tx>
            <c:strRef>
              <c:f>'Child Protection Plans'!$Z$4</c:f>
              <c:strCache>
                <c:ptCount val="1"/>
                <c:pt idx="0">
                  <c:v>Selected LA- (None)</c:v>
                </c:pt>
              </c:strCache>
            </c:strRef>
          </c:tx>
          <c:spPr>
            <a:solidFill>
              <a:srgbClr val="66FF99"/>
            </a:solidFill>
            <a:ln>
              <a:solidFill>
                <a:schemeClr val="tx1">
                  <a:lumMod val="75000"/>
                  <a:lumOff val="25000"/>
                </a:schemeClr>
              </a:solidFill>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Plans'!$BH$64:$BL$64</c:f>
              <c:numCache>
                <c:formatCode>0%</c:formatCode>
                <c:ptCount val="5"/>
                <c:pt idx="0">
                  <c:v>#N/A</c:v>
                </c:pt>
                <c:pt idx="1">
                  <c:v>#N/A</c:v>
                </c:pt>
                <c:pt idx="2">
                  <c:v>#N/A</c:v>
                </c:pt>
                <c:pt idx="3">
                  <c:v>#N/A</c:v>
                </c:pt>
                <c:pt idx="4">
                  <c:v>#N/A</c:v>
                </c:pt>
              </c:numCache>
            </c:numRef>
          </c:val>
        </c:ser>
        <c:ser>
          <c:idx val="4"/>
          <c:order val="1"/>
          <c:tx>
            <c:strRef>
              <c:f>'Child Protection Plans'!$B$167</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'Child Protection Plans'!$K$8:$O$8</c:f>
              <c:numCache>
                <c:formatCode>General</c:formatCode>
                <c:ptCount val="5"/>
                <c:pt idx="0">
                  <c:v>2013</c:v>
                </c:pt>
                <c:pt idx="1">
                  <c:v>2014</c:v>
                </c:pt>
                <c:pt idx="2">
                  <c:v>2015</c:v>
                </c:pt>
                <c:pt idx="3">
                  <c:v>2016</c:v>
                </c:pt>
                <c:pt idx="4">
                  <c:v>2017</c:v>
                </c:pt>
              </c:numCache>
            </c:numRef>
          </c:cat>
          <c:val>
            <c:numRef>
              <c:f>'Child Protection Plans'!$D$202:$H$202</c:f>
              <c:numCache>
                <c:formatCode>0%</c:formatCode>
                <c:ptCount val="5"/>
                <c:pt idx="0">
                  <c:v>0.97132284921369105</c:v>
                </c:pt>
                <c:pt idx="1">
                  <c:v>0.94429599177800616</c:v>
                </c:pt>
                <c:pt idx="2">
                  <c:v>0.92304900181488203</c:v>
                </c:pt>
                <c:pt idx="3">
                  <c:v>0.93909171861086371</c:v>
                </c:pt>
                <c:pt idx="4">
                  <c:v>0.88193202146690519</c:v>
                </c:pt>
              </c:numCache>
            </c:numRef>
          </c:val>
        </c:ser>
        <c:ser>
          <c:idx val="0"/>
          <c:order val="2"/>
          <c:tx>
            <c:strRef>
              <c:f>'Child Protection Plans'!$B$168</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'Child Protection Plans'!$D$203:$H$203</c:f>
              <c:numCache>
                <c:formatCode>0%</c:formatCode>
                <c:ptCount val="5"/>
                <c:pt idx="0">
                  <c:v>0.96116504854368934</c:v>
                </c:pt>
                <c:pt idx="1">
                  <c:v>0.94561933534743203</c:v>
                </c:pt>
                <c:pt idx="2">
                  <c:v>0.94219653179190754</c:v>
                </c:pt>
                <c:pt idx="3">
                  <c:v>0.93697600462561437</c:v>
                </c:pt>
                <c:pt idx="4">
                  <c:v>0.92191075514874143</c:v>
                </c:pt>
              </c:numCache>
            </c:numRef>
          </c:val>
        </c:ser>
        <c:dLbls>
          <c:showLegendKey val="0"/>
          <c:showVal val="0"/>
          <c:showCatName val="0"/>
          <c:showSerName val="0"/>
          <c:showPercent val="0"/>
          <c:showBubbleSize val="0"/>
        </c:dLbls>
        <c:gapWidth val="100"/>
        <c:axId val="253901824"/>
        <c:axId val="253907712"/>
      </c:barChart>
      <c:catAx>
        <c:axId val="253901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907712"/>
        <c:crosses val="autoZero"/>
        <c:auto val="1"/>
        <c:lblAlgn val="ctr"/>
        <c:lblOffset val="100"/>
        <c:noMultiLvlLbl val="0"/>
      </c:catAx>
      <c:valAx>
        <c:axId val="253907712"/>
        <c:scaling>
          <c:orientation val="minMax"/>
          <c:max val="1"/>
          <c:min val="0"/>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901824"/>
        <c:crosses val="autoZero"/>
        <c:crossBetween val="between"/>
      </c:valAx>
      <c:spPr>
        <a:noFill/>
        <a:ln w="3175">
          <a:solidFill>
            <a:srgbClr val="000000"/>
          </a:solidFill>
          <a:prstDash val="solid"/>
        </a:ln>
      </c:spPr>
    </c:plotArea>
    <c:legend>
      <c:legendPos val="r"/>
      <c:layout>
        <c:manualLayout>
          <c:xMode val="edge"/>
          <c:yMode val="edge"/>
          <c:x val="0.75565138973012991"/>
          <c:y val="0.21128233970753657"/>
          <c:w val="0.24434861026987012"/>
          <c:h val="0.64344081989751278"/>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 Children subject to a CP Plan at 31st March with Reviews in Timescales</a:t>
            </a:r>
          </a:p>
        </c:rich>
      </c:tx>
      <c:layout>
        <c:manualLayout>
          <c:xMode val="edge"/>
          <c:yMode val="edge"/>
          <c:x val="0.10231045966504695"/>
          <c:y val="8.2113573768678987E-3"/>
        </c:manualLayout>
      </c:layout>
      <c:overlay val="0"/>
      <c:spPr>
        <a:noFill/>
        <a:ln w="25400">
          <a:noFill/>
        </a:ln>
      </c:spPr>
    </c:title>
    <c:autoTitleDeleted val="0"/>
    <c:plotArea>
      <c:layout>
        <c:manualLayout>
          <c:layoutTarget val="inner"/>
          <c:xMode val="edge"/>
          <c:yMode val="edge"/>
          <c:x val="8.9669774541780586E-2"/>
          <c:y val="7.3549410974790952E-2"/>
          <c:w val="0.57508230927201043"/>
          <c:h val="0.85910956479277301"/>
        </c:manualLayout>
      </c:layout>
      <c:lineChart>
        <c:grouping val="standard"/>
        <c:varyColors val="0"/>
        <c:ser>
          <c:idx val="0"/>
          <c:order val="0"/>
          <c:tx>
            <c:strRef>
              <c:f>'Child Protection Plans'!$AK$40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'Child Protection Plans'!$BH$39:$BL$39</c:f>
              <c:numCache>
                <c:formatCode>General</c:formatCode>
                <c:ptCount val="5"/>
                <c:pt idx="0">
                  <c:v>2013</c:v>
                </c:pt>
                <c:pt idx="1">
                  <c:v>2014</c:v>
                </c:pt>
                <c:pt idx="2">
                  <c:v>2015</c:v>
                </c:pt>
                <c:pt idx="3">
                  <c:v>2016</c:v>
                </c:pt>
                <c:pt idx="4">
                  <c:v>2017</c:v>
                </c:pt>
              </c:numCache>
            </c:numRef>
          </c:cat>
          <c:val>
            <c:numRef>
              <c:f>'Child Protection Plans'!$BH$40:$BL$40</c:f>
              <c:numCache>
                <c:formatCode>0.0%</c:formatCode>
                <c:ptCount val="5"/>
                <c:pt idx="0">
                  <c:v>0.95</c:v>
                </c:pt>
                <c:pt idx="1">
                  <c:v>1</c:v>
                </c:pt>
                <c:pt idx="2">
                  <c:v>1</c:v>
                </c:pt>
                <c:pt idx="3">
                  <c:v>0.98484848484848486</c:v>
                </c:pt>
                <c:pt idx="4">
                  <c:v>0.97727272727272729</c:v>
                </c:pt>
              </c:numCache>
            </c:numRef>
          </c:val>
          <c:smooth val="0"/>
        </c:ser>
        <c:ser>
          <c:idx val="1"/>
          <c:order val="1"/>
          <c:tx>
            <c:strRef>
              <c:f>'Child Protection Plans'!$AK$41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Plans'!$BH$41:$BL$41</c:f>
              <c:numCache>
                <c:formatCode>0.0%</c:formatCode>
                <c:ptCount val="5"/>
                <c:pt idx="0">
                  <c:v>0.99435028248587576</c:v>
                </c:pt>
                <c:pt idx="1">
                  <c:v>0.99543378995433784</c:v>
                </c:pt>
                <c:pt idx="2">
                  <c:v>1</c:v>
                </c:pt>
                <c:pt idx="3">
                  <c:v>0.98006644518272423</c:v>
                </c:pt>
                <c:pt idx="4">
                  <c:v>#N/A</c:v>
                </c:pt>
              </c:numCache>
            </c:numRef>
          </c:val>
          <c:smooth val="0"/>
        </c:ser>
        <c:ser>
          <c:idx val="2"/>
          <c:order val="2"/>
          <c:tx>
            <c:strRef>
              <c:f>'Child Protection Plans'!$AK$42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Plans'!$BH$42:$BL$42</c:f>
              <c:numCache>
                <c:formatCode>0.0%</c:formatCode>
                <c:ptCount val="5"/>
                <c:pt idx="0">
                  <c:v>0.89928057553956831</c:v>
                </c:pt>
                <c:pt idx="1">
                  <c:v>0.79374999999999996</c:v>
                </c:pt>
                <c:pt idx="2">
                  <c:v>0.78801843317972353</c:v>
                </c:pt>
                <c:pt idx="3">
                  <c:v>0.9285714285714286</c:v>
                </c:pt>
                <c:pt idx="4">
                  <c:v>0.84571428571428575</c:v>
                </c:pt>
              </c:numCache>
            </c:numRef>
          </c:val>
          <c:smooth val="0"/>
        </c:ser>
        <c:ser>
          <c:idx val="5"/>
          <c:order val="3"/>
          <c:tx>
            <c:strRef>
              <c:f>'Child Protection Plans'!$AK$43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Plans'!$BH$43:$BL$43</c:f>
              <c:numCache>
                <c:formatCode>0.0%</c:formatCode>
                <c:ptCount val="5"/>
                <c:pt idx="0">
                  <c:v>0.98345153664302598</c:v>
                </c:pt>
                <c:pt idx="1">
                  <c:v>0.99564270152505452</c:v>
                </c:pt>
                <c:pt idx="2">
                  <c:v>0.99212598425196852</c:v>
                </c:pt>
                <c:pt idx="3">
                  <c:v>0.97667638483965014</c:v>
                </c:pt>
                <c:pt idx="4">
                  <c:v>0.92121212121212126</c:v>
                </c:pt>
              </c:numCache>
            </c:numRef>
          </c:val>
          <c:smooth val="0"/>
        </c:ser>
        <c:ser>
          <c:idx val="9"/>
          <c:order val="4"/>
          <c:tx>
            <c:strRef>
              <c:f>'Child Protection Plans'!$AK$44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Plans'!$BH$44:$BL$44</c:f>
              <c:numCache>
                <c:formatCode>0.0%</c:formatCode>
                <c:ptCount val="5"/>
                <c:pt idx="0">
                  <c:v>0.94923076923076921</c:v>
                </c:pt>
                <c:pt idx="1">
                  <c:v>0.86363636363636365</c:v>
                </c:pt>
                <c:pt idx="2">
                  <c:v>0.8628691983122363</c:v>
                </c:pt>
                <c:pt idx="3">
                  <c:v>0.88361683079677711</c:v>
                </c:pt>
                <c:pt idx="4">
                  <c:v>0.87581699346405228</c:v>
                </c:pt>
              </c:numCache>
            </c:numRef>
          </c:val>
          <c:smooth val="0"/>
        </c:ser>
        <c:ser>
          <c:idx val="10"/>
          <c:order val="5"/>
          <c:tx>
            <c:strRef>
              <c:f>'Child Protection Plans'!$AK$45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Plans'!$BH$45:$BL$45</c:f>
              <c:numCache>
                <c:formatCode>0.0%</c:formatCode>
                <c:ptCount val="5"/>
                <c:pt idx="0">
                  <c:v>0.92592592592592593</c:v>
                </c:pt>
                <c:pt idx="1">
                  <c:v>0.97029702970297027</c:v>
                </c:pt>
                <c:pt idx="2">
                  <c:v>0.88775510204081631</c:v>
                </c:pt>
                <c:pt idx="3">
                  <c:v>0.97241379310344822</c:v>
                </c:pt>
                <c:pt idx="4">
                  <c:v>0.875</c:v>
                </c:pt>
              </c:numCache>
            </c:numRef>
          </c:val>
          <c:smooth val="0"/>
        </c:ser>
        <c:ser>
          <c:idx val="11"/>
          <c:order val="6"/>
          <c:tx>
            <c:strRef>
              <c:f>'Child Protection Plans'!$AK$46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Plans'!$BH$46:$BL$46</c:f>
              <c:numCache>
                <c:formatCode>0.0%</c:formatCode>
                <c:ptCount val="5"/>
                <c:pt idx="0">
                  <c:v>0.98391812865497075</c:v>
                </c:pt>
                <c:pt idx="1">
                  <c:v>0.95764705882352941</c:v>
                </c:pt>
                <c:pt idx="2">
                  <c:v>0.99395405078597343</c:v>
                </c:pt>
                <c:pt idx="3">
                  <c:v>1</c:v>
                </c:pt>
                <c:pt idx="4">
                  <c:v>1</c:v>
                </c:pt>
              </c:numCache>
            </c:numRef>
          </c:val>
          <c:smooth val="0"/>
        </c:ser>
        <c:ser>
          <c:idx val="12"/>
          <c:order val="7"/>
          <c:tx>
            <c:strRef>
              <c:f>'Child Protection Plans'!$AK$47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Plans'!$BH$47:$BL$47</c:f>
              <c:numCache>
                <c:formatCode>0.0%</c:formatCode>
                <c:ptCount val="5"/>
                <c:pt idx="0">
                  <c:v>0.97727272727272729</c:v>
                </c:pt>
                <c:pt idx="1">
                  <c:v>0.97424892703862664</c:v>
                </c:pt>
                <c:pt idx="2">
                  <c:v>0.96296296296296291</c:v>
                </c:pt>
                <c:pt idx="3">
                  <c:v>0.98987341772151893</c:v>
                </c:pt>
                <c:pt idx="4">
                  <c:v>0.97844827586206895</c:v>
                </c:pt>
              </c:numCache>
            </c:numRef>
          </c:val>
          <c:smooth val="0"/>
        </c:ser>
        <c:ser>
          <c:idx val="13"/>
          <c:order val="8"/>
          <c:tx>
            <c:strRef>
              <c:f>'Child Protection Plans'!$AK$48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Plans'!$BH$48:$BL$48</c:f>
              <c:numCache>
                <c:formatCode>0.0%</c:formatCode>
                <c:ptCount val="5"/>
                <c:pt idx="0">
                  <c:v>1</c:v>
                </c:pt>
                <c:pt idx="1">
                  <c:v>1</c:v>
                </c:pt>
                <c:pt idx="2">
                  <c:v>1</c:v>
                </c:pt>
                <c:pt idx="3">
                  <c:v>0.95652173913043481</c:v>
                </c:pt>
                <c:pt idx="4">
                  <c:v>1</c:v>
                </c:pt>
              </c:numCache>
            </c:numRef>
          </c:val>
          <c:smooth val="0"/>
        </c:ser>
        <c:ser>
          <c:idx val="15"/>
          <c:order val="9"/>
          <c:tx>
            <c:strRef>
              <c:f>'Child Protection Plans'!$AK$49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Plans'!$BH$49:$BL$49</c:f>
              <c:numCache>
                <c:formatCode>0.0%</c:formatCode>
                <c:ptCount val="5"/>
                <c:pt idx="0">
                  <c:v>0.95705521472392641</c:v>
                </c:pt>
                <c:pt idx="1">
                  <c:v>0.96927374301675973</c:v>
                </c:pt>
                <c:pt idx="2">
                  <c:v>0.95454545454545459</c:v>
                </c:pt>
                <c:pt idx="3">
                  <c:v>0.95674300254452926</c:v>
                </c:pt>
                <c:pt idx="4">
                  <c:v>0.97136038186157514</c:v>
                </c:pt>
              </c:numCache>
            </c:numRef>
          </c:val>
          <c:smooth val="0"/>
        </c:ser>
        <c:ser>
          <c:idx val="16"/>
          <c:order val="10"/>
          <c:tx>
            <c:strRef>
              <c:f>'Child Protection Plans'!$AK$50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Plans'!$BH$50:$BL$50</c:f>
              <c:numCache>
                <c:formatCode>0.0%</c:formatCode>
                <c:ptCount val="5"/>
                <c:pt idx="0">
                  <c:v>0.9609375</c:v>
                </c:pt>
                <c:pt idx="1">
                  <c:v>1</c:v>
                </c:pt>
                <c:pt idx="2">
                  <c:v>0.99397590361445787</c:v>
                </c:pt>
                <c:pt idx="3">
                  <c:v>0.93577981651376152</c:v>
                </c:pt>
                <c:pt idx="4">
                  <c:v>0.99425287356321834</c:v>
                </c:pt>
              </c:numCache>
            </c:numRef>
          </c:val>
          <c:smooth val="0"/>
        </c:ser>
        <c:ser>
          <c:idx val="17"/>
          <c:order val="11"/>
          <c:tx>
            <c:strRef>
              <c:f>'Child Protection Plans'!$AK$51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Plans'!$BH$51:$BL$51</c:f>
              <c:numCache>
                <c:formatCode>0.0%</c:formatCode>
                <c:ptCount val="5"/>
                <c:pt idx="0">
                  <c:v>1</c:v>
                </c:pt>
                <c:pt idx="1">
                  <c:v>0.97478991596638653</c:v>
                </c:pt>
                <c:pt idx="2">
                  <c:v>0.9850746268656716</c:v>
                </c:pt>
                <c:pt idx="3">
                  <c:v>0.78523489932885904</c:v>
                </c:pt>
                <c:pt idx="4">
                  <c:v>3.3898305084745763E-2</c:v>
                </c:pt>
              </c:numCache>
            </c:numRef>
          </c:val>
          <c:smooth val="0"/>
        </c:ser>
        <c:ser>
          <c:idx val="19"/>
          <c:order val="12"/>
          <c:tx>
            <c:strRef>
              <c:f>'Child Protection Plans'!$AK$52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Plans'!$BH$52:$BL$52</c:f>
              <c:numCache>
                <c:formatCode>0.0%</c:formatCode>
                <c:ptCount val="5"/>
                <c:pt idx="0">
                  <c:v>1</c:v>
                </c:pt>
                <c:pt idx="1">
                  <c:v>0.87012987012987009</c:v>
                </c:pt>
                <c:pt idx="2">
                  <c:v>0.81333333333333335</c:v>
                </c:pt>
                <c:pt idx="3">
                  <c:v>0.96062992125984248</c:v>
                </c:pt>
                <c:pt idx="4">
                  <c:v>0.9642857142857143</c:v>
                </c:pt>
              </c:numCache>
            </c:numRef>
          </c:val>
          <c:smooth val="0"/>
        </c:ser>
        <c:ser>
          <c:idx val="3"/>
          <c:order val="13"/>
          <c:tx>
            <c:strRef>
              <c:f>'Child Protection Plans'!$AK$53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Plans'!$BH$53:$BL$53</c:f>
              <c:numCache>
                <c:formatCode>0.0%</c:formatCode>
                <c:ptCount val="5"/>
                <c:pt idx="0">
                  <c:v>0.98453608247422686</c:v>
                </c:pt>
                <c:pt idx="1">
                  <c:v>1</c:v>
                </c:pt>
                <c:pt idx="2">
                  <c:v>1</c:v>
                </c:pt>
                <c:pt idx="3">
                  <c:v>0.9732620320855615</c:v>
                </c:pt>
                <c:pt idx="4">
                  <c:v>0.95528455284552849</c:v>
                </c:pt>
              </c:numCache>
            </c:numRef>
          </c:val>
          <c:smooth val="0"/>
        </c:ser>
        <c:ser>
          <c:idx val="20"/>
          <c:order val="14"/>
          <c:tx>
            <c:strRef>
              <c:f>'Child Protection Plans'!$AK$54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Plans'!$BH$54:$BL$54</c:f>
              <c:numCache>
                <c:formatCode>0.0%</c:formatCode>
                <c:ptCount val="5"/>
                <c:pt idx="0">
                  <c:v>0.99371069182389937</c:v>
                </c:pt>
                <c:pt idx="1">
                  <c:v>#N/A</c:v>
                </c:pt>
                <c:pt idx="2">
                  <c:v>0.73300970873786409</c:v>
                </c:pt>
                <c:pt idx="3">
                  <c:v>0.72</c:v>
                </c:pt>
                <c:pt idx="4">
                  <c:v>0.75</c:v>
                </c:pt>
              </c:numCache>
            </c:numRef>
          </c:val>
          <c:smooth val="0"/>
        </c:ser>
        <c:ser>
          <c:idx val="22"/>
          <c:order val="15"/>
          <c:tx>
            <c:strRef>
              <c:f>'Child Protection Plans'!$AK$55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Plans'!$BH$55:$BL$55</c:f>
              <c:numCache>
                <c:formatCode>0.0%</c:formatCode>
                <c:ptCount val="5"/>
                <c:pt idx="0">
                  <c:v>0.91029411764705881</c:v>
                </c:pt>
                <c:pt idx="1">
                  <c:v>0.93993993993993996</c:v>
                </c:pt>
                <c:pt idx="2">
                  <c:v>0.851123595505618</c:v>
                </c:pt>
                <c:pt idx="3">
                  <c:v>0.97249190938511332</c:v>
                </c:pt>
                <c:pt idx="4">
                  <c:v>0.97734627831715215</c:v>
                </c:pt>
              </c:numCache>
            </c:numRef>
          </c:val>
          <c:smooth val="0"/>
        </c:ser>
        <c:ser>
          <c:idx val="7"/>
          <c:order val="16"/>
          <c:tx>
            <c:strRef>
              <c:f>'Child Protection Plans'!$AK$56</c:f>
              <c:strCache>
                <c:ptCount val="1"/>
                <c:pt idx="0">
                  <c:v>Swindon</c:v>
                </c:pt>
              </c:strCache>
            </c:strRef>
          </c:tx>
          <c:spPr>
            <a:ln w="15875"/>
          </c:spPr>
          <c:marker>
            <c:symbol val="triangle"/>
            <c:size val="5"/>
            <c:spPr>
              <a:solidFill>
                <a:schemeClr val="accent2">
                  <a:lumMod val="20000"/>
                  <a:lumOff val="80000"/>
                </a:schemeClr>
              </a:solidFill>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Plans'!$BH$56:$BL$56</c:f>
              <c:numCache>
                <c:formatCode>0.0%</c:formatCode>
                <c:ptCount val="5"/>
                <c:pt idx="0">
                  <c:v>0.9</c:v>
                </c:pt>
                <c:pt idx="1">
                  <c:v>0.9838709677419355</c:v>
                </c:pt>
                <c:pt idx="2">
                  <c:v>0.93377483443708609</c:v>
                </c:pt>
                <c:pt idx="3">
                  <c:v>0.94374999999999998</c:v>
                </c:pt>
                <c:pt idx="4">
                  <c:v>0.91719745222929938</c:v>
                </c:pt>
              </c:numCache>
            </c:numRef>
          </c:val>
          <c:smooth val="0"/>
        </c:ser>
        <c:ser>
          <c:idx val="8"/>
          <c:order val="17"/>
          <c:tx>
            <c:strRef>
              <c:f>'Child Protection Plans'!$AK$57</c:f>
              <c:strCache>
                <c:ptCount val="1"/>
                <c:pt idx="0">
                  <c:v>Torbay</c:v>
                </c:pt>
              </c:strCache>
            </c:strRef>
          </c:tx>
          <c:spPr>
            <a:ln w="15875"/>
          </c:spPr>
          <c:marker>
            <c:symbol val="circle"/>
            <c:size val="5"/>
            <c:spPr>
              <a:solidFill>
                <a:schemeClr val="accent3">
                  <a:lumMod val="20000"/>
                  <a:lumOff val="80000"/>
                </a:schemeClr>
              </a:solidFill>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Plans'!$BH$57:$BL$57</c:f>
              <c:numCache>
                <c:formatCode>0.0%</c:formatCode>
                <c:ptCount val="5"/>
                <c:pt idx="0">
                  <c:v>0.98399999999999999</c:v>
                </c:pt>
                <c:pt idx="1">
                  <c:v>0.92783505154639179</c:v>
                </c:pt>
                <c:pt idx="2">
                  <c:v>0.96842105263157896</c:v>
                </c:pt>
                <c:pt idx="3">
                  <c:v>0.90566037735849059</c:v>
                </c:pt>
                <c:pt idx="4">
                  <c:v>0.80916030534351147</c:v>
                </c:pt>
              </c:numCache>
            </c:numRef>
          </c:val>
          <c:smooth val="0"/>
        </c:ser>
        <c:ser>
          <c:idx val="23"/>
          <c:order val="18"/>
          <c:tx>
            <c:strRef>
              <c:f>'Child Protection Plans'!$AK$58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Plans'!$BH$58:$BL$58</c:f>
              <c:numCache>
                <c:formatCode>0.0%</c:formatCode>
                <c:ptCount val="5"/>
                <c:pt idx="0">
                  <c:v>1</c:v>
                </c:pt>
                <c:pt idx="1">
                  <c:v>0.93150684931506844</c:v>
                </c:pt>
                <c:pt idx="2">
                  <c:v>1</c:v>
                </c:pt>
                <c:pt idx="3">
                  <c:v>0.98936170212765961</c:v>
                </c:pt>
                <c:pt idx="4">
                  <c:v>0.98780487804878048</c:v>
                </c:pt>
              </c:numCache>
            </c:numRef>
          </c:val>
          <c:smooth val="0"/>
        </c:ser>
        <c:ser>
          <c:idx val="24"/>
          <c:order val="19"/>
          <c:tx>
            <c:strRef>
              <c:f>'Child Protection Plans'!$AK$59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Plans'!$BH$59:$BL$59</c:f>
              <c:numCache>
                <c:formatCode>0.0%</c:formatCode>
                <c:ptCount val="5"/>
                <c:pt idx="0">
                  <c:v>0.97445255474452552</c:v>
                </c:pt>
                <c:pt idx="1">
                  <c:v>0.99076923076923074</c:v>
                </c:pt>
                <c:pt idx="2">
                  <c:v>0.98016997167138808</c:v>
                </c:pt>
                <c:pt idx="3">
                  <c:v>0.92086330935251803</c:v>
                </c:pt>
                <c:pt idx="4">
                  <c:v>0.83377308707124009</c:v>
                </c:pt>
              </c:numCache>
            </c:numRef>
          </c:val>
          <c:smooth val="0"/>
        </c:ser>
        <c:ser>
          <c:idx val="25"/>
          <c:order val="20"/>
          <c:tx>
            <c:strRef>
              <c:f>'Child Protection Plans'!$AK$60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Plans'!$BH$60:$BL$60</c:f>
              <c:numCache>
                <c:formatCode>0.0%</c:formatCode>
                <c:ptCount val="5"/>
                <c:pt idx="0">
                  <c:v>1</c:v>
                </c:pt>
                <c:pt idx="1">
                  <c:v>0.92537313432835822</c:v>
                </c:pt>
                <c:pt idx="2">
                  <c:v>0.98039215686274506</c:v>
                </c:pt>
                <c:pt idx="3">
                  <c:v>1</c:v>
                </c:pt>
                <c:pt idx="4">
                  <c:v>#N/A</c:v>
                </c:pt>
              </c:numCache>
            </c:numRef>
          </c:val>
          <c:smooth val="0"/>
        </c:ser>
        <c:ser>
          <c:idx val="26"/>
          <c:order val="21"/>
          <c:tx>
            <c:strRef>
              <c:f>'Child Protection Plans'!$AK$61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Plans'!$BH$61:$BL$61</c:f>
              <c:numCache>
                <c:formatCode>0.0%</c:formatCode>
                <c:ptCount val="5"/>
                <c:pt idx="0">
                  <c:v>1</c:v>
                </c:pt>
                <c:pt idx="1">
                  <c:v>0.98484848484848486</c:v>
                </c:pt>
                <c:pt idx="2">
                  <c:v>1</c:v>
                </c:pt>
                <c:pt idx="3">
                  <c:v>0.94736842105263153</c:v>
                </c:pt>
                <c:pt idx="4">
                  <c:v>0.96551724137931039</c:v>
                </c:pt>
              </c:numCache>
            </c:numRef>
          </c:val>
          <c:smooth val="0"/>
        </c:ser>
        <c:ser>
          <c:idx val="4"/>
          <c:order val="22"/>
          <c:tx>
            <c:strRef>
              <c:f>'Child Protection Plans'!$AK$62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Plans'!$BH$62:$BL$62</c:f>
              <c:numCache>
                <c:formatCode>0.0%</c:formatCode>
                <c:ptCount val="5"/>
                <c:pt idx="0">
                  <c:v>0.97132284921369105</c:v>
                </c:pt>
                <c:pt idx="1">
                  <c:v>0.94429599177800616</c:v>
                </c:pt>
                <c:pt idx="2">
                  <c:v>0.92304900181488203</c:v>
                </c:pt>
                <c:pt idx="3">
                  <c:v>0.93909171861086371</c:v>
                </c:pt>
                <c:pt idx="4">
                  <c:v>0.88193202146690519</c:v>
                </c:pt>
              </c:numCache>
            </c:numRef>
          </c:val>
          <c:smooth val="0"/>
        </c:ser>
        <c:ser>
          <c:idx val="14"/>
          <c:order val="23"/>
          <c:tx>
            <c:strRef>
              <c:f>'Child Protection Plans'!$AK$63</c:f>
              <c:strCache>
                <c:ptCount val="1"/>
                <c:pt idx="0">
                  <c:v>England</c:v>
                </c:pt>
              </c:strCache>
            </c:strRef>
          </c:tx>
          <c:spPr>
            <a:ln w="19050">
              <a:solidFill>
                <a:schemeClr val="tx1">
                  <a:lumMod val="75000"/>
                  <a:lumOff val="25000"/>
                </a:schemeClr>
              </a:solidFill>
            </a:ln>
          </c:spPr>
          <c:marker>
            <c:symbol val="plus"/>
            <c:size val="6"/>
            <c:spPr>
              <a:ln w="12700">
                <a:solidFill>
                  <a:schemeClr val="tx1">
                    <a:lumMod val="75000"/>
                    <a:lumOff val="25000"/>
                  </a:schemeClr>
                </a:solidFill>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Plans'!$BH$63:$BL$63</c:f>
              <c:numCache>
                <c:formatCode>0.0%</c:formatCode>
                <c:ptCount val="5"/>
                <c:pt idx="0">
                  <c:v>0.96116504854368934</c:v>
                </c:pt>
                <c:pt idx="1">
                  <c:v>0.94561933534743203</c:v>
                </c:pt>
                <c:pt idx="2">
                  <c:v>0.94219653179190754</c:v>
                </c:pt>
                <c:pt idx="3">
                  <c:v>0.93697600462561437</c:v>
                </c:pt>
                <c:pt idx="4">
                  <c:v>0.92191075514874143</c:v>
                </c:pt>
              </c:numCache>
            </c:numRef>
          </c:val>
          <c:smooth val="0"/>
        </c:ser>
        <c:ser>
          <c:idx val="6"/>
          <c:order val="24"/>
          <c:tx>
            <c:strRef>
              <c:f>'Child Protection Plans'!$AK$64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'Child Protection Plans'!$BH$39:$BL$39</c:f>
              <c:numCache>
                <c:formatCode>General</c:formatCode>
                <c:ptCount val="5"/>
                <c:pt idx="0">
                  <c:v>2013</c:v>
                </c:pt>
                <c:pt idx="1">
                  <c:v>2014</c:v>
                </c:pt>
                <c:pt idx="2">
                  <c:v>2015</c:v>
                </c:pt>
                <c:pt idx="3">
                  <c:v>2016</c:v>
                </c:pt>
                <c:pt idx="4">
                  <c:v>2017</c:v>
                </c:pt>
              </c:numCache>
            </c:numRef>
          </c:cat>
          <c:val>
            <c:numRef>
              <c:f>'Child Protection Plans'!$BH$64:$BL$64</c:f>
              <c:numCache>
                <c:formatCode>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168448"/>
        <c:axId val="254174720"/>
      </c:lineChart>
      <c:catAx>
        <c:axId val="2541684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4174720"/>
        <c:crosses val="autoZero"/>
        <c:auto val="1"/>
        <c:lblAlgn val="ctr"/>
        <c:lblOffset val="100"/>
        <c:tickLblSkip val="1"/>
        <c:tickMarkSkip val="1"/>
        <c:noMultiLvlLbl val="0"/>
      </c:catAx>
      <c:valAx>
        <c:axId val="254174720"/>
        <c:scaling>
          <c:orientation val="minMax"/>
          <c:max val="1.02"/>
          <c:min val="0.60000000000000009"/>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4168448"/>
        <c:crosses val="autoZero"/>
        <c:crossBetween val="between"/>
      </c:valAx>
      <c:spPr>
        <a:noFill/>
        <a:ln w="3175">
          <a:solidFill>
            <a:srgbClr val="000000"/>
          </a:solidFill>
          <a:prstDash val="solid"/>
        </a:ln>
      </c:spPr>
    </c:plotArea>
    <c:legend>
      <c:legendPos val="r"/>
      <c:layout>
        <c:manualLayout>
          <c:xMode val="edge"/>
          <c:yMode val="edge"/>
          <c:x val="0.67109092691214423"/>
          <c:y val="6.4741533950671629E-2"/>
          <c:w val="0.31211251343072949"/>
          <c:h val="0.9352584660493283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vs. IDACI</a:t>
            </a:r>
          </a:p>
        </c:rich>
      </c:tx>
      <c:layout>
        <c:manualLayout>
          <c:xMode val="edge"/>
          <c:yMode val="edge"/>
          <c:x val="0.1859037947359384"/>
          <c:y val="3.9108659277972302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'Court Applications'!$X$67</c:f>
              <c:strCache>
                <c:ptCount val="1"/>
                <c:pt idx="0">
                  <c:v>National Trend 2016</c:v>
                </c:pt>
              </c:strCache>
            </c:strRef>
          </c:tx>
          <c:spPr>
            <a:ln w="15875">
              <a:solidFill>
                <a:srgbClr val="000000"/>
              </a:solidFill>
            </a:ln>
          </c:spPr>
          <c:marker>
            <c:symbol val="none"/>
          </c:marker>
          <c:xVal>
            <c:numRef>
              <c:f>'Court Applications'!$AA$67:$AA$68</c:f>
              <c:numCache>
                <c:formatCode>General</c:formatCode>
                <c:ptCount val="2"/>
                <c:pt idx="0" formatCode="#,##0.0">
                  <c:v>5</c:v>
                </c:pt>
                <c:pt idx="1">
                  <c:v>30</c:v>
                </c:pt>
              </c:numCache>
            </c:numRef>
          </c:xVal>
          <c:yVal>
            <c:numRef>
              <c:f>'Court Applications'!$AB$67:$AB$68</c:f>
              <c:numCache>
                <c:formatCode>0.0</c:formatCode>
                <c:ptCount val="2"/>
                <c:pt idx="0">
                  <c:v>6.7736999999999998</c:v>
                </c:pt>
                <c:pt idx="1">
                  <c:v>15.2537</c:v>
                </c:pt>
              </c:numCache>
            </c:numRef>
          </c:yVal>
          <c:smooth val="1"/>
        </c:ser>
        <c:dLbls>
          <c:showLegendKey val="0"/>
          <c:showVal val="0"/>
          <c:showCatName val="0"/>
          <c:showSerName val="0"/>
          <c:showPercent val="0"/>
          <c:showBubbleSize val="0"/>
        </c:dLbls>
        <c:axId val="253354752"/>
        <c:axId val="253356672"/>
      </c:scatterChart>
      <c:scatterChart>
        <c:scatterStyle val="lineMarker"/>
        <c:varyColors val="0"/>
        <c:ser>
          <c:idx val="0"/>
          <c:order val="0"/>
          <c:tx>
            <c:strRef>
              <c:f>'Court Applications'!$AQ$37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('Court Applications'!$AQ$40:$AQ$52,'Court Applications'!$AQ$54:$AQ$55,'Court Applications'!$AQ$58:$AQ$61)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('Court Applications'!$AP$40:$AP$52,'Court Applications'!$AP$54:$AP$55,'Court Applications'!$AP$58:$AP$61)</c:f>
              <c:numCache>
                <c:formatCode>0.0</c:formatCode>
                <c:ptCount val="19"/>
                <c:pt idx="0">
                  <c:v>12.422801164193938</c:v>
                </c:pt>
                <c:pt idx="1">
                  <c:v>20.085411750940892</c:v>
                </c:pt>
                <c:pt idx="2">
                  <c:v>8.1829712368561012</c:v>
                </c:pt>
                <c:pt idx="3">
                  <c:v>9.0631874097221576</c:v>
                </c:pt>
                <c:pt idx="4">
                  <c:v>7.9917677719587967</c:v>
                </c:pt>
                <c:pt idx="5">
                  <c:v>16.666666666666668</c:v>
                </c:pt>
                <c:pt idx="6">
                  <c:v>9.0678436847873414</c:v>
                </c:pt>
                <c:pt idx="7">
                  <c:v>9.2626026343469867</c:v>
                </c:pt>
                <c:pt idx="8">
                  <c:v>12.063265123760164</c:v>
                </c:pt>
                <c:pt idx="9">
                  <c:v>11.12689559612868</c:v>
                </c:pt>
                <c:pt idx="10">
                  <c:v>10.90909090909091</c:v>
                </c:pt>
                <c:pt idx="11">
                  <c:v>21.014710297208044</c:v>
                </c:pt>
                <c:pt idx="12">
                  <c:v>12.075544607061779</c:v>
                </c:pt>
                <c:pt idx="13">
                  <c:v>17.434520350293582</c:v>
                </c:pt>
                <c:pt idx="14">
                  <c:v>6.9498337831420196</c:v>
                </c:pt>
                <c:pt idx="15">
                  <c:v>10.85413709610086</c:v>
                </c:pt>
                <c:pt idx="16">
                  <c:v>9.2570490390717328</c:v>
                </c:pt>
                <c:pt idx="17">
                  <c:v>7.6076779026217229</c:v>
                </c:pt>
                <c:pt idx="18">
                  <c:v>4.7344748678292436</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('Court Applications'!$AQ$53,'Court Applications'!$AQ$56,'Court Applications'!$AQ$57)</c:f>
              <c:numCache>
                <c:formatCode>0.0</c:formatCode>
                <c:ptCount val="3"/>
                <c:pt idx="0">
                  <c:v>14.8</c:v>
                </c:pt>
                <c:pt idx="1">
                  <c:v>17.2</c:v>
                </c:pt>
                <c:pt idx="2">
                  <c:v>24.1</c:v>
                </c:pt>
              </c:numCache>
            </c:numRef>
          </c:xVal>
          <c:yVal>
            <c:numRef>
              <c:f>('Court Applications'!$AP$53,'Court Applications'!$AP$56,'Court Applications'!$AP$57)</c:f>
              <c:numCache>
                <c:formatCode>0.0</c:formatCode>
                <c:ptCount val="3"/>
                <c:pt idx="0">
                  <c:v>13.223050056083972</c:v>
                </c:pt>
                <c:pt idx="1">
                  <c:v>15.365330961141888</c:v>
                </c:pt>
                <c:pt idx="2">
                  <c:v>22.070705080203364</c:v>
                </c:pt>
              </c:numCache>
            </c:numRef>
          </c:yVal>
          <c:smooth val="0"/>
        </c:ser>
        <c:ser>
          <c:idx val="1"/>
          <c:order val="2"/>
          <c:tx>
            <c:strRef>
              <c:f>'Court Applications'!$Z$4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'Court Applications'!$Y$40</c:f>
              <c:numCache>
                <c:formatCode>0.00</c:formatCode>
                <c:ptCount val="1"/>
                <c:pt idx="0">
                  <c:v>#N/A</c:v>
                </c:pt>
              </c:numCache>
            </c:numRef>
          </c:xVal>
          <c:yVal>
            <c:numRef>
              <c:f>'Court Applications'!$Z$40</c:f>
              <c:numCache>
                <c:formatCode>0.00</c:formatCode>
                <c:ptCount val="1"/>
                <c:pt idx="0">
                  <c:v>#N/A</c:v>
                </c:pt>
              </c:numCache>
            </c:numRef>
          </c:yVal>
          <c:smooth val="0"/>
        </c:ser>
        <c:ser>
          <c:idx val="2"/>
          <c:order val="3"/>
          <c:tx>
            <c:strRef>
              <c:f>'Court Applications'!$X$65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2.6177462082973894E-2"/>
                  <c:y val="2.2926122137992652E-2"/>
                </c:manualLayout>
              </c:layout>
              <c:tx>
                <c:rich>
                  <a:bodyPr/>
                  <a:lstStyle/>
                  <a:p>
                    <a:r>
                      <a:rPr lang="en-US" sz="900">
                        <a:solidFill>
                          <a:srgbClr val="C00000"/>
                        </a:solidFill>
                      </a:rPr>
                      <a:t>R² = 0.37</a:t>
                    </a:r>
                    <a:endParaRPr lang="en-US"/>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'Court Applications'!$AA$65:$AA$66</c:f>
              <c:numCache>
                <c:formatCode>General</c:formatCode>
                <c:ptCount val="2"/>
                <c:pt idx="0" formatCode="#,##0.0">
                  <c:v>5</c:v>
                </c:pt>
                <c:pt idx="1">
                  <c:v>30</c:v>
                </c:pt>
              </c:numCache>
            </c:numRef>
          </c:xVal>
          <c:yVal>
            <c:numRef>
              <c:f>'Court Applications'!$AB$65:$AB$66</c:f>
              <c:numCache>
                <c:formatCode>0.0</c:formatCode>
                <c:ptCount val="2"/>
                <c:pt idx="0">
                  <c:v>6.3065999999999995</c:v>
                </c:pt>
                <c:pt idx="1">
                  <c:v>18.346599999999999</c:v>
                </c:pt>
              </c:numCache>
            </c:numRef>
          </c:yVal>
          <c:smooth val="0"/>
        </c:ser>
        <c:ser>
          <c:idx val="4"/>
          <c:order val="4"/>
          <c:tx>
            <c:strRef>
              <c:f>'Court Applications'!$B$31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'Court Applications'!$R$31</c:f>
              <c:numCache>
                <c:formatCode>0.0</c:formatCode>
                <c:ptCount val="1"/>
                <c:pt idx="0">
                  <c:v>14.45223640702325</c:v>
                </c:pt>
              </c:numCache>
            </c:numRef>
          </c:xVal>
          <c:yVal>
            <c:numRef>
              <c:f>'Court Applications'!$O$31</c:f>
              <c:numCache>
                <c:formatCode>0.0</c:formatCode>
                <c:ptCount val="1"/>
                <c:pt idx="0">
                  <c:v>9.7610533454238659</c:v>
                </c:pt>
              </c:numCache>
            </c:numRef>
          </c:yVal>
          <c:smooth val="0"/>
        </c:ser>
        <c:dLbls>
          <c:showLegendKey val="0"/>
          <c:showVal val="0"/>
          <c:showCatName val="0"/>
          <c:showSerName val="0"/>
          <c:showPercent val="0"/>
          <c:showBubbleSize val="0"/>
        </c:dLbls>
        <c:axId val="253354752"/>
        <c:axId val="253356672"/>
      </c:scatterChart>
      <c:valAx>
        <c:axId val="25335475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356672"/>
        <c:crosses val="autoZero"/>
        <c:crossBetween val="midCat"/>
      </c:valAx>
      <c:valAx>
        <c:axId val="253356672"/>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Care Applications to Court per 10,000 0-17 year olds</a:t>
                </a:r>
              </a:p>
            </c:rich>
          </c:tx>
          <c:layout>
            <c:manualLayout>
              <c:xMode val="edge"/>
              <c:yMode val="edge"/>
              <c:x val="6.6789763167715926E-2"/>
              <c:y val="0.1201012007489531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354752"/>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per 10,000 0-17 year olds</a:t>
            </a:r>
          </a:p>
        </c:rich>
      </c:tx>
      <c:layout>
        <c:manualLayout>
          <c:xMode val="edge"/>
          <c:yMode val="edge"/>
          <c:x val="0.11894722645835276"/>
          <c:y val="2.0819758371612838E-2"/>
        </c:manualLayout>
      </c:layout>
      <c:overlay val="0"/>
      <c:spPr>
        <a:noFill/>
        <a:ln w="25400">
          <a:noFill/>
        </a:ln>
      </c:spPr>
    </c:title>
    <c:autoTitleDeleted val="0"/>
    <c:plotArea>
      <c:layout>
        <c:manualLayout>
          <c:layoutTarget val="inner"/>
          <c:xMode val="edge"/>
          <c:yMode val="edge"/>
          <c:x val="7.1224466506904033E-2"/>
          <c:y val="7.5616446156444389E-2"/>
          <c:w val="0.57508230927201043"/>
          <c:h val="0.86104944187090848"/>
        </c:manualLayout>
      </c:layout>
      <c:lineChart>
        <c:grouping val="standard"/>
        <c:varyColors val="0"/>
        <c:ser>
          <c:idx val="0"/>
          <c:order val="0"/>
          <c:tx>
            <c:strRef>
              <c:f>'Court Applications'!$AK$40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'Court Applications'!$D$8:$H$8</c:f>
              <c:numCache>
                <c:formatCode>General</c:formatCode>
                <c:ptCount val="5"/>
                <c:pt idx="0">
                  <c:v>2013</c:v>
                </c:pt>
                <c:pt idx="1">
                  <c:v>2014</c:v>
                </c:pt>
                <c:pt idx="2">
                  <c:v>2015</c:v>
                </c:pt>
                <c:pt idx="3">
                  <c:v>2016</c:v>
                </c:pt>
                <c:pt idx="4">
                  <c:v>2017</c:v>
                </c:pt>
              </c:numCache>
            </c:numRef>
          </c:cat>
          <c:val>
            <c:numRef>
              <c:f>'Court Applications'!$AL$40:$AP$40</c:f>
              <c:numCache>
                <c:formatCode>0.0</c:formatCode>
                <c:ptCount val="5"/>
                <c:pt idx="0">
                  <c:v>6.7669172932330826</c:v>
                </c:pt>
                <c:pt idx="1">
                  <c:v>8.1180811808118083</c:v>
                </c:pt>
                <c:pt idx="2">
                  <c:v>5.7553956834532372</c:v>
                </c:pt>
                <c:pt idx="3">
                  <c:v>12.411347517730498</c:v>
                </c:pt>
                <c:pt idx="4">
                  <c:v>12.422801164193938</c:v>
                </c:pt>
              </c:numCache>
            </c:numRef>
          </c:val>
          <c:smooth val="0"/>
        </c:ser>
        <c:ser>
          <c:idx val="1"/>
          <c:order val="1"/>
          <c:tx>
            <c:strRef>
              <c:f>'Court Applications'!$AK$41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Applications'!$AL$41:$AP$41</c:f>
              <c:numCache>
                <c:formatCode>0.0</c:formatCode>
                <c:ptCount val="5"/>
                <c:pt idx="0">
                  <c:v>14.9402390438247</c:v>
                </c:pt>
                <c:pt idx="1">
                  <c:v>13.663366336633663</c:v>
                </c:pt>
                <c:pt idx="2">
                  <c:v>15.686274509803921</c:v>
                </c:pt>
                <c:pt idx="3">
                  <c:v>19.3359375</c:v>
                </c:pt>
                <c:pt idx="4">
                  <c:v>20.085411750940892</c:v>
                </c:pt>
              </c:numCache>
            </c:numRef>
          </c:val>
          <c:smooth val="0"/>
        </c:ser>
        <c:ser>
          <c:idx val="2"/>
          <c:order val="2"/>
          <c:tx>
            <c:strRef>
              <c:f>'Court Applications'!$AK$42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Applications'!$AL$42:$AP$42</c:f>
              <c:numCache>
                <c:formatCode>0.0</c:formatCode>
                <c:ptCount val="5"/>
                <c:pt idx="0">
                  <c:v>4.3852106620808255</c:v>
                </c:pt>
                <c:pt idx="1">
                  <c:v>5.1870748299319729</c:v>
                </c:pt>
                <c:pt idx="2">
                  <c:v>4.6257359125315389</c:v>
                </c:pt>
                <c:pt idx="3">
                  <c:v>9.9502487562189046</c:v>
                </c:pt>
                <c:pt idx="4">
                  <c:v>8.1829712368561012</c:v>
                </c:pt>
              </c:numCache>
            </c:numRef>
          </c:val>
          <c:smooth val="0"/>
        </c:ser>
        <c:ser>
          <c:idx val="5"/>
          <c:order val="3"/>
          <c:tx>
            <c:strRef>
              <c:f>'Court Applications'!$AK$43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Applications'!$AL$43:$AP$43</c:f>
              <c:numCache>
                <c:formatCode>0.0</c:formatCode>
                <c:ptCount val="5"/>
                <c:pt idx="0">
                  <c:v>8.3333333333333339</c:v>
                </c:pt>
                <c:pt idx="1">
                  <c:v>7.3473282442748094</c:v>
                </c:pt>
                <c:pt idx="2">
                  <c:v>5.9772296015180268</c:v>
                </c:pt>
                <c:pt idx="3">
                  <c:v>7.5542965061378657</c:v>
                </c:pt>
                <c:pt idx="4">
                  <c:v>9.0631874097221576</c:v>
                </c:pt>
              </c:numCache>
            </c:numRef>
          </c:val>
          <c:smooth val="0"/>
        </c:ser>
        <c:ser>
          <c:idx val="9"/>
          <c:order val="4"/>
          <c:tx>
            <c:strRef>
              <c:f>'Court Applications'!$AK$44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Applications'!$AL$44:$AP$44</c:f>
              <c:numCache>
                <c:formatCode>0.0</c:formatCode>
                <c:ptCount val="5"/>
                <c:pt idx="0">
                  <c:v>5.6603773584905666</c:v>
                </c:pt>
                <c:pt idx="1">
                  <c:v>5.9240865555161406</c:v>
                </c:pt>
                <c:pt idx="2">
                  <c:v>6.0746003552397871</c:v>
                </c:pt>
                <c:pt idx="3">
                  <c:v>6.8818730046115641</c:v>
                </c:pt>
                <c:pt idx="4">
                  <c:v>7.9917677719587967</c:v>
                </c:pt>
              </c:numCache>
            </c:numRef>
          </c:val>
          <c:smooth val="0"/>
        </c:ser>
        <c:ser>
          <c:idx val="10"/>
          <c:order val="5"/>
          <c:tx>
            <c:strRef>
              <c:f>'Court Applications'!$AK$45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Applications'!$AL$45:$AP$45</c:f>
              <c:numCache>
                <c:formatCode>0.0</c:formatCode>
                <c:ptCount val="5"/>
                <c:pt idx="0">
                  <c:v>11.53846153846154</c:v>
                </c:pt>
                <c:pt idx="1">
                  <c:v>15.116279069767442</c:v>
                </c:pt>
                <c:pt idx="2">
                  <c:v>14.901960784313726</c:v>
                </c:pt>
                <c:pt idx="3">
                  <c:v>12.648221343873518</c:v>
                </c:pt>
                <c:pt idx="4">
                  <c:v>16.666666666666668</c:v>
                </c:pt>
              </c:numCache>
            </c:numRef>
          </c:val>
          <c:smooth val="0"/>
        </c:ser>
        <c:ser>
          <c:idx val="11"/>
          <c:order val="6"/>
          <c:tx>
            <c:strRef>
              <c:f>'Court Applications'!$AK$46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Applications'!$AL$46:$AP$46</c:f>
              <c:numCache>
                <c:formatCode>0.0</c:formatCode>
                <c:ptCount val="5"/>
                <c:pt idx="0">
                  <c:v>8.7990120407533201</c:v>
                </c:pt>
                <c:pt idx="1">
                  <c:v>8.3538083538083541</c:v>
                </c:pt>
                <c:pt idx="2">
                  <c:v>7.4626865671641793</c:v>
                </c:pt>
                <c:pt idx="3">
                  <c:v>7.8389830508474576</c:v>
                </c:pt>
                <c:pt idx="4">
                  <c:v>9.0678436847873414</c:v>
                </c:pt>
              </c:numCache>
            </c:numRef>
          </c:val>
          <c:smooth val="0"/>
        </c:ser>
        <c:ser>
          <c:idx val="12"/>
          <c:order val="7"/>
          <c:tx>
            <c:strRef>
              <c:f>'Court Applications'!$AK$47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Applications'!$AL$47:$AP$47</c:f>
              <c:numCache>
                <c:formatCode>0.0</c:formatCode>
                <c:ptCount val="5"/>
                <c:pt idx="0">
                  <c:v>8.7027914614121507</c:v>
                </c:pt>
                <c:pt idx="1">
                  <c:v>7.954545454545455</c:v>
                </c:pt>
                <c:pt idx="2">
                  <c:v>14.4</c:v>
                </c:pt>
                <c:pt idx="3">
                  <c:v>22.468354430379748</c:v>
                </c:pt>
                <c:pt idx="4">
                  <c:v>9.2626026343469867</c:v>
                </c:pt>
              </c:numCache>
            </c:numRef>
          </c:val>
          <c:smooth val="0"/>
        </c:ser>
        <c:ser>
          <c:idx val="13"/>
          <c:order val="8"/>
          <c:tx>
            <c:strRef>
              <c:f>'Court Applications'!$AK$48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Applications'!$AL$48:$AP$48</c:f>
              <c:numCache>
                <c:formatCode>0.0</c:formatCode>
                <c:ptCount val="5"/>
                <c:pt idx="0">
                  <c:v>6.1514195583596214</c:v>
                </c:pt>
                <c:pt idx="1">
                  <c:v>7.65625</c:v>
                </c:pt>
                <c:pt idx="2">
                  <c:v>5.9815950920245395</c:v>
                </c:pt>
                <c:pt idx="3">
                  <c:v>9.2284417549167923</c:v>
                </c:pt>
                <c:pt idx="4">
                  <c:v>12.063265123760164</c:v>
                </c:pt>
              </c:numCache>
            </c:numRef>
          </c:val>
          <c:smooth val="0"/>
        </c:ser>
        <c:ser>
          <c:idx val="15"/>
          <c:order val="9"/>
          <c:tx>
            <c:strRef>
              <c:f>'Court Applications'!$AK$49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Applications'!$AL$49:$AP$49</c:f>
              <c:numCache>
                <c:formatCode>0.0</c:formatCode>
                <c:ptCount val="5"/>
                <c:pt idx="0">
                  <c:v>6.4655172413793105</c:v>
                </c:pt>
                <c:pt idx="1">
                  <c:v>6.2722736992159653</c:v>
                </c:pt>
                <c:pt idx="2">
                  <c:v>7.9320113314447589</c:v>
                </c:pt>
                <c:pt idx="3">
                  <c:v>10.789844851904089</c:v>
                </c:pt>
                <c:pt idx="4">
                  <c:v>11.12689559612868</c:v>
                </c:pt>
              </c:numCache>
            </c:numRef>
          </c:val>
          <c:smooth val="0"/>
        </c:ser>
        <c:ser>
          <c:idx val="16"/>
          <c:order val="10"/>
          <c:tx>
            <c:strRef>
              <c:f>'Court Applications'!$AK$50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Applications'!$AL$50:$AP$50</c:f>
              <c:numCache>
                <c:formatCode>0.0</c:formatCode>
                <c:ptCount val="5"/>
                <c:pt idx="0">
                  <c:v>11.583924349881796</c:v>
                </c:pt>
                <c:pt idx="1">
                  <c:v>11.03286384976526</c:v>
                </c:pt>
                <c:pt idx="2">
                  <c:v>13.59447004608295</c:v>
                </c:pt>
                <c:pt idx="3">
                  <c:v>10.273972602739725</c:v>
                </c:pt>
                <c:pt idx="4">
                  <c:v>10.90909090909091</c:v>
                </c:pt>
              </c:numCache>
            </c:numRef>
          </c:val>
          <c:smooth val="0"/>
        </c:ser>
        <c:ser>
          <c:idx val="17"/>
          <c:order val="11"/>
          <c:tx>
            <c:strRef>
              <c:f>'Court Applications'!$AK$51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Applications'!$AL$51:$AP$51</c:f>
              <c:numCache>
                <c:formatCode>0.0</c:formatCode>
                <c:ptCount val="5"/>
                <c:pt idx="0">
                  <c:v>17.058823529411764</c:v>
                </c:pt>
                <c:pt idx="1">
                  <c:v>7.2046109510086449</c:v>
                </c:pt>
                <c:pt idx="2">
                  <c:v>10.863509749303622</c:v>
                </c:pt>
                <c:pt idx="3">
                  <c:v>18.406593406593409</c:v>
                </c:pt>
                <c:pt idx="4">
                  <c:v>21.014710297208044</c:v>
                </c:pt>
              </c:numCache>
            </c:numRef>
          </c:val>
          <c:smooth val="0"/>
        </c:ser>
        <c:ser>
          <c:idx val="19"/>
          <c:order val="12"/>
          <c:tx>
            <c:strRef>
              <c:f>'Court Applications'!$AK$52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Applications'!$AL$52:$AP$52</c:f>
              <c:numCache>
                <c:formatCode>0.0</c:formatCode>
                <c:ptCount val="5"/>
                <c:pt idx="0">
                  <c:v>7.8947368421052628</c:v>
                </c:pt>
                <c:pt idx="1">
                  <c:v>10.025706940874036</c:v>
                </c:pt>
                <c:pt idx="2">
                  <c:v>9.2731829573934839</c:v>
                </c:pt>
                <c:pt idx="3">
                  <c:v>14.039408866995075</c:v>
                </c:pt>
                <c:pt idx="4">
                  <c:v>12.075544607061779</c:v>
                </c:pt>
              </c:numCache>
            </c:numRef>
          </c:val>
          <c:smooth val="0"/>
        </c:ser>
        <c:ser>
          <c:idx val="3"/>
          <c:order val="13"/>
          <c:tx>
            <c:strRef>
              <c:f>'Court Applications'!$AK$53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Applications'!$AL$53:$AP$53</c:f>
              <c:numCache>
                <c:formatCode>0.0</c:formatCode>
                <c:ptCount val="5"/>
                <c:pt idx="0">
                  <c:v>11.305147058823531</c:v>
                </c:pt>
                <c:pt idx="1">
                  <c:v>9.5588235294117645</c:v>
                </c:pt>
                <c:pt idx="2">
                  <c:v>11.845730027548209</c:v>
                </c:pt>
                <c:pt idx="3">
                  <c:v>13.36996336996337</c:v>
                </c:pt>
                <c:pt idx="4">
                  <c:v>13.223050056083972</c:v>
                </c:pt>
              </c:numCache>
            </c:numRef>
          </c:val>
          <c:smooth val="0"/>
        </c:ser>
        <c:ser>
          <c:idx val="20"/>
          <c:order val="14"/>
          <c:tx>
            <c:strRef>
              <c:f>'Court Applications'!$AK$54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Applications'!$AL$54:$AP$54</c:f>
              <c:numCache>
                <c:formatCode>0.0</c:formatCode>
                <c:ptCount val="5"/>
                <c:pt idx="0">
                  <c:v>21.72043010752688</c:v>
                </c:pt>
                <c:pt idx="1">
                  <c:v>21.308016877637129</c:v>
                </c:pt>
                <c:pt idx="2">
                  <c:v>19.753086419753085</c:v>
                </c:pt>
                <c:pt idx="3">
                  <c:v>18.902439024390244</c:v>
                </c:pt>
                <c:pt idx="4">
                  <c:v>17.434520350293582</c:v>
                </c:pt>
              </c:numCache>
            </c:numRef>
          </c:val>
          <c:smooth val="0"/>
        </c:ser>
        <c:ser>
          <c:idx val="22"/>
          <c:order val="15"/>
          <c:tx>
            <c:strRef>
              <c:f>'Court Applications'!$AK$55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Applications'!$AL$55:$AP$55</c:f>
              <c:numCache>
                <c:formatCode>0.0</c:formatCode>
                <c:ptCount val="5"/>
                <c:pt idx="0">
                  <c:v>5.0080128205128203</c:v>
                </c:pt>
                <c:pt idx="1">
                  <c:v>4.7222222222222223</c:v>
                </c:pt>
                <c:pt idx="2">
                  <c:v>4.2026708562450903</c:v>
                </c:pt>
                <c:pt idx="3">
                  <c:v>5.3822152886115449</c:v>
                </c:pt>
                <c:pt idx="4">
                  <c:v>6.9498337831420196</c:v>
                </c:pt>
              </c:numCache>
            </c:numRef>
          </c:val>
          <c:smooth val="0"/>
        </c:ser>
        <c:ser>
          <c:idx val="7"/>
          <c:order val="16"/>
          <c:tx>
            <c:strRef>
              <c:f>'Court Applications'!$AK$56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'Court Applications'!$AL$56:$AP$56</c:f>
              <c:numCache>
                <c:formatCode>0.0</c:formatCode>
                <c:ptCount val="5"/>
                <c:pt idx="0">
                  <c:v>8.0168776371308006</c:v>
                </c:pt>
                <c:pt idx="1">
                  <c:v>9.3945720250521916</c:v>
                </c:pt>
                <c:pt idx="2">
                  <c:v>9.6707818930041149</c:v>
                </c:pt>
                <c:pt idx="3">
                  <c:v>10.408163265306122</c:v>
                </c:pt>
                <c:pt idx="4">
                  <c:v>15.365330961141888</c:v>
                </c:pt>
              </c:numCache>
            </c:numRef>
          </c:val>
          <c:smooth val="0"/>
        </c:ser>
        <c:ser>
          <c:idx val="8"/>
          <c:order val="17"/>
          <c:tx>
            <c:strRef>
              <c:f>'Court Applications'!$AK$57</c:f>
              <c:strCache>
                <c:ptCount val="1"/>
                <c:pt idx="0">
                  <c:v>Torbay</c:v>
                </c:pt>
              </c:strCache>
            </c:strRef>
          </c:tx>
          <c:spPr>
            <a:ln w="15875"/>
          </c:spPr>
          <c:marker>
            <c:symbol val="circle"/>
            <c:size val="5"/>
            <c:spPr>
              <a:solidFill>
                <a:schemeClr val="accent3">
                  <a:lumMod val="20000"/>
                  <a:lumOff val="80000"/>
                </a:schemeClr>
              </a:solidFill>
            </c:spPr>
          </c:marker>
          <c:val>
            <c:numRef>
              <c:f>'Court Applications'!$AL$57:$AP$57</c:f>
              <c:numCache>
                <c:formatCode>0.0</c:formatCode>
                <c:ptCount val="5"/>
                <c:pt idx="0">
                  <c:v>19.277108433734938</c:v>
                </c:pt>
                <c:pt idx="1">
                  <c:v>23.79032258064516</c:v>
                </c:pt>
                <c:pt idx="2">
                  <c:v>23.107569721115539</c:v>
                </c:pt>
                <c:pt idx="3">
                  <c:v>21.825396825396826</c:v>
                </c:pt>
                <c:pt idx="4">
                  <c:v>22.070705080203364</c:v>
                </c:pt>
              </c:numCache>
            </c:numRef>
          </c:val>
          <c:smooth val="0"/>
        </c:ser>
        <c:ser>
          <c:idx val="23"/>
          <c:order val="18"/>
          <c:tx>
            <c:strRef>
              <c:f>'Court Applications'!$AK$58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Applications'!$AL$58:$AP$58</c:f>
              <c:numCache>
                <c:formatCode>0.0</c:formatCode>
                <c:ptCount val="5"/>
                <c:pt idx="0">
                  <c:v>3.0640668523676879</c:v>
                </c:pt>
                <c:pt idx="1">
                  <c:v>5.8823529411764701</c:v>
                </c:pt>
                <c:pt idx="2">
                  <c:v>8.4269662921348321</c:v>
                </c:pt>
                <c:pt idx="3">
                  <c:v>13.725490196078432</c:v>
                </c:pt>
                <c:pt idx="4">
                  <c:v>10.85413709610086</c:v>
                </c:pt>
              </c:numCache>
            </c:numRef>
          </c:val>
          <c:smooth val="0"/>
        </c:ser>
        <c:ser>
          <c:idx val="24"/>
          <c:order val="19"/>
          <c:tx>
            <c:strRef>
              <c:f>'Court Applications'!$AK$59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Applications'!$AL$59:$AP$59</c:f>
              <c:numCache>
                <c:formatCode>0.0</c:formatCode>
                <c:ptCount val="5"/>
                <c:pt idx="0">
                  <c:v>4.2270531400966185</c:v>
                </c:pt>
                <c:pt idx="1">
                  <c:v>4.0119760479041915</c:v>
                </c:pt>
                <c:pt idx="2">
                  <c:v>5.2132701421800949</c:v>
                </c:pt>
                <c:pt idx="3">
                  <c:v>7.981220657276995</c:v>
                </c:pt>
                <c:pt idx="4">
                  <c:v>9.2570490390717328</c:v>
                </c:pt>
              </c:numCache>
            </c:numRef>
          </c:val>
          <c:smooth val="0"/>
        </c:ser>
        <c:ser>
          <c:idx val="25"/>
          <c:order val="20"/>
          <c:tx>
            <c:strRef>
              <c:f>'Court Applications'!$AK$60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Applications'!$AL$60:$AP$60</c:f>
              <c:numCache>
                <c:formatCode>0.0</c:formatCode>
                <c:ptCount val="5"/>
                <c:pt idx="0">
                  <c:v>6.6465256797583079</c:v>
                </c:pt>
                <c:pt idx="1">
                  <c:v>5.4054054054054053</c:v>
                </c:pt>
                <c:pt idx="2">
                  <c:v>3.5928143712574849</c:v>
                </c:pt>
                <c:pt idx="3">
                  <c:v>4.7477744807121667</c:v>
                </c:pt>
                <c:pt idx="4">
                  <c:v>7.6076779026217229</c:v>
                </c:pt>
              </c:numCache>
            </c:numRef>
          </c:val>
          <c:smooth val="0"/>
        </c:ser>
        <c:ser>
          <c:idx val="26"/>
          <c:order val="21"/>
          <c:tx>
            <c:strRef>
              <c:f>'Court Applications'!$AK$61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Applications'!$AL$61:$AP$61</c:f>
              <c:numCache>
                <c:formatCode>0.0</c:formatCode>
                <c:ptCount val="5"/>
                <c:pt idx="0">
                  <c:v>4.1899441340782122</c:v>
                </c:pt>
                <c:pt idx="1">
                  <c:v>5.2486187845303869</c:v>
                </c:pt>
                <c:pt idx="2">
                  <c:v>3.2520325203252032</c:v>
                </c:pt>
                <c:pt idx="3">
                  <c:v>5.3619302949061671</c:v>
                </c:pt>
                <c:pt idx="4">
                  <c:v>4.7344748678292436</c:v>
                </c:pt>
              </c:numCache>
            </c:numRef>
          </c:val>
          <c:smooth val="0"/>
        </c:ser>
        <c:ser>
          <c:idx val="4"/>
          <c:order val="22"/>
          <c:tx>
            <c:strRef>
              <c:f>'Court Applications'!$AK$62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Applications'!$AL$62:$AP$62</c:f>
              <c:numCache>
                <c:formatCode>0.0</c:formatCode>
                <c:ptCount val="5"/>
                <c:pt idx="0">
                  <c:v>7.306131168553728</c:v>
                </c:pt>
                <c:pt idx="1">
                  <c:v>7.1496714013143947</c:v>
                </c:pt>
                <c:pt idx="2">
                  <c:v>7.2944018485453208</c:v>
                </c:pt>
                <c:pt idx="3">
                  <c:v>9.3634325634742712</c:v>
                </c:pt>
                <c:pt idx="4">
                  <c:v>9.7610533454238659</c:v>
                </c:pt>
              </c:numCache>
            </c:numRef>
          </c:val>
          <c:smooth val="0"/>
        </c:ser>
        <c:ser>
          <c:idx val="14"/>
          <c:order val="23"/>
          <c:tx>
            <c:strRef>
              <c:f>'Court Applications'!$AK$63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'Court Applications'!$AL$63:$AP$63</c:f>
              <c:numCache>
                <c:formatCode>0.0</c:formatCode>
                <c:ptCount val="5"/>
                <c:pt idx="0">
                  <c:v>9.7451195437595963</c:v>
                </c:pt>
                <c:pt idx="1">
                  <c:v>9.2203956825131321</c:v>
                </c:pt>
                <c:pt idx="2">
                  <c:v>9.5689156896745082</c:v>
                </c:pt>
                <c:pt idx="3">
                  <c:v>10.833283381429879</c:v>
                </c:pt>
                <c:pt idx="4">
                  <c:v>10.735428619963706</c:v>
                </c:pt>
              </c:numCache>
            </c:numRef>
          </c:val>
          <c:smooth val="0"/>
        </c:ser>
        <c:ser>
          <c:idx val="6"/>
          <c:order val="24"/>
          <c:tx>
            <c:strRef>
              <c:f>'Court Applications'!$AK$64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'Court Applications'!$D$8:$H$8</c:f>
              <c:numCache>
                <c:formatCode>General</c:formatCode>
                <c:ptCount val="5"/>
                <c:pt idx="0">
                  <c:v>2013</c:v>
                </c:pt>
                <c:pt idx="1">
                  <c:v>2014</c:v>
                </c:pt>
                <c:pt idx="2">
                  <c:v>2015</c:v>
                </c:pt>
                <c:pt idx="3">
                  <c:v>2016</c:v>
                </c:pt>
                <c:pt idx="4">
                  <c:v>2017</c:v>
                </c:pt>
              </c:numCache>
            </c:numRef>
          </c:cat>
          <c:val>
            <c:numRef>
              <c:f>'Court Applications'!$AL$64:$AP$64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240832"/>
        <c:axId val="253242752"/>
      </c:lineChart>
      <c:catAx>
        <c:axId val="253240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242752"/>
        <c:crosses val="autoZero"/>
        <c:auto val="1"/>
        <c:lblAlgn val="ctr"/>
        <c:lblOffset val="100"/>
        <c:tickLblSkip val="1"/>
        <c:tickMarkSkip val="1"/>
        <c:noMultiLvlLbl val="0"/>
      </c:catAx>
      <c:valAx>
        <c:axId val="25324275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240832"/>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Care Applications to Court </a:t>
            </a:r>
          </a:p>
          <a:p>
            <a:pPr>
              <a:defRPr sz="1000" b="1" i="0" u="none" strike="noStrike" baseline="0">
                <a:solidFill>
                  <a:srgbClr val="000000"/>
                </a:solidFill>
                <a:latin typeface="Arial"/>
                <a:ea typeface="Arial"/>
                <a:cs typeface="Arial"/>
              </a:defRPr>
            </a:pPr>
            <a:r>
              <a:rPr lang="en-GB"/>
              <a:t>(Selected LA</a:t>
            </a:r>
            <a:r>
              <a:rPr lang="en-GB" baseline="0"/>
              <a:t> vs. SE)</a:t>
            </a:r>
            <a:r>
              <a:rPr lang="en-GB"/>
              <a:t> </a:t>
            </a:r>
          </a:p>
        </c:rich>
      </c:tx>
      <c:layout>
        <c:manualLayout>
          <c:xMode val="edge"/>
          <c:yMode val="edge"/>
          <c:x val="0.23322357432593657"/>
          <c:y val="3.8613923259592556E-3"/>
        </c:manualLayout>
      </c:layout>
      <c:overlay val="0"/>
      <c:spPr>
        <a:noFill/>
        <a:ln w="25400">
          <a:noFill/>
        </a:ln>
      </c:spPr>
    </c:title>
    <c:autoTitleDeleted val="0"/>
    <c:plotArea>
      <c:layout>
        <c:manualLayout>
          <c:layoutTarget val="inner"/>
          <c:xMode val="edge"/>
          <c:yMode val="edge"/>
          <c:x val="9.6909984154078643E-2"/>
          <c:y val="0.21104924384451942"/>
          <c:w val="0.65146216862752293"/>
          <c:h val="0.61574553180852398"/>
        </c:manualLayout>
      </c:layout>
      <c:barChart>
        <c:barDir val="col"/>
        <c:grouping val="clustered"/>
        <c:varyColors val="0"/>
        <c:ser>
          <c:idx val="6"/>
          <c:order val="0"/>
          <c:tx>
            <c:strRef>
              <c:f>'Court Applications'!$Z$4</c:f>
              <c:strCache>
                <c:ptCount val="1"/>
                <c:pt idx="0">
                  <c:v>Selected LA- (None)</c:v>
                </c:pt>
              </c:strCache>
            </c:strRef>
          </c:tx>
          <c:spPr>
            <a:solidFill>
              <a:srgbClr val="66FF99"/>
            </a:solidFill>
            <a:ln>
              <a:solidFill>
                <a:schemeClr val="tx1">
                  <a:lumMod val="75000"/>
                  <a:lumOff val="25000"/>
                </a:schemeClr>
              </a:solidFill>
            </a:ln>
          </c:spPr>
          <c:invertIfNegative val="0"/>
          <c:val>
            <c:numRef>
              <c:f>'Court Applications'!$X$70:$AB$70</c:f>
              <c:numCache>
                <c:formatCode>0.0</c:formatCode>
                <c:ptCount val="5"/>
                <c:pt idx="0">
                  <c:v>#N/A</c:v>
                </c:pt>
                <c:pt idx="1">
                  <c:v>#N/A</c:v>
                </c:pt>
                <c:pt idx="2">
                  <c:v>#N/A</c:v>
                </c:pt>
                <c:pt idx="3">
                  <c:v>#N/A</c:v>
                </c:pt>
                <c:pt idx="4">
                  <c:v>#N/A</c:v>
                </c:pt>
              </c:numCache>
            </c:numRef>
          </c:val>
        </c:ser>
        <c:ser>
          <c:idx val="4"/>
          <c:order val="1"/>
          <c:tx>
            <c:strRef>
              <c:f>'Court Applications'!$B$31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'Court Applications'!$K$8:$O$8</c:f>
              <c:numCache>
                <c:formatCode>General</c:formatCode>
                <c:ptCount val="5"/>
                <c:pt idx="0">
                  <c:v>2013</c:v>
                </c:pt>
                <c:pt idx="1">
                  <c:v>2014</c:v>
                </c:pt>
                <c:pt idx="2">
                  <c:v>2015</c:v>
                </c:pt>
                <c:pt idx="3">
                  <c:v>2016</c:v>
                </c:pt>
                <c:pt idx="4">
                  <c:v>2017</c:v>
                </c:pt>
              </c:numCache>
            </c:numRef>
          </c:cat>
          <c:val>
            <c:numRef>
              <c:f>'Court Applications'!$K$31:$O$31</c:f>
              <c:numCache>
                <c:formatCode>0.0</c:formatCode>
                <c:ptCount val="5"/>
                <c:pt idx="0">
                  <c:v>7.306131168553728</c:v>
                </c:pt>
                <c:pt idx="1">
                  <c:v>7.1496714013143947</c:v>
                </c:pt>
                <c:pt idx="2">
                  <c:v>7.2944018485453208</c:v>
                </c:pt>
                <c:pt idx="3">
                  <c:v>9.3634325634742712</c:v>
                </c:pt>
                <c:pt idx="4">
                  <c:v>9.7610533454238659</c:v>
                </c:pt>
              </c:numCache>
            </c:numRef>
          </c:val>
        </c:ser>
        <c:ser>
          <c:idx val="0"/>
          <c:order val="2"/>
          <c:tx>
            <c:strRef>
              <c:f>'Court Applications'!$B$32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'Court Applications'!$K$32:$O$32</c:f>
              <c:numCache>
                <c:formatCode>0.0</c:formatCode>
                <c:ptCount val="5"/>
                <c:pt idx="0">
                  <c:v>9.7451195437595963</c:v>
                </c:pt>
                <c:pt idx="1">
                  <c:v>9.2203956825131321</c:v>
                </c:pt>
                <c:pt idx="2">
                  <c:v>9.5689156896745082</c:v>
                </c:pt>
                <c:pt idx="3">
                  <c:v>10.833283381429879</c:v>
                </c:pt>
                <c:pt idx="4">
                  <c:v>10.735428619963706</c:v>
                </c:pt>
              </c:numCache>
            </c:numRef>
          </c:val>
        </c:ser>
        <c:dLbls>
          <c:showLegendKey val="0"/>
          <c:showVal val="0"/>
          <c:showCatName val="0"/>
          <c:showSerName val="0"/>
          <c:showPercent val="0"/>
          <c:showBubbleSize val="0"/>
        </c:dLbls>
        <c:gapWidth val="100"/>
        <c:axId val="253363712"/>
        <c:axId val="253365248"/>
      </c:barChart>
      <c:catAx>
        <c:axId val="253363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365248"/>
        <c:crosses val="autoZero"/>
        <c:auto val="1"/>
        <c:lblAlgn val="ctr"/>
        <c:lblOffset val="100"/>
        <c:noMultiLvlLbl val="0"/>
      </c:catAx>
      <c:valAx>
        <c:axId val="253365248"/>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363712"/>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61537120359955"/>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Distance from Expected Rate of Care Applications to Court</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'Court Applications'!$T$8</c:f>
              <c:strCache>
                <c:ptCount val="1"/>
                <c:pt idx="0">
                  <c:v>Distance</c:v>
                </c:pt>
              </c:strCache>
            </c:strRef>
          </c:tx>
          <c:spPr>
            <a:solidFill>
              <a:srgbClr val="FB994F"/>
            </a:solidFill>
            <a:ln w="25400">
              <a:noFill/>
            </a:ln>
          </c:spPr>
          <c:invertIfNegative val="0"/>
          <c:cat>
            <c:strRef>
              <c:f>'Court Applications'!$X$76:$X$99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'Court Applications'!$T$9:$T$32</c:f>
              <c:numCache>
                <c:formatCode>0.0</c:formatCode>
                <c:ptCount val="24"/>
                <c:pt idx="0">
                  <c:v>3.6139011641939387</c:v>
                </c:pt>
                <c:pt idx="1">
                  <c:v>8.8003517509408908</c:v>
                </c:pt>
                <c:pt idx="2">
                  <c:v>-0.21888876314389982</c:v>
                </c:pt>
                <c:pt idx="3">
                  <c:v>-1.9165925902778422</c:v>
                </c:pt>
                <c:pt idx="4">
                  <c:v>-1.0884922280412024</c:v>
                </c:pt>
                <c:pt idx="5">
                  <c:v>4.6692866666666681</c:v>
                </c:pt>
                <c:pt idx="6">
                  <c:v>-2.0476163152126592</c:v>
                </c:pt>
                <c:pt idx="7">
                  <c:v>-3.2774973656530122</c:v>
                </c:pt>
                <c:pt idx="8">
                  <c:v>0.30332512376016396</c:v>
                </c:pt>
                <c:pt idx="9">
                  <c:v>2.0466355961286808</c:v>
                </c:pt>
                <c:pt idx="10">
                  <c:v>-2.2415690909090884</c:v>
                </c:pt>
                <c:pt idx="11">
                  <c:v>9.2208502972080435</c:v>
                </c:pt>
                <c:pt idx="12">
                  <c:v>0.38344460706177941</c:v>
                </c:pt>
                <c:pt idx="13">
                  <c:v>3.1251900560839712</c:v>
                </c:pt>
                <c:pt idx="14">
                  <c:v>3.8768203502935812</c:v>
                </c:pt>
                <c:pt idx="15">
                  <c:v>-1.4181062168579812</c:v>
                </c:pt>
                <c:pt idx="16">
                  <c:v>4.4533909611418885</c:v>
                </c:pt>
                <c:pt idx="17">
                  <c:v>8.8182850802033634</c:v>
                </c:pt>
                <c:pt idx="18">
                  <c:v>2.2487570961008601</c:v>
                </c:pt>
                <c:pt idx="19">
                  <c:v>-0.19633096092826641</c:v>
                </c:pt>
                <c:pt idx="20">
                  <c:v>-0.31930209737827742</c:v>
                </c:pt>
                <c:pt idx="21">
                  <c:v>-2.6497851321707566</c:v>
                </c:pt>
                <c:pt idx="22">
                  <c:v>-0.21884524383842141</c:v>
                </c:pt>
                <c:pt idx="23">
                  <c:v>-1.0932372307170048</c:v>
                </c:pt>
              </c:numCache>
            </c:numRef>
          </c:val>
        </c:ser>
        <c:ser>
          <c:idx val="0"/>
          <c:order val="1"/>
          <c:tx>
            <c:strRef>
              <c:f>'Court Applications'!$Z$75</c:f>
              <c:strCache>
                <c:ptCount val="1"/>
                <c:pt idx="0">
                  <c:v>Distance from Expected Chart Highlight</c:v>
                </c:pt>
              </c:strCache>
            </c:strRef>
          </c:tx>
          <c:spPr>
            <a:solidFill>
              <a:srgbClr val="66FF99"/>
            </a:solidFill>
            <a:ln w="12700">
              <a:solidFill>
                <a:srgbClr val="000000"/>
              </a:solidFill>
              <a:prstDash val="solid"/>
            </a:ln>
          </c:spPr>
          <c:invertIfNegative val="0"/>
          <c:cat>
            <c:strRef>
              <c:f>'Court Applications'!$X$76:$X$99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'Court Applications'!$Z$76:$Z$99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53408000"/>
        <c:axId val="253409536"/>
      </c:barChart>
      <c:catAx>
        <c:axId val="25340800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09536"/>
        <c:crossesAt val="0"/>
        <c:auto val="1"/>
        <c:lblAlgn val="ctr"/>
        <c:lblOffset val="100"/>
        <c:noMultiLvlLbl val="0"/>
      </c:catAx>
      <c:valAx>
        <c:axId val="253409536"/>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3408000"/>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Care Applications to Court 2013-2017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'Court Applications'!$I$7</c:f>
              <c:strCache>
                <c:ptCount val="1"/>
                <c:pt idx="0">
                  <c:v>% Change 2014-17</c:v>
                </c:pt>
              </c:strCache>
            </c:strRef>
          </c:tx>
          <c:spPr>
            <a:solidFill>
              <a:srgbClr val="FB994F"/>
            </a:solidFill>
            <a:ln w="25400">
              <a:noFill/>
            </a:ln>
          </c:spPr>
          <c:invertIfNegative val="0"/>
          <c:cat>
            <c:strRef>
              <c:f>'Court Applications'!$B$9:$B$32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'Court Applications'!$I$9:$I$32</c:f>
              <c:numCache>
                <c:formatCode>0.0%</c:formatCode>
                <c:ptCount val="24"/>
                <c:pt idx="0">
                  <c:v>0.59090909090909094</c:v>
                </c:pt>
                <c:pt idx="1">
                  <c:v>0.49275362318840582</c:v>
                </c:pt>
                <c:pt idx="2">
                  <c:v>0.63934426229508201</c:v>
                </c:pt>
                <c:pt idx="3">
                  <c:v>0.24675324675324675</c:v>
                </c:pt>
                <c:pt idx="4">
                  <c:v>0.3532934131736527</c:v>
                </c:pt>
                <c:pt idx="5">
                  <c:v>7.6923076923076927E-2</c:v>
                </c:pt>
                <c:pt idx="6">
                  <c:v>0.11029411764705882</c:v>
                </c:pt>
                <c:pt idx="7">
                  <c:v>0.20408163265306123</c:v>
                </c:pt>
                <c:pt idx="8">
                  <c:v>0.65306122448979587</c:v>
                </c:pt>
                <c:pt idx="9">
                  <c:v>0.80681818181818177</c:v>
                </c:pt>
                <c:pt idx="10">
                  <c:v>2.1276595744680851E-2</c:v>
                </c:pt>
                <c:pt idx="11">
                  <c:v>2.08</c:v>
                </c:pt>
                <c:pt idx="12">
                  <c:v>0.28205128205128205</c:v>
                </c:pt>
                <c:pt idx="13">
                  <c:v>0.39423076923076922</c:v>
                </c:pt>
                <c:pt idx="14">
                  <c:v>-0.13861386138613863</c:v>
                </c:pt>
                <c:pt idx="15">
                  <c:v>0.51260504201680668</c:v>
                </c:pt>
                <c:pt idx="16">
                  <c:v>0.68888888888888888</c:v>
                </c:pt>
                <c:pt idx="17">
                  <c:v>-5.0847457627118647E-2</c:v>
                </c:pt>
                <c:pt idx="18">
                  <c:v>0.8571428571428571</c:v>
                </c:pt>
                <c:pt idx="19">
                  <c:v>1.3731343283582089</c:v>
                </c:pt>
                <c:pt idx="20">
                  <c:v>0.44444444444444442</c:v>
                </c:pt>
                <c:pt idx="21">
                  <c:v>-5.2631578947368418E-2</c:v>
                </c:pt>
                <c:pt idx="22">
                  <c:v>0.39881393624907341</c:v>
                </c:pt>
                <c:pt idx="23">
                  <c:v>0.19538926681783825</c:v>
                </c:pt>
              </c:numCache>
            </c:numRef>
          </c:val>
        </c:ser>
        <c:ser>
          <c:idx val="1"/>
          <c:order val="1"/>
          <c:tx>
            <c:strRef>
              <c:f>'Court Applications'!$Y$75</c:f>
              <c:strCache>
                <c:ptCount val="1"/>
                <c:pt idx="0">
                  <c:v>Percentage Change Chart Highlight</c:v>
                </c:pt>
              </c:strCache>
            </c:strRef>
          </c:tx>
          <c:spPr>
            <a:solidFill>
              <a:srgbClr val="66FF99"/>
            </a:solidFill>
            <a:ln w="12700">
              <a:solidFill>
                <a:srgbClr val="000000"/>
              </a:solidFill>
              <a:prstDash val="solid"/>
            </a:ln>
          </c:spPr>
          <c:invertIfNegative val="0"/>
          <c:cat>
            <c:strRef>
              <c:f>'Court Applications'!$B$9:$B$32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'Court Applications'!$Y$76:$Y$99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55269888"/>
        <c:axId val="255275776"/>
      </c:barChart>
      <c:catAx>
        <c:axId val="25526988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275776"/>
        <c:crosses val="autoZero"/>
        <c:auto val="1"/>
        <c:lblAlgn val="ctr"/>
        <c:lblOffset val="100"/>
        <c:noMultiLvlLbl val="0"/>
      </c:catAx>
      <c:valAx>
        <c:axId val="25527577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269888"/>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Percentage change in Number of Referrals 2014-2017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754659323684476"/>
          <c:w val="0.68840427716091512"/>
          <c:h val="0.80483344421018621"/>
        </c:manualLayout>
      </c:layout>
      <c:barChart>
        <c:barDir val="bar"/>
        <c:grouping val="clustered"/>
        <c:varyColors val="0"/>
        <c:ser>
          <c:idx val="0"/>
          <c:order val="0"/>
          <c:tx>
            <c:strRef>
              <c:f>Referrals!$I$7</c:f>
              <c:strCache>
                <c:ptCount val="1"/>
                <c:pt idx="0">
                  <c:v>% Change 2014-17</c:v>
                </c:pt>
              </c:strCache>
            </c:strRef>
          </c:tx>
          <c:spPr>
            <a:solidFill>
              <a:srgbClr val="FB994F"/>
            </a:solidFill>
            <a:ln w="25400">
              <a:noFill/>
            </a:ln>
          </c:spPr>
          <c:invertIfNegative val="0"/>
          <c:cat>
            <c:strRef>
              <c:f>Referrals!$B$9:$B$32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Referrals!$I$9:$I$32</c:f>
              <c:numCache>
                <c:formatCode>0.0%</c:formatCode>
                <c:ptCount val="24"/>
                <c:pt idx="0">
                  <c:v>0.44718309859154931</c:v>
                </c:pt>
                <c:pt idx="1">
                  <c:v>-0.19541587901701324</c:v>
                </c:pt>
                <c:pt idx="2">
                  <c:v>0.25789257892578926</c:v>
                </c:pt>
                <c:pt idx="3">
                  <c:v>-0.50524899057873485</c:v>
                </c:pt>
                <c:pt idx="4">
                  <c:v>0.19880335553910683</c:v>
                </c:pt>
                <c:pt idx="5">
                  <c:v>0.18181818181818182</c:v>
                </c:pt>
                <c:pt idx="6">
                  <c:v>-0.17527656021707369</c:v>
                </c:pt>
                <c:pt idx="7">
                  <c:v>-0.3585348673397511</c:v>
                </c:pt>
                <c:pt idx="8">
                  <c:v>-1.7527087316762269E-2</c:v>
                </c:pt>
                <c:pt idx="9">
                  <c:v>0.19661303979678238</c:v>
                </c:pt>
                <c:pt idx="10">
                  <c:v>0.36498353457738747</c:v>
                </c:pt>
                <c:pt idx="11">
                  <c:v>0.88625866050808311</c:v>
                </c:pt>
                <c:pt idx="12">
                  <c:v>1.2688472277622656</c:v>
                </c:pt>
                <c:pt idx="13">
                  <c:v>-0.34900517852275825</c:v>
                </c:pt>
                <c:pt idx="14">
                  <c:v>-0.12301930279458369</c:v>
                </c:pt>
                <c:pt idx="15">
                  <c:v>-8.237092391304348E-3</c:v>
                </c:pt>
                <c:pt idx="16">
                  <c:v>0.34028393966282167</c:v>
                </c:pt>
                <c:pt idx="17">
                  <c:v>-0.32890365448504982</c:v>
                </c:pt>
                <c:pt idx="18">
                  <c:v>0.32904263877715206</c:v>
                </c:pt>
                <c:pt idx="19">
                  <c:v>0.32339137017411052</c:v>
                </c:pt>
                <c:pt idx="20">
                  <c:v>-4.8897411313518699E-2</c:v>
                </c:pt>
                <c:pt idx="21">
                  <c:v>-0.3594632768361582</c:v>
                </c:pt>
                <c:pt idx="22">
                  <c:v>4.3861273253491068E-2</c:v>
                </c:pt>
                <c:pt idx="23">
                  <c:v>-1.775615688659167E-2</c:v>
                </c:pt>
              </c:numCache>
            </c:numRef>
          </c:val>
        </c:ser>
        <c:ser>
          <c:idx val="1"/>
          <c:order val="1"/>
          <c:tx>
            <c:strRef>
              <c:f>Referrals!$Z$4</c:f>
              <c:strCache>
                <c:ptCount val="1"/>
                <c:pt idx="0">
                  <c:v>Selected LA- (None)</c:v>
                </c:pt>
              </c:strCache>
            </c:strRef>
          </c:tx>
          <c:spPr>
            <a:solidFill>
              <a:srgbClr val="66FF99"/>
            </a:solidFill>
            <a:ln w="12700">
              <a:solidFill>
                <a:srgbClr val="000000"/>
              </a:solidFill>
              <a:prstDash val="solid"/>
            </a:ln>
          </c:spPr>
          <c:invertIfNegative val="0"/>
          <c:cat>
            <c:strRef>
              <c:f>Referrals!$B$9:$B$32</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Referrals!$Y$76:$Y$99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198010368"/>
        <c:axId val="198011904"/>
      </c:barChart>
      <c:catAx>
        <c:axId val="19801036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011904"/>
        <c:crosses val="autoZero"/>
        <c:auto val="1"/>
        <c:lblAlgn val="ctr"/>
        <c:lblOffset val="100"/>
        <c:noMultiLvlLbl val="0"/>
      </c:catAx>
      <c:valAx>
        <c:axId val="198011904"/>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010368"/>
        <c:crosses val="max"/>
        <c:crossBetween val="between"/>
      </c:valAx>
      <c:spPr>
        <a:noFill/>
        <a:ln w="3175">
          <a:solidFill>
            <a:srgbClr val="000000"/>
          </a:solidFill>
          <a:prstDash val="solid"/>
        </a:ln>
      </c:spPr>
    </c:plotArea>
    <c:legend>
      <c:legendPos val="t"/>
      <c:layout>
        <c:manualLayout>
          <c:xMode val="edge"/>
          <c:yMode val="edge"/>
          <c:x val="0.2503198463828385"/>
          <c:y val="6.9798205456876025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Looked After Children </a:t>
            </a:r>
            <a:r>
              <a:rPr lang="en-GB"/>
              <a:t>vs. IDACI</a:t>
            </a:r>
          </a:p>
        </c:rich>
      </c:tx>
      <c:layout>
        <c:manualLayout>
          <c:xMode val="edge"/>
          <c:yMode val="edge"/>
          <c:x val="0.2264459250286022"/>
          <c:y val="3.6125811358121193E-2"/>
        </c:manualLayout>
      </c:layout>
      <c:overlay val="0"/>
      <c:spPr>
        <a:noFill/>
        <a:ln w="25400">
          <a:noFill/>
        </a:ln>
      </c:spPr>
    </c:title>
    <c:autoTitleDeleted val="0"/>
    <c:plotArea>
      <c:layout>
        <c:manualLayout>
          <c:layoutTarget val="inner"/>
          <c:xMode val="edge"/>
          <c:yMode val="edge"/>
          <c:x val="0.17846630896801616"/>
          <c:y val="0.10979916766605345"/>
          <c:w val="0.71042412839987923"/>
          <c:h val="0.7425640385641078"/>
        </c:manualLayout>
      </c:layout>
      <c:scatterChart>
        <c:scatterStyle val="smoothMarker"/>
        <c:varyColors val="0"/>
        <c:ser>
          <c:idx val="5"/>
          <c:order val="5"/>
          <c:tx>
            <c:strRef>
              <c:f>'Looked After Children'!$X$67</c:f>
              <c:strCache>
                <c:ptCount val="1"/>
                <c:pt idx="0">
                  <c:v>National Trend 2016</c:v>
                </c:pt>
              </c:strCache>
            </c:strRef>
          </c:tx>
          <c:spPr>
            <a:ln w="15875">
              <a:solidFill>
                <a:srgbClr val="000000"/>
              </a:solidFill>
            </a:ln>
          </c:spPr>
          <c:marker>
            <c:symbol val="none"/>
          </c:marker>
          <c:xVal>
            <c:numRef>
              <c:f>'Looked After Children'!$AA$67:$AA$68</c:f>
              <c:numCache>
                <c:formatCode>General</c:formatCode>
                <c:ptCount val="2"/>
                <c:pt idx="0" formatCode="#,##0.0">
                  <c:v>5</c:v>
                </c:pt>
                <c:pt idx="1">
                  <c:v>30</c:v>
                </c:pt>
              </c:numCache>
            </c:numRef>
          </c:xVal>
          <c:yVal>
            <c:numRef>
              <c:f>'Looked After Children'!$AB$67:$AB$68</c:f>
              <c:numCache>
                <c:formatCode>0.0</c:formatCode>
                <c:ptCount val="2"/>
                <c:pt idx="0">
                  <c:v>30.557499999999997</c:v>
                </c:pt>
                <c:pt idx="1">
                  <c:v>87.91</c:v>
                </c:pt>
              </c:numCache>
            </c:numRef>
          </c:yVal>
          <c:smooth val="1"/>
        </c:ser>
        <c:dLbls>
          <c:showLegendKey val="0"/>
          <c:showVal val="0"/>
          <c:showCatName val="0"/>
          <c:showSerName val="0"/>
          <c:showPercent val="0"/>
          <c:showBubbleSize val="0"/>
        </c:dLbls>
        <c:axId val="255522688"/>
        <c:axId val="255574400"/>
      </c:scatterChart>
      <c:scatterChart>
        <c:scatterStyle val="lineMarker"/>
        <c:varyColors val="0"/>
        <c:ser>
          <c:idx val="0"/>
          <c:order val="0"/>
          <c:tx>
            <c:strRef>
              <c:f>'Looked After Children'!$AQ$37</c:f>
              <c:strCache>
                <c:ptCount val="1"/>
                <c:pt idx="0">
                  <c:v>IDACI 2015</c:v>
                </c:pt>
              </c:strCache>
            </c:strRef>
          </c:tx>
          <c:spPr>
            <a:ln w="28575">
              <a:noFill/>
            </a:ln>
          </c:spPr>
          <c:marker>
            <c:symbol val="diamond"/>
            <c:size val="5"/>
            <c:spPr>
              <a:solidFill>
                <a:schemeClr val="accent2">
                  <a:lumMod val="20000"/>
                  <a:lumOff val="80000"/>
                </a:schemeClr>
              </a:solidFill>
              <a:ln>
                <a:solidFill>
                  <a:schemeClr val="accent2">
                    <a:lumMod val="50000"/>
                  </a:schemeClr>
                </a:solidFill>
                <a:prstDash val="solid"/>
              </a:ln>
            </c:spPr>
          </c:marker>
          <c:dPt>
            <c:idx val="28"/>
            <c:marker>
              <c:symbol val="triangle"/>
              <c:size val="6"/>
            </c:marker>
            <c:bubble3D val="0"/>
          </c:dPt>
          <c:dLbls>
            <c:dLbl>
              <c:idx val="0"/>
              <c:layout>
                <c:manualLayout>
                  <c:x val="-0.15634218289085547"/>
                  <c:y val="-2.3862783358808891E-2"/>
                </c:manualLayout>
              </c:layout>
              <c:tx>
                <c:rich>
                  <a:bodyPr/>
                  <a:lstStyle/>
                  <a:p>
                    <a:r>
                      <a:rPr lang="en-US"/>
                      <a:t>Bracknell Forest</a:t>
                    </a:r>
                  </a:p>
                </c:rich>
              </c:tx>
              <c:dLblPos val="r"/>
              <c:showLegendKey val="0"/>
              <c:showVal val="0"/>
              <c:showCatName val="1"/>
              <c:showSerName val="0"/>
              <c:showPercent val="0"/>
              <c:showBubbleSize val="0"/>
            </c:dLbl>
            <c:dLbl>
              <c:idx val="1"/>
              <c:layout>
                <c:manualLayout>
                  <c:x val="-1.4749262536873156E-2"/>
                  <c:y val="0"/>
                </c:manualLayout>
              </c:layout>
              <c:tx>
                <c:rich>
                  <a:bodyPr/>
                  <a:lstStyle/>
                  <a:p>
                    <a:r>
                      <a:rPr lang="en-US"/>
                      <a:t>Brighton &amp; Hove</a:t>
                    </a:r>
                  </a:p>
                </c:rich>
              </c:tx>
              <c:dLblPos val="r"/>
              <c:showLegendKey val="0"/>
              <c:showVal val="0"/>
              <c:showCatName val="1"/>
              <c:showSerName val="0"/>
              <c:showPercent val="0"/>
              <c:showBubbleSize val="0"/>
            </c:dLbl>
            <c:dLbl>
              <c:idx val="2"/>
              <c:layout>
                <c:manualLayout>
                  <c:x val="-0.17547230008055176"/>
                  <c:y val="-1.9724901603847381E-2"/>
                </c:manualLayout>
              </c:layout>
              <c:tx>
                <c:rich>
                  <a:bodyPr/>
                  <a:lstStyle/>
                  <a:p>
                    <a:r>
                      <a:rPr lang="en-US"/>
                      <a:t>Buckinghamshire</a:t>
                    </a:r>
                  </a:p>
                </c:rich>
              </c:tx>
              <c:dLblPos val="r"/>
              <c:showLegendKey val="0"/>
              <c:showVal val="0"/>
              <c:showCatName val="1"/>
              <c:showSerName val="0"/>
              <c:showPercent val="0"/>
              <c:showBubbleSize val="0"/>
            </c:dLbl>
            <c:dLbl>
              <c:idx val="3"/>
              <c:tx>
                <c:rich>
                  <a:bodyPr/>
                  <a:lstStyle/>
                  <a:p>
                    <a:r>
                      <a:rPr lang="en-US"/>
                      <a:t>East Sussex</a:t>
                    </a:r>
                  </a:p>
                </c:rich>
              </c:tx>
              <c:showLegendKey val="0"/>
              <c:showVal val="0"/>
              <c:showCatName val="1"/>
              <c:showSerName val="0"/>
              <c:showPercent val="0"/>
              <c:showBubbleSize val="0"/>
            </c:dLbl>
            <c:dLbl>
              <c:idx val="4"/>
              <c:tx>
                <c:rich>
                  <a:bodyPr/>
                  <a:lstStyle/>
                  <a:p>
                    <a:r>
                      <a:rPr lang="en-US"/>
                      <a:t>Hampshire</a:t>
                    </a:r>
                  </a:p>
                </c:rich>
              </c:tx>
              <c:dLblPos val="r"/>
              <c:showLegendKey val="0"/>
              <c:showVal val="0"/>
              <c:showCatName val="1"/>
              <c:showSerName val="0"/>
              <c:showPercent val="0"/>
              <c:showBubbleSize val="0"/>
            </c:dLbl>
            <c:dLbl>
              <c:idx val="5"/>
              <c:tx>
                <c:rich>
                  <a:bodyPr/>
                  <a:lstStyle/>
                  <a:p>
                    <a:r>
                      <a:rPr lang="en-US"/>
                      <a:t>Isle of Wight</a:t>
                    </a:r>
                  </a:p>
                </c:rich>
              </c:tx>
              <c:showLegendKey val="0"/>
              <c:showVal val="0"/>
              <c:showCatName val="1"/>
              <c:showSerName val="0"/>
              <c:showPercent val="0"/>
              <c:showBubbleSize val="0"/>
            </c:dLbl>
            <c:dLbl>
              <c:idx val="6"/>
              <c:layout>
                <c:manualLayout>
                  <c:x val="-1.4749262536873156E-2"/>
                  <c:y val="2.9828479198511114E-3"/>
                </c:manualLayout>
              </c:layout>
              <c:tx>
                <c:rich>
                  <a:bodyPr/>
                  <a:lstStyle/>
                  <a:p>
                    <a:r>
                      <a:rPr lang="en-US"/>
                      <a:t>Kent</a:t>
                    </a:r>
                  </a:p>
                </c:rich>
              </c:tx>
              <c:showLegendKey val="0"/>
              <c:showVal val="0"/>
              <c:showCatName val="1"/>
              <c:showSerName val="0"/>
              <c:showPercent val="0"/>
              <c:showBubbleSize val="0"/>
            </c:dLbl>
            <c:dLbl>
              <c:idx val="7"/>
              <c:tx>
                <c:rich>
                  <a:bodyPr/>
                  <a:lstStyle/>
                  <a:p>
                    <a:r>
                      <a:rPr lang="en-US"/>
                      <a:t>Medway</a:t>
                    </a:r>
                  </a:p>
                </c:rich>
              </c:tx>
              <c:dLblPos val="r"/>
              <c:showLegendKey val="0"/>
              <c:showVal val="0"/>
              <c:showCatName val="1"/>
              <c:showSerName val="0"/>
              <c:showPercent val="0"/>
              <c:showBubbleSize val="0"/>
            </c:dLbl>
            <c:dLbl>
              <c:idx val="8"/>
              <c:layout>
                <c:manualLayout>
                  <c:x val="-0.13768448191763641"/>
                  <c:y val="-5.9656958397022227E-3"/>
                </c:manualLayout>
              </c:layout>
              <c:tx>
                <c:rich>
                  <a:bodyPr/>
                  <a:lstStyle/>
                  <a:p>
                    <a:r>
                      <a:rPr lang="en-US"/>
                      <a:t>Milton Keynes</a:t>
                    </a:r>
                  </a:p>
                </c:rich>
              </c:tx>
              <c:dLblPos val="r"/>
              <c:showLegendKey val="0"/>
              <c:showVal val="0"/>
              <c:showCatName val="1"/>
              <c:showSerName val="0"/>
              <c:showPercent val="0"/>
              <c:showBubbleSize val="0"/>
            </c:dLbl>
            <c:dLbl>
              <c:idx val="9"/>
              <c:tx>
                <c:rich>
                  <a:bodyPr/>
                  <a:lstStyle/>
                  <a:p>
                    <a:r>
                      <a:rPr lang="en-US"/>
                      <a:t>Oxfordshire</a:t>
                    </a:r>
                  </a:p>
                </c:rich>
              </c:tx>
              <c:dLblPos val="l"/>
              <c:showLegendKey val="0"/>
              <c:showVal val="0"/>
              <c:showCatName val="1"/>
              <c:showSerName val="0"/>
              <c:showPercent val="0"/>
              <c:showBubbleSize val="0"/>
            </c:dLbl>
            <c:dLbl>
              <c:idx val="10"/>
              <c:layout>
                <c:manualLayout>
                  <c:x val="-5.9982860015826978E-3"/>
                  <c:y val="0"/>
                </c:manualLayout>
              </c:layout>
              <c:tx>
                <c:rich>
                  <a:bodyPr/>
                  <a:lstStyle/>
                  <a:p>
                    <a:r>
                      <a:rPr lang="en-US"/>
                      <a:t>Portsmouth</a:t>
                    </a:r>
                  </a:p>
                </c:rich>
              </c:tx>
              <c:showLegendKey val="0"/>
              <c:showVal val="0"/>
              <c:showCatName val="1"/>
              <c:showSerName val="0"/>
              <c:showPercent val="0"/>
              <c:showBubbleSize val="0"/>
            </c:dLbl>
            <c:dLbl>
              <c:idx val="11"/>
              <c:tx>
                <c:rich>
                  <a:bodyPr/>
                  <a:lstStyle/>
                  <a:p>
                    <a:r>
                      <a:rPr lang="en-US"/>
                      <a:t>Reading</a:t>
                    </a:r>
                  </a:p>
                </c:rich>
              </c:tx>
              <c:dLblPos val="r"/>
              <c:showLegendKey val="0"/>
              <c:showVal val="0"/>
              <c:showCatName val="1"/>
              <c:showSerName val="0"/>
              <c:showPercent val="0"/>
              <c:showBubbleSize val="0"/>
            </c:dLbl>
            <c:dLbl>
              <c:idx val="12"/>
              <c:tx>
                <c:rich>
                  <a:bodyPr/>
                  <a:lstStyle/>
                  <a:p>
                    <a:r>
                      <a:rPr lang="en-US"/>
                      <a:t>Slough</a:t>
                    </a:r>
                  </a:p>
                </c:rich>
              </c:tx>
              <c:showLegendKey val="0"/>
              <c:showVal val="0"/>
              <c:showCatName val="1"/>
              <c:showSerName val="0"/>
              <c:showPercent val="0"/>
              <c:showBubbleSize val="0"/>
            </c:dLbl>
            <c:dLbl>
              <c:idx val="13"/>
              <c:tx>
                <c:rich>
                  <a:bodyPr/>
                  <a:lstStyle/>
                  <a:p>
                    <a:r>
                      <a:rPr lang="en-US"/>
                      <a:t>Southampton</a:t>
                    </a:r>
                  </a:p>
                </c:rich>
              </c:tx>
              <c:dLblPos val="l"/>
              <c:showLegendKey val="0"/>
              <c:showVal val="0"/>
              <c:showCatName val="1"/>
              <c:showSerName val="0"/>
              <c:showPercent val="0"/>
              <c:showBubbleSize val="0"/>
            </c:dLbl>
            <c:dLbl>
              <c:idx val="14"/>
              <c:tx>
                <c:rich>
                  <a:bodyPr/>
                  <a:lstStyle/>
                  <a:p>
                    <a:r>
                      <a:rPr lang="en-US"/>
                      <a:t>Surrey</a:t>
                    </a:r>
                  </a:p>
                </c:rich>
              </c:tx>
              <c:dLblPos val="l"/>
              <c:showLegendKey val="0"/>
              <c:showVal val="0"/>
              <c:showCatName val="1"/>
              <c:showSerName val="0"/>
              <c:showPercent val="0"/>
              <c:showBubbleSize val="0"/>
            </c:dLbl>
            <c:dLbl>
              <c:idx val="15"/>
              <c:tx>
                <c:rich>
                  <a:bodyPr/>
                  <a:lstStyle/>
                  <a:p>
                    <a:r>
                      <a:rPr lang="en-US"/>
                      <a:t>West Berkshire</a:t>
                    </a:r>
                  </a:p>
                </c:rich>
              </c:tx>
              <c:showLegendKey val="0"/>
              <c:showVal val="0"/>
              <c:showCatName val="1"/>
              <c:showSerName val="0"/>
              <c:showPercent val="0"/>
              <c:showBubbleSize val="0"/>
            </c:dLbl>
            <c:dLbl>
              <c:idx val="16"/>
              <c:layout>
                <c:manualLayout>
                  <c:x val="-0.13274336283185842"/>
                  <c:y val="5.9656958397022227E-3"/>
                </c:manualLayout>
              </c:layout>
              <c:tx>
                <c:rich>
                  <a:bodyPr/>
                  <a:lstStyle/>
                  <a:p>
                    <a:r>
                      <a:rPr lang="en-US"/>
                      <a:t>West Sussex</a:t>
                    </a:r>
                  </a:p>
                </c:rich>
              </c:tx>
              <c:dLblPos val="r"/>
              <c:showLegendKey val="0"/>
              <c:showVal val="0"/>
              <c:showCatName val="1"/>
              <c:showSerName val="0"/>
              <c:showPercent val="0"/>
              <c:showBubbleSize val="0"/>
            </c:dLbl>
            <c:dLbl>
              <c:idx val="17"/>
              <c:layout>
                <c:manualLayout>
                  <c:x val="-0.13800544710491783"/>
                  <c:y val="1.3242527825470671E-2"/>
                </c:manualLayout>
              </c:layout>
              <c:tx>
                <c:rich>
                  <a:bodyPr/>
                  <a:lstStyle/>
                  <a:p>
                    <a:r>
                      <a:rPr lang="en-US"/>
                      <a:t>Windsor &amp; Maidenhead</a:t>
                    </a:r>
                  </a:p>
                </c:rich>
              </c:tx>
              <c:dLblPos val="r"/>
              <c:showLegendKey val="0"/>
              <c:showVal val="0"/>
              <c:showCatName val="1"/>
              <c:showSerName val="0"/>
              <c:showPercent val="0"/>
              <c:showBubbleSize val="0"/>
            </c:dLbl>
            <c:dLbl>
              <c:idx val="18"/>
              <c:tx>
                <c:rich>
                  <a:bodyPr/>
                  <a:lstStyle/>
                  <a:p>
                    <a:r>
                      <a:rPr lang="en-US"/>
                      <a:t>Wokingham</a:t>
                    </a:r>
                  </a:p>
                </c:rich>
              </c:tx>
              <c:showLegendKey val="0"/>
              <c:showVal val="0"/>
              <c:showCatName val="1"/>
              <c:showSerName val="0"/>
              <c:showPercent val="0"/>
              <c:showBubbleSize val="0"/>
            </c:dLbl>
            <c:txPr>
              <a:bodyPr/>
              <a:lstStyle/>
              <a:p>
                <a:pPr>
                  <a:defRPr sz="600">
                    <a:solidFill>
                      <a:schemeClr val="bg1">
                        <a:lumMod val="65000"/>
                      </a:schemeClr>
                    </a:solidFill>
                  </a:defRPr>
                </a:pPr>
                <a:endParaRPr lang="en-US"/>
              </a:p>
            </c:txPr>
            <c:showLegendKey val="0"/>
            <c:showVal val="0"/>
            <c:showCatName val="1"/>
            <c:showSerName val="0"/>
            <c:showPercent val="0"/>
            <c:showBubbleSize val="0"/>
            <c:showLeaderLines val="0"/>
          </c:dLbls>
          <c:xVal>
            <c:numRef>
              <c:f>('Looked After Children'!$AQ$40:$AQ$52,'Looked After Children'!$AQ$54:$AQ$55,'Looked After Children'!$AQ$58:$AQ$61)</c:f>
              <c:numCache>
                <c:formatCode>0.0</c:formatCode>
                <c:ptCount val="19"/>
                <c:pt idx="0">
                  <c:v>11</c:v>
                </c:pt>
                <c:pt idx="1">
                  <c:v>18.3</c:v>
                </c:pt>
                <c:pt idx="2">
                  <c:v>9.8000000000000007</c:v>
                </c:pt>
                <c:pt idx="3">
                  <c:v>17.399999999999999</c:v>
                </c:pt>
                <c:pt idx="4">
                  <c:v>11.799999999999999</c:v>
                </c:pt>
                <c:pt idx="5">
                  <c:v>20.399999999999999</c:v>
                </c:pt>
                <c:pt idx="6">
                  <c:v>17.8</c:v>
                </c:pt>
                <c:pt idx="7">
                  <c:v>22</c:v>
                </c:pt>
                <c:pt idx="8">
                  <c:v>19.7</c:v>
                </c:pt>
                <c:pt idx="9">
                  <c:v>11.799999999999999</c:v>
                </c:pt>
                <c:pt idx="10">
                  <c:v>23.799999999999997</c:v>
                </c:pt>
                <c:pt idx="11">
                  <c:v>19.8</c:v>
                </c:pt>
                <c:pt idx="12">
                  <c:v>19.5</c:v>
                </c:pt>
                <c:pt idx="13">
                  <c:v>25</c:v>
                </c:pt>
                <c:pt idx="14">
                  <c:v>9.7000000000000011</c:v>
                </c:pt>
                <c:pt idx="15">
                  <c:v>10.4</c:v>
                </c:pt>
                <c:pt idx="16">
                  <c:v>12.9</c:v>
                </c:pt>
                <c:pt idx="17">
                  <c:v>8.4</c:v>
                </c:pt>
                <c:pt idx="18">
                  <c:v>6.8000000000000007</c:v>
                </c:pt>
              </c:numCache>
            </c:numRef>
          </c:xVal>
          <c:yVal>
            <c:numRef>
              <c:f>('Looked After Children'!$AP$40:$AP$52,'Looked After Children'!$AP$54:$AP$55,'Looked After Children'!$AP$58:$AP$61)</c:f>
              <c:numCache>
                <c:formatCode>0.0</c:formatCode>
                <c:ptCount val="19"/>
                <c:pt idx="0">
                  <c:v>40.817775253780084</c:v>
                </c:pt>
                <c:pt idx="1">
                  <c:v>88.726818899787432</c:v>
                </c:pt>
                <c:pt idx="2">
                  <c:v>37.232519127695262</c:v>
                </c:pt>
                <c:pt idx="3">
                  <c:v>52.86859322337925</c:v>
                </c:pt>
                <c:pt idx="4">
                  <c:v>50.920998193011798</c:v>
                </c:pt>
                <c:pt idx="5">
                  <c:v>89.285714285714278</c:v>
                </c:pt>
                <c:pt idx="6">
                  <c:v>57.049347685748174</c:v>
                </c:pt>
                <c:pt idx="7">
                  <c:v>61.227373345683468</c:v>
                </c:pt>
                <c:pt idx="8">
                  <c:v>58.827033628213151</c:v>
                </c:pt>
                <c:pt idx="9">
                  <c:v>46.537016172487874</c:v>
                </c:pt>
                <c:pt idx="10">
                  <c:v>81.818181818181827</c:v>
                </c:pt>
                <c:pt idx="11">
                  <c:v>70.958762042520675</c:v>
                </c:pt>
                <c:pt idx="12">
                  <c:v>45.887069506834763</c:v>
                </c:pt>
                <c:pt idx="13">
                  <c:v>108.21426424320154</c:v>
                </c:pt>
                <c:pt idx="14">
                  <c:v>33.59086328518643</c:v>
                </c:pt>
                <c:pt idx="15">
                  <c:v>44.529793214772752</c:v>
                </c:pt>
                <c:pt idx="16">
                  <c:v>38.716588748318884</c:v>
                </c:pt>
                <c:pt idx="17">
                  <c:v>32.186329588014985</c:v>
                </c:pt>
                <c:pt idx="18">
                  <c:v>19.726978615955179</c:v>
                </c:pt>
              </c:numCache>
            </c:numRef>
          </c:yVal>
          <c:smooth val="0"/>
        </c:ser>
        <c:ser>
          <c:idx val="3"/>
          <c:order val="1"/>
          <c:tx>
            <c:v>SouthWest</c:v>
          </c:tx>
          <c:spPr>
            <a:ln w="25400">
              <a:noFill/>
            </a:ln>
          </c:spPr>
          <c:marker>
            <c:symbol val="diamond"/>
            <c:size val="5"/>
            <c:spPr>
              <a:solidFill>
                <a:schemeClr val="tx2">
                  <a:lumMod val="20000"/>
                  <a:lumOff val="80000"/>
                </a:schemeClr>
              </a:solidFill>
              <a:ln>
                <a:solidFill>
                  <a:schemeClr val="tx2"/>
                </a:solidFill>
              </a:ln>
            </c:spPr>
          </c:marker>
          <c:dPt>
            <c:idx val="0"/>
            <c:bubble3D val="0"/>
          </c:dPt>
          <c:dLbls>
            <c:dLbl>
              <c:idx val="0"/>
              <c:tx>
                <c:rich>
                  <a:bodyPr/>
                  <a:lstStyle/>
                  <a:p>
                    <a:r>
                      <a:rPr lang="en-GB"/>
                      <a:t>Somerset</a:t>
                    </a:r>
                  </a:p>
                </c:rich>
              </c:tx>
              <c:showLegendKey val="0"/>
              <c:showVal val="0"/>
              <c:showCatName val="0"/>
              <c:showSerName val="1"/>
              <c:showPercent val="0"/>
              <c:showBubbleSize val="0"/>
            </c:dLbl>
            <c:dLbl>
              <c:idx val="1"/>
              <c:tx>
                <c:rich>
                  <a:bodyPr/>
                  <a:lstStyle/>
                  <a:p>
                    <a:r>
                      <a:rPr lang="en-GB"/>
                      <a:t>Swindon</a:t>
                    </a:r>
                  </a:p>
                </c:rich>
              </c:tx>
              <c:dLblPos val="l"/>
              <c:showLegendKey val="0"/>
              <c:showVal val="0"/>
              <c:showCatName val="0"/>
              <c:showSerName val="1"/>
              <c:showPercent val="0"/>
              <c:showBubbleSize val="0"/>
            </c:dLbl>
            <c:dLbl>
              <c:idx val="2"/>
              <c:tx>
                <c:rich>
                  <a:bodyPr/>
                  <a:lstStyle/>
                  <a:p>
                    <a:r>
                      <a:rPr lang="en-GB"/>
                      <a:t>Torbay</a:t>
                    </a:r>
                  </a:p>
                </c:rich>
              </c:tx>
              <c:showLegendKey val="0"/>
              <c:showVal val="0"/>
              <c:showCatName val="0"/>
              <c:showSerName val="1"/>
              <c:showPercent val="0"/>
              <c:showBubbleSize val="0"/>
            </c:dLbl>
            <c:spPr>
              <a:noFill/>
              <a:ln w="25400">
                <a:noFill/>
              </a:ln>
            </c:spPr>
            <c:txPr>
              <a:bodyPr wrap="square" lIns="38100" tIns="19050" rIns="38100" bIns="19050" anchor="ctr">
                <a:spAutoFit/>
              </a:bodyPr>
              <a:lstStyle/>
              <a:p>
                <a:pPr>
                  <a:defRPr sz="600" b="0" i="0" u="none" strike="noStrike" baseline="0">
                    <a:solidFill>
                      <a:schemeClr val="bg1">
                        <a:lumMod val="65000"/>
                      </a:schemeClr>
                    </a:solidFill>
                    <a:latin typeface="Arial"/>
                    <a:ea typeface="Arial"/>
                    <a:cs typeface="Arial"/>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('Looked After Children'!$AQ$53,'Looked After Children'!$AQ$56,'Looked After Children'!$AQ$57)</c:f>
              <c:numCache>
                <c:formatCode>0.0</c:formatCode>
                <c:ptCount val="3"/>
                <c:pt idx="0">
                  <c:v>14.8</c:v>
                </c:pt>
                <c:pt idx="1">
                  <c:v>17.2</c:v>
                </c:pt>
                <c:pt idx="2">
                  <c:v>24.1</c:v>
                </c:pt>
              </c:numCache>
            </c:numRef>
          </c:xVal>
          <c:yVal>
            <c:numRef>
              <c:f>('Looked After Children'!$AP$53,'Looked After Children'!$AP$56,'Looked After Children'!$AP$57)</c:f>
              <c:numCache>
                <c:formatCode>0.0</c:formatCode>
                <c:ptCount val="3"/>
                <c:pt idx="0">
                  <c:v>43.316888114757838</c:v>
                </c:pt>
                <c:pt idx="1">
                  <c:v>65.707007399619911</c:v>
                </c:pt>
                <c:pt idx="2">
                  <c:v>112.32412406889212</c:v>
                </c:pt>
              </c:numCache>
            </c:numRef>
          </c:yVal>
          <c:smooth val="0"/>
        </c:ser>
        <c:ser>
          <c:idx val="1"/>
          <c:order val="2"/>
          <c:tx>
            <c:strRef>
              <c:f>'Looked After Children'!$Z$4</c:f>
              <c:strCache>
                <c:ptCount val="1"/>
                <c:pt idx="0">
                  <c:v>Selected LA- (None)</c:v>
                </c:pt>
              </c:strCache>
            </c:strRef>
          </c:tx>
          <c:spPr>
            <a:ln w="28575">
              <a:noFill/>
            </a:ln>
          </c:spPr>
          <c:marker>
            <c:symbol val="circle"/>
            <c:size val="7"/>
            <c:spPr>
              <a:solidFill>
                <a:srgbClr val="66FF99"/>
              </a:solidFill>
              <a:ln>
                <a:solidFill>
                  <a:prstClr val="black"/>
                </a:solidFill>
              </a:ln>
            </c:spPr>
          </c:marker>
          <c:xVal>
            <c:numRef>
              <c:f>'Looked After Children'!$Y$40</c:f>
              <c:numCache>
                <c:formatCode>0.00</c:formatCode>
                <c:ptCount val="1"/>
                <c:pt idx="0">
                  <c:v>#N/A</c:v>
                </c:pt>
              </c:numCache>
            </c:numRef>
          </c:xVal>
          <c:yVal>
            <c:numRef>
              <c:f>'Looked After Children'!$Z$40</c:f>
              <c:numCache>
                <c:formatCode>0.00</c:formatCode>
                <c:ptCount val="1"/>
                <c:pt idx="0">
                  <c:v>#N/A</c:v>
                </c:pt>
              </c:numCache>
            </c:numRef>
          </c:yVal>
          <c:smooth val="0"/>
        </c:ser>
        <c:ser>
          <c:idx val="2"/>
          <c:order val="3"/>
          <c:tx>
            <c:strRef>
              <c:f>'Looked After Children'!$X$65</c:f>
              <c:strCache>
                <c:ptCount val="1"/>
                <c:pt idx="0">
                  <c:v>South East LA Trend</c:v>
                </c:pt>
              </c:strCache>
            </c:strRef>
          </c:tx>
          <c:spPr>
            <a:ln w="15875">
              <a:solidFill>
                <a:srgbClr val="BA1400"/>
              </a:solidFill>
              <a:prstDash val="solid"/>
            </a:ln>
          </c:spPr>
          <c:marker>
            <c:symbol val="none"/>
          </c:marker>
          <c:dLbls>
            <c:dLbl>
              <c:idx val="0"/>
              <c:delete val="1"/>
            </c:dLbl>
            <c:dLbl>
              <c:idx val="1"/>
              <c:layout>
                <c:manualLayout>
                  <c:x val="-5.1041486946998761E-2"/>
                  <c:y val="-2.181659665977399E-2"/>
                </c:manualLayout>
              </c:layout>
              <c:tx>
                <c:rich>
                  <a:bodyPr/>
                  <a:lstStyle/>
                  <a:p>
                    <a:r>
                      <a:rPr lang="en-US" sz="900">
                        <a:solidFill>
                          <a:srgbClr val="C00000"/>
                        </a:solidFill>
                      </a:rPr>
                      <a:t>R² = 0.7307</a:t>
                    </a:r>
                  </a:p>
                </c:rich>
              </c:tx>
              <c:showLegendKey val="0"/>
              <c:showVal val="1"/>
              <c:showCatName val="0"/>
              <c:showSerName val="0"/>
              <c:showPercent val="0"/>
              <c:showBubbleSize val="0"/>
            </c:dLbl>
            <c:txPr>
              <a:bodyPr/>
              <a:lstStyle/>
              <a:p>
                <a:pPr>
                  <a:defRPr sz="900">
                    <a:solidFill>
                      <a:srgbClr val="C00000"/>
                    </a:solidFill>
                  </a:defRPr>
                </a:pPr>
                <a:endParaRPr lang="en-US"/>
              </a:p>
            </c:txPr>
            <c:showLegendKey val="0"/>
            <c:showVal val="1"/>
            <c:showCatName val="0"/>
            <c:showSerName val="0"/>
            <c:showPercent val="0"/>
            <c:showBubbleSize val="0"/>
            <c:showLeaderLines val="0"/>
          </c:dLbls>
          <c:xVal>
            <c:numRef>
              <c:f>'Looked After Children'!$AA$65:$AA$66</c:f>
              <c:numCache>
                <c:formatCode>General</c:formatCode>
                <c:ptCount val="2"/>
                <c:pt idx="0" formatCode="#,##0.0">
                  <c:v>5</c:v>
                </c:pt>
                <c:pt idx="1">
                  <c:v>30</c:v>
                </c:pt>
              </c:numCache>
            </c:numRef>
          </c:xVal>
          <c:yVal>
            <c:numRef>
              <c:f>'Looked After Children'!$AB$65:$AB$66</c:f>
              <c:numCache>
                <c:formatCode>0.0</c:formatCode>
                <c:ptCount val="2"/>
                <c:pt idx="0">
                  <c:v>18.749000000000002</c:v>
                </c:pt>
                <c:pt idx="1">
                  <c:v>106.04149999999998</c:v>
                </c:pt>
              </c:numCache>
            </c:numRef>
          </c:yVal>
          <c:smooth val="0"/>
        </c:ser>
        <c:ser>
          <c:idx val="4"/>
          <c:order val="4"/>
          <c:tx>
            <c:strRef>
              <c:f>'Looked After Children'!$B$31</c:f>
              <c:strCache>
                <c:ptCount val="1"/>
                <c:pt idx="0">
                  <c:v>South East</c:v>
                </c:pt>
              </c:strCache>
            </c:strRef>
          </c:tx>
          <c:spPr>
            <a:ln w="28575">
              <a:noFill/>
            </a:ln>
          </c:spPr>
          <c:marker>
            <c:symbol val="circle"/>
            <c:size val="5"/>
            <c:spPr>
              <a:solidFill>
                <a:srgbClr val="FFFFFF"/>
              </a:solidFill>
              <a:ln w="22225">
                <a:solidFill>
                  <a:srgbClr val="BA1400"/>
                </a:solidFill>
                <a:prstDash val="solid"/>
              </a:ln>
            </c:spPr>
          </c:marker>
          <c:xVal>
            <c:numRef>
              <c:f>'Looked After Children'!$R$31</c:f>
              <c:numCache>
                <c:formatCode>0.0</c:formatCode>
                <c:ptCount val="1"/>
                <c:pt idx="0">
                  <c:v>14.45223640702325</c:v>
                </c:pt>
              </c:numCache>
            </c:numRef>
          </c:xVal>
          <c:yVal>
            <c:numRef>
              <c:f>'Looked After Children'!$O$31</c:f>
              <c:numCache>
                <c:formatCode>0.0</c:formatCode>
                <c:ptCount val="1"/>
                <c:pt idx="0">
                  <c:v>51.107157950602961</c:v>
                </c:pt>
              </c:numCache>
            </c:numRef>
          </c:yVal>
          <c:smooth val="0"/>
        </c:ser>
        <c:dLbls>
          <c:showLegendKey val="0"/>
          <c:showVal val="0"/>
          <c:showCatName val="0"/>
          <c:showSerName val="0"/>
          <c:showPercent val="0"/>
          <c:showBubbleSize val="0"/>
        </c:dLbls>
        <c:axId val="255522688"/>
        <c:axId val="255574400"/>
      </c:scatterChart>
      <c:valAx>
        <c:axId val="25552268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Local Authority IDACI Score 2015</a:t>
                </a:r>
              </a:p>
            </c:rich>
          </c:tx>
          <c:layout>
            <c:manualLayout>
              <c:xMode val="edge"/>
              <c:yMode val="edge"/>
              <c:x val="0.34957517478456784"/>
              <c:y val="0.9192922109775711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574400"/>
        <c:crosses val="autoZero"/>
        <c:crossBetween val="midCat"/>
      </c:valAx>
      <c:valAx>
        <c:axId val="255574400"/>
        <c:scaling>
          <c:orientation val="minMax"/>
        </c:scaling>
        <c:delete val="0"/>
        <c:axPos val="l"/>
        <c:majorGridlines>
          <c:spPr>
            <a:ln w="12700">
              <a:solidFill>
                <a:srgbClr val="80808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Rate of </a:t>
                </a:r>
                <a:r>
                  <a:rPr lang="en-GB" sz="800" b="1" i="0" u="none" strike="noStrike" baseline="0">
                    <a:effectLst/>
                  </a:rPr>
                  <a:t>Looked After Children </a:t>
                </a:r>
                <a:r>
                  <a:rPr lang="en-GB"/>
                  <a:t>per 10,000 0-17 year olds</a:t>
                </a:r>
              </a:p>
            </c:rich>
          </c:tx>
          <c:layout>
            <c:manualLayout>
              <c:xMode val="edge"/>
              <c:yMode val="edge"/>
              <c:x val="4.1925738303691069E-2"/>
              <c:y val="0.1857238549856776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55522688"/>
        <c:crosses val="autoZero"/>
        <c:crossBetween val="midCat"/>
      </c:valAx>
      <c:spPr>
        <a:noFill/>
        <a:ln w="3175">
          <a:solidFill>
            <a:srgbClr val="000000"/>
          </a:solidFill>
          <a:prstDash val="solid"/>
        </a:ln>
      </c:spPr>
    </c:plotArea>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paperSize="9"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Looked After Children, per 10,000 0-17 year olds</a:t>
            </a:r>
          </a:p>
        </c:rich>
      </c:tx>
      <c:layout>
        <c:manualLayout>
          <c:xMode val="edge"/>
          <c:yMode val="edge"/>
          <c:x val="0.15320282593134354"/>
          <c:y val="2.0819758371612838E-2"/>
        </c:manualLayout>
      </c:layout>
      <c:overlay val="0"/>
      <c:spPr>
        <a:noFill/>
        <a:ln w="25400">
          <a:noFill/>
        </a:ln>
      </c:spPr>
    </c:title>
    <c:autoTitleDeleted val="0"/>
    <c:plotArea>
      <c:layout>
        <c:manualLayout>
          <c:layoutTarget val="inner"/>
          <c:xMode val="edge"/>
          <c:yMode val="edge"/>
          <c:x val="8.9669774541780586E-2"/>
          <c:y val="7.5616524512562011E-2"/>
          <c:w val="0.57508230927201043"/>
          <c:h val="0.84050498859185963"/>
        </c:manualLayout>
      </c:layout>
      <c:lineChart>
        <c:grouping val="standard"/>
        <c:varyColors val="0"/>
        <c:ser>
          <c:idx val="0"/>
          <c:order val="0"/>
          <c:tx>
            <c:strRef>
              <c:f>'Looked After Children'!$AK$40</c:f>
              <c:strCache>
                <c:ptCount val="1"/>
                <c:pt idx="0">
                  <c:v>Bracknell Forest</c:v>
                </c:pt>
              </c:strCache>
            </c:strRef>
          </c:tx>
          <c:spPr>
            <a:ln w="12700">
              <a:solidFill>
                <a:srgbClr val="002060"/>
              </a:solidFill>
              <a:prstDash val="solid"/>
            </a:ln>
          </c:spPr>
          <c:marker>
            <c:symbol val="diamond"/>
            <c:size val="5"/>
            <c:spPr>
              <a:solidFill>
                <a:srgbClr val="002060"/>
              </a:solidFill>
              <a:ln>
                <a:solidFill>
                  <a:srgbClr val="002060"/>
                </a:solidFill>
                <a:prstDash val="solid"/>
              </a:ln>
            </c:spPr>
          </c:marker>
          <c:dPt>
            <c:idx val="0"/>
            <c:bubble3D val="0"/>
          </c:dPt>
          <c:cat>
            <c:numRef>
              <c:f>'Looked After Children'!$D$8:$H$8</c:f>
              <c:numCache>
                <c:formatCode>General</c:formatCode>
                <c:ptCount val="5"/>
                <c:pt idx="0">
                  <c:v>2013</c:v>
                </c:pt>
                <c:pt idx="1">
                  <c:v>2014</c:v>
                </c:pt>
                <c:pt idx="2">
                  <c:v>2015</c:v>
                </c:pt>
                <c:pt idx="3">
                  <c:v>2016</c:v>
                </c:pt>
                <c:pt idx="4">
                  <c:v>2017</c:v>
                </c:pt>
              </c:numCache>
            </c:numRef>
          </c:cat>
          <c:val>
            <c:numRef>
              <c:f>'Looked After Children'!$AL$40:$AP$40</c:f>
              <c:numCache>
                <c:formatCode>0.0</c:formatCode>
                <c:ptCount val="5"/>
                <c:pt idx="0">
                  <c:v>39.473684210526315</c:v>
                </c:pt>
                <c:pt idx="1">
                  <c:v>42.435424354243537</c:v>
                </c:pt>
                <c:pt idx="2">
                  <c:v>37.769784172661872</c:v>
                </c:pt>
                <c:pt idx="3">
                  <c:v>35.460992907801419</c:v>
                </c:pt>
                <c:pt idx="4">
                  <c:v>40.817775253780084</c:v>
                </c:pt>
              </c:numCache>
            </c:numRef>
          </c:val>
          <c:smooth val="0"/>
        </c:ser>
        <c:ser>
          <c:idx val="1"/>
          <c:order val="1"/>
          <c:tx>
            <c:strRef>
              <c:f>'Looked After Children'!$AK$41</c:f>
              <c:strCache>
                <c:ptCount val="1"/>
                <c:pt idx="0">
                  <c:v>Brighton &amp; Hove</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Children'!$AL$41:$AP$41</c:f>
              <c:numCache>
                <c:formatCode>0.0</c:formatCode>
                <c:ptCount val="5"/>
                <c:pt idx="0">
                  <c:v>88.645418326693218</c:v>
                </c:pt>
                <c:pt idx="1">
                  <c:v>91.089108910891085</c:v>
                </c:pt>
                <c:pt idx="2">
                  <c:v>92.156862745098039</c:v>
                </c:pt>
                <c:pt idx="3">
                  <c:v>84.9609375</c:v>
                </c:pt>
                <c:pt idx="4">
                  <c:v>88.726818899787432</c:v>
                </c:pt>
              </c:numCache>
            </c:numRef>
          </c:val>
          <c:smooth val="0"/>
        </c:ser>
        <c:ser>
          <c:idx val="2"/>
          <c:order val="2"/>
          <c:tx>
            <c:strRef>
              <c:f>'Looked After Children'!$AK$42</c:f>
              <c:strCache>
                <c:ptCount val="1"/>
                <c:pt idx="0">
                  <c:v>Buckinghamshire</c:v>
                </c:pt>
              </c:strCache>
            </c:strRef>
          </c:tx>
          <c:spPr>
            <a:ln w="12700">
              <a:solidFill>
                <a:srgbClr val="CCCC00"/>
              </a:solidFill>
              <a:prstDash val="solid"/>
            </a:ln>
          </c:spPr>
          <c:marker>
            <c:symbol val="triangle"/>
            <c:size val="5"/>
            <c:spPr>
              <a:solidFill>
                <a:srgbClr val="CCCC00"/>
              </a:solidFill>
              <a:ln>
                <a:solidFill>
                  <a:srgbClr val="CCCC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Children'!$AL$42:$AP$42</c:f>
              <c:numCache>
                <c:formatCode>0.0</c:formatCode>
                <c:ptCount val="5"/>
                <c:pt idx="0">
                  <c:v>34.393809114359414</c:v>
                </c:pt>
                <c:pt idx="1">
                  <c:v>37.414965986394556</c:v>
                </c:pt>
                <c:pt idx="2">
                  <c:v>36.585365853658537</c:v>
                </c:pt>
                <c:pt idx="3">
                  <c:v>38.142620232172476</c:v>
                </c:pt>
                <c:pt idx="4">
                  <c:v>37.232519127695262</c:v>
                </c:pt>
              </c:numCache>
            </c:numRef>
          </c:val>
          <c:smooth val="0"/>
        </c:ser>
        <c:ser>
          <c:idx val="5"/>
          <c:order val="3"/>
          <c:tx>
            <c:strRef>
              <c:f>'Looked After Children'!$AK$43</c:f>
              <c:strCache>
                <c:ptCount val="1"/>
                <c:pt idx="0">
                  <c:v>East Sussex</c:v>
                </c:pt>
              </c:strCache>
            </c:strRef>
          </c:tx>
          <c:spPr>
            <a:ln w="12700">
              <a:solidFill>
                <a:srgbClr val="FF6600"/>
              </a:solidFill>
              <a:prstDash val="solid"/>
            </a:ln>
          </c:spPr>
          <c:marker>
            <c:symbol val="circle"/>
            <c:size val="5"/>
            <c:spPr>
              <a:solidFill>
                <a:srgbClr val="FF6600"/>
              </a:solidFill>
              <a:ln>
                <a:solidFill>
                  <a:srgbClr val="FF66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Children'!$AL$43:$AP$43</c:f>
              <c:numCache>
                <c:formatCode>0.0</c:formatCode>
                <c:ptCount val="5"/>
                <c:pt idx="0">
                  <c:v>56.992337164750957</c:v>
                </c:pt>
                <c:pt idx="1">
                  <c:v>54.866412213740453</c:v>
                </c:pt>
                <c:pt idx="2">
                  <c:v>51.70777988614801</c:v>
                </c:pt>
                <c:pt idx="3">
                  <c:v>51.463644948064214</c:v>
                </c:pt>
                <c:pt idx="4">
                  <c:v>52.86859322337925</c:v>
                </c:pt>
              </c:numCache>
            </c:numRef>
          </c:val>
          <c:smooth val="0"/>
        </c:ser>
        <c:ser>
          <c:idx val="9"/>
          <c:order val="4"/>
          <c:tx>
            <c:strRef>
              <c:f>'Looked After Children'!$AK$44</c:f>
              <c:strCache>
                <c:ptCount val="1"/>
                <c:pt idx="0">
                  <c:v>Hampshire</c:v>
                </c:pt>
              </c:strCache>
            </c:strRef>
          </c:tx>
          <c:spPr>
            <a:ln w="12700">
              <a:solidFill>
                <a:srgbClr val="66FFFF"/>
              </a:solidFill>
              <a:prstDash val="solid"/>
            </a:ln>
          </c:spPr>
          <c:marker>
            <c:symbol val="diamond"/>
            <c:size val="5"/>
            <c:spPr>
              <a:solidFill>
                <a:srgbClr val="66FFFF"/>
              </a:solidFill>
              <a:ln>
                <a:solidFill>
                  <a:srgbClr val="66FF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Children'!$AL$44:$AP$44</c:f>
              <c:numCache>
                <c:formatCode>0.0</c:formatCode>
                <c:ptCount val="5"/>
                <c:pt idx="0">
                  <c:v>40.227839088643641</c:v>
                </c:pt>
                <c:pt idx="1">
                  <c:v>44.874068818730045</c:v>
                </c:pt>
                <c:pt idx="2">
                  <c:v>47.424511545293079</c:v>
                </c:pt>
                <c:pt idx="3">
                  <c:v>46.293011706278826</c:v>
                </c:pt>
                <c:pt idx="4">
                  <c:v>50.920998193011798</c:v>
                </c:pt>
              </c:numCache>
            </c:numRef>
          </c:val>
          <c:smooth val="0"/>
        </c:ser>
        <c:ser>
          <c:idx val="10"/>
          <c:order val="5"/>
          <c:tx>
            <c:strRef>
              <c:f>'Looked After Children'!$AK$45</c:f>
              <c:strCache>
                <c:ptCount val="1"/>
                <c:pt idx="0">
                  <c:v>Isle of Wight</c:v>
                </c:pt>
              </c:strCache>
            </c:strRef>
          </c:tx>
          <c:spPr>
            <a:ln w="12700">
              <a:solidFill>
                <a:srgbClr val="99FF99"/>
              </a:solidFill>
              <a:prstDash val="solid"/>
            </a:ln>
          </c:spPr>
          <c:marker>
            <c:symbol val="circle"/>
            <c:size val="5"/>
            <c:spPr>
              <a:solidFill>
                <a:srgbClr val="99FF99"/>
              </a:solidFill>
              <a:ln>
                <a:solidFill>
                  <a:srgbClr val="99FF99"/>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Children'!$AL$45:$AP$45</c:f>
              <c:numCache>
                <c:formatCode>0.0</c:formatCode>
                <c:ptCount val="5"/>
                <c:pt idx="0">
                  <c:v>69.230769230769226</c:v>
                </c:pt>
                <c:pt idx="1">
                  <c:v>73.643410852713174</c:v>
                </c:pt>
                <c:pt idx="2">
                  <c:v>78.431372549019613</c:v>
                </c:pt>
                <c:pt idx="3">
                  <c:v>81.027667984189719</c:v>
                </c:pt>
                <c:pt idx="4">
                  <c:v>89.285714285714278</c:v>
                </c:pt>
              </c:numCache>
            </c:numRef>
          </c:val>
          <c:smooth val="0"/>
        </c:ser>
        <c:ser>
          <c:idx val="11"/>
          <c:order val="6"/>
          <c:tx>
            <c:strRef>
              <c:f>'Looked After Children'!$AK$46</c:f>
              <c:strCache>
                <c:ptCount val="1"/>
                <c:pt idx="0">
                  <c:v>Kent</c:v>
                </c:pt>
              </c:strCache>
            </c:strRef>
          </c:tx>
          <c:spPr>
            <a:ln w="12700">
              <a:solidFill>
                <a:srgbClr val="CCFF33"/>
              </a:solidFill>
              <a:prstDash val="solid"/>
            </a:ln>
          </c:spPr>
          <c:marker>
            <c:symbol val="triangle"/>
            <c:size val="5"/>
            <c:spPr>
              <a:solidFill>
                <a:srgbClr val="CCFF33"/>
              </a:solidFill>
              <a:ln>
                <a:solidFill>
                  <a:srgbClr val="CCFF33"/>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Children'!$AL$46:$AP$46</c:f>
              <c:numCache>
                <c:formatCode>0.0</c:formatCode>
                <c:ptCount val="5"/>
                <c:pt idx="0">
                  <c:v>56.498919419573944</c:v>
                </c:pt>
                <c:pt idx="1">
                  <c:v>55.896805896805894</c:v>
                </c:pt>
                <c:pt idx="2">
                  <c:v>56.960097471824547</c:v>
                </c:pt>
                <c:pt idx="3">
                  <c:v>69.915254237288138</c:v>
                </c:pt>
                <c:pt idx="4">
                  <c:v>57.049347685748174</c:v>
                </c:pt>
              </c:numCache>
            </c:numRef>
          </c:val>
          <c:smooth val="0"/>
        </c:ser>
        <c:ser>
          <c:idx val="12"/>
          <c:order val="7"/>
          <c:tx>
            <c:strRef>
              <c:f>'Looked After Children'!$AK$47</c:f>
              <c:strCache>
                <c:ptCount val="1"/>
                <c:pt idx="0">
                  <c:v>Medway</c:v>
                </c:pt>
              </c:strCache>
            </c:strRef>
          </c:tx>
          <c:spPr>
            <a:ln w="12700">
              <a:solidFill>
                <a:srgbClr val="99CCFF"/>
              </a:solidFill>
              <a:prstDash val="solid"/>
            </a:ln>
          </c:spPr>
          <c:marker>
            <c:symbol val="circle"/>
            <c:size val="5"/>
            <c:spPr>
              <a:solidFill>
                <a:srgbClr val="99CCFF"/>
              </a:solidFill>
              <a:ln>
                <a:solidFill>
                  <a:srgbClr val="99CC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Children'!$AL$47:$AP$47</c:f>
              <c:numCache>
                <c:formatCode>0.0</c:formatCode>
                <c:ptCount val="5"/>
                <c:pt idx="0">
                  <c:v>67.323481116584574</c:v>
                </c:pt>
                <c:pt idx="1">
                  <c:v>61.688311688311693</c:v>
                </c:pt>
                <c:pt idx="2">
                  <c:v>68</c:v>
                </c:pt>
                <c:pt idx="3">
                  <c:v>68.037974683544306</c:v>
                </c:pt>
                <c:pt idx="4">
                  <c:v>61.227373345683468</c:v>
                </c:pt>
              </c:numCache>
            </c:numRef>
          </c:val>
          <c:smooth val="0"/>
        </c:ser>
        <c:ser>
          <c:idx val="13"/>
          <c:order val="8"/>
          <c:tx>
            <c:strRef>
              <c:f>'Looked After Children'!$AK$48</c:f>
              <c:strCache>
                <c:ptCount val="1"/>
                <c:pt idx="0">
                  <c:v>Milton Keynes</c:v>
                </c:pt>
              </c:strCache>
            </c:strRef>
          </c:tx>
          <c:spPr>
            <a:ln w="12700">
              <a:solidFill>
                <a:srgbClr val="FF99CC"/>
              </a:solidFill>
              <a:prstDash val="solid"/>
            </a:ln>
          </c:spPr>
          <c:marker>
            <c:symbol val="diamond"/>
            <c:size val="5"/>
            <c:spPr>
              <a:solidFill>
                <a:srgbClr val="FF99CC"/>
              </a:solidFill>
              <a:ln>
                <a:solidFill>
                  <a:srgbClr val="FF99CC"/>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Children'!$AL$48:$AP$48</c:f>
              <c:numCache>
                <c:formatCode>0.0</c:formatCode>
                <c:ptCount val="5"/>
                <c:pt idx="0">
                  <c:v>44.164037854889585</c:v>
                </c:pt>
                <c:pt idx="1">
                  <c:v>47.65625</c:v>
                </c:pt>
                <c:pt idx="2">
                  <c:v>52.147239263803684</c:v>
                </c:pt>
                <c:pt idx="3">
                  <c:v>51.437216338880482</c:v>
                </c:pt>
                <c:pt idx="4">
                  <c:v>58.827033628213151</c:v>
                </c:pt>
              </c:numCache>
            </c:numRef>
          </c:val>
          <c:smooth val="0"/>
        </c:ser>
        <c:ser>
          <c:idx val="15"/>
          <c:order val="9"/>
          <c:tx>
            <c:strRef>
              <c:f>'Looked After Children'!$AK$49</c:f>
              <c:strCache>
                <c:ptCount val="1"/>
                <c:pt idx="0">
                  <c:v>Oxfordshire</c:v>
                </c:pt>
              </c:strCache>
            </c:strRef>
          </c:tx>
          <c:spPr>
            <a:ln w="12700">
              <a:solidFill>
                <a:srgbClr val="FFCC99"/>
              </a:solidFill>
              <a:prstDash val="solid"/>
            </a:ln>
          </c:spPr>
          <c:marker>
            <c:symbol val="square"/>
            <c:size val="5"/>
            <c:spPr>
              <a:solidFill>
                <a:srgbClr val="FFCC99"/>
              </a:solidFill>
              <a:ln>
                <a:solidFill>
                  <a:srgbClr val="FFCC99"/>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Children'!$AL$49:$AP$49</c:f>
              <c:numCache>
                <c:formatCode>0.0</c:formatCode>
                <c:ptCount val="5"/>
                <c:pt idx="0">
                  <c:v>29.8132183908046</c:v>
                </c:pt>
                <c:pt idx="1">
                  <c:v>32.786885245901637</c:v>
                </c:pt>
                <c:pt idx="2">
                  <c:v>36.118980169971671</c:v>
                </c:pt>
                <c:pt idx="3">
                  <c:v>41.607898448519045</c:v>
                </c:pt>
                <c:pt idx="4">
                  <c:v>46.537016172487874</c:v>
                </c:pt>
              </c:numCache>
            </c:numRef>
          </c:val>
          <c:smooth val="0"/>
        </c:ser>
        <c:ser>
          <c:idx val="16"/>
          <c:order val="10"/>
          <c:tx>
            <c:strRef>
              <c:f>'Looked After Children'!$AK$50</c:f>
              <c:strCache>
                <c:ptCount val="1"/>
                <c:pt idx="0">
                  <c:v>Portsmouth</c:v>
                </c:pt>
              </c:strCache>
            </c:strRef>
          </c:tx>
          <c:spPr>
            <a:ln w="12700">
              <a:solidFill>
                <a:srgbClr val="3366FF"/>
              </a:solidFill>
              <a:prstDash val="solid"/>
            </a:ln>
          </c:spPr>
          <c:marker>
            <c:symbol val="triangle"/>
            <c:size val="5"/>
            <c:spPr>
              <a:solidFill>
                <a:srgbClr val="3366FF"/>
              </a:solidFill>
              <a:ln>
                <a:solidFill>
                  <a:srgbClr val="3366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Children'!$AL$50:$AP$50</c:f>
              <c:numCache>
                <c:formatCode>0.0</c:formatCode>
                <c:ptCount val="5"/>
                <c:pt idx="0">
                  <c:v>72.104018912529554</c:v>
                </c:pt>
                <c:pt idx="1">
                  <c:v>75.117370892018783</c:v>
                </c:pt>
                <c:pt idx="2">
                  <c:v>73.73271889400921</c:v>
                </c:pt>
                <c:pt idx="3">
                  <c:v>73.05936073059361</c:v>
                </c:pt>
                <c:pt idx="4">
                  <c:v>81.818181818181827</c:v>
                </c:pt>
              </c:numCache>
            </c:numRef>
          </c:val>
          <c:smooth val="0"/>
        </c:ser>
        <c:ser>
          <c:idx val="17"/>
          <c:order val="11"/>
          <c:tx>
            <c:strRef>
              <c:f>'Looked After Children'!$AK$51</c:f>
              <c:strCache>
                <c:ptCount val="1"/>
                <c:pt idx="0">
                  <c:v>Reading</c:v>
                </c:pt>
              </c:strCache>
            </c:strRef>
          </c:tx>
          <c:spPr>
            <a:ln w="12700">
              <a:solidFill>
                <a:srgbClr val="33CCCC"/>
              </a:solidFill>
              <a:prstDash val="solid"/>
            </a:ln>
          </c:spPr>
          <c:marker>
            <c:symbol val="square"/>
            <c:size val="5"/>
            <c:spPr>
              <a:solidFill>
                <a:srgbClr val="33CCCC"/>
              </a:solidFill>
              <a:ln>
                <a:solidFill>
                  <a:srgbClr val="33CCCC"/>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Children'!$AL$51:$AP$51</c:f>
              <c:numCache>
                <c:formatCode>0.0</c:formatCode>
                <c:ptCount val="5"/>
                <c:pt idx="0">
                  <c:v>66.17647058823529</c:v>
                </c:pt>
                <c:pt idx="1">
                  <c:v>59.077809798270899</c:v>
                </c:pt>
                <c:pt idx="2">
                  <c:v>58.495821727019496</c:v>
                </c:pt>
                <c:pt idx="3">
                  <c:v>60.439560439560445</c:v>
                </c:pt>
                <c:pt idx="4">
                  <c:v>70.958762042520675</c:v>
                </c:pt>
              </c:numCache>
            </c:numRef>
          </c:val>
          <c:smooth val="0"/>
        </c:ser>
        <c:ser>
          <c:idx val="19"/>
          <c:order val="12"/>
          <c:tx>
            <c:strRef>
              <c:f>'Looked After Children'!$AK$52</c:f>
              <c:strCache>
                <c:ptCount val="1"/>
                <c:pt idx="0">
                  <c:v>Slough</c:v>
                </c:pt>
              </c:strCache>
            </c:strRef>
          </c:tx>
          <c:spPr>
            <a:ln w="12700">
              <a:solidFill>
                <a:srgbClr val="FFCC00"/>
              </a:solidFill>
              <a:prstDash val="solid"/>
            </a:ln>
          </c:spPr>
          <c:marker>
            <c:symbol val="diamond"/>
            <c:size val="5"/>
            <c:spPr>
              <a:solidFill>
                <a:srgbClr val="FFCC00"/>
              </a:solidFill>
              <a:ln>
                <a:solidFill>
                  <a:srgbClr val="FFCC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Children'!$AL$52:$AP$52</c:f>
              <c:numCache>
                <c:formatCode>0.0</c:formatCode>
                <c:ptCount val="5"/>
                <c:pt idx="0">
                  <c:v>48.684210526315795</c:v>
                </c:pt>
                <c:pt idx="1">
                  <c:v>48.843187660668377</c:v>
                </c:pt>
                <c:pt idx="2">
                  <c:v>48.872180451127818</c:v>
                </c:pt>
                <c:pt idx="3">
                  <c:v>46.798029556650249</c:v>
                </c:pt>
                <c:pt idx="4">
                  <c:v>45.887069506834763</c:v>
                </c:pt>
              </c:numCache>
            </c:numRef>
          </c:val>
          <c:smooth val="0"/>
        </c:ser>
        <c:ser>
          <c:idx val="3"/>
          <c:order val="13"/>
          <c:tx>
            <c:strRef>
              <c:f>'Looked After Children'!$AK$53</c:f>
              <c:strCache>
                <c:ptCount val="1"/>
                <c:pt idx="0">
                  <c:v>Somerset</c:v>
                </c:pt>
              </c:strCache>
            </c:strRef>
          </c:tx>
          <c:spPr>
            <a:ln w="12700">
              <a:solidFill>
                <a:srgbClr val="0000FF"/>
              </a:solidFill>
              <a:prstDash val="solid"/>
            </a:ln>
          </c:spPr>
          <c:marker>
            <c:symbol val="square"/>
            <c:size val="5"/>
            <c:spPr>
              <a:solidFill>
                <a:schemeClr val="tx2">
                  <a:lumMod val="20000"/>
                  <a:lumOff val="80000"/>
                </a:schemeClr>
              </a:solidFill>
              <a:ln>
                <a:solidFill>
                  <a:srgbClr val="0000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Children'!$AL$53:$AP$53</c:f>
              <c:numCache>
                <c:formatCode>0.0</c:formatCode>
                <c:ptCount val="5"/>
                <c:pt idx="0">
                  <c:v>47.334558823529406</c:v>
                </c:pt>
                <c:pt idx="1">
                  <c:v>45.036764705882348</c:v>
                </c:pt>
                <c:pt idx="2">
                  <c:v>44.995408631772264</c:v>
                </c:pt>
                <c:pt idx="3">
                  <c:v>46.245421245421248</c:v>
                </c:pt>
                <c:pt idx="4">
                  <c:v>43.316888114757838</c:v>
                </c:pt>
              </c:numCache>
            </c:numRef>
          </c:val>
          <c:smooth val="0"/>
        </c:ser>
        <c:ser>
          <c:idx val="20"/>
          <c:order val="14"/>
          <c:tx>
            <c:strRef>
              <c:f>'Looked After Children'!$AK$54</c:f>
              <c:strCache>
                <c:ptCount val="1"/>
                <c:pt idx="0">
                  <c:v>Southampton</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Children'!$AL$54:$AP$54</c:f>
              <c:numCache>
                <c:formatCode>0.0</c:formatCode>
                <c:ptCount val="5"/>
                <c:pt idx="0">
                  <c:v>104.3010752688172</c:v>
                </c:pt>
                <c:pt idx="1">
                  <c:v>105.48523206751054</c:v>
                </c:pt>
                <c:pt idx="2">
                  <c:v>119.34156378600824</c:v>
                </c:pt>
                <c:pt idx="3">
                  <c:v>119.91869918699187</c:v>
                </c:pt>
                <c:pt idx="4">
                  <c:v>108.21426424320154</c:v>
                </c:pt>
              </c:numCache>
            </c:numRef>
          </c:val>
          <c:smooth val="0"/>
        </c:ser>
        <c:ser>
          <c:idx val="22"/>
          <c:order val="15"/>
          <c:tx>
            <c:strRef>
              <c:f>'Looked After Children'!$AK$55</c:f>
              <c:strCache>
                <c:ptCount val="1"/>
                <c:pt idx="0">
                  <c:v>Surrey</c:v>
                </c:pt>
              </c:strCache>
            </c:strRef>
          </c:tx>
          <c:spPr>
            <a:ln w="12700">
              <a:solidFill>
                <a:srgbClr val="CC99FF"/>
              </a:solidFill>
              <a:prstDash val="solid"/>
            </a:ln>
          </c:spPr>
          <c:marker>
            <c:symbol val="square"/>
            <c:size val="5"/>
            <c:spPr>
              <a:solidFill>
                <a:srgbClr val="CC99FF"/>
              </a:solidFill>
              <a:ln>
                <a:solidFill>
                  <a:srgbClr val="CC99FF"/>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Children'!$AL$55:$AP$55</c:f>
              <c:numCache>
                <c:formatCode>0.0</c:formatCode>
                <c:ptCount val="5"/>
                <c:pt idx="0">
                  <c:v>33.253205128205124</c:v>
                </c:pt>
                <c:pt idx="1">
                  <c:v>31.547619047619047</c:v>
                </c:pt>
                <c:pt idx="2">
                  <c:v>30.636292223095051</c:v>
                </c:pt>
                <c:pt idx="3">
                  <c:v>33.93135725429017</c:v>
                </c:pt>
                <c:pt idx="4">
                  <c:v>33.59086328518643</c:v>
                </c:pt>
              </c:numCache>
            </c:numRef>
          </c:val>
          <c:smooth val="0"/>
        </c:ser>
        <c:ser>
          <c:idx val="7"/>
          <c:order val="16"/>
          <c:tx>
            <c:strRef>
              <c:f>'Looked After Children'!$AK$56</c:f>
              <c:strCache>
                <c:ptCount val="1"/>
                <c:pt idx="0">
                  <c:v>Swindon</c:v>
                </c:pt>
              </c:strCache>
            </c:strRef>
          </c:tx>
          <c:spPr>
            <a:ln w="15875">
              <a:solidFill>
                <a:srgbClr val="A8423F"/>
              </a:solidFill>
            </a:ln>
          </c:spPr>
          <c:marker>
            <c:symbol val="triangle"/>
            <c:size val="5"/>
            <c:spPr>
              <a:solidFill>
                <a:schemeClr val="accent2">
                  <a:lumMod val="20000"/>
                  <a:lumOff val="80000"/>
                </a:schemeClr>
              </a:solidFill>
            </c:spPr>
          </c:marker>
          <c:val>
            <c:numRef>
              <c:f>'Looked After Children'!$AL$56:$AP$56</c:f>
              <c:numCache>
                <c:formatCode>0.0</c:formatCode>
                <c:ptCount val="5"/>
                <c:pt idx="0">
                  <c:v>52.742616033755269</c:v>
                </c:pt>
                <c:pt idx="1">
                  <c:v>53.235908141962419</c:v>
                </c:pt>
                <c:pt idx="2">
                  <c:v>51.440329218106996</c:v>
                </c:pt>
                <c:pt idx="3">
                  <c:v>59.183673469387756</c:v>
                </c:pt>
                <c:pt idx="4">
                  <c:v>65.707007399619911</c:v>
                </c:pt>
              </c:numCache>
            </c:numRef>
          </c:val>
          <c:smooth val="0"/>
        </c:ser>
        <c:ser>
          <c:idx val="8"/>
          <c:order val="17"/>
          <c:tx>
            <c:strRef>
              <c:f>'Looked After Children'!$AK$57</c:f>
              <c:strCache>
                <c:ptCount val="1"/>
                <c:pt idx="0">
                  <c:v>Torbay</c:v>
                </c:pt>
              </c:strCache>
            </c:strRef>
          </c:tx>
          <c:spPr>
            <a:ln w="15875"/>
          </c:spPr>
          <c:marker>
            <c:symbol val="circle"/>
            <c:size val="5"/>
            <c:spPr>
              <a:solidFill>
                <a:schemeClr val="accent3">
                  <a:lumMod val="20000"/>
                  <a:lumOff val="80000"/>
                </a:schemeClr>
              </a:solidFill>
            </c:spPr>
          </c:marker>
          <c:val>
            <c:numRef>
              <c:f>'Looked After Children'!$AL$57:$AP$57</c:f>
              <c:numCache>
                <c:formatCode>0.0</c:formatCode>
                <c:ptCount val="5"/>
                <c:pt idx="0">
                  <c:v>122.48995983935743</c:v>
                </c:pt>
                <c:pt idx="1">
                  <c:v>127.01612903225806</c:v>
                </c:pt>
                <c:pt idx="2">
                  <c:v>121.51394422310757</c:v>
                </c:pt>
                <c:pt idx="3">
                  <c:v>111.11111111111111</c:v>
                </c:pt>
                <c:pt idx="4">
                  <c:v>112.32412406889212</c:v>
                </c:pt>
              </c:numCache>
            </c:numRef>
          </c:val>
          <c:smooth val="0"/>
        </c:ser>
        <c:ser>
          <c:idx val="23"/>
          <c:order val="18"/>
          <c:tx>
            <c:strRef>
              <c:f>'Looked After Children'!$AK$58</c:f>
              <c:strCache>
                <c:ptCount val="1"/>
                <c:pt idx="0">
                  <c:v>West Berkshire</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Children'!$AL$58:$AP$58</c:f>
              <c:numCache>
                <c:formatCode>0.0</c:formatCode>
                <c:ptCount val="5"/>
                <c:pt idx="0">
                  <c:v>40.389972144846801</c:v>
                </c:pt>
                <c:pt idx="1">
                  <c:v>43.417366946778714</c:v>
                </c:pt>
                <c:pt idx="2">
                  <c:v>47.752808988764045</c:v>
                </c:pt>
                <c:pt idx="3">
                  <c:v>43.417366946778714</c:v>
                </c:pt>
                <c:pt idx="4">
                  <c:v>44.529793214772752</c:v>
                </c:pt>
              </c:numCache>
            </c:numRef>
          </c:val>
          <c:smooth val="0"/>
        </c:ser>
        <c:ser>
          <c:idx val="24"/>
          <c:order val="19"/>
          <c:tx>
            <c:strRef>
              <c:f>'Looked After Children'!$AK$59</c:f>
              <c:strCache>
                <c:ptCount val="1"/>
                <c:pt idx="0">
                  <c:v>West Sussex</c:v>
                </c:pt>
              </c:strCache>
            </c:strRef>
          </c:tx>
          <c:spPr>
            <a:ln w="12700">
              <a:solidFill>
                <a:srgbClr val="666699"/>
              </a:solidFill>
              <a:prstDash val="solid"/>
            </a:ln>
          </c:spPr>
          <c:marker>
            <c:symbol val="diamond"/>
            <c:size val="5"/>
            <c:spPr>
              <a:solidFill>
                <a:srgbClr val="666699"/>
              </a:solidFill>
              <a:ln>
                <a:solidFill>
                  <a:srgbClr val="666699"/>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Children'!$AL$59:$AP$59</c:f>
              <c:numCache>
                <c:formatCode>0.0</c:formatCode>
                <c:ptCount val="5"/>
                <c:pt idx="0">
                  <c:v>40.45893719806763</c:v>
                </c:pt>
                <c:pt idx="1">
                  <c:v>35.928143712574851</c:v>
                </c:pt>
                <c:pt idx="2">
                  <c:v>38.210900473933648</c:v>
                </c:pt>
                <c:pt idx="3">
                  <c:v>37.558685446009392</c:v>
                </c:pt>
                <c:pt idx="4">
                  <c:v>38.716588748318884</c:v>
                </c:pt>
              </c:numCache>
            </c:numRef>
          </c:val>
          <c:smooth val="0"/>
        </c:ser>
        <c:ser>
          <c:idx val="25"/>
          <c:order val="20"/>
          <c:tx>
            <c:strRef>
              <c:f>'Looked After Children'!$AK$60</c:f>
              <c:strCache>
                <c:ptCount val="1"/>
                <c:pt idx="0">
                  <c:v>Windsor &amp; Maidenhead</c:v>
                </c:pt>
              </c:strCache>
            </c:strRef>
          </c:tx>
          <c:spPr>
            <a:ln w="12700">
              <a:solidFill>
                <a:srgbClr val="339966"/>
              </a:solidFill>
              <a:prstDash val="solid"/>
            </a:ln>
          </c:spPr>
          <c:marker>
            <c:symbol val="square"/>
            <c:size val="5"/>
            <c:spPr>
              <a:solidFill>
                <a:srgbClr val="339966"/>
              </a:solidFill>
              <a:ln>
                <a:solidFill>
                  <a:srgbClr val="339966"/>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Children'!$AL$60:$AP$60</c:f>
              <c:numCache>
                <c:formatCode>0.0</c:formatCode>
                <c:ptCount val="5"/>
                <c:pt idx="0">
                  <c:v>31.722054380664655</c:v>
                </c:pt>
                <c:pt idx="1">
                  <c:v>31.531531531531531</c:v>
                </c:pt>
                <c:pt idx="2">
                  <c:v>29.940119760479043</c:v>
                </c:pt>
                <c:pt idx="3">
                  <c:v>26.706231454005934</c:v>
                </c:pt>
                <c:pt idx="4">
                  <c:v>32.186329588014985</c:v>
                </c:pt>
              </c:numCache>
            </c:numRef>
          </c:val>
          <c:smooth val="0"/>
        </c:ser>
        <c:ser>
          <c:idx val="26"/>
          <c:order val="21"/>
          <c:tx>
            <c:strRef>
              <c:f>'Looked After Children'!$AK$61</c:f>
              <c:strCache>
                <c:ptCount val="1"/>
                <c:pt idx="0">
                  <c:v>Wokingham</c:v>
                </c:pt>
              </c:strCache>
            </c:strRef>
          </c:tx>
          <c:spPr>
            <a:ln w="12700">
              <a:solidFill>
                <a:srgbClr val="993300"/>
              </a:solidFill>
              <a:prstDash val="solid"/>
            </a:ln>
          </c:spPr>
          <c:marker>
            <c:symbol val="triangle"/>
            <c:size val="5"/>
            <c:spPr>
              <a:solidFill>
                <a:srgbClr val="993300"/>
              </a:solidFill>
              <a:ln>
                <a:solidFill>
                  <a:srgbClr val="9933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Children'!$AL$61:$AP$61</c:f>
              <c:numCache>
                <c:formatCode>0.0</c:formatCode>
                <c:ptCount val="5"/>
                <c:pt idx="0">
                  <c:v>23.743016759776538</c:v>
                </c:pt>
                <c:pt idx="1">
                  <c:v>19.337016574585636</c:v>
                </c:pt>
                <c:pt idx="2">
                  <c:v>20.325203252032523</c:v>
                </c:pt>
                <c:pt idx="3">
                  <c:v>21.447721179624669</c:v>
                </c:pt>
                <c:pt idx="4">
                  <c:v>19.726978615955179</c:v>
                </c:pt>
              </c:numCache>
            </c:numRef>
          </c:val>
          <c:smooth val="0"/>
        </c:ser>
        <c:ser>
          <c:idx val="4"/>
          <c:order val="22"/>
          <c:tx>
            <c:strRef>
              <c:f>'Looked After Children'!$AK$62</c:f>
              <c:strCache>
                <c:ptCount val="1"/>
                <c:pt idx="0">
                  <c:v>South East</c:v>
                </c:pt>
              </c:strCache>
            </c:strRef>
          </c:tx>
          <c:spPr>
            <a:ln w="19050">
              <a:solidFill>
                <a:srgbClr val="C00000"/>
              </a:solidFill>
              <a:prstDash val="solid"/>
            </a:ln>
          </c:spPr>
          <c:marker>
            <c:symbol val="circle"/>
            <c:size val="5"/>
            <c:spPr>
              <a:solidFill>
                <a:schemeClr val="bg1"/>
              </a:solidFill>
              <a:ln w="15875">
                <a:solidFill>
                  <a:srgbClr val="C00000"/>
                </a:solidFill>
                <a:prstDash val="solid"/>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Children'!$AL$62:$AP$62</c:f>
              <c:numCache>
                <c:formatCode>0.0</c:formatCode>
                <c:ptCount val="5"/>
                <c:pt idx="0">
                  <c:v>47.10531937620167</c:v>
                </c:pt>
                <c:pt idx="1">
                  <c:v>47.434810260758958</c:v>
                </c:pt>
                <c:pt idx="2">
                  <c:v>48.891923117319614</c:v>
                </c:pt>
                <c:pt idx="3">
                  <c:v>51.50930608414577</c:v>
                </c:pt>
                <c:pt idx="4">
                  <c:v>51.107157950602961</c:v>
                </c:pt>
              </c:numCache>
            </c:numRef>
          </c:val>
          <c:smooth val="0"/>
        </c:ser>
        <c:ser>
          <c:idx val="14"/>
          <c:order val="23"/>
          <c:tx>
            <c:strRef>
              <c:f>'Looked After Children'!$AK$63</c:f>
              <c:strCache>
                <c:ptCount val="1"/>
                <c:pt idx="0">
                  <c:v>England</c:v>
                </c:pt>
              </c:strCache>
            </c:strRef>
          </c:tx>
          <c:spPr>
            <a:ln w="19050">
              <a:solidFill>
                <a:schemeClr val="tx1">
                  <a:lumMod val="75000"/>
                  <a:lumOff val="25000"/>
                </a:schemeClr>
              </a:solidFill>
            </a:ln>
          </c:spPr>
          <c:marker>
            <c:symbol val="plus"/>
            <c:size val="6"/>
            <c:spPr>
              <a:noFill/>
              <a:ln w="12700">
                <a:solidFill>
                  <a:schemeClr val="tx1">
                    <a:lumMod val="75000"/>
                    <a:lumOff val="25000"/>
                  </a:schemeClr>
                </a:solidFill>
              </a:ln>
            </c:spPr>
          </c:marker>
          <c:val>
            <c:numRef>
              <c:f>'Looked After Children'!$AL$63:$AP$63</c:f>
              <c:numCache>
                <c:formatCode>0.0</c:formatCode>
                <c:ptCount val="5"/>
                <c:pt idx="0">
                  <c:v>59.7148497477517</c:v>
                </c:pt>
                <c:pt idx="1">
                  <c:v>59.944768226920701</c:v>
                </c:pt>
                <c:pt idx="2">
                  <c:v>59.939439426486196</c:v>
                </c:pt>
                <c:pt idx="3">
                  <c:v>60.319064215312686</c:v>
                </c:pt>
                <c:pt idx="4">
                  <c:v>61.661681774641359</c:v>
                </c:pt>
              </c:numCache>
            </c:numRef>
          </c:val>
          <c:smooth val="0"/>
        </c:ser>
        <c:ser>
          <c:idx val="6"/>
          <c:order val="24"/>
          <c:tx>
            <c:strRef>
              <c:f>'Looked After Children'!$AK$64</c:f>
              <c:strCache>
                <c:ptCount val="1"/>
                <c:pt idx="0">
                  <c:v>Selected LA- (None)</c:v>
                </c:pt>
              </c:strCache>
            </c:strRef>
          </c:tx>
          <c:spPr>
            <a:ln>
              <a:solidFill>
                <a:schemeClr val="tx1">
                  <a:lumMod val="95000"/>
                  <a:lumOff val="5000"/>
                </a:schemeClr>
              </a:solidFill>
            </a:ln>
          </c:spPr>
          <c:marker>
            <c:symbol val="circle"/>
            <c:size val="6"/>
            <c:spPr>
              <a:solidFill>
                <a:srgbClr val="66FF99"/>
              </a:solidFill>
              <a:ln>
                <a:solidFill>
                  <a:schemeClr val="tx1">
                    <a:lumMod val="95000"/>
                    <a:lumOff val="5000"/>
                  </a:schemeClr>
                </a:solidFill>
              </a:ln>
            </c:spPr>
          </c:marker>
          <c:cat>
            <c:numRef>
              <c:f>'Looked After Children'!$D$8:$H$8</c:f>
              <c:numCache>
                <c:formatCode>General</c:formatCode>
                <c:ptCount val="5"/>
                <c:pt idx="0">
                  <c:v>2013</c:v>
                </c:pt>
                <c:pt idx="1">
                  <c:v>2014</c:v>
                </c:pt>
                <c:pt idx="2">
                  <c:v>2015</c:v>
                </c:pt>
                <c:pt idx="3">
                  <c:v>2016</c:v>
                </c:pt>
                <c:pt idx="4">
                  <c:v>2017</c:v>
                </c:pt>
              </c:numCache>
            </c:numRef>
          </c:cat>
          <c:val>
            <c:numRef>
              <c:f>'Looked After Children'!$AL$64:$AP$64</c:f>
              <c:numCache>
                <c:formatCode>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907200"/>
        <c:axId val="265921664"/>
      </c:lineChart>
      <c:catAx>
        <c:axId val="26590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5921664"/>
        <c:crosses val="autoZero"/>
        <c:auto val="1"/>
        <c:lblAlgn val="ctr"/>
        <c:lblOffset val="100"/>
        <c:tickLblSkip val="1"/>
        <c:tickMarkSkip val="1"/>
        <c:noMultiLvlLbl val="0"/>
      </c:catAx>
      <c:valAx>
        <c:axId val="265921664"/>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5907200"/>
        <c:crosses val="autoZero"/>
        <c:crossBetween val="between"/>
      </c:valAx>
      <c:spPr>
        <a:noFill/>
        <a:ln w="3175">
          <a:solidFill>
            <a:srgbClr val="000000"/>
          </a:solidFill>
          <a:prstDash val="solid"/>
        </a:ln>
      </c:spPr>
    </c:plotArea>
    <c:legend>
      <c:legendPos val="r"/>
      <c:layout>
        <c:manualLayout>
          <c:xMode val="edge"/>
          <c:yMode val="edge"/>
          <c:x val="0.67109092691214423"/>
          <c:y val="7.5190870500600387E-2"/>
          <c:w val="0.32280746527237453"/>
          <c:h val="0.89602431295865037"/>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Rate of </a:t>
            </a:r>
            <a:r>
              <a:rPr lang="en-GB" sz="1000" b="1" i="0" u="none" strike="noStrike" baseline="0">
                <a:effectLst/>
              </a:rPr>
              <a:t>Looked After Children </a:t>
            </a:r>
            <a:r>
              <a:rPr lang="en-GB"/>
              <a:t>(Selected LA</a:t>
            </a:r>
            <a:r>
              <a:rPr lang="en-GB" baseline="0"/>
              <a:t> vs. SE)</a:t>
            </a:r>
            <a:r>
              <a:rPr lang="en-GB"/>
              <a:t> </a:t>
            </a:r>
          </a:p>
        </c:rich>
      </c:tx>
      <c:layout>
        <c:manualLayout>
          <c:xMode val="edge"/>
          <c:yMode val="edge"/>
          <c:x val="0.13687547797784019"/>
          <c:y val="2.7670916135483066E-2"/>
        </c:manualLayout>
      </c:layout>
      <c:overlay val="0"/>
      <c:spPr>
        <a:noFill/>
        <a:ln w="25400">
          <a:noFill/>
        </a:ln>
      </c:spPr>
    </c:title>
    <c:autoTitleDeleted val="0"/>
    <c:plotArea>
      <c:layout>
        <c:manualLayout>
          <c:layoutTarget val="inner"/>
          <c:xMode val="edge"/>
          <c:yMode val="edge"/>
          <c:x val="9.6909984154078643E-2"/>
          <c:y val="0.1713664245008048"/>
          <c:w val="0.65146216862752293"/>
          <c:h val="0.65542807149106364"/>
        </c:manualLayout>
      </c:layout>
      <c:barChart>
        <c:barDir val="col"/>
        <c:grouping val="clustered"/>
        <c:varyColors val="0"/>
        <c:ser>
          <c:idx val="6"/>
          <c:order val="0"/>
          <c:tx>
            <c:strRef>
              <c:f>'Looked After Children'!$Z$4</c:f>
              <c:strCache>
                <c:ptCount val="1"/>
                <c:pt idx="0">
                  <c:v>Selected LA- (None)</c:v>
                </c:pt>
              </c:strCache>
            </c:strRef>
          </c:tx>
          <c:spPr>
            <a:solidFill>
              <a:srgbClr val="66FF99"/>
            </a:solidFill>
            <a:ln>
              <a:solidFill>
                <a:schemeClr val="tx1">
                  <a:lumMod val="75000"/>
                  <a:lumOff val="25000"/>
                </a:schemeClr>
              </a:solidFill>
            </a:ln>
          </c:spPr>
          <c:invertIfNegative val="0"/>
          <c:val>
            <c:numRef>
              <c:f>'Looked After Children'!$X$70:$AB$70</c:f>
              <c:numCache>
                <c:formatCode>0.0</c:formatCode>
                <c:ptCount val="5"/>
                <c:pt idx="0">
                  <c:v>#N/A</c:v>
                </c:pt>
                <c:pt idx="1">
                  <c:v>#N/A</c:v>
                </c:pt>
                <c:pt idx="2">
                  <c:v>#N/A</c:v>
                </c:pt>
                <c:pt idx="3">
                  <c:v>#N/A</c:v>
                </c:pt>
                <c:pt idx="4">
                  <c:v>#N/A</c:v>
                </c:pt>
              </c:numCache>
            </c:numRef>
          </c:val>
        </c:ser>
        <c:ser>
          <c:idx val="4"/>
          <c:order val="1"/>
          <c:tx>
            <c:strRef>
              <c:f>'Looked After Children'!$B$31</c:f>
              <c:strCache>
                <c:ptCount val="1"/>
                <c:pt idx="0">
                  <c:v>South East</c:v>
                </c:pt>
              </c:strCache>
            </c:strRef>
          </c:tx>
          <c:spPr>
            <a:solidFill>
              <a:schemeClr val="accent2"/>
            </a:solidFill>
            <a:ln w="9525">
              <a:solidFill>
                <a:schemeClr val="tx1">
                  <a:lumMod val="75000"/>
                  <a:lumOff val="25000"/>
                </a:schemeClr>
              </a:solidFill>
              <a:prstDash val="solid"/>
            </a:ln>
          </c:spPr>
          <c:invertIfNegative val="0"/>
          <c:cat>
            <c:numRef>
              <c:f>'Looked After Children'!$K$8:$O$8</c:f>
              <c:numCache>
                <c:formatCode>General</c:formatCode>
                <c:ptCount val="5"/>
                <c:pt idx="0">
                  <c:v>2013</c:v>
                </c:pt>
                <c:pt idx="1">
                  <c:v>2014</c:v>
                </c:pt>
                <c:pt idx="2">
                  <c:v>2015</c:v>
                </c:pt>
                <c:pt idx="3">
                  <c:v>2016</c:v>
                </c:pt>
                <c:pt idx="4">
                  <c:v>2017</c:v>
                </c:pt>
              </c:numCache>
            </c:numRef>
          </c:cat>
          <c:val>
            <c:numRef>
              <c:f>'Looked After Children'!$K$31:$O$31</c:f>
              <c:numCache>
                <c:formatCode>0.0</c:formatCode>
                <c:ptCount val="5"/>
                <c:pt idx="0">
                  <c:v>47.10531937620167</c:v>
                </c:pt>
                <c:pt idx="1">
                  <c:v>47.434810260758958</c:v>
                </c:pt>
                <c:pt idx="2">
                  <c:v>48.891923117319614</c:v>
                </c:pt>
                <c:pt idx="3">
                  <c:v>51.50930608414577</c:v>
                </c:pt>
                <c:pt idx="4">
                  <c:v>51.107157950602961</c:v>
                </c:pt>
              </c:numCache>
            </c:numRef>
          </c:val>
        </c:ser>
        <c:ser>
          <c:idx val="0"/>
          <c:order val="2"/>
          <c:tx>
            <c:strRef>
              <c:f>'Looked After Children'!$B$32</c:f>
              <c:strCache>
                <c:ptCount val="1"/>
                <c:pt idx="0">
                  <c:v>England</c:v>
                </c:pt>
              </c:strCache>
            </c:strRef>
          </c:tx>
          <c:spPr>
            <a:solidFill>
              <a:sysClr val="windowText" lastClr="000000">
                <a:lumMod val="75000"/>
                <a:lumOff val="25000"/>
              </a:sysClr>
            </a:solidFill>
            <a:ln>
              <a:solidFill>
                <a:sysClr val="windowText" lastClr="000000">
                  <a:lumMod val="75000"/>
                  <a:lumOff val="25000"/>
                </a:sysClr>
              </a:solidFill>
            </a:ln>
          </c:spPr>
          <c:invertIfNegative val="0"/>
          <c:val>
            <c:numRef>
              <c:f>'Looked After Children'!$K$32:$O$32</c:f>
              <c:numCache>
                <c:formatCode>0.0</c:formatCode>
                <c:ptCount val="5"/>
                <c:pt idx="0">
                  <c:v>59.7148497477517</c:v>
                </c:pt>
                <c:pt idx="1">
                  <c:v>59.944768226920701</c:v>
                </c:pt>
                <c:pt idx="2">
                  <c:v>59.939439426486196</c:v>
                </c:pt>
                <c:pt idx="3">
                  <c:v>60.319064215312686</c:v>
                </c:pt>
                <c:pt idx="4">
                  <c:v>61.661681774641359</c:v>
                </c:pt>
              </c:numCache>
            </c:numRef>
          </c:val>
        </c:ser>
        <c:dLbls>
          <c:showLegendKey val="0"/>
          <c:showVal val="0"/>
          <c:showCatName val="0"/>
          <c:showSerName val="0"/>
          <c:showPercent val="0"/>
          <c:showBubbleSize val="0"/>
        </c:dLbls>
        <c:gapWidth val="100"/>
        <c:axId val="266025984"/>
        <c:axId val="266027776"/>
      </c:barChart>
      <c:catAx>
        <c:axId val="266025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6027776"/>
        <c:crosses val="autoZero"/>
        <c:auto val="1"/>
        <c:lblAlgn val="ctr"/>
        <c:lblOffset val="100"/>
        <c:noMultiLvlLbl val="0"/>
      </c:catAx>
      <c:valAx>
        <c:axId val="26602777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6025984"/>
        <c:crosses val="autoZero"/>
        <c:crossBetween val="between"/>
      </c:valAx>
      <c:spPr>
        <a:noFill/>
        <a:ln w="3175">
          <a:solidFill>
            <a:srgbClr val="000000"/>
          </a:solidFill>
          <a:prstDash val="solid"/>
        </a:ln>
      </c:spPr>
    </c:plotArea>
    <c:legend>
      <c:legendPos val="r"/>
      <c:layout>
        <c:manualLayout>
          <c:xMode val="edge"/>
          <c:yMode val="edge"/>
          <c:x val="0.75990284431229316"/>
          <c:y val="0.17953653819588342"/>
          <c:w val="0.24009715568770687"/>
          <c:h val="0.758228346456692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Distance from Expected Rate of </a:t>
            </a:r>
            <a:r>
              <a:rPr lang="en-GB" sz="1000" b="1" i="0" u="none" strike="noStrike" baseline="0">
                <a:effectLst/>
              </a:rPr>
              <a:t>Looked After Children</a:t>
            </a:r>
            <a:endParaRPr lang="en-GB"/>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753493047411625"/>
          <c:y val="0.13754659323684476"/>
          <c:w val="0.6965077344055397"/>
          <c:h val="0.80483344421018621"/>
        </c:manualLayout>
      </c:layout>
      <c:barChart>
        <c:barDir val="bar"/>
        <c:grouping val="clustered"/>
        <c:varyColors val="0"/>
        <c:ser>
          <c:idx val="2"/>
          <c:order val="0"/>
          <c:tx>
            <c:strRef>
              <c:f>'Looked After Children'!$R$7:$T$7</c:f>
              <c:strCache>
                <c:ptCount val="1"/>
                <c:pt idx="0">
                  <c:v>Distance from Expected 2015</c:v>
                </c:pt>
              </c:strCache>
            </c:strRef>
          </c:tx>
          <c:spPr>
            <a:solidFill>
              <a:srgbClr val="FB994F"/>
            </a:solidFill>
            <a:ln w="25400">
              <a:noFill/>
            </a:ln>
          </c:spPr>
          <c:invertIfNegative val="0"/>
          <c:cat>
            <c:strRef>
              <c:f>'Looked After Children'!$X$76:$X$99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'Looked After Children'!$T$9:$T$32</c:f>
              <c:numCache>
                <c:formatCode>0.0</c:formatCode>
                <c:ptCount val="24"/>
                <c:pt idx="0">
                  <c:v>-3.5043247462199147</c:v>
                </c:pt>
                <c:pt idx="1">
                  <c:v>27.657788899787434</c:v>
                </c:pt>
                <c:pt idx="2">
                  <c:v>-4.3366608723047406</c:v>
                </c:pt>
                <c:pt idx="3">
                  <c:v>-6.1357467766207492</c:v>
                </c:pt>
                <c:pt idx="4">
                  <c:v>4.7636181930118013</c:v>
                </c:pt>
                <c:pt idx="5">
                  <c:v>23.399074285714292</c:v>
                </c:pt>
                <c:pt idx="6">
                  <c:v>-2.8726323142518311</c:v>
                </c:pt>
                <c:pt idx="7">
                  <c:v>-8.3298266543165269</c:v>
                </c:pt>
                <c:pt idx="8">
                  <c:v>-5.4537363717868388</c:v>
                </c:pt>
                <c:pt idx="9">
                  <c:v>0.37963617248787784</c:v>
                </c:pt>
                <c:pt idx="10">
                  <c:v>8.131601818181835</c:v>
                </c:pt>
                <c:pt idx="11">
                  <c:v>6.4485820425206839</c:v>
                </c:pt>
                <c:pt idx="12">
                  <c:v>-17.934880493165238</c:v>
                </c:pt>
                <c:pt idx="13">
                  <c:v>-9.7227918852421666</c:v>
                </c:pt>
                <c:pt idx="14">
                  <c:v>31.774764243201545</c:v>
                </c:pt>
                <c:pt idx="15">
                  <c:v>-7.7489067148135717</c:v>
                </c:pt>
                <c:pt idx="16">
                  <c:v>7.1614873996199151</c:v>
                </c:pt>
                <c:pt idx="17">
                  <c:v>37.949314068892122</c:v>
                </c:pt>
                <c:pt idx="18">
                  <c:v>1.5841532147727548</c:v>
                </c:pt>
                <c:pt idx="19">
                  <c:v>-9.964301251681114</c:v>
                </c:pt>
                <c:pt idx="20">
                  <c:v>-6.171110411985012</c:v>
                </c:pt>
                <c:pt idx="21">
                  <c:v>-14.959901384044823</c:v>
                </c:pt>
                <c:pt idx="22">
                  <c:v>-1.1347175907490694</c:v>
                </c:pt>
                <c:pt idx="23">
                  <c:v>-3.0838994695998494</c:v>
                </c:pt>
              </c:numCache>
            </c:numRef>
          </c:val>
        </c:ser>
        <c:ser>
          <c:idx val="0"/>
          <c:order val="1"/>
          <c:tx>
            <c:strRef>
              <c:f>'Looked After Children'!$Z$4</c:f>
              <c:strCache>
                <c:ptCount val="1"/>
                <c:pt idx="0">
                  <c:v>Selected LA- (None)</c:v>
                </c:pt>
              </c:strCache>
            </c:strRef>
          </c:tx>
          <c:spPr>
            <a:solidFill>
              <a:srgbClr val="66FF99"/>
            </a:solidFill>
            <a:ln w="12700">
              <a:solidFill>
                <a:srgbClr val="000000"/>
              </a:solidFill>
              <a:prstDash val="solid"/>
            </a:ln>
          </c:spPr>
          <c:invertIfNegative val="0"/>
          <c:cat>
            <c:strRef>
              <c:f>'Looked After Children'!$X$76:$X$99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'Looked After Children'!$Z$76:$Z$99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66062464"/>
        <c:axId val="273551744"/>
      </c:barChart>
      <c:catAx>
        <c:axId val="26606246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3551744"/>
        <c:crossesAt val="0"/>
        <c:auto val="1"/>
        <c:lblAlgn val="ctr"/>
        <c:lblOffset val="100"/>
        <c:noMultiLvlLbl val="0"/>
      </c:catAx>
      <c:valAx>
        <c:axId val="273551744"/>
        <c:scaling>
          <c:orientation val="minMax"/>
        </c:scaling>
        <c:delete val="0"/>
        <c:axPos val="b"/>
        <c:majorGridlines>
          <c:spPr>
            <a:ln w="3175">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66062464"/>
        <c:crosses val="max"/>
        <c:crossBetween val="between"/>
      </c:valAx>
      <c:spPr>
        <a:noFill/>
        <a:ln w="12700">
          <a:solidFill>
            <a:srgbClr val="000000"/>
          </a:solidFill>
          <a:prstDash val="solid"/>
        </a:ln>
      </c:spPr>
    </c:plotArea>
    <c:legend>
      <c:legendPos val="t"/>
      <c:layout>
        <c:manualLayout>
          <c:xMode val="edge"/>
          <c:yMode val="edge"/>
          <c:x val="0.25749153150727955"/>
          <c:y val="7.2490772111310081E-2"/>
          <c:w val="0.66710972025932658"/>
          <c:h val="4.089223042176466E-2"/>
        </c:manualLayout>
      </c:layout>
      <c:overlay val="0"/>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span"/>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GB"/>
              <a:t>Percentage change in Number of </a:t>
            </a:r>
            <a:r>
              <a:rPr lang="en-GB" sz="1000" b="1" i="0" u="none" strike="noStrike" baseline="0">
                <a:effectLst/>
              </a:rPr>
              <a:t>Looked After Children </a:t>
            </a:r>
            <a:r>
              <a:rPr lang="en-GB"/>
              <a:t>2013-2017</a:t>
            </a:r>
          </a:p>
        </c:rich>
      </c:tx>
      <c:layout>
        <c:manualLayout>
          <c:xMode val="edge"/>
          <c:yMode val="edge"/>
          <c:x val="9.5785619809663491E-3"/>
          <c:y val="1.1152426478663088E-2"/>
        </c:manualLayout>
      </c:layout>
      <c:overlay val="0"/>
      <c:spPr>
        <a:noFill/>
        <a:ln w="25400">
          <a:noFill/>
        </a:ln>
      </c:spPr>
    </c:title>
    <c:autoTitleDeleted val="0"/>
    <c:plotArea>
      <c:layout>
        <c:manualLayout>
          <c:layoutTarget val="inner"/>
          <c:xMode val="edge"/>
          <c:yMode val="edge"/>
          <c:x val="0.26583809159161659"/>
          <c:y val="0.13343135348822138"/>
          <c:w val="0.68840427716091512"/>
          <c:h val="0.80894867308253138"/>
        </c:manualLayout>
      </c:layout>
      <c:barChart>
        <c:barDir val="bar"/>
        <c:grouping val="clustered"/>
        <c:varyColors val="0"/>
        <c:ser>
          <c:idx val="0"/>
          <c:order val="0"/>
          <c:tx>
            <c:strRef>
              <c:f>'Looked After Children'!$I$7:$I$8</c:f>
              <c:strCache>
                <c:ptCount val="1"/>
                <c:pt idx="0">
                  <c:v>% Change 2014-17</c:v>
                </c:pt>
              </c:strCache>
            </c:strRef>
          </c:tx>
          <c:spPr>
            <a:solidFill>
              <a:srgbClr val="FB994F"/>
            </a:solidFill>
            <a:ln w="25400">
              <a:noFill/>
            </a:ln>
          </c:spPr>
          <c:invertIfNegative val="0"/>
          <c:cat>
            <c:strRef>
              <c:f>'Looked After Children'!$X$76:$X$99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'Looked After Children'!$I$9:$I$32</c:f>
              <c:numCache>
                <c:formatCode>0.0%</c:formatCode>
                <c:ptCount val="24"/>
                <c:pt idx="0">
                  <c:v>0</c:v>
                </c:pt>
                <c:pt idx="1">
                  <c:v>-1.0869565217391304E-2</c:v>
                </c:pt>
                <c:pt idx="2">
                  <c:v>3.4090909090909088E-2</c:v>
                </c:pt>
                <c:pt idx="3">
                  <c:v>-2.6086956521739129E-2</c:v>
                </c:pt>
                <c:pt idx="4">
                  <c:v>0.13833992094861661</c:v>
                </c:pt>
                <c:pt idx="5">
                  <c:v>0.18421052631578946</c:v>
                </c:pt>
                <c:pt idx="6">
                  <c:v>4.3956043956043959E-2</c:v>
                </c:pt>
                <c:pt idx="7">
                  <c:v>2.6315789473684209E-2</c:v>
                </c:pt>
                <c:pt idx="8">
                  <c:v>0.29508196721311475</c:v>
                </c:pt>
                <c:pt idx="9">
                  <c:v>0.44565217391304346</c:v>
                </c:pt>
                <c:pt idx="10">
                  <c:v>0.125</c:v>
                </c:pt>
                <c:pt idx="11">
                  <c:v>0.26829268292682928</c:v>
                </c:pt>
                <c:pt idx="12">
                  <c:v>0</c:v>
                </c:pt>
                <c:pt idx="13">
                  <c:v>-3.0612244897959183E-2</c:v>
                </c:pt>
                <c:pt idx="14">
                  <c:v>0.08</c:v>
                </c:pt>
                <c:pt idx="15">
                  <c:v>9.4339622641509441E-2</c:v>
                </c:pt>
                <c:pt idx="16">
                  <c:v>0.27450980392156865</c:v>
                </c:pt>
                <c:pt idx="17">
                  <c:v>-9.5238095238095233E-2</c:v>
                </c:pt>
                <c:pt idx="18">
                  <c:v>3.2258064516129031E-2</c:v>
                </c:pt>
                <c:pt idx="19">
                  <c:v>0.10833333333333334</c:v>
                </c:pt>
                <c:pt idx="20">
                  <c:v>4.7619047619047616E-2</c:v>
                </c:pt>
                <c:pt idx="21">
                  <c:v>7.1428571428571425E-2</c:v>
                </c:pt>
                <c:pt idx="22">
                  <c:v>0.10391061452513967</c:v>
                </c:pt>
                <c:pt idx="23">
                  <c:v>5.6096497602092718E-2</c:v>
                </c:pt>
              </c:numCache>
            </c:numRef>
          </c:val>
        </c:ser>
        <c:ser>
          <c:idx val="1"/>
          <c:order val="1"/>
          <c:tx>
            <c:strRef>
              <c:f>'Looked After Children'!$Z$4</c:f>
              <c:strCache>
                <c:ptCount val="1"/>
                <c:pt idx="0">
                  <c:v>Selected LA- (None)</c:v>
                </c:pt>
              </c:strCache>
            </c:strRef>
          </c:tx>
          <c:spPr>
            <a:solidFill>
              <a:srgbClr val="66FF99"/>
            </a:solidFill>
            <a:ln w="12700">
              <a:solidFill>
                <a:srgbClr val="000000"/>
              </a:solidFill>
              <a:prstDash val="solid"/>
            </a:ln>
          </c:spPr>
          <c:invertIfNegative val="0"/>
          <c:cat>
            <c:strRef>
              <c:f>'Looked After Children'!$X$76:$X$99</c:f>
              <c:strCache>
                <c:ptCount val="24"/>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pt idx="22">
                  <c:v>South East</c:v>
                </c:pt>
                <c:pt idx="23">
                  <c:v>England</c:v>
                </c:pt>
              </c:strCache>
            </c:strRef>
          </c:cat>
          <c:val>
            <c:numRef>
              <c:f>'Looked After Children'!$Y$76:$Y$99</c:f>
              <c:numCache>
                <c:formatCode>General</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val>
        </c:ser>
        <c:dLbls>
          <c:showLegendKey val="0"/>
          <c:showVal val="0"/>
          <c:showCatName val="0"/>
          <c:showSerName val="0"/>
          <c:showPercent val="0"/>
          <c:showBubbleSize val="0"/>
        </c:dLbls>
        <c:gapWidth val="40"/>
        <c:overlap val="100"/>
        <c:axId val="273585280"/>
        <c:axId val="273586816"/>
      </c:barChart>
      <c:catAx>
        <c:axId val="27358528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3586816"/>
        <c:crosses val="autoZero"/>
        <c:auto val="1"/>
        <c:lblAlgn val="ctr"/>
        <c:lblOffset val="100"/>
        <c:noMultiLvlLbl val="0"/>
      </c:catAx>
      <c:valAx>
        <c:axId val="273586816"/>
        <c:scaling>
          <c:orientation val="minMax"/>
        </c:scaling>
        <c:delete val="0"/>
        <c:axPos val="b"/>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3585280"/>
        <c:crosses val="max"/>
        <c:crossBetween val="between"/>
      </c:valAx>
      <c:spPr>
        <a:noFill/>
        <a:ln w="3175">
          <a:solidFill>
            <a:srgbClr val="000000"/>
          </a:solidFill>
          <a:prstDash val="solid"/>
        </a:ln>
      </c:spPr>
    </c:plotArea>
    <c:legend>
      <c:legendPos val="t"/>
      <c:layout>
        <c:manualLayout>
          <c:xMode val="edge"/>
          <c:yMode val="edge"/>
          <c:x val="0.25031989591044707"/>
          <c:y val="7.8066985350641618E-2"/>
          <c:w val="0.69938219261053902"/>
          <c:h val="4.089223042176466E-2"/>
        </c:manualLayout>
      </c:layout>
      <c:overlay val="0"/>
      <c:spPr>
        <a:noFill/>
        <a:ln w="12700">
          <a:no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Individual</a:t>
            </a:r>
          </a:p>
        </c:rich>
      </c:tx>
      <c:layout>
        <c:manualLayout>
          <c:xMode val="edge"/>
          <c:yMode val="edge"/>
          <c:x val="0.40504854368932036"/>
          <c:y val="1.923076923076923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Referral_Source!$D$8</c:f>
              <c:strCache>
                <c:ptCount val="1"/>
                <c:pt idx="0">
                  <c:v>Individual</c:v>
                </c:pt>
              </c:strCache>
            </c:strRef>
          </c:tx>
          <c:spPr>
            <a:solidFill>
              <a:srgbClr val="F79646"/>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Referral_Source!$D$9:$D$30</c:f>
              <c:numCache>
                <c:formatCode>#,##0</c:formatCode>
                <c:ptCount val="22"/>
                <c:pt idx="0">
                  <c:v>170</c:v>
                </c:pt>
                <c:pt idx="1">
                  <c:v>176</c:v>
                </c:pt>
                <c:pt idx="2">
                  <c:v>682</c:v>
                </c:pt>
                <c:pt idx="3">
                  <c:v>279</c:v>
                </c:pt>
                <c:pt idx="4">
                  <c:v>2165</c:v>
                </c:pt>
                <c:pt idx="5">
                  <c:v>244</c:v>
                </c:pt>
                <c:pt idx="6">
                  <c:v>1596</c:v>
                </c:pt>
                <c:pt idx="7">
                  <c:v>343</c:v>
                </c:pt>
                <c:pt idx="8">
                  <c:v>255</c:v>
                </c:pt>
                <c:pt idx="9">
                  <c:v>536</c:v>
                </c:pt>
                <c:pt idx="10">
                  <c:v>196</c:v>
                </c:pt>
                <c:pt idx="11">
                  <c:v>166</c:v>
                </c:pt>
                <c:pt idx="12">
                  <c:v>261</c:v>
                </c:pt>
                <c:pt idx="13">
                  <c:v>621</c:v>
                </c:pt>
                <c:pt idx="14">
                  <c:v>98</c:v>
                </c:pt>
                <c:pt idx="15">
                  <c:v>642</c:v>
                </c:pt>
                <c:pt idx="16">
                  <c:v>220</c:v>
                </c:pt>
                <c:pt idx="17">
                  <c:v>127</c:v>
                </c:pt>
                <c:pt idx="18">
                  <c:v>134</c:v>
                </c:pt>
                <c:pt idx="19">
                  <c:v>2111</c:v>
                </c:pt>
                <c:pt idx="20">
                  <c:v>37</c:v>
                </c:pt>
                <c:pt idx="21">
                  <c:v>92</c:v>
                </c:pt>
              </c:numCache>
            </c:numRef>
          </c:val>
        </c:ser>
        <c:dLbls>
          <c:showLegendKey val="0"/>
          <c:showVal val="0"/>
          <c:showCatName val="0"/>
          <c:showSerName val="0"/>
          <c:showPercent val="0"/>
          <c:showBubbleSize val="0"/>
        </c:dLbls>
        <c:gapWidth val="0"/>
        <c:axId val="172204416"/>
        <c:axId val="172205952"/>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Referral_Source!$AC$78:$AC$79</c:f>
              <c:numCache>
                <c:formatCode>General</c:formatCode>
                <c:ptCount val="2"/>
                <c:pt idx="0">
                  <c:v>0.5</c:v>
                </c:pt>
                <c:pt idx="1">
                  <c:v>23.5</c:v>
                </c:pt>
              </c:numCache>
            </c:numRef>
          </c:xVal>
          <c:yVal>
            <c:numRef>
              <c:f>Referral_Source!$AD$78:$AD$79</c:f>
              <c:numCache>
                <c:formatCode>#,##0</c:formatCode>
                <c:ptCount val="2"/>
                <c:pt idx="0">
                  <c:v>#N/A</c:v>
                </c:pt>
                <c:pt idx="1">
                  <c:v>#N/A</c:v>
                </c:pt>
              </c:numCache>
            </c:numRef>
          </c:yVal>
          <c:smooth val="1"/>
        </c:ser>
        <c:dLbls>
          <c:showLegendKey val="0"/>
          <c:showVal val="0"/>
          <c:showCatName val="0"/>
          <c:showSerName val="0"/>
          <c:showPercent val="0"/>
          <c:showBubbleSize val="0"/>
        </c:dLbls>
        <c:axId val="172204416"/>
        <c:axId val="172205952"/>
      </c:scatterChart>
      <c:catAx>
        <c:axId val="172204416"/>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172205952"/>
        <c:crosses val="autoZero"/>
        <c:auto val="1"/>
        <c:lblAlgn val="ctr"/>
        <c:lblOffset val="100"/>
        <c:noMultiLvlLbl val="0"/>
      </c:catAx>
      <c:valAx>
        <c:axId val="172205952"/>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2204416"/>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1"/>
            </a:pPr>
            <a:r>
              <a:rPr lang="en-GB" sz="1000" b="1"/>
              <a:t>Schools</a:t>
            </a:r>
            <a:r>
              <a:rPr lang="en-GB" sz="1000" b="1" baseline="0"/>
              <a:t>/ </a:t>
            </a:r>
            <a:r>
              <a:rPr lang="en-GB" sz="1000" b="1"/>
              <a:t>Education</a:t>
            </a:r>
          </a:p>
        </c:rich>
      </c:tx>
      <c:layout>
        <c:manualLayout>
          <c:xMode val="edge"/>
          <c:yMode val="edge"/>
          <c:x val="0.3144336569579288"/>
          <c:y val="1.2789633179910482E-2"/>
        </c:manualLayout>
      </c:layout>
      <c:overlay val="1"/>
    </c:title>
    <c:autoTitleDeleted val="0"/>
    <c:plotArea>
      <c:layout>
        <c:manualLayout>
          <c:layoutTarget val="inner"/>
          <c:xMode val="edge"/>
          <c:yMode val="edge"/>
          <c:x val="9.9894503478327346E-2"/>
          <c:y val="0.12368614980819705"/>
          <c:w val="0.86879222621444163"/>
          <c:h val="0.46971986674742588"/>
        </c:manualLayout>
      </c:layout>
      <c:barChart>
        <c:barDir val="col"/>
        <c:grouping val="clustered"/>
        <c:varyColors val="0"/>
        <c:ser>
          <c:idx val="0"/>
          <c:order val="0"/>
          <c:tx>
            <c:strRef>
              <c:f>Referral_Source!$F$8</c:f>
              <c:strCache>
                <c:ptCount val="1"/>
                <c:pt idx="0">
                  <c:v>Schools / Education Services</c:v>
                </c:pt>
              </c:strCache>
            </c:strRef>
          </c:tx>
          <c:spPr>
            <a:solidFill>
              <a:srgbClr val="FFFF66"/>
            </a:solidFill>
            <a:ln w="12700">
              <a:solidFill>
                <a:srgbClr val="000000"/>
              </a:solidFill>
              <a:prstDash val="solid"/>
            </a:ln>
          </c:spPr>
          <c:invertIfNegative val="0"/>
          <c:cat>
            <c:strRef>
              <c:f>Referral_Source!$B$9:$B$30</c:f>
              <c:strCache>
                <c:ptCount val="22"/>
                <c:pt idx="0">
                  <c:v>Bracknell Forest</c:v>
                </c:pt>
                <c:pt idx="1">
                  <c:v>Brighton &amp; Hove</c:v>
                </c:pt>
                <c:pt idx="2">
                  <c:v>Buckinghamshire</c:v>
                </c:pt>
                <c:pt idx="3">
                  <c:v>East Sussex</c:v>
                </c:pt>
                <c:pt idx="4">
                  <c:v>Hampshire</c:v>
                </c:pt>
                <c:pt idx="5">
                  <c:v>Isle of Wight</c:v>
                </c:pt>
                <c:pt idx="6">
                  <c:v>Kent</c:v>
                </c:pt>
                <c:pt idx="7">
                  <c:v>Medway</c:v>
                </c:pt>
                <c:pt idx="8">
                  <c:v>Milton Keynes</c:v>
                </c:pt>
                <c:pt idx="9">
                  <c:v>Oxfordshire</c:v>
                </c:pt>
                <c:pt idx="10">
                  <c:v>Portsmouth</c:v>
                </c:pt>
                <c:pt idx="11">
                  <c:v>Reading</c:v>
                </c:pt>
                <c:pt idx="12">
                  <c:v>Slough</c:v>
                </c:pt>
                <c:pt idx="13">
                  <c:v>Somerset</c:v>
                </c:pt>
                <c:pt idx="14">
                  <c:v>Southampton</c:v>
                </c:pt>
                <c:pt idx="15">
                  <c:v>Surrey</c:v>
                </c:pt>
                <c:pt idx="16">
                  <c:v>Swindon</c:v>
                </c:pt>
                <c:pt idx="17">
                  <c:v>Torbay</c:v>
                </c:pt>
                <c:pt idx="18">
                  <c:v>West Berkshire</c:v>
                </c:pt>
                <c:pt idx="19">
                  <c:v>West Sussex</c:v>
                </c:pt>
                <c:pt idx="20">
                  <c:v>Windsor &amp; Maidenhead</c:v>
                </c:pt>
                <c:pt idx="21">
                  <c:v>Wokingham</c:v>
                </c:pt>
              </c:strCache>
            </c:strRef>
          </c:cat>
          <c:val>
            <c:numRef>
              <c:f>Referral_Source!$F$9:$F$30</c:f>
              <c:numCache>
                <c:formatCode>#,##0</c:formatCode>
                <c:ptCount val="22"/>
                <c:pt idx="0">
                  <c:v>385</c:v>
                </c:pt>
                <c:pt idx="1">
                  <c:v>671</c:v>
                </c:pt>
                <c:pt idx="2">
                  <c:v>2392</c:v>
                </c:pt>
                <c:pt idx="3">
                  <c:v>681</c:v>
                </c:pt>
                <c:pt idx="4">
                  <c:v>4559</c:v>
                </c:pt>
                <c:pt idx="5">
                  <c:v>681</c:v>
                </c:pt>
                <c:pt idx="6">
                  <c:v>2765</c:v>
                </c:pt>
                <c:pt idx="7">
                  <c:v>598</c:v>
                </c:pt>
                <c:pt idx="8">
                  <c:v>824</c:v>
                </c:pt>
                <c:pt idx="9">
                  <c:v>1522</c:v>
                </c:pt>
                <c:pt idx="10">
                  <c:v>480</c:v>
                </c:pt>
                <c:pt idx="11">
                  <c:v>548</c:v>
                </c:pt>
                <c:pt idx="12">
                  <c:v>774</c:v>
                </c:pt>
                <c:pt idx="13">
                  <c:v>913</c:v>
                </c:pt>
                <c:pt idx="14">
                  <c:v>803</c:v>
                </c:pt>
                <c:pt idx="15">
                  <c:v>2181</c:v>
                </c:pt>
                <c:pt idx="16">
                  <c:v>629</c:v>
                </c:pt>
                <c:pt idx="17">
                  <c:v>391</c:v>
                </c:pt>
                <c:pt idx="18">
                  <c:v>343</c:v>
                </c:pt>
                <c:pt idx="19">
                  <c:v>1554</c:v>
                </c:pt>
                <c:pt idx="20">
                  <c:v>165</c:v>
                </c:pt>
                <c:pt idx="21">
                  <c:v>158</c:v>
                </c:pt>
              </c:numCache>
            </c:numRef>
          </c:val>
        </c:ser>
        <c:dLbls>
          <c:showLegendKey val="0"/>
          <c:showVal val="0"/>
          <c:showCatName val="0"/>
          <c:showSerName val="0"/>
          <c:showPercent val="0"/>
          <c:showBubbleSize val="0"/>
        </c:dLbls>
        <c:gapWidth val="0"/>
        <c:axId val="198515328"/>
        <c:axId val="198541696"/>
      </c:barChart>
      <c:scatterChart>
        <c:scatterStyle val="smoothMarker"/>
        <c:varyColors val="0"/>
        <c:ser>
          <c:idx val="1"/>
          <c:order val="1"/>
          <c:tx>
            <c:strRef>
              <c:f>Referral_Source!$AB$77</c:f>
              <c:strCache>
                <c:ptCount val="1"/>
                <c:pt idx="0">
                  <c:v>South East</c:v>
                </c:pt>
              </c:strCache>
            </c:strRef>
          </c:tx>
          <c:spPr>
            <a:ln w="19050">
              <a:solidFill>
                <a:srgbClr val="C00000"/>
              </a:solidFill>
              <a:prstDash val="sysDash"/>
            </a:ln>
          </c:spPr>
          <c:marker>
            <c:symbol val="none"/>
          </c:marker>
          <c:xVal>
            <c:numRef>
              <c:f>Referral_Source!$AC$80:$AC$81</c:f>
              <c:numCache>
                <c:formatCode>General</c:formatCode>
                <c:ptCount val="2"/>
                <c:pt idx="0">
                  <c:v>0.5</c:v>
                </c:pt>
                <c:pt idx="1">
                  <c:v>23.5</c:v>
                </c:pt>
              </c:numCache>
            </c:numRef>
          </c:xVal>
          <c:yVal>
            <c:numRef>
              <c:f>Referral_Source!$AD$80:$AD$81</c:f>
              <c:numCache>
                <c:formatCode>#,##0</c:formatCode>
                <c:ptCount val="2"/>
                <c:pt idx="0">
                  <c:v>#N/A</c:v>
                </c:pt>
                <c:pt idx="1">
                  <c:v>#N/A</c:v>
                </c:pt>
              </c:numCache>
            </c:numRef>
          </c:yVal>
          <c:smooth val="1"/>
        </c:ser>
        <c:dLbls>
          <c:showLegendKey val="0"/>
          <c:showVal val="0"/>
          <c:showCatName val="0"/>
          <c:showSerName val="0"/>
          <c:showPercent val="0"/>
          <c:showBubbleSize val="0"/>
        </c:dLbls>
        <c:axId val="198515328"/>
        <c:axId val="198541696"/>
      </c:scatterChart>
      <c:catAx>
        <c:axId val="198515328"/>
        <c:scaling>
          <c:orientation val="minMax"/>
        </c:scaling>
        <c:delete val="0"/>
        <c:axPos val="b"/>
        <c:numFmt formatCode="General" sourceLinked="1"/>
        <c:majorTickMark val="out"/>
        <c:minorTickMark val="none"/>
        <c:tickLblPos val="nextTo"/>
        <c:txPr>
          <a:bodyPr rot="5400000" vert="horz"/>
          <a:lstStyle/>
          <a:p>
            <a:pPr>
              <a:defRPr sz="700"/>
            </a:pPr>
            <a:endParaRPr lang="en-US"/>
          </a:p>
        </c:txPr>
        <c:crossAx val="198541696"/>
        <c:crosses val="autoZero"/>
        <c:auto val="1"/>
        <c:lblAlgn val="ctr"/>
        <c:lblOffset val="100"/>
        <c:noMultiLvlLbl val="0"/>
      </c:catAx>
      <c:valAx>
        <c:axId val="198541696"/>
        <c:scaling>
          <c:orientation val="minMax"/>
        </c:scaling>
        <c:delete val="0"/>
        <c:axPos val="l"/>
        <c:majorGridlines>
          <c:spPr>
            <a:ln w="12700">
              <a:solidFill>
                <a:srgbClr val="969696"/>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98515328"/>
        <c:crosses val="autoZero"/>
        <c:crossBetween val="between"/>
      </c:valAx>
      <c:spPr>
        <a:noFill/>
        <a:ln w="3175">
          <a:solidFill>
            <a:schemeClr val="tx1">
              <a:lumMod val="75000"/>
              <a:lumOff val="25000"/>
            </a:schemeClr>
          </a:solidFill>
          <a:prstDash val="solid"/>
        </a:ln>
      </c:spPr>
    </c:plotArea>
    <c:plotVisOnly val="0"/>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checked="Checked" fmlaLink="$AI42" lockText="1" noThreeD="1"/>
</file>

<file path=xl/ctrlProps/ctrlProp100.xml><?xml version="1.0" encoding="utf-8"?>
<formControlPr xmlns="http://schemas.microsoft.com/office/spreadsheetml/2009/9/main" objectType="CheckBox" checked="Checked" fmlaLink="$AI$62" lockText="1" noThreeD="1"/>
</file>

<file path=xl/ctrlProps/ctrlProp101.xml><?xml version="1.0" encoding="utf-8"?>
<formControlPr xmlns="http://schemas.microsoft.com/office/spreadsheetml/2009/9/main" objectType="CheckBox" checked="Checked" fmlaLink="$AI$56" lockText="1" noThreeD="1"/>
</file>

<file path=xl/ctrlProps/ctrlProp102.xml><?xml version="1.0" encoding="utf-8"?>
<formControlPr xmlns="http://schemas.microsoft.com/office/spreadsheetml/2009/9/main" objectType="CheckBox" checked="Checked" fmlaLink="$AI$57" lockText="1" noThreeD="1"/>
</file>

<file path=xl/ctrlProps/ctrlProp103.xml><?xml version="1.0" encoding="utf-8"?>
<formControlPr xmlns="http://schemas.microsoft.com/office/spreadsheetml/2009/9/main" objectType="CheckBox" checked="Checked" fmlaLink="$AI$63" lockText="1" noThreeD="1"/>
</file>

<file path=xl/ctrlProps/ctrlProp104.xml><?xml version="1.0" encoding="utf-8"?>
<formControlPr xmlns="http://schemas.microsoft.com/office/spreadsheetml/2009/9/main" objectType="CheckBox" checked="Checked" fmlaLink="$AI40" lockText="1" noThreeD="1"/>
</file>

<file path=xl/ctrlProps/ctrlProp105.xml><?xml version="1.0" encoding="utf-8"?>
<formControlPr xmlns="http://schemas.microsoft.com/office/spreadsheetml/2009/9/main" objectType="CheckBox" checked="Checked" fmlaLink="$AI41" lockText="1" noThreeD="1"/>
</file>

<file path=xl/ctrlProps/ctrlProp106.xml><?xml version="1.0" encoding="utf-8"?>
<formControlPr xmlns="http://schemas.microsoft.com/office/spreadsheetml/2009/9/main" objectType="CheckBox" checked="Checked" fmlaLink="$AI42" lockText="1" noThreeD="1"/>
</file>

<file path=xl/ctrlProps/ctrlProp107.xml><?xml version="1.0" encoding="utf-8"?>
<formControlPr xmlns="http://schemas.microsoft.com/office/spreadsheetml/2009/9/main" objectType="CheckBox" checked="Checked" fmlaLink="$AI43" lockText="1" noThreeD="1"/>
</file>

<file path=xl/ctrlProps/ctrlProp108.xml><?xml version="1.0" encoding="utf-8"?>
<formControlPr xmlns="http://schemas.microsoft.com/office/spreadsheetml/2009/9/main" objectType="CheckBox" checked="Checked" fmlaLink="$AI44" lockText="1" noThreeD="1"/>
</file>

<file path=xl/ctrlProps/ctrlProp109.xml><?xml version="1.0" encoding="utf-8"?>
<formControlPr xmlns="http://schemas.microsoft.com/office/spreadsheetml/2009/9/main" objectType="CheckBox" checked="Checked" fmlaLink="$AI45" lockText="1" noThreeD="1"/>
</file>

<file path=xl/ctrlProps/ctrlProp11.xml><?xml version="1.0" encoding="utf-8"?>
<formControlPr xmlns="http://schemas.microsoft.com/office/spreadsheetml/2009/9/main" objectType="CheckBox" checked="Checked" fmlaLink="$AI43" lockText="1" noThreeD="1"/>
</file>

<file path=xl/ctrlProps/ctrlProp110.xml><?xml version="1.0" encoding="utf-8"?>
<formControlPr xmlns="http://schemas.microsoft.com/office/spreadsheetml/2009/9/main" objectType="CheckBox" checked="Checked" fmlaLink="$AI46" lockText="1" noThreeD="1"/>
</file>

<file path=xl/ctrlProps/ctrlProp111.xml><?xml version="1.0" encoding="utf-8"?>
<formControlPr xmlns="http://schemas.microsoft.com/office/spreadsheetml/2009/9/main" objectType="CheckBox" checked="Checked" fmlaLink="$AI47" lockText="1" noThreeD="1"/>
</file>

<file path=xl/ctrlProps/ctrlProp112.xml><?xml version="1.0" encoding="utf-8"?>
<formControlPr xmlns="http://schemas.microsoft.com/office/spreadsheetml/2009/9/main" objectType="CheckBox" checked="Checked" fmlaLink="$AI48" lockText="1" noThreeD="1"/>
</file>

<file path=xl/ctrlProps/ctrlProp113.xml><?xml version="1.0" encoding="utf-8"?>
<formControlPr xmlns="http://schemas.microsoft.com/office/spreadsheetml/2009/9/main" objectType="CheckBox" checked="Checked" fmlaLink="$AI49" lockText="1" noThreeD="1"/>
</file>

<file path=xl/ctrlProps/ctrlProp114.xml><?xml version="1.0" encoding="utf-8"?>
<formControlPr xmlns="http://schemas.microsoft.com/office/spreadsheetml/2009/9/main" objectType="CheckBox" checked="Checked" fmlaLink="$AI50" lockText="1" noThreeD="1"/>
</file>

<file path=xl/ctrlProps/ctrlProp115.xml><?xml version="1.0" encoding="utf-8"?>
<formControlPr xmlns="http://schemas.microsoft.com/office/spreadsheetml/2009/9/main" objectType="CheckBox" checked="Checked" fmlaLink="$AI51" lockText="1" noThreeD="1"/>
</file>

<file path=xl/ctrlProps/ctrlProp116.xml><?xml version="1.0" encoding="utf-8"?>
<formControlPr xmlns="http://schemas.microsoft.com/office/spreadsheetml/2009/9/main" objectType="CheckBox" checked="Checked" fmlaLink="$AI52" lockText="1" noThreeD="1"/>
</file>

<file path=xl/ctrlProps/ctrlProp117.xml><?xml version="1.0" encoding="utf-8"?>
<formControlPr xmlns="http://schemas.microsoft.com/office/spreadsheetml/2009/9/main" objectType="CheckBox" checked="Checked" fmlaLink="$AI53" lockText="1" noThreeD="1"/>
</file>

<file path=xl/ctrlProps/ctrlProp118.xml><?xml version="1.0" encoding="utf-8"?>
<formControlPr xmlns="http://schemas.microsoft.com/office/spreadsheetml/2009/9/main" objectType="CheckBox" checked="Checked" fmlaLink="$AI54" lockText="1" noThreeD="1"/>
</file>

<file path=xl/ctrlProps/ctrlProp119.xml><?xml version="1.0" encoding="utf-8"?>
<formControlPr xmlns="http://schemas.microsoft.com/office/spreadsheetml/2009/9/main" objectType="CheckBox" checked="Checked" fmlaLink="$AI$55" lockText="1" noThreeD="1"/>
</file>

<file path=xl/ctrlProps/ctrlProp12.xml><?xml version="1.0" encoding="utf-8"?>
<formControlPr xmlns="http://schemas.microsoft.com/office/spreadsheetml/2009/9/main" objectType="CheckBox" checked="Checked" fmlaLink="$AI44" lockText="1" noThreeD="1"/>
</file>

<file path=xl/ctrlProps/ctrlProp120.xml><?xml version="1.0" encoding="utf-8"?>
<formControlPr xmlns="http://schemas.microsoft.com/office/spreadsheetml/2009/9/main" objectType="CheckBox" checked="Checked" fmlaLink="$AI$58" lockText="1" noThreeD="1"/>
</file>

<file path=xl/ctrlProps/ctrlProp121.xml><?xml version="1.0" encoding="utf-8"?>
<formControlPr xmlns="http://schemas.microsoft.com/office/spreadsheetml/2009/9/main" objectType="CheckBox" checked="Checked" fmlaLink="$AI$59" lockText="1" noThreeD="1"/>
</file>

<file path=xl/ctrlProps/ctrlProp122.xml><?xml version="1.0" encoding="utf-8"?>
<formControlPr xmlns="http://schemas.microsoft.com/office/spreadsheetml/2009/9/main" objectType="CheckBox" checked="Checked" fmlaLink="$AI$60" lockText="1" noThreeD="1"/>
</file>

<file path=xl/ctrlProps/ctrlProp123.xml><?xml version="1.0" encoding="utf-8"?>
<formControlPr xmlns="http://schemas.microsoft.com/office/spreadsheetml/2009/9/main" objectType="CheckBox" checked="Checked" fmlaLink="$AI$61" lockText="1" noThreeD="1"/>
</file>

<file path=xl/ctrlProps/ctrlProp124.xml><?xml version="1.0" encoding="utf-8"?>
<formControlPr xmlns="http://schemas.microsoft.com/office/spreadsheetml/2009/9/main" objectType="CheckBox" checked="Checked" fmlaLink="$AI$62" lockText="1" noThreeD="1"/>
</file>

<file path=xl/ctrlProps/ctrlProp125.xml><?xml version="1.0" encoding="utf-8"?>
<formControlPr xmlns="http://schemas.microsoft.com/office/spreadsheetml/2009/9/main" objectType="CheckBox" checked="Checked" fmlaLink="$AI$56" lockText="1" noThreeD="1"/>
</file>

<file path=xl/ctrlProps/ctrlProp126.xml><?xml version="1.0" encoding="utf-8"?>
<formControlPr xmlns="http://schemas.microsoft.com/office/spreadsheetml/2009/9/main" objectType="CheckBox" checked="Checked" fmlaLink="$AI$57" lockText="1" noThreeD="1"/>
</file>

<file path=xl/ctrlProps/ctrlProp127.xml><?xml version="1.0" encoding="utf-8"?>
<formControlPr xmlns="http://schemas.microsoft.com/office/spreadsheetml/2009/9/main" objectType="CheckBox" checked="Checked" fmlaLink="$AI$63" lockText="1" noThreeD="1"/>
</file>

<file path=xl/ctrlProps/ctrlProp128.xml><?xml version="1.0" encoding="utf-8"?>
<formControlPr xmlns="http://schemas.microsoft.com/office/spreadsheetml/2009/9/main" objectType="CheckBox" checked="Checked" fmlaLink="$AI40" lockText="1" noThreeD="1"/>
</file>

<file path=xl/ctrlProps/ctrlProp129.xml><?xml version="1.0" encoding="utf-8"?>
<formControlPr xmlns="http://schemas.microsoft.com/office/spreadsheetml/2009/9/main" objectType="CheckBox" checked="Checked" fmlaLink="$AI41" lockText="1" noThreeD="1"/>
</file>

<file path=xl/ctrlProps/ctrlProp13.xml><?xml version="1.0" encoding="utf-8"?>
<formControlPr xmlns="http://schemas.microsoft.com/office/spreadsheetml/2009/9/main" objectType="CheckBox" checked="Checked" fmlaLink="$AI45" lockText="1" noThreeD="1"/>
</file>

<file path=xl/ctrlProps/ctrlProp130.xml><?xml version="1.0" encoding="utf-8"?>
<formControlPr xmlns="http://schemas.microsoft.com/office/spreadsheetml/2009/9/main" objectType="CheckBox" checked="Checked" fmlaLink="$AI42" lockText="1" noThreeD="1"/>
</file>

<file path=xl/ctrlProps/ctrlProp131.xml><?xml version="1.0" encoding="utf-8"?>
<formControlPr xmlns="http://schemas.microsoft.com/office/spreadsheetml/2009/9/main" objectType="CheckBox" checked="Checked" fmlaLink="$AI43" lockText="1" noThreeD="1"/>
</file>

<file path=xl/ctrlProps/ctrlProp132.xml><?xml version="1.0" encoding="utf-8"?>
<formControlPr xmlns="http://schemas.microsoft.com/office/spreadsheetml/2009/9/main" objectType="CheckBox" checked="Checked" fmlaLink="$AI44" lockText="1" noThreeD="1"/>
</file>

<file path=xl/ctrlProps/ctrlProp133.xml><?xml version="1.0" encoding="utf-8"?>
<formControlPr xmlns="http://schemas.microsoft.com/office/spreadsheetml/2009/9/main" objectType="CheckBox" checked="Checked" fmlaLink="$AI45" lockText="1" noThreeD="1"/>
</file>

<file path=xl/ctrlProps/ctrlProp134.xml><?xml version="1.0" encoding="utf-8"?>
<formControlPr xmlns="http://schemas.microsoft.com/office/spreadsheetml/2009/9/main" objectType="CheckBox" checked="Checked" fmlaLink="$AI46" lockText="1" noThreeD="1"/>
</file>

<file path=xl/ctrlProps/ctrlProp135.xml><?xml version="1.0" encoding="utf-8"?>
<formControlPr xmlns="http://schemas.microsoft.com/office/spreadsheetml/2009/9/main" objectType="CheckBox" checked="Checked" fmlaLink="$AI47" lockText="1" noThreeD="1"/>
</file>

<file path=xl/ctrlProps/ctrlProp136.xml><?xml version="1.0" encoding="utf-8"?>
<formControlPr xmlns="http://schemas.microsoft.com/office/spreadsheetml/2009/9/main" objectType="CheckBox" checked="Checked" fmlaLink="$AI48" lockText="1" noThreeD="1"/>
</file>

<file path=xl/ctrlProps/ctrlProp137.xml><?xml version="1.0" encoding="utf-8"?>
<formControlPr xmlns="http://schemas.microsoft.com/office/spreadsheetml/2009/9/main" objectType="CheckBox" checked="Checked" fmlaLink="$AI49" lockText="1" noThreeD="1"/>
</file>

<file path=xl/ctrlProps/ctrlProp138.xml><?xml version="1.0" encoding="utf-8"?>
<formControlPr xmlns="http://schemas.microsoft.com/office/spreadsheetml/2009/9/main" objectType="CheckBox" checked="Checked" fmlaLink="$AI50" lockText="1" noThreeD="1"/>
</file>

<file path=xl/ctrlProps/ctrlProp139.xml><?xml version="1.0" encoding="utf-8"?>
<formControlPr xmlns="http://schemas.microsoft.com/office/spreadsheetml/2009/9/main" objectType="CheckBox" checked="Checked" fmlaLink="$AI51" lockText="1" noThreeD="1"/>
</file>

<file path=xl/ctrlProps/ctrlProp14.xml><?xml version="1.0" encoding="utf-8"?>
<formControlPr xmlns="http://schemas.microsoft.com/office/spreadsheetml/2009/9/main" objectType="CheckBox" checked="Checked" fmlaLink="$AI46" lockText="1" noThreeD="1"/>
</file>

<file path=xl/ctrlProps/ctrlProp140.xml><?xml version="1.0" encoding="utf-8"?>
<formControlPr xmlns="http://schemas.microsoft.com/office/spreadsheetml/2009/9/main" objectType="CheckBox" checked="Checked" fmlaLink="$AI52" lockText="1" noThreeD="1"/>
</file>

<file path=xl/ctrlProps/ctrlProp141.xml><?xml version="1.0" encoding="utf-8"?>
<formControlPr xmlns="http://schemas.microsoft.com/office/spreadsheetml/2009/9/main" objectType="CheckBox" checked="Checked" fmlaLink="$AI53" lockText="1" noThreeD="1"/>
</file>

<file path=xl/ctrlProps/ctrlProp142.xml><?xml version="1.0" encoding="utf-8"?>
<formControlPr xmlns="http://schemas.microsoft.com/office/spreadsheetml/2009/9/main" objectType="CheckBox" checked="Checked" fmlaLink="$AI54" lockText="1" noThreeD="1"/>
</file>

<file path=xl/ctrlProps/ctrlProp143.xml><?xml version="1.0" encoding="utf-8"?>
<formControlPr xmlns="http://schemas.microsoft.com/office/spreadsheetml/2009/9/main" objectType="CheckBox" checked="Checked" fmlaLink="$AI$55" lockText="1" noThreeD="1"/>
</file>

<file path=xl/ctrlProps/ctrlProp144.xml><?xml version="1.0" encoding="utf-8"?>
<formControlPr xmlns="http://schemas.microsoft.com/office/spreadsheetml/2009/9/main" objectType="CheckBox" checked="Checked" fmlaLink="$AI$58" lockText="1" noThreeD="1"/>
</file>

<file path=xl/ctrlProps/ctrlProp145.xml><?xml version="1.0" encoding="utf-8"?>
<formControlPr xmlns="http://schemas.microsoft.com/office/spreadsheetml/2009/9/main" objectType="CheckBox" checked="Checked" fmlaLink="$AI$59" lockText="1" noThreeD="1"/>
</file>

<file path=xl/ctrlProps/ctrlProp146.xml><?xml version="1.0" encoding="utf-8"?>
<formControlPr xmlns="http://schemas.microsoft.com/office/spreadsheetml/2009/9/main" objectType="CheckBox" checked="Checked" fmlaLink="$AI$60" lockText="1" noThreeD="1"/>
</file>

<file path=xl/ctrlProps/ctrlProp147.xml><?xml version="1.0" encoding="utf-8"?>
<formControlPr xmlns="http://schemas.microsoft.com/office/spreadsheetml/2009/9/main" objectType="CheckBox" checked="Checked" fmlaLink="$AI$61" lockText="1" noThreeD="1"/>
</file>

<file path=xl/ctrlProps/ctrlProp148.xml><?xml version="1.0" encoding="utf-8"?>
<formControlPr xmlns="http://schemas.microsoft.com/office/spreadsheetml/2009/9/main" objectType="CheckBox" checked="Checked" fmlaLink="$AI$62" lockText="1" noThreeD="1"/>
</file>

<file path=xl/ctrlProps/ctrlProp149.xml><?xml version="1.0" encoding="utf-8"?>
<formControlPr xmlns="http://schemas.microsoft.com/office/spreadsheetml/2009/9/main" objectType="CheckBox" checked="Checked" fmlaLink="$AI$56" lockText="1" noThreeD="1"/>
</file>

<file path=xl/ctrlProps/ctrlProp15.xml><?xml version="1.0" encoding="utf-8"?>
<formControlPr xmlns="http://schemas.microsoft.com/office/spreadsheetml/2009/9/main" objectType="CheckBox" checked="Checked" fmlaLink="$AI47" lockText="1" noThreeD="1"/>
</file>

<file path=xl/ctrlProps/ctrlProp150.xml><?xml version="1.0" encoding="utf-8"?>
<formControlPr xmlns="http://schemas.microsoft.com/office/spreadsheetml/2009/9/main" objectType="CheckBox" checked="Checked" fmlaLink="$AI$57" lockText="1" noThreeD="1"/>
</file>

<file path=xl/ctrlProps/ctrlProp151.xml><?xml version="1.0" encoding="utf-8"?>
<formControlPr xmlns="http://schemas.microsoft.com/office/spreadsheetml/2009/9/main" objectType="CheckBox" checked="Checked" fmlaLink="$AI$63" lockText="1" noThreeD="1"/>
</file>

<file path=xl/ctrlProps/ctrlProp152.xml><?xml version="1.0" encoding="utf-8"?>
<formControlPr xmlns="http://schemas.microsoft.com/office/spreadsheetml/2009/9/main" objectType="CheckBox" checked="Checked" fmlaLink="$AI40" lockText="1" noThreeD="1"/>
</file>

<file path=xl/ctrlProps/ctrlProp153.xml><?xml version="1.0" encoding="utf-8"?>
<formControlPr xmlns="http://schemas.microsoft.com/office/spreadsheetml/2009/9/main" objectType="CheckBox" checked="Checked" fmlaLink="$AI41" lockText="1" noThreeD="1"/>
</file>

<file path=xl/ctrlProps/ctrlProp154.xml><?xml version="1.0" encoding="utf-8"?>
<formControlPr xmlns="http://schemas.microsoft.com/office/spreadsheetml/2009/9/main" objectType="CheckBox" checked="Checked" fmlaLink="$AI42" lockText="1" noThreeD="1"/>
</file>

<file path=xl/ctrlProps/ctrlProp155.xml><?xml version="1.0" encoding="utf-8"?>
<formControlPr xmlns="http://schemas.microsoft.com/office/spreadsheetml/2009/9/main" objectType="CheckBox" checked="Checked" fmlaLink="$AI43" lockText="1" noThreeD="1"/>
</file>

<file path=xl/ctrlProps/ctrlProp156.xml><?xml version="1.0" encoding="utf-8"?>
<formControlPr xmlns="http://schemas.microsoft.com/office/spreadsheetml/2009/9/main" objectType="CheckBox" checked="Checked" fmlaLink="$AI44" lockText="1" noThreeD="1"/>
</file>

<file path=xl/ctrlProps/ctrlProp157.xml><?xml version="1.0" encoding="utf-8"?>
<formControlPr xmlns="http://schemas.microsoft.com/office/spreadsheetml/2009/9/main" objectType="CheckBox" checked="Checked" fmlaLink="$AI45" lockText="1" noThreeD="1"/>
</file>

<file path=xl/ctrlProps/ctrlProp158.xml><?xml version="1.0" encoding="utf-8"?>
<formControlPr xmlns="http://schemas.microsoft.com/office/spreadsheetml/2009/9/main" objectType="CheckBox" checked="Checked" fmlaLink="$AI46" lockText="1" noThreeD="1"/>
</file>

<file path=xl/ctrlProps/ctrlProp159.xml><?xml version="1.0" encoding="utf-8"?>
<formControlPr xmlns="http://schemas.microsoft.com/office/spreadsheetml/2009/9/main" objectType="CheckBox" checked="Checked" fmlaLink="$AI47" lockText="1" noThreeD="1"/>
</file>

<file path=xl/ctrlProps/ctrlProp16.xml><?xml version="1.0" encoding="utf-8"?>
<formControlPr xmlns="http://schemas.microsoft.com/office/spreadsheetml/2009/9/main" objectType="CheckBox" checked="Checked" fmlaLink="$AI48" lockText="1" noThreeD="1"/>
</file>

<file path=xl/ctrlProps/ctrlProp160.xml><?xml version="1.0" encoding="utf-8"?>
<formControlPr xmlns="http://schemas.microsoft.com/office/spreadsheetml/2009/9/main" objectType="CheckBox" checked="Checked" fmlaLink="$AI48" lockText="1" noThreeD="1"/>
</file>

<file path=xl/ctrlProps/ctrlProp161.xml><?xml version="1.0" encoding="utf-8"?>
<formControlPr xmlns="http://schemas.microsoft.com/office/spreadsheetml/2009/9/main" objectType="CheckBox" checked="Checked" fmlaLink="$AI49" lockText="1" noThreeD="1"/>
</file>

<file path=xl/ctrlProps/ctrlProp162.xml><?xml version="1.0" encoding="utf-8"?>
<formControlPr xmlns="http://schemas.microsoft.com/office/spreadsheetml/2009/9/main" objectType="CheckBox" checked="Checked" fmlaLink="$AI50" lockText="1" noThreeD="1"/>
</file>

<file path=xl/ctrlProps/ctrlProp163.xml><?xml version="1.0" encoding="utf-8"?>
<formControlPr xmlns="http://schemas.microsoft.com/office/spreadsheetml/2009/9/main" objectType="CheckBox" checked="Checked" fmlaLink="$AI51" lockText="1" noThreeD="1"/>
</file>

<file path=xl/ctrlProps/ctrlProp164.xml><?xml version="1.0" encoding="utf-8"?>
<formControlPr xmlns="http://schemas.microsoft.com/office/spreadsheetml/2009/9/main" objectType="CheckBox" checked="Checked" fmlaLink="$AI52" lockText="1" noThreeD="1"/>
</file>

<file path=xl/ctrlProps/ctrlProp165.xml><?xml version="1.0" encoding="utf-8"?>
<formControlPr xmlns="http://schemas.microsoft.com/office/spreadsheetml/2009/9/main" objectType="CheckBox" checked="Checked" fmlaLink="$AI53" lockText="1" noThreeD="1"/>
</file>

<file path=xl/ctrlProps/ctrlProp166.xml><?xml version="1.0" encoding="utf-8"?>
<formControlPr xmlns="http://schemas.microsoft.com/office/spreadsheetml/2009/9/main" objectType="CheckBox" checked="Checked" fmlaLink="$AI54" lockText="1" noThreeD="1"/>
</file>

<file path=xl/ctrlProps/ctrlProp167.xml><?xml version="1.0" encoding="utf-8"?>
<formControlPr xmlns="http://schemas.microsoft.com/office/spreadsheetml/2009/9/main" objectType="CheckBox" checked="Checked" fmlaLink="$AI$55" lockText="1" noThreeD="1"/>
</file>

<file path=xl/ctrlProps/ctrlProp168.xml><?xml version="1.0" encoding="utf-8"?>
<formControlPr xmlns="http://schemas.microsoft.com/office/spreadsheetml/2009/9/main" objectType="CheckBox" checked="Checked" fmlaLink="$AI$58" lockText="1" noThreeD="1"/>
</file>

<file path=xl/ctrlProps/ctrlProp169.xml><?xml version="1.0" encoding="utf-8"?>
<formControlPr xmlns="http://schemas.microsoft.com/office/spreadsheetml/2009/9/main" objectType="CheckBox" checked="Checked" fmlaLink="$AI$59" lockText="1" noThreeD="1"/>
</file>

<file path=xl/ctrlProps/ctrlProp17.xml><?xml version="1.0" encoding="utf-8"?>
<formControlPr xmlns="http://schemas.microsoft.com/office/spreadsheetml/2009/9/main" objectType="CheckBox" checked="Checked" fmlaLink="$AI49" lockText="1" noThreeD="1"/>
</file>

<file path=xl/ctrlProps/ctrlProp170.xml><?xml version="1.0" encoding="utf-8"?>
<formControlPr xmlns="http://schemas.microsoft.com/office/spreadsheetml/2009/9/main" objectType="CheckBox" checked="Checked" fmlaLink="$AI$60" lockText="1" noThreeD="1"/>
</file>

<file path=xl/ctrlProps/ctrlProp171.xml><?xml version="1.0" encoding="utf-8"?>
<formControlPr xmlns="http://schemas.microsoft.com/office/spreadsheetml/2009/9/main" objectType="CheckBox" checked="Checked" fmlaLink="$AI$61" lockText="1" noThreeD="1"/>
</file>

<file path=xl/ctrlProps/ctrlProp172.xml><?xml version="1.0" encoding="utf-8"?>
<formControlPr xmlns="http://schemas.microsoft.com/office/spreadsheetml/2009/9/main" objectType="CheckBox" checked="Checked" fmlaLink="$AI$62" lockText="1" noThreeD="1"/>
</file>

<file path=xl/ctrlProps/ctrlProp173.xml><?xml version="1.0" encoding="utf-8"?>
<formControlPr xmlns="http://schemas.microsoft.com/office/spreadsheetml/2009/9/main" objectType="CheckBox" checked="Checked" fmlaLink="$AI$56" lockText="1" noThreeD="1"/>
</file>

<file path=xl/ctrlProps/ctrlProp174.xml><?xml version="1.0" encoding="utf-8"?>
<formControlPr xmlns="http://schemas.microsoft.com/office/spreadsheetml/2009/9/main" objectType="CheckBox" checked="Checked" fmlaLink="$AI$57" lockText="1" noThreeD="1"/>
</file>

<file path=xl/ctrlProps/ctrlProp175.xml><?xml version="1.0" encoding="utf-8"?>
<formControlPr xmlns="http://schemas.microsoft.com/office/spreadsheetml/2009/9/main" objectType="CheckBox" checked="Checked" fmlaLink="$AI$63" lockText="1" noThreeD="1"/>
</file>

<file path=xl/ctrlProps/ctrlProp176.xml><?xml version="1.0" encoding="utf-8"?>
<formControlPr xmlns="http://schemas.microsoft.com/office/spreadsheetml/2009/9/main" objectType="CheckBox" checked="Checked" fmlaLink="$AI40" lockText="1" noThreeD="1"/>
</file>

<file path=xl/ctrlProps/ctrlProp177.xml><?xml version="1.0" encoding="utf-8"?>
<formControlPr xmlns="http://schemas.microsoft.com/office/spreadsheetml/2009/9/main" objectType="CheckBox" checked="Checked" fmlaLink="$AI41" lockText="1" noThreeD="1"/>
</file>

<file path=xl/ctrlProps/ctrlProp178.xml><?xml version="1.0" encoding="utf-8"?>
<formControlPr xmlns="http://schemas.microsoft.com/office/spreadsheetml/2009/9/main" objectType="CheckBox" checked="Checked" fmlaLink="$AI42" lockText="1" noThreeD="1"/>
</file>

<file path=xl/ctrlProps/ctrlProp179.xml><?xml version="1.0" encoding="utf-8"?>
<formControlPr xmlns="http://schemas.microsoft.com/office/spreadsheetml/2009/9/main" objectType="CheckBox" checked="Checked" fmlaLink="$AI43" lockText="1" noThreeD="1"/>
</file>

<file path=xl/ctrlProps/ctrlProp18.xml><?xml version="1.0" encoding="utf-8"?>
<formControlPr xmlns="http://schemas.microsoft.com/office/spreadsheetml/2009/9/main" objectType="CheckBox" checked="Checked" fmlaLink="$AI50" lockText="1" noThreeD="1"/>
</file>

<file path=xl/ctrlProps/ctrlProp180.xml><?xml version="1.0" encoding="utf-8"?>
<formControlPr xmlns="http://schemas.microsoft.com/office/spreadsheetml/2009/9/main" objectType="CheckBox" checked="Checked" fmlaLink="$AI44" lockText="1" noThreeD="1"/>
</file>

<file path=xl/ctrlProps/ctrlProp181.xml><?xml version="1.0" encoding="utf-8"?>
<formControlPr xmlns="http://schemas.microsoft.com/office/spreadsheetml/2009/9/main" objectType="CheckBox" checked="Checked" fmlaLink="$AI45" lockText="1" noThreeD="1"/>
</file>

<file path=xl/ctrlProps/ctrlProp182.xml><?xml version="1.0" encoding="utf-8"?>
<formControlPr xmlns="http://schemas.microsoft.com/office/spreadsheetml/2009/9/main" objectType="CheckBox" checked="Checked" fmlaLink="$AI46" lockText="1" noThreeD="1"/>
</file>

<file path=xl/ctrlProps/ctrlProp183.xml><?xml version="1.0" encoding="utf-8"?>
<formControlPr xmlns="http://schemas.microsoft.com/office/spreadsheetml/2009/9/main" objectType="CheckBox" checked="Checked" fmlaLink="$AI47" lockText="1" noThreeD="1"/>
</file>

<file path=xl/ctrlProps/ctrlProp184.xml><?xml version="1.0" encoding="utf-8"?>
<formControlPr xmlns="http://schemas.microsoft.com/office/spreadsheetml/2009/9/main" objectType="CheckBox" checked="Checked" fmlaLink="$AI48" lockText="1" noThreeD="1"/>
</file>

<file path=xl/ctrlProps/ctrlProp185.xml><?xml version="1.0" encoding="utf-8"?>
<formControlPr xmlns="http://schemas.microsoft.com/office/spreadsheetml/2009/9/main" objectType="CheckBox" checked="Checked" fmlaLink="$AI49" lockText="1" noThreeD="1"/>
</file>

<file path=xl/ctrlProps/ctrlProp186.xml><?xml version="1.0" encoding="utf-8"?>
<formControlPr xmlns="http://schemas.microsoft.com/office/spreadsheetml/2009/9/main" objectType="CheckBox" checked="Checked" fmlaLink="$AI50" lockText="1" noThreeD="1"/>
</file>

<file path=xl/ctrlProps/ctrlProp187.xml><?xml version="1.0" encoding="utf-8"?>
<formControlPr xmlns="http://schemas.microsoft.com/office/spreadsheetml/2009/9/main" objectType="CheckBox" checked="Checked" fmlaLink="$AI51" lockText="1" noThreeD="1"/>
</file>

<file path=xl/ctrlProps/ctrlProp188.xml><?xml version="1.0" encoding="utf-8"?>
<formControlPr xmlns="http://schemas.microsoft.com/office/spreadsheetml/2009/9/main" objectType="CheckBox" checked="Checked" fmlaLink="$AI52" lockText="1" noThreeD="1"/>
</file>

<file path=xl/ctrlProps/ctrlProp189.xml><?xml version="1.0" encoding="utf-8"?>
<formControlPr xmlns="http://schemas.microsoft.com/office/spreadsheetml/2009/9/main" objectType="CheckBox" checked="Checked" fmlaLink="$AI53" lockText="1" noThreeD="1"/>
</file>

<file path=xl/ctrlProps/ctrlProp19.xml><?xml version="1.0" encoding="utf-8"?>
<formControlPr xmlns="http://schemas.microsoft.com/office/spreadsheetml/2009/9/main" objectType="CheckBox" checked="Checked" fmlaLink="$AI51" lockText="1" noThreeD="1"/>
</file>

<file path=xl/ctrlProps/ctrlProp190.xml><?xml version="1.0" encoding="utf-8"?>
<formControlPr xmlns="http://schemas.microsoft.com/office/spreadsheetml/2009/9/main" objectType="CheckBox" checked="Checked" fmlaLink="$AI54" lockText="1" noThreeD="1"/>
</file>

<file path=xl/ctrlProps/ctrlProp191.xml><?xml version="1.0" encoding="utf-8"?>
<formControlPr xmlns="http://schemas.microsoft.com/office/spreadsheetml/2009/9/main" objectType="CheckBox" checked="Checked" fmlaLink="$AI$55" lockText="1" noThreeD="1"/>
</file>

<file path=xl/ctrlProps/ctrlProp192.xml><?xml version="1.0" encoding="utf-8"?>
<formControlPr xmlns="http://schemas.microsoft.com/office/spreadsheetml/2009/9/main" objectType="CheckBox" checked="Checked" fmlaLink="$AI$58" lockText="1" noThreeD="1"/>
</file>

<file path=xl/ctrlProps/ctrlProp193.xml><?xml version="1.0" encoding="utf-8"?>
<formControlPr xmlns="http://schemas.microsoft.com/office/spreadsheetml/2009/9/main" objectType="CheckBox" checked="Checked" fmlaLink="$AI$59" lockText="1" noThreeD="1"/>
</file>

<file path=xl/ctrlProps/ctrlProp194.xml><?xml version="1.0" encoding="utf-8"?>
<formControlPr xmlns="http://schemas.microsoft.com/office/spreadsheetml/2009/9/main" objectType="CheckBox" checked="Checked" fmlaLink="$AI$60" lockText="1" noThreeD="1"/>
</file>

<file path=xl/ctrlProps/ctrlProp195.xml><?xml version="1.0" encoding="utf-8"?>
<formControlPr xmlns="http://schemas.microsoft.com/office/spreadsheetml/2009/9/main" objectType="CheckBox" checked="Checked" fmlaLink="$AI$61" lockText="1" noThreeD="1"/>
</file>

<file path=xl/ctrlProps/ctrlProp196.xml><?xml version="1.0" encoding="utf-8"?>
<formControlPr xmlns="http://schemas.microsoft.com/office/spreadsheetml/2009/9/main" objectType="CheckBox" checked="Checked" fmlaLink="$AI$62" lockText="1" noThreeD="1"/>
</file>

<file path=xl/ctrlProps/ctrlProp197.xml><?xml version="1.0" encoding="utf-8"?>
<formControlPr xmlns="http://schemas.microsoft.com/office/spreadsheetml/2009/9/main" objectType="CheckBox" checked="Checked" fmlaLink="$AI$56" lockText="1" noThreeD="1"/>
</file>

<file path=xl/ctrlProps/ctrlProp198.xml><?xml version="1.0" encoding="utf-8"?>
<formControlPr xmlns="http://schemas.microsoft.com/office/spreadsheetml/2009/9/main" objectType="CheckBox" checked="Checked" fmlaLink="$AI$57" lockText="1" noThreeD="1"/>
</file>

<file path=xl/ctrlProps/ctrlProp199.xml><?xml version="1.0" encoding="utf-8"?>
<formControlPr xmlns="http://schemas.microsoft.com/office/spreadsheetml/2009/9/main" objectType="CheckBox" checked="Checked" fmlaLink="$AI$63" lockText="1" noThreeD="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checked="Checked" fmlaLink="$AI52" lockText="1" noThreeD="1"/>
</file>

<file path=xl/ctrlProps/ctrlProp200.xml><?xml version="1.0" encoding="utf-8"?>
<formControlPr xmlns="http://schemas.microsoft.com/office/spreadsheetml/2009/9/main" objectType="CheckBox" checked="Checked" fmlaLink="$AI40" lockText="1" noThreeD="1"/>
</file>

<file path=xl/ctrlProps/ctrlProp201.xml><?xml version="1.0" encoding="utf-8"?>
<formControlPr xmlns="http://schemas.microsoft.com/office/spreadsheetml/2009/9/main" objectType="CheckBox" checked="Checked" fmlaLink="$AI41" lockText="1" noThreeD="1"/>
</file>

<file path=xl/ctrlProps/ctrlProp202.xml><?xml version="1.0" encoding="utf-8"?>
<formControlPr xmlns="http://schemas.microsoft.com/office/spreadsheetml/2009/9/main" objectType="CheckBox" checked="Checked" fmlaLink="$AI42" lockText="1" noThreeD="1"/>
</file>

<file path=xl/ctrlProps/ctrlProp203.xml><?xml version="1.0" encoding="utf-8"?>
<formControlPr xmlns="http://schemas.microsoft.com/office/spreadsheetml/2009/9/main" objectType="CheckBox" checked="Checked" fmlaLink="$AI43" lockText="1" noThreeD="1"/>
</file>

<file path=xl/ctrlProps/ctrlProp204.xml><?xml version="1.0" encoding="utf-8"?>
<formControlPr xmlns="http://schemas.microsoft.com/office/spreadsheetml/2009/9/main" objectType="CheckBox" checked="Checked" fmlaLink="$AI44" lockText="1" noThreeD="1"/>
</file>

<file path=xl/ctrlProps/ctrlProp205.xml><?xml version="1.0" encoding="utf-8"?>
<formControlPr xmlns="http://schemas.microsoft.com/office/spreadsheetml/2009/9/main" objectType="CheckBox" checked="Checked" fmlaLink="$AI45" lockText="1" noThreeD="1"/>
</file>

<file path=xl/ctrlProps/ctrlProp206.xml><?xml version="1.0" encoding="utf-8"?>
<formControlPr xmlns="http://schemas.microsoft.com/office/spreadsheetml/2009/9/main" objectType="CheckBox" checked="Checked" fmlaLink="$AI46" lockText="1" noThreeD="1"/>
</file>

<file path=xl/ctrlProps/ctrlProp207.xml><?xml version="1.0" encoding="utf-8"?>
<formControlPr xmlns="http://schemas.microsoft.com/office/spreadsheetml/2009/9/main" objectType="CheckBox" checked="Checked" fmlaLink="$AI47" lockText="1" noThreeD="1"/>
</file>

<file path=xl/ctrlProps/ctrlProp208.xml><?xml version="1.0" encoding="utf-8"?>
<formControlPr xmlns="http://schemas.microsoft.com/office/spreadsheetml/2009/9/main" objectType="CheckBox" checked="Checked" fmlaLink="$AI48" lockText="1" noThreeD="1"/>
</file>

<file path=xl/ctrlProps/ctrlProp209.xml><?xml version="1.0" encoding="utf-8"?>
<formControlPr xmlns="http://schemas.microsoft.com/office/spreadsheetml/2009/9/main" objectType="CheckBox" checked="Checked" fmlaLink="$AI49" lockText="1" noThreeD="1"/>
</file>

<file path=xl/ctrlProps/ctrlProp21.xml><?xml version="1.0" encoding="utf-8"?>
<formControlPr xmlns="http://schemas.microsoft.com/office/spreadsheetml/2009/9/main" objectType="CheckBox" checked="Checked" fmlaLink="$AI53" lockText="1" noThreeD="1"/>
</file>

<file path=xl/ctrlProps/ctrlProp210.xml><?xml version="1.0" encoding="utf-8"?>
<formControlPr xmlns="http://schemas.microsoft.com/office/spreadsheetml/2009/9/main" objectType="CheckBox" checked="Checked" fmlaLink="$AI50" lockText="1" noThreeD="1"/>
</file>

<file path=xl/ctrlProps/ctrlProp211.xml><?xml version="1.0" encoding="utf-8"?>
<formControlPr xmlns="http://schemas.microsoft.com/office/spreadsheetml/2009/9/main" objectType="CheckBox" checked="Checked" fmlaLink="$AI51" lockText="1" noThreeD="1"/>
</file>

<file path=xl/ctrlProps/ctrlProp212.xml><?xml version="1.0" encoding="utf-8"?>
<formControlPr xmlns="http://schemas.microsoft.com/office/spreadsheetml/2009/9/main" objectType="CheckBox" checked="Checked" fmlaLink="$AI52" lockText="1" noThreeD="1"/>
</file>

<file path=xl/ctrlProps/ctrlProp213.xml><?xml version="1.0" encoding="utf-8"?>
<formControlPr xmlns="http://schemas.microsoft.com/office/spreadsheetml/2009/9/main" objectType="CheckBox" checked="Checked" fmlaLink="$AI53" lockText="1" noThreeD="1"/>
</file>

<file path=xl/ctrlProps/ctrlProp214.xml><?xml version="1.0" encoding="utf-8"?>
<formControlPr xmlns="http://schemas.microsoft.com/office/spreadsheetml/2009/9/main" objectType="CheckBox" checked="Checked" fmlaLink="$AI54" lockText="1" noThreeD="1"/>
</file>

<file path=xl/ctrlProps/ctrlProp215.xml><?xml version="1.0" encoding="utf-8"?>
<formControlPr xmlns="http://schemas.microsoft.com/office/spreadsheetml/2009/9/main" objectType="CheckBox" checked="Checked" fmlaLink="$AI$55" lockText="1" noThreeD="1"/>
</file>

<file path=xl/ctrlProps/ctrlProp216.xml><?xml version="1.0" encoding="utf-8"?>
<formControlPr xmlns="http://schemas.microsoft.com/office/spreadsheetml/2009/9/main" objectType="CheckBox" checked="Checked" fmlaLink="$AI$58" lockText="1" noThreeD="1"/>
</file>

<file path=xl/ctrlProps/ctrlProp217.xml><?xml version="1.0" encoding="utf-8"?>
<formControlPr xmlns="http://schemas.microsoft.com/office/spreadsheetml/2009/9/main" objectType="CheckBox" checked="Checked" fmlaLink="$AI$59" lockText="1" noThreeD="1"/>
</file>

<file path=xl/ctrlProps/ctrlProp218.xml><?xml version="1.0" encoding="utf-8"?>
<formControlPr xmlns="http://schemas.microsoft.com/office/spreadsheetml/2009/9/main" objectType="CheckBox" checked="Checked" fmlaLink="$AI$60" lockText="1" noThreeD="1"/>
</file>

<file path=xl/ctrlProps/ctrlProp219.xml><?xml version="1.0" encoding="utf-8"?>
<formControlPr xmlns="http://schemas.microsoft.com/office/spreadsheetml/2009/9/main" objectType="CheckBox" checked="Checked" fmlaLink="$AI$61" lockText="1" noThreeD="1"/>
</file>

<file path=xl/ctrlProps/ctrlProp22.xml><?xml version="1.0" encoding="utf-8"?>
<formControlPr xmlns="http://schemas.microsoft.com/office/spreadsheetml/2009/9/main" objectType="CheckBox" checked="Checked" fmlaLink="$AI54" lockText="1" noThreeD="1"/>
</file>

<file path=xl/ctrlProps/ctrlProp220.xml><?xml version="1.0" encoding="utf-8"?>
<formControlPr xmlns="http://schemas.microsoft.com/office/spreadsheetml/2009/9/main" objectType="CheckBox" checked="Checked" fmlaLink="$AI$62" lockText="1" noThreeD="1"/>
</file>

<file path=xl/ctrlProps/ctrlProp221.xml><?xml version="1.0" encoding="utf-8"?>
<formControlPr xmlns="http://schemas.microsoft.com/office/spreadsheetml/2009/9/main" objectType="CheckBox" checked="Checked" fmlaLink="$AI$56" lockText="1" noThreeD="1"/>
</file>

<file path=xl/ctrlProps/ctrlProp222.xml><?xml version="1.0" encoding="utf-8"?>
<formControlPr xmlns="http://schemas.microsoft.com/office/spreadsheetml/2009/9/main" objectType="CheckBox" checked="Checked" fmlaLink="$AI$57" lockText="1" noThreeD="1"/>
</file>

<file path=xl/ctrlProps/ctrlProp223.xml><?xml version="1.0" encoding="utf-8"?>
<formControlPr xmlns="http://schemas.microsoft.com/office/spreadsheetml/2009/9/main" objectType="CheckBox" checked="Checked" fmlaLink="$AI$63" lockText="1" noThreeD="1"/>
</file>

<file path=xl/ctrlProps/ctrlProp23.xml><?xml version="1.0" encoding="utf-8"?>
<formControlPr xmlns="http://schemas.microsoft.com/office/spreadsheetml/2009/9/main" objectType="CheckBox" checked="Checked" fmlaLink="$AI$55" lockText="1" noThreeD="1"/>
</file>

<file path=xl/ctrlProps/ctrlProp24.xml><?xml version="1.0" encoding="utf-8"?>
<formControlPr xmlns="http://schemas.microsoft.com/office/spreadsheetml/2009/9/main" objectType="CheckBox" checked="Checked" fmlaLink="$AI$58" lockText="1" noThreeD="1"/>
</file>

<file path=xl/ctrlProps/ctrlProp25.xml><?xml version="1.0" encoding="utf-8"?>
<formControlPr xmlns="http://schemas.microsoft.com/office/spreadsheetml/2009/9/main" objectType="CheckBox" checked="Checked" fmlaLink="$AI$59" lockText="1" noThreeD="1"/>
</file>

<file path=xl/ctrlProps/ctrlProp26.xml><?xml version="1.0" encoding="utf-8"?>
<formControlPr xmlns="http://schemas.microsoft.com/office/spreadsheetml/2009/9/main" objectType="CheckBox" checked="Checked" fmlaLink="$AI$60" lockText="1" noThreeD="1"/>
</file>

<file path=xl/ctrlProps/ctrlProp27.xml><?xml version="1.0" encoding="utf-8"?>
<formControlPr xmlns="http://schemas.microsoft.com/office/spreadsheetml/2009/9/main" objectType="CheckBox" checked="Checked" fmlaLink="$AI$61" lockText="1" noThreeD="1"/>
</file>

<file path=xl/ctrlProps/ctrlProp28.xml><?xml version="1.0" encoding="utf-8"?>
<formControlPr xmlns="http://schemas.microsoft.com/office/spreadsheetml/2009/9/main" objectType="CheckBox" checked="Checked" fmlaLink="$AI$62" lockText="1" noThreeD="1"/>
</file>

<file path=xl/ctrlProps/ctrlProp29.xml><?xml version="1.0" encoding="utf-8"?>
<formControlPr xmlns="http://schemas.microsoft.com/office/spreadsheetml/2009/9/main" objectType="CheckBox" checked="Checked" fmlaLink="$AI$56" lockText="1" noThreeD="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CheckBox" checked="Checked" fmlaLink="$AI$57" lockText="1" noThreeD="1"/>
</file>

<file path=xl/ctrlProps/ctrlProp31.xml><?xml version="1.0" encoding="utf-8"?>
<formControlPr xmlns="http://schemas.microsoft.com/office/spreadsheetml/2009/9/main" objectType="CheckBox" checked="Checked" fmlaLink="$AI$63" lockText="1" noThreeD="1"/>
</file>

<file path=xl/ctrlProps/ctrlProp32.xml><?xml version="1.0" encoding="utf-8"?>
<formControlPr xmlns="http://schemas.microsoft.com/office/spreadsheetml/2009/9/main" objectType="CheckBox" checked="Checked" fmlaLink="$AI40" lockText="1" noThreeD="1"/>
</file>

<file path=xl/ctrlProps/ctrlProp33.xml><?xml version="1.0" encoding="utf-8"?>
<formControlPr xmlns="http://schemas.microsoft.com/office/spreadsheetml/2009/9/main" objectType="CheckBox" checked="Checked" fmlaLink="$AI41" lockText="1" noThreeD="1"/>
</file>

<file path=xl/ctrlProps/ctrlProp34.xml><?xml version="1.0" encoding="utf-8"?>
<formControlPr xmlns="http://schemas.microsoft.com/office/spreadsheetml/2009/9/main" objectType="CheckBox" checked="Checked" fmlaLink="$AI42" lockText="1" noThreeD="1"/>
</file>

<file path=xl/ctrlProps/ctrlProp35.xml><?xml version="1.0" encoding="utf-8"?>
<formControlPr xmlns="http://schemas.microsoft.com/office/spreadsheetml/2009/9/main" objectType="CheckBox" checked="Checked" fmlaLink="$AI43" lockText="1" noThreeD="1"/>
</file>

<file path=xl/ctrlProps/ctrlProp36.xml><?xml version="1.0" encoding="utf-8"?>
<formControlPr xmlns="http://schemas.microsoft.com/office/spreadsheetml/2009/9/main" objectType="CheckBox" checked="Checked" fmlaLink="$AI44" lockText="1" noThreeD="1"/>
</file>

<file path=xl/ctrlProps/ctrlProp37.xml><?xml version="1.0" encoding="utf-8"?>
<formControlPr xmlns="http://schemas.microsoft.com/office/spreadsheetml/2009/9/main" objectType="CheckBox" checked="Checked" fmlaLink="$AI45" lockText="1" noThreeD="1"/>
</file>

<file path=xl/ctrlProps/ctrlProp38.xml><?xml version="1.0" encoding="utf-8"?>
<formControlPr xmlns="http://schemas.microsoft.com/office/spreadsheetml/2009/9/main" objectType="CheckBox" checked="Checked" fmlaLink="$AI46" lockText="1" noThreeD="1"/>
</file>

<file path=xl/ctrlProps/ctrlProp39.xml><?xml version="1.0" encoding="utf-8"?>
<formControlPr xmlns="http://schemas.microsoft.com/office/spreadsheetml/2009/9/main" objectType="CheckBox" checked="Checked" fmlaLink="$AI47" lockText="1" noThreeD="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CheckBox" checked="Checked" fmlaLink="$AI48" lockText="1" noThreeD="1"/>
</file>

<file path=xl/ctrlProps/ctrlProp41.xml><?xml version="1.0" encoding="utf-8"?>
<formControlPr xmlns="http://schemas.microsoft.com/office/spreadsheetml/2009/9/main" objectType="CheckBox" checked="Checked" fmlaLink="$AI49" lockText="1" noThreeD="1"/>
</file>

<file path=xl/ctrlProps/ctrlProp42.xml><?xml version="1.0" encoding="utf-8"?>
<formControlPr xmlns="http://schemas.microsoft.com/office/spreadsheetml/2009/9/main" objectType="CheckBox" checked="Checked" fmlaLink="$AI50" lockText="1" noThreeD="1"/>
</file>

<file path=xl/ctrlProps/ctrlProp43.xml><?xml version="1.0" encoding="utf-8"?>
<formControlPr xmlns="http://schemas.microsoft.com/office/spreadsheetml/2009/9/main" objectType="CheckBox" checked="Checked" fmlaLink="$AI51" lockText="1" noThreeD="1"/>
</file>

<file path=xl/ctrlProps/ctrlProp44.xml><?xml version="1.0" encoding="utf-8"?>
<formControlPr xmlns="http://schemas.microsoft.com/office/spreadsheetml/2009/9/main" objectType="CheckBox" checked="Checked" fmlaLink="$AI52" lockText="1" noThreeD="1"/>
</file>

<file path=xl/ctrlProps/ctrlProp45.xml><?xml version="1.0" encoding="utf-8"?>
<formControlPr xmlns="http://schemas.microsoft.com/office/spreadsheetml/2009/9/main" objectType="CheckBox" checked="Checked" fmlaLink="$AI53" lockText="1" noThreeD="1"/>
</file>

<file path=xl/ctrlProps/ctrlProp46.xml><?xml version="1.0" encoding="utf-8"?>
<formControlPr xmlns="http://schemas.microsoft.com/office/spreadsheetml/2009/9/main" objectType="CheckBox" checked="Checked" fmlaLink="$AI54" lockText="1" noThreeD="1"/>
</file>

<file path=xl/ctrlProps/ctrlProp47.xml><?xml version="1.0" encoding="utf-8"?>
<formControlPr xmlns="http://schemas.microsoft.com/office/spreadsheetml/2009/9/main" objectType="CheckBox" checked="Checked" fmlaLink="$AI$55" lockText="1" noThreeD="1"/>
</file>

<file path=xl/ctrlProps/ctrlProp48.xml><?xml version="1.0" encoding="utf-8"?>
<formControlPr xmlns="http://schemas.microsoft.com/office/spreadsheetml/2009/9/main" objectType="CheckBox" checked="Checked" fmlaLink="$AI$58" lockText="1" noThreeD="1"/>
</file>

<file path=xl/ctrlProps/ctrlProp49.xml><?xml version="1.0" encoding="utf-8"?>
<formControlPr xmlns="http://schemas.microsoft.com/office/spreadsheetml/2009/9/main" objectType="CheckBox" checked="Checked" fmlaLink="$AI$59" lockText="1" noThreeD="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CheckBox" checked="Checked" fmlaLink="$AI$60" lockText="1" noThreeD="1"/>
</file>

<file path=xl/ctrlProps/ctrlProp51.xml><?xml version="1.0" encoding="utf-8"?>
<formControlPr xmlns="http://schemas.microsoft.com/office/spreadsheetml/2009/9/main" objectType="CheckBox" checked="Checked" fmlaLink="$AI$61" lockText="1" noThreeD="1"/>
</file>

<file path=xl/ctrlProps/ctrlProp52.xml><?xml version="1.0" encoding="utf-8"?>
<formControlPr xmlns="http://schemas.microsoft.com/office/spreadsheetml/2009/9/main" objectType="CheckBox" checked="Checked" fmlaLink="$AI$62" lockText="1" noThreeD="1"/>
</file>

<file path=xl/ctrlProps/ctrlProp53.xml><?xml version="1.0" encoding="utf-8"?>
<formControlPr xmlns="http://schemas.microsoft.com/office/spreadsheetml/2009/9/main" objectType="CheckBox" checked="Checked" fmlaLink="$AI$56" lockText="1" noThreeD="1"/>
</file>

<file path=xl/ctrlProps/ctrlProp54.xml><?xml version="1.0" encoding="utf-8"?>
<formControlPr xmlns="http://schemas.microsoft.com/office/spreadsheetml/2009/9/main" objectType="CheckBox" checked="Checked" fmlaLink="$AI$57" lockText="1" noThreeD="1"/>
</file>

<file path=xl/ctrlProps/ctrlProp55.xml><?xml version="1.0" encoding="utf-8"?>
<formControlPr xmlns="http://schemas.microsoft.com/office/spreadsheetml/2009/9/main" objectType="CheckBox" checked="Checked" fmlaLink="$AI$63" lockText="1" noThreeD="1"/>
</file>

<file path=xl/ctrlProps/ctrlProp56.xml><?xml version="1.0" encoding="utf-8"?>
<formControlPr xmlns="http://schemas.microsoft.com/office/spreadsheetml/2009/9/main" objectType="CheckBox" checked="Checked" fmlaLink="$AJ40" lockText="1" noThreeD="1"/>
</file>

<file path=xl/ctrlProps/ctrlProp57.xml><?xml version="1.0" encoding="utf-8"?>
<formControlPr xmlns="http://schemas.microsoft.com/office/spreadsheetml/2009/9/main" objectType="CheckBox" checked="Checked" fmlaLink="$AJ41" lockText="1" noThreeD="1"/>
</file>

<file path=xl/ctrlProps/ctrlProp58.xml><?xml version="1.0" encoding="utf-8"?>
<formControlPr xmlns="http://schemas.microsoft.com/office/spreadsheetml/2009/9/main" objectType="CheckBox" checked="Checked" fmlaLink="$AJ42" lockText="1" noThreeD="1"/>
</file>

<file path=xl/ctrlProps/ctrlProp59.xml><?xml version="1.0" encoding="utf-8"?>
<formControlPr xmlns="http://schemas.microsoft.com/office/spreadsheetml/2009/9/main" objectType="CheckBox" checked="Checked" fmlaLink="$AJ43" lockText="1" noThreeD="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CheckBox" checked="Checked" fmlaLink="$AJ44" lockText="1" noThreeD="1"/>
</file>

<file path=xl/ctrlProps/ctrlProp61.xml><?xml version="1.0" encoding="utf-8"?>
<formControlPr xmlns="http://schemas.microsoft.com/office/spreadsheetml/2009/9/main" objectType="CheckBox" checked="Checked" fmlaLink="$AJ45" lockText="1" noThreeD="1"/>
</file>

<file path=xl/ctrlProps/ctrlProp62.xml><?xml version="1.0" encoding="utf-8"?>
<formControlPr xmlns="http://schemas.microsoft.com/office/spreadsheetml/2009/9/main" objectType="CheckBox" checked="Checked" fmlaLink="$AJ46" lockText="1" noThreeD="1"/>
</file>

<file path=xl/ctrlProps/ctrlProp63.xml><?xml version="1.0" encoding="utf-8"?>
<formControlPr xmlns="http://schemas.microsoft.com/office/spreadsheetml/2009/9/main" objectType="CheckBox" checked="Checked" fmlaLink="$AJ47" lockText="1" noThreeD="1"/>
</file>

<file path=xl/ctrlProps/ctrlProp64.xml><?xml version="1.0" encoding="utf-8"?>
<formControlPr xmlns="http://schemas.microsoft.com/office/spreadsheetml/2009/9/main" objectType="CheckBox" checked="Checked" fmlaLink="$AJ48" lockText="1" noThreeD="1"/>
</file>

<file path=xl/ctrlProps/ctrlProp65.xml><?xml version="1.0" encoding="utf-8"?>
<formControlPr xmlns="http://schemas.microsoft.com/office/spreadsheetml/2009/9/main" objectType="CheckBox" checked="Checked" fmlaLink="$AJ49" lockText="1" noThreeD="1"/>
</file>

<file path=xl/ctrlProps/ctrlProp66.xml><?xml version="1.0" encoding="utf-8"?>
<formControlPr xmlns="http://schemas.microsoft.com/office/spreadsheetml/2009/9/main" objectType="CheckBox" checked="Checked" fmlaLink="$AJ50" lockText="1" noThreeD="1"/>
</file>

<file path=xl/ctrlProps/ctrlProp67.xml><?xml version="1.0" encoding="utf-8"?>
<formControlPr xmlns="http://schemas.microsoft.com/office/spreadsheetml/2009/9/main" objectType="CheckBox" checked="Checked" fmlaLink="$AJ51" lockText="1" noThreeD="1"/>
</file>

<file path=xl/ctrlProps/ctrlProp68.xml><?xml version="1.0" encoding="utf-8"?>
<formControlPr xmlns="http://schemas.microsoft.com/office/spreadsheetml/2009/9/main" objectType="CheckBox" checked="Checked" fmlaLink="$AJ52" lockText="1" noThreeD="1"/>
</file>

<file path=xl/ctrlProps/ctrlProp69.xml><?xml version="1.0" encoding="utf-8"?>
<formControlPr xmlns="http://schemas.microsoft.com/office/spreadsheetml/2009/9/main" objectType="CheckBox" checked="Checked" fmlaLink="$AJ53" lockText="1" noThreeD="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CheckBox" checked="Checked" fmlaLink="$AJ54" lockText="1" noThreeD="1"/>
</file>

<file path=xl/ctrlProps/ctrlProp71.xml><?xml version="1.0" encoding="utf-8"?>
<formControlPr xmlns="http://schemas.microsoft.com/office/spreadsheetml/2009/9/main" objectType="CheckBox" checked="Checked" fmlaLink="$AJ$55" lockText="1" noThreeD="1"/>
</file>

<file path=xl/ctrlProps/ctrlProp72.xml><?xml version="1.0" encoding="utf-8"?>
<formControlPr xmlns="http://schemas.microsoft.com/office/spreadsheetml/2009/9/main" objectType="CheckBox" checked="Checked" fmlaLink="$AJ$58" lockText="1" noThreeD="1"/>
</file>

<file path=xl/ctrlProps/ctrlProp73.xml><?xml version="1.0" encoding="utf-8"?>
<formControlPr xmlns="http://schemas.microsoft.com/office/spreadsheetml/2009/9/main" objectType="CheckBox" checked="Checked" fmlaLink="$AJ$59" lockText="1" noThreeD="1"/>
</file>

<file path=xl/ctrlProps/ctrlProp74.xml><?xml version="1.0" encoding="utf-8"?>
<formControlPr xmlns="http://schemas.microsoft.com/office/spreadsheetml/2009/9/main" objectType="CheckBox" checked="Checked" fmlaLink="$AJ$60" lockText="1" noThreeD="1"/>
</file>

<file path=xl/ctrlProps/ctrlProp75.xml><?xml version="1.0" encoding="utf-8"?>
<formControlPr xmlns="http://schemas.microsoft.com/office/spreadsheetml/2009/9/main" objectType="CheckBox" checked="Checked" fmlaLink="$AJ$61" lockText="1" noThreeD="1"/>
</file>

<file path=xl/ctrlProps/ctrlProp76.xml><?xml version="1.0" encoding="utf-8"?>
<formControlPr xmlns="http://schemas.microsoft.com/office/spreadsheetml/2009/9/main" objectType="CheckBox" checked="Checked" fmlaLink="$AJ$62" lockText="1" noThreeD="1"/>
</file>

<file path=xl/ctrlProps/ctrlProp77.xml><?xml version="1.0" encoding="utf-8"?>
<formControlPr xmlns="http://schemas.microsoft.com/office/spreadsheetml/2009/9/main" objectType="CheckBox" checked="Checked" fmlaLink="$AJ$56" lockText="1" noThreeD="1"/>
</file>

<file path=xl/ctrlProps/ctrlProp78.xml><?xml version="1.0" encoding="utf-8"?>
<formControlPr xmlns="http://schemas.microsoft.com/office/spreadsheetml/2009/9/main" objectType="CheckBox" checked="Checked" fmlaLink="$AJ$57" lockText="1" noThreeD="1"/>
</file>

<file path=xl/ctrlProps/ctrlProp79.xml><?xml version="1.0" encoding="utf-8"?>
<formControlPr xmlns="http://schemas.microsoft.com/office/spreadsheetml/2009/9/main" objectType="CheckBox" checked="Checked" fmlaLink="$AJ$63" lockText="1" noThreeD="1"/>
</file>

<file path=xl/ctrlProps/ctrlProp8.xml><?xml version="1.0" encoding="utf-8"?>
<formControlPr xmlns="http://schemas.microsoft.com/office/spreadsheetml/2009/9/main" objectType="CheckBox" checked="Checked" fmlaLink="$AI40" lockText="1" noThreeD="1"/>
</file>

<file path=xl/ctrlProps/ctrlProp80.xml><?xml version="1.0" encoding="utf-8"?>
<formControlPr xmlns="http://schemas.microsoft.com/office/spreadsheetml/2009/9/main" objectType="CheckBox" checked="Checked" fmlaLink="$AI40" lockText="1" noThreeD="1"/>
</file>

<file path=xl/ctrlProps/ctrlProp81.xml><?xml version="1.0" encoding="utf-8"?>
<formControlPr xmlns="http://schemas.microsoft.com/office/spreadsheetml/2009/9/main" objectType="CheckBox" checked="Checked" fmlaLink="$AI41" lockText="1" noThreeD="1"/>
</file>

<file path=xl/ctrlProps/ctrlProp82.xml><?xml version="1.0" encoding="utf-8"?>
<formControlPr xmlns="http://schemas.microsoft.com/office/spreadsheetml/2009/9/main" objectType="CheckBox" checked="Checked" fmlaLink="$AI42" lockText="1" noThreeD="1"/>
</file>

<file path=xl/ctrlProps/ctrlProp83.xml><?xml version="1.0" encoding="utf-8"?>
<formControlPr xmlns="http://schemas.microsoft.com/office/spreadsheetml/2009/9/main" objectType="CheckBox" checked="Checked" fmlaLink="$AI43" lockText="1" noThreeD="1"/>
</file>

<file path=xl/ctrlProps/ctrlProp84.xml><?xml version="1.0" encoding="utf-8"?>
<formControlPr xmlns="http://schemas.microsoft.com/office/spreadsheetml/2009/9/main" objectType="CheckBox" checked="Checked" fmlaLink="$AI44" lockText="1" noThreeD="1"/>
</file>

<file path=xl/ctrlProps/ctrlProp85.xml><?xml version="1.0" encoding="utf-8"?>
<formControlPr xmlns="http://schemas.microsoft.com/office/spreadsheetml/2009/9/main" objectType="CheckBox" checked="Checked" fmlaLink="$AI45" lockText="1" noThreeD="1"/>
</file>

<file path=xl/ctrlProps/ctrlProp86.xml><?xml version="1.0" encoding="utf-8"?>
<formControlPr xmlns="http://schemas.microsoft.com/office/spreadsheetml/2009/9/main" objectType="CheckBox" checked="Checked" fmlaLink="$AI46" lockText="1" noThreeD="1"/>
</file>

<file path=xl/ctrlProps/ctrlProp87.xml><?xml version="1.0" encoding="utf-8"?>
<formControlPr xmlns="http://schemas.microsoft.com/office/spreadsheetml/2009/9/main" objectType="CheckBox" checked="Checked" fmlaLink="$AI47" lockText="1" noThreeD="1"/>
</file>

<file path=xl/ctrlProps/ctrlProp88.xml><?xml version="1.0" encoding="utf-8"?>
<formControlPr xmlns="http://schemas.microsoft.com/office/spreadsheetml/2009/9/main" objectType="CheckBox" checked="Checked" fmlaLink="$AI48" lockText="1" noThreeD="1"/>
</file>

<file path=xl/ctrlProps/ctrlProp89.xml><?xml version="1.0" encoding="utf-8"?>
<formControlPr xmlns="http://schemas.microsoft.com/office/spreadsheetml/2009/9/main" objectType="CheckBox" checked="Checked" fmlaLink="$AI49" lockText="1" noThreeD="1"/>
</file>

<file path=xl/ctrlProps/ctrlProp9.xml><?xml version="1.0" encoding="utf-8"?>
<formControlPr xmlns="http://schemas.microsoft.com/office/spreadsheetml/2009/9/main" objectType="CheckBox" checked="Checked" fmlaLink="$AI41" lockText="1" noThreeD="1"/>
</file>

<file path=xl/ctrlProps/ctrlProp90.xml><?xml version="1.0" encoding="utf-8"?>
<formControlPr xmlns="http://schemas.microsoft.com/office/spreadsheetml/2009/9/main" objectType="CheckBox" checked="Checked" fmlaLink="$AI50" lockText="1" noThreeD="1"/>
</file>

<file path=xl/ctrlProps/ctrlProp91.xml><?xml version="1.0" encoding="utf-8"?>
<formControlPr xmlns="http://schemas.microsoft.com/office/spreadsheetml/2009/9/main" objectType="CheckBox" checked="Checked" fmlaLink="$AI51" lockText="1" noThreeD="1"/>
</file>

<file path=xl/ctrlProps/ctrlProp92.xml><?xml version="1.0" encoding="utf-8"?>
<formControlPr xmlns="http://schemas.microsoft.com/office/spreadsheetml/2009/9/main" objectType="CheckBox" checked="Checked" fmlaLink="$AI52" lockText="1" noThreeD="1"/>
</file>

<file path=xl/ctrlProps/ctrlProp93.xml><?xml version="1.0" encoding="utf-8"?>
<formControlPr xmlns="http://schemas.microsoft.com/office/spreadsheetml/2009/9/main" objectType="CheckBox" checked="Checked" fmlaLink="$AI53" lockText="1" noThreeD="1"/>
</file>

<file path=xl/ctrlProps/ctrlProp94.xml><?xml version="1.0" encoding="utf-8"?>
<formControlPr xmlns="http://schemas.microsoft.com/office/spreadsheetml/2009/9/main" objectType="CheckBox" checked="Checked" fmlaLink="$AI54" lockText="1" noThreeD="1"/>
</file>

<file path=xl/ctrlProps/ctrlProp95.xml><?xml version="1.0" encoding="utf-8"?>
<formControlPr xmlns="http://schemas.microsoft.com/office/spreadsheetml/2009/9/main" objectType="CheckBox" checked="Checked" fmlaLink="$AI$55" lockText="1" noThreeD="1"/>
</file>

<file path=xl/ctrlProps/ctrlProp96.xml><?xml version="1.0" encoding="utf-8"?>
<formControlPr xmlns="http://schemas.microsoft.com/office/spreadsheetml/2009/9/main" objectType="CheckBox" checked="Checked" fmlaLink="$AI$58" lockText="1" noThreeD="1"/>
</file>

<file path=xl/ctrlProps/ctrlProp97.xml><?xml version="1.0" encoding="utf-8"?>
<formControlPr xmlns="http://schemas.microsoft.com/office/spreadsheetml/2009/9/main" objectType="CheckBox" checked="Checked" fmlaLink="$AI$59" lockText="1" noThreeD="1"/>
</file>

<file path=xl/ctrlProps/ctrlProp98.xml><?xml version="1.0" encoding="utf-8"?>
<formControlPr xmlns="http://schemas.microsoft.com/office/spreadsheetml/2009/9/main" objectType="CheckBox" checked="Checked" fmlaLink="$AI$60" lockText="1" noThreeD="1"/>
</file>

<file path=xl/ctrlProps/ctrlProp99.xml><?xml version="1.0" encoding="utf-8"?>
<formControlPr xmlns="http://schemas.microsoft.com/office/spreadsheetml/2009/9/main" objectType="CheckBox" checked="Checked" fmlaLink="$AI$6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image" Target="../media/image1.png"/><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image" Target="../media/image1.png"/><Relationship Id="rId6" Type="http://schemas.openxmlformats.org/officeDocument/2006/relationships/chart" Target="../charts/chart44.xml"/><Relationship Id="rId5" Type="http://schemas.openxmlformats.org/officeDocument/2006/relationships/chart" Target="../charts/chart43.xml"/><Relationship Id="rId4" Type="http://schemas.openxmlformats.org/officeDocument/2006/relationships/chart" Target="../charts/chart42.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chart" Target="../charts/chart46.xml"/><Relationship Id="rId7" Type="http://schemas.openxmlformats.org/officeDocument/2006/relationships/chart" Target="../charts/chart50.xml"/><Relationship Id="rId2" Type="http://schemas.openxmlformats.org/officeDocument/2006/relationships/chart" Target="../charts/chart45.xml"/><Relationship Id="rId1" Type="http://schemas.openxmlformats.org/officeDocument/2006/relationships/image" Target="../media/image1.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openxmlformats.org/officeDocument/2006/relationships/chart" Target="../charts/chart47.xml"/><Relationship Id="rId9" Type="http://schemas.openxmlformats.org/officeDocument/2006/relationships/chart" Target="../charts/chart52.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60.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 Type="http://schemas.openxmlformats.org/officeDocument/2006/relationships/image" Target="../media/image1.png"/><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image" Target="../media/image1.png"/><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chart" Target="../charts/chart70.xml"/><Relationship Id="rId1" Type="http://schemas.openxmlformats.org/officeDocument/2006/relationships/image" Target="../media/image1.png"/><Relationship Id="rId6" Type="http://schemas.openxmlformats.org/officeDocument/2006/relationships/chart" Target="../charts/chart74.xml"/><Relationship Id="rId5" Type="http://schemas.openxmlformats.org/officeDocument/2006/relationships/chart" Target="../charts/chart73.xml"/><Relationship Id="rId4" Type="http://schemas.openxmlformats.org/officeDocument/2006/relationships/chart" Target="../charts/chart72.xml"/></Relationships>
</file>

<file path=xl/drawings/_rels/drawing2.xml.rels><?xml version="1.0" encoding="UTF-8" standalone="yes"?>
<Relationships xmlns="http://schemas.openxmlformats.org/package/2006/relationships"><Relationship Id="rId2" Type="http://schemas.openxmlformats.org/officeDocument/2006/relationships/hyperlink" Target="#'Looked After Children'!Print_Area"/><Relationship Id="rId1" Type="http://schemas.openxmlformats.org/officeDocument/2006/relationships/hyperlink" Target="#'Child Protection Plans'!A1"/></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image" Target="../media/image3.png"/><Relationship Id="rId2" Type="http://schemas.openxmlformats.org/officeDocument/2006/relationships/chart" Target="../charts/chart8.xml"/><Relationship Id="rId1" Type="http://schemas.openxmlformats.org/officeDocument/2006/relationships/image" Target="../media/image1.png"/><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0" Type="http://schemas.openxmlformats.org/officeDocument/2006/relationships/chart" Target="../charts/chart16.xml"/><Relationship Id="rId4" Type="http://schemas.openxmlformats.org/officeDocument/2006/relationships/chart" Target="../charts/chart10.xml"/><Relationship Id="rId9"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8" Type="http://schemas.openxmlformats.org/officeDocument/2006/relationships/chart" Target="../charts/chart24.xml"/><Relationship Id="rId3" Type="http://schemas.openxmlformats.org/officeDocument/2006/relationships/chart" Target="../charts/chart19.xml"/><Relationship Id="rId7" Type="http://schemas.openxmlformats.org/officeDocument/2006/relationships/chart" Target="../charts/chart23.xml"/><Relationship Id="rId2" Type="http://schemas.openxmlformats.org/officeDocument/2006/relationships/chart" Target="../charts/chart18.xml"/><Relationship Id="rId1" Type="http://schemas.openxmlformats.org/officeDocument/2006/relationships/image" Target="../media/image1.png"/><Relationship Id="rId6" Type="http://schemas.openxmlformats.org/officeDocument/2006/relationships/chart" Target="../charts/chart22.xml"/><Relationship Id="rId5" Type="http://schemas.openxmlformats.org/officeDocument/2006/relationships/chart" Target="../charts/chart21.xml"/><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1.xml"/><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image" Target="../media/image1.png"/><Relationship Id="rId6" Type="http://schemas.openxmlformats.org/officeDocument/2006/relationships/chart" Target="../charts/chart29.xml"/><Relationship Id="rId11" Type="http://schemas.openxmlformats.org/officeDocument/2006/relationships/chart" Target="../charts/chart34.xml"/><Relationship Id="rId5" Type="http://schemas.openxmlformats.org/officeDocument/2006/relationships/chart" Target="../charts/chart28.xml"/><Relationship Id="rId10" Type="http://schemas.openxmlformats.org/officeDocument/2006/relationships/chart" Target="../charts/chart33.xml"/><Relationship Id="rId4" Type="http://schemas.openxmlformats.org/officeDocument/2006/relationships/chart" Target="../charts/chart27.xml"/><Relationship Id="rId9" Type="http://schemas.openxmlformats.org/officeDocument/2006/relationships/chart" Target="../charts/chart32.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571500</xdr:colOff>
      <xdr:row>9</xdr:row>
      <xdr:rowOff>47625</xdr:rowOff>
    </xdr:to>
    <xdr:sp macro="" textlink="">
      <xdr:nvSpPr>
        <xdr:cNvPr id="6146" name="AutoShape 2"/>
        <xdr:cNvSpPr>
          <a:spLocks noChangeArrowheads="1"/>
        </xdr:cNvSpPr>
      </xdr:nvSpPr>
      <xdr:spPr bwMode="auto">
        <a:xfrm>
          <a:off x="266700" y="266700"/>
          <a:ext cx="4095750" cy="1666875"/>
        </a:xfrm>
        <a:prstGeom prst="roundRect">
          <a:avLst>
            <a:gd name="adj" fmla="val 16667"/>
          </a:avLst>
        </a:prstGeom>
        <a:solidFill>
          <a:srgbClr val="C85100"/>
        </a:solidFill>
        <a:ln w="19050">
          <a:solidFill>
            <a:srgbClr val="C85100"/>
          </a:solidFill>
          <a:round/>
          <a:headEnd/>
          <a:tailEnd/>
        </a:ln>
      </xdr:spPr>
      <xdr:txBody>
        <a:bodyPr vertOverflow="clip" wrap="square" lIns="54864" tIns="41148" rIns="54864" bIns="41148" anchor="ctr" upright="1"/>
        <a:lstStyle/>
        <a:p>
          <a:pPr algn="ctr" rtl="0">
            <a:defRPr sz="1000"/>
          </a:pPr>
          <a:r>
            <a:rPr lang="en-GB" sz="2500" b="1" i="0" u="none" strike="noStrike" baseline="0">
              <a:solidFill>
                <a:srgbClr val="FFFFFF"/>
              </a:solidFill>
              <a:latin typeface="Arial"/>
              <a:cs typeface="Arial"/>
            </a:rPr>
            <a:t>Children's Social Care Benchmarking</a:t>
          </a:r>
        </a:p>
        <a:p>
          <a:pPr algn="ctr" rtl="0">
            <a:defRPr sz="1000"/>
          </a:pPr>
          <a:r>
            <a:rPr lang="en-GB" sz="2000" b="1" i="0" u="none" strike="noStrike" baseline="0">
              <a:solidFill>
                <a:srgbClr val="FFCC99"/>
              </a:solidFill>
              <a:latin typeface="Arial"/>
              <a:cs typeface="Arial"/>
            </a:rPr>
            <a:t>Sector-Led Improvement</a:t>
          </a:r>
        </a:p>
      </xdr:txBody>
    </xdr:sp>
    <xdr:clientData/>
  </xdr:twoCellAnchor>
  <xdr:twoCellAnchor editAs="oneCell">
    <xdr:from>
      <xdr:col>4</xdr:col>
      <xdr:colOff>666750</xdr:colOff>
      <xdr:row>26</xdr:row>
      <xdr:rowOff>38100</xdr:rowOff>
    </xdr:from>
    <xdr:to>
      <xdr:col>5</xdr:col>
      <xdr:colOff>38100</xdr:colOff>
      <xdr:row>30</xdr:row>
      <xdr:rowOff>66675</xdr:rowOff>
    </xdr:to>
    <xdr:pic macro="[0]!Home">
      <xdr:nvPicPr>
        <xdr:cNvPr id="6262"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4457700" y="4562475"/>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0</xdr:colOff>
      <xdr:row>1</xdr:row>
      <xdr:rowOff>0</xdr:rowOff>
    </xdr:from>
    <xdr:to>
      <xdr:col>4</xdr:col>
      <xdr:colOff>571500</xdr:colOff>
      <xdr:row>9</xdr:row>
      <xdr:rowOff>47625</xdr:rowOff>
    </xdr:to>
    <xdr:sp macro="" textlink="">
      <xdr:nvSpPr>
        <xdr:cNvPr id="2" name="AutoShape 2"/>
        <xdr:cNvSpPr>
          <a:spLocks noChangeArrowheads="1"/>
        </xdr:cNvSpPr>
      </xdr:nvSpPr>
      <xdr:spPr bwMode="auto">
        <a:xfrm>
          <a:off x="266700" y="266700"/>
          <a:ext cx="4095750" cy="1666875"/>
        </a:xfrm>
        <a:prstGeom prst="roundRect">
          <a:avLst>
            <a:gd name="adj" fmla="val 16667"/>
          </a:avLst>
        </a:prstGeom>
        <a:solidFill>
          <a:srgbClr val="C85100"/>
        </a:solidFill>
        <a:ln w="19050">
          <a:solidFill>
            <a:srgbClr val="C85100"/>
          </a:solidFill>
          <a:round/>
          <a:headEnd/>
          <a:tailEnd/>
        </a:ln>
      </xdr:spPr>
      <xdr:txBody>
        <a:bodyPr vertOverflow="clip" wrap="square" lIns="54864" tIns="41148" rIns="54864" bIns="41148" anchor="ctr" upright="1"/>
        <a:lstStyle/>
        <a:p>
          <a:pPr algn="ctr" rtl="0">
            <a:defRPr sz="1000"/>
          </a:pPr>
          <a:r>
            <a:rPr lang="en-GB" sz="2500" b="1" i="0" u="none" strike="noStrike" baseline="0">
              <a:solidFill>
                <a:srgbClr val="FFFFFF"/>
              </a:solidFill>
              <a:latin typeface="Arial"/>
              <a:cs typeface="Arial"/>
            </a:rPr>
            <a:t>Children's Social Care Benchmarking</a:t>
          </a:r>
        </a:p>
        <a:p>
          <a:pPr algn="ctr" rtl="0">
            <a:defRPr sz="1000"/>
          </a:pPr>
          <a:r>
            <a:rPr lang="en-GB" sz="2000" b="1" i="0" u="none" strike="noStrike" baseline="0">
              <a:solidFill>
                <a:srgbClr val="FFCC99"/>
              </a:solidFill>
              <a:latin typeface="Arial"/>
              <a:cs typeface="Arial"/>
            </a:rPr>
            <a:t>Sector-Led Improvement</a:t>
          </a:r>
        </a:p>
      </xdr:txBody>
    </xdr:sp>
    <xdr:clientData/>
  </xdr:twoCellAnchor>
  <xdr:twoCellAnchor>
    <xdr:from>
      <xdr:col>7</xdr:col>
      <xdr:colOff>342900</xdr:colOff>
      <xdr:row>35</xdr:row>
      <xdr:rowOff>104775</xdr:rowOff>
    </xdr:from>
    <xdr:to>
      <xdr:col>10</xdr:col>
      <xdr:colOff>66675</xdr:colOff>
      <xdr:row>39</xdr:row>
      <xdr:rowOff>66675</xdr:rowOff>
    </xdr:to>
    <xdr:pic>
      <xdr:nvPicPr>
        <xdr:cNvPr id="6264" name="Picture 3" descr="ESCC_logo_RGB"/>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5943600"/>
          <a:ext cx="13335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342900</xdr:colOff>
      <xdr:row>35</xdr:row>
      <xdr:rowOff>95250</xdr:rowOff>
    </xdr:from>
    <xdr:to>
      <xdr:col>10</xdr:col>
      <xdr:colOff>66675</xdr:colOff>
      <xdr:row>39</xdr:row>
      <xdr:rowOff>66675</xdr:rowOff>
    </xdr:to>
    <xdr:pic>
      <xdr:nvPicPr>
        <xdr:cNvPr id="6265" name="Picture 3" descr="ESCC_logo_RGB"/>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8100" y="5934075"/>
          <a:ext cx="13335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666750</xdr:colOff>
      <xdr:row>26</xdr:row>
      <xdr:rowOff>38100</xdr:rowOff>
    </xdr:from>
    <xdr:to>
      <xdr:col>5</xdr:col>
      <xdr:colOff>38100</xdr:colOff>
      <xdr:row>30</xdr:row>
      <xdr:rowOff>66675</xdr:rowOff>
    </xdr:to>
    <xdr:pic macro="[0]!Home">
      <xdr:nvPicPr>
        <xdr:cNvPr id="626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4457700" y="4562475"/>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171450</xdr:colOff>
      <xdr:row>31</xdr:row>
      <xdr:rowOff>133350</xdr:rowOff>
    </xdr:from>
    <xdr:to>
      <xdr:col>4</xdr:col>
      <xdr:colOff>447675</xdr:colOff>
      <xdr:row>33</xdr:row>
      <xdr:rowOff>66675</xdr:rowOff>
    </xdr:to>
    <xdr:sp macro="" textlink="">
      <xdr:nvSpPr>
        <xdr:cNvPr id="6267" name="Right Arrow 50"/>
        <xdr:cNvSpPr>
          <a:spLocks noChangeArrowheads="1"/>
        </xdr:cNvSpPr>
      </xdr:nvSpPr>
      <xdr:spPr bwMode="auto">
        <a:xfrm flipH="1">
          <a:off x="3962400" y="5362575"/>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mc:AlternateContent xmlns:mc="http://schemas.openxmlformats.org/markup-compatibility/2006">
    <mc:Choice xmlns:a14="http://schemas.microsoft.com/office/drawing/2010/main" Requires="a14">
      <xdr:twoCellAnchor>
        <xdr:from>
          <xdr:col>11</xdr:col>
          <xdr:colOff>1219200</xdr:colOff>
          <xdr:row>1</xdr:row>
          <xdr:rowOff>47625</xdr:rowOff>
        </xdr:from>
        <xdr:to>
          <xdr:col>12</xdr:col>
          <xdr:colOff>0</xdr:colOff>
          <xdr:row>4</xdr:row>
          <xdr:rowOff>104775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Unprotect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16</xdr:row>
          <xdr:rowOff>47625</xdr:rowOff>
        </xdr:from>
        <xdr:to>
          <xdr:col>12</xdr:col>
          <xdr:colOff>1009650</xdr:colOff>
          <xdr:row>19</xdr:row>
          <xdr:rowOff>133350</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Show Sheet Tabs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16</xdr:row>
          <xdr:rowOff>38100</xdr:rowOff>
        </xdr:from>
        <xdr:to>
          <xdr:col>13</xdr:col>
          <xdr:colOff>1009650</xdr:colOff>
          <xdr:row>19</xdr:row>
          <xdr:rowOff>114300</xdr:rowOff>
        </xdr:to>
        <xdr:sp macro="" textlink="">
          <xdr:nvSpPr>
            <xdr:cNvPr id="1027" name="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Hide Sheet Tabs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xdr:row>
          <xdr:rowOff>28575</xdr:rowOff>
        </xdr:from>
        <xdr:to>
          <xdr:col>13</xdr:col>
          <xdr:colOff>971550</xdr:colOff>
          <xdr:row>4</xdr:row>
          <xdr:rowOff>95250</xdr:rowOff>
        </xdr:to>
        <xdr:sp macro="" textlink="">
          <xdr:nvSpPr>
            <xdr:cNvPr id="1028" name="Button 4" hidden="1">
              <a:extLst>
                <a:ext uri="{63B3BB69-23CF-44E3-9099-C40C66FF867C}">
                  <a14:compatExt spid="_x0000_s102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Protect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0</xdr:colOff>
          <xdr:row>5</xdr:row>
          <xdr:rowOff>57150</xdr:rowOff>
        </xdr:from>
        <xdr:to>
          <xdr:col>12</xdr:col>
          <xdr:colOff>1009650</xdr:colOff>
          <xdr:row>7</xdr:row>
          <xdr:rowOff>47625</xdr:rowOff>
        </xdr:to>
        <xdr:sp macro="" textlink="">
          <xdr:nvSpPr>
            <xdr:cNvPr id="1032" name="Button 8" hidden="1">
              <a:extLst>
                <a:ext uri="{63B3BB69-23CF-44E3-9099-C40C66FF867C}">
                  <a14:compatExt spid="_x0000_s1032"/>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Unhide headings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28575</xdr:colOff>
          <xdr:row>5</xdr:row>
          <xdr:rowOff>66675</xdr:rowOff>
        </xdr:from>
        <xdr:to>
          <xdr:col>13</xdr:col>
          <xdr:colOff>1038225</xdr:colOff>
          <xdr:row>7</xdr:row>
          <xdr:rowOff>57150</xdr:rowOff>
        </xdr:to>
        <xdr:sp macro="" textlink="">
          <xdr:nvSpPr>
            <xdr:cNvPr id="1035" name="Button 11" hidden="1">
              <a:extLst>
                <a:ext uri="{63B3BB69-23CF-44E3-9099-C40C66FF867C}">
                  <a14:compatExt spid="_x0000_s103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Hide Headings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13</xdr:col>
          <xdr:colOff>38100</xdr:colOff>
          <xdr:row>8</xdr:row>
          <xdr:rowOff>57150</xdr:rowOff>
        </xdr:from>
        <xdr:to>
          <xdr:col>13</xdr:col>
          <xdr:colOff>1019175</xdr:colOff>
          <xdr:row>11</xdr:row>
          <xdr:rowOff>114300</xdr:rowOff>
        </xdr:to>
        <xdr:sp macro="" textlink="">
          <xdr:nvSpPr>
            <xdr:cNvPr id="1036" name="Button 12" hidden="1">
              <a:extLst>
                <a:ext uri="{63B3BB69-23CF-44E3-9099-C40C66FF867C}">
                  <a14:compatExt spid="_x0000_s103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Hide Calculations</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CiN"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CiN"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9"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10"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76200</xdr:rowOff>
        </xdr:from>
        <xdr:to>
          <xdr:col>35</xdr:col>
          <xdr:colOff>47625</xdr:colOff>
          <xdr:row>40</xdr:row>
          <xdr:rowOff>19050</xdr:rowOff>
        </xdr:to>
        <xdr:sp macro="" textlink="">
          <xdr:nvSpPr>
            <xdr:cNvPr id="96257" name="Check Box 1" hidden="1">
              <a:extLst>
                <a:ext uri="{63B3BB69-23CF-44E3-9099-C40C66FF867C}">
                  <a14:compatExt spid="_x0000_s96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161925</xdr:rowOff>
        </xdr:from>
        <xdr:to>
          <xdr:col>35</xdr:col>
          <xdr:colOff>47625</xdr:colOff>
          <xdr:row>41</xdr:row>
          <xdr:rowOff>19050</xdr:rowOff>
        </xdr:to>
        <xdr:sp macro="" textlink="">
          <xdr:nvSpPr>
            <xdr:cNvPr id="96258" name="Check Box 2" hidden="1">
              <a:extLst>
                <a:ext uri="{63B3BB69-23CF-44E3-9099-C40C66FF867C}">
                  <a14:compatExt spid="_x0000_s96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161925</xdr:rowOff>
        </xdr:from>
        <xdr:to>
          <xdr:col>35</xdr:col>
          <xdr:colOff>47625</xdr:colOff>
          <xdr:row>42</xdr:row>
          <xdr:rowOff>19050</xdr:rowOff>
        </xdr:to>
        <xdr:sp macro="" textlink="">
          <xdr:nvSpPr>
            <xdr:cNvPr id="96259" name="Check Box 3" hidden="1">
              <a:extLst>
                <a:ext uri="{63B3BB69-23CF-44E3-9099-C40C66FF867C}">
                  <a14:compatExt spid="_x0000_s96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161925</xdr:rowOff>
        </xdr:from>
        <xdr:to>
          <xdr:col>35</xdr:col>
          <xdr:colOff>47625</xdr:colOff>
          <xdr:row>43</xdr:row>
          <xdr:rowOff>19050</xdr:rowOff>
        </xdr:to>
        <xdr:sp macro="" textlink="">
          <xdr:nvSpPr>
            <xdr:cNvPr id="96260" name="Check Box 4" hidden="1">
              <a:extLst>
                <a:ext uri="{63B3BB69-23CF-44E3-9099-C40C66FF867C}">
                  <a14:compatExt spid="_x0000_s96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161925</xdr:rowOff>
        </xdr:from>
        <xdr:to>
          <xdr:col>35</xdr:col>
          <xdr:colOff>47625</xdr:colOff>
          <xdr:row>44</xdr:row>
          <xdr:rowOff>19050</xdr:rowOff>
        </xdr:to>
        <xdr:sp macro="" textlink="">
          <xdr:nvSpPr>
            <xdr:cNvPr id="96261" name="Check Box 5" hidden="1">
              <a:extLst>
                <a:ext uri="{63B3BB69-23CF-44E3-9099-C40C66FF867C}">
                  <a14:compatExt spid="_x0000_s96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161925</xdr:rowOff>
        </xdr:from>
        <xdr:to>
          <xdr:col>35</xdr:col>
          <xdr:colOff>47625</xdr:colOff>
          <xdr:row>45</xdr:row>
          <xdr:rowOff>19050</xdr:rowOff>
        </xdr:to>
        <xdr:sp macro="" textlink="">
          <xdr:nvSpPr>
            <xdr:cNvPr id="96262" name="Check Box 6" hidden="1">
              <a:extLst>
                <a:ext uri="{63B3BB69-23CF-44E3-9099-C40C66FF867C}">
                  <a14:compatExt spid="_x0000_s96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161925</xdr:rowOff>
        </xdr:from>
        <xdr:to>
          <xdr:col>35</xdr:col>
          <xdr:colOff>47625</xdr:colOff>
          <xdr:row>46</xdr:row>
          <xdr:rowOff>19050</xdr:rowOff>
        </xdr:to>
        <xdr:sp macro="" textlink="">
          <xdr:nvSpPr>
            <xdr:cNvPr id="96263" name="Check Box 7" hidden="1">
              <a:extLst>
                <a:ext uri="{63B3BB69-23CF-44E3-9099-C40C66FF867C}">
                  <a14:compatExt spid="_x0000_s96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161925</xdr:rowOff>
        </xdr:from>
        <xdr:to>
          <xdr:col>35</xdr:col>
          <xdr:colOff>47625</xdr:colOff>
          <xdr:row>47</xdr:row>
          <xdr:rowOff>19050</xdr:rowOff>
        </xdr:to>
        <xdr:sp macro="" textlink="">
          <xdr:nvSpPr>
            <xdr:cNvPr id="96264" name="Check Box 8" hidden="1">
              <a:extLst>
                <a:ext uri="{63B3BB69-23CF-44E3-9099-C40C66FF867C}">
                  <a14:compatExt spid="_x0000_s96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161925</xdr:rowOff>
        </xdr:from>
        <xdr:to>
          <xdr:col>35</xdr:col>
          <xdr:colOff>47625</xdr:colOff>
          <xdr:row>48</xdr:row>
          <xdr:rowOff>19050</xdr:rowOff>
        </xdr:to>
        <xdr:sp macro="" textlink="">
          <xdr:nvSpPr>
            <xdr:cNvPr id="96265" name="Check Box 9" hidden="1">
              <a:extLst>
                <a:ext uri="{63B3BB69-23CF-44E3-9099-C40C66FF867C}">
                  <a14:compatExt spid="_x0000_s96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161925</xdr:rowOff>
        </xdr:from>
        <xdr:to>
          <xdr:col>35</xdr:col>
          <xdr:colOff>47625</xdr:colOff>
          <xdr:row>49</xdr:row>
          <xdr:rowOff>19050</xdr:rowOff>
        </xdr:to>
        <xdr:sp macro="" textlink="">
          <xdr:nvSpPr>
            <xdr:cNvPr id="96266" name="Check Box 10" hidden="1">
              <a:extLst>
                <a:ext uri="{63B3BB69-23CF-44E3-9099-C40C66FF867C}">
                  <a14:compatExt spid="_x0000_s96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161925</xdr:rowOff>
        </xdr:from>
        <xdr:to>
          <xdr:col>35</xdr:col>
          <xdr:colOff>47625</xdr:colOff>
          <xdr:row>50</xdr:row>
          <xdr:rowOff>19050</xdr:rowOff>
        </xdr:to>
        <xdr:sp macro="" textlink="">
          <xdr:nvSpPr>
            <xdr:cNvPr id="96267" name="Check Box 11" hidden="1">
              <a:extLst>
                <a:ext uri="{63B3BB69-23CF-44E3-9099-C40C66FF867C}">
                  <a14:compatExt spid="_x0000_s96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161925</xdr:rowOff>
        </xdr:from>
        <xdr:to>
          <xdr:col>35</xdr:col>
          <xdr:colOff>47625</xdr:colOff>
          <xdr:row>51</xdr:row>
          <xdr:rowOff>19050</xdr:rowOff>
        </xdr:to>
        <xdr:sp macro="" textlink="">
          <xdr:nvSpPr>
            <xdr:cNvPr id="96268" name="Check Box 12" hidden="1">
              <a:extLst>
                <a:ext uri="{63B3BB69-23CF-44E3-9099-C40C66FF867C}">
                  <a14:compatExt spid="_x0000_s96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161925</xdr:rowOff>
        </xdr:from>
        <xdr:to>
          <xdr:col>35</xdr:col>
          <xdr:colOff>47625</xdr:colOff>
          <xdr:row>52</xdr:row>
          <xdr:rowOff>19050</xdr:rowOff>
        </xdr:to>
        <xdr:sp macro="" textlink="">
          <xdr:nvSpPr>
            <xdr:cNvPr id="96269" name="Check Box 13" hidden="1">
              <a:extLst>
                <a:ext uri="{63B3BB69-23CF-44E3-9099-C40C66FF867C}">
                  <a14:compatExt spid="_x0000_s96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161925</xdr:rowOff>
        </xdr:from>
        <xdr:to>
          <xdr:col>35</xdr:col>
          <xdr:colOff>47625</xdr:colOff>
          <xdr:row>53</xdr:row>
          <xdr:rowOff>19050</xdr:rowOff>
        </xdr:to>
        <xdr:sp macro="" textlink="">
          <xdr:nvSpPr>
            <xdr:cNvPr id="96270" name="Check Box 14" hidden="1">
              <a:extLst>
                <a:ext uri="{63B3BB69-23CF-44E3-9099-C40C66FF867C}">
                  <a14:compatExt spid="_x0000_s96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161925</xdr:rowOff>
        </xdr:from>
        <xdr:to>
          <xdr:col>35</xdr:col>
          <xdr:colOff>47625</xdr:colOff>
          <xdr:row>54</xdr:row>
          <xdr:rowOff>19050</xdr:rowOff>
        </xdr:to>
        <xdr:sp macro="" textlink="">
          <xdr:nvSpPr>
            <xdr:cNvPr id="96271" name="Check Box 15" hidden="1">
              <a:extLst>
                <a:ext uri="{63B3BB69-23CF-44E3-9099-C40C66FF867C}">
                  <a14:compatExt spid="_x0000_s96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161925</xdr:rowOff>
        </xdr:from>
        <xdr:to>
          <xdr:col>35</xdr:col>
          <xdr:colOff>47625</xdr:colOff>
          <xdr:row>55</xdr:row>
          <xdr:rowOff>19050</xdr:rowOff>
        </xdr:to>
        <xdr:sp macro="" textlink="">
          <xdr:nvSpPr>
            <xdr:cNvPr id="96272" name="Check Box 16" hidden="1">
              <a:extLst>
                <a:ext uri="{63B3BB69-23CF-44E3-9099-C40C66FF867C}">
                  <a14:compatExt spid="_x0000_s96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161925</xdr:rowOff>
        </xdr:from>
        <xdr:to>
          <xdr:col>35</xdr:col>
          <xdr:colOff>47625</xdr:colOff>
          <xdr:row>58</xdr:row>
          <xdr:rowOff>19050</xdr:rowOff>
        </xdr:to>
        <xdr:sp macro="" textlink="">
          <xdr:nvSpPr>
            <xdr:cNvPr id="96273" name="Check Box 17" hidden="1">
              <a:extLst>
                <a:ext uri="{63B3BB69-23CF-44E3-9099-C40C66FF867C}">
                  <a14:compatExt spid="_x0000_s96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161925</xdr:rowOff>
        </xdr:from>
        <xdr:to>
          <xdr:col>35</xdr:col>
          <xdr:colOff>47625</xdr:colOff>
          <xdr:row>59</xdr:row>
          <xdr:rowOff>19050</xdr:rowOff>
        </xdr:to>
        <xdr:sp macro="" textlink="">
          <xdr:nvSpPr>
            <xdr:cNvPr id="96274" name="Check Box 18" hidden="1">
              <a:extLst>
                <a:ext uri="{63B3BB69-23CF-44E3-9099-C40C66FF867C}">
                  <a14:compatExt spid="_x0000_s96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161925</xdr:rowOff>
        </xdr:from>
        <xdr:to>
          <xdr:col>35</xdr:col>
          <xdr:colOff>47625</xdr:colOff>
          <xdr:row>60</xdr:row>
          <xdr:rowOff>19050</xdr:rowOff>
        </xdr:to>
        <xdr:sp macro="" textlink="">
          <xdr:nvSpPr>
            <xdr:cNvPr id="96275" name="Check Box 19" hidden="1">
              <a:extLst>
                <a:ext uri="{63B3BB69-23CF-44E3-9099-C40C66FF867C}">
                  <a14:compatExt spid="_x0000_s96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161925</xdr:rowOff>
        </xdr:from>
        <xdr:to>
          <xdr:col>35</xdr:col>
          <xdr:colOff>47625</xdr:colOff>
          <xdr:row>61</xdr:row>
          <xdr:rowOff>19050</xdr:rowOff>
        </xdr:to>
        <xdr:sp macro="" textlink="">
          <xdr:nvSpPr>
            <xdr:cNvPr id="96276" name="Check Box 20" hidden="1">
              <a:extLst>
                <a:ext uri="{63B3BB69-23CF-44E3-9099-C40C66FF867C}">
                  <a14:compatExt spid="_x0000_s96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161925</xdr:rowOff>
        </xdr:from>
        <xdr:to>
          <xdr:col>35</xdr:col>
          <xdr:colOff>47625</xdr:colOff>
          <xdr:row>62</xdr:row>
          <xdr:rowOff>19050</xdr:rowOff>
        </xdr:to>
        <xdr:sp macro="" textlink="">
          <xdr:nvSpPr>
            <xdr:cNvPr id="96277" name="Check Box 21" hidden="1">
              <a:extLst>
                <a:ext uri="{63B3BB69-23CF-44E3-9099-C40C66FF867C}">
                  <a14:compatExt spid="_x0000_s96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54</xdr:row>
          <xdr:rowOff>161925</xdr:rowOff>
        </xdr:from>
        <xdr:to>
          <xdr:col>35</xdr:col>
          <xdr:colOff>47625</xdr:colOff>
          <xdr:row>56</xdr:row>
          <xdr:rowOff>19050</xdr:rowOff>
        </xdr:to>
        <xdr:sp macro="" textlink="">
          <xdr:nvSpPr>
            <xdr:cNvPr id="96278" name="Check Box 22" hidden="1">
              <a:extLst>
                <a:ext uri="{63B3BB69-23CF-44E3-9099-C40C66FF867C}">
                  <a14:compatExt spid="_x0000_s96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161925</xdr:rowOff>
        </xdr:from>
        <xdr:to>
          <xdr:col>35</xdr:col>
          <xdr:colOff>47625</xdr:colOff>
          <xdr:row>57</xdr:row>
          <xdr:rowOff>19050</xdr:rowOff>
        </xdr:to>
        <xdr:sp macro="" textlink="">
          <xdr:nvSpPr>
            <xdr:cNvPr id="96279" name="Check Box 23" hidden="1">
              <a:extLst>
                <a:ext uri="{63B3BB69-23CF-44E3-9099-C40C66FF867C}">
                  <a14:compatExt spid="_x0000_s96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61</xdr:row>
          <xdr:rowOff>161925</xdr:rowOff>
        </xdr:from>
        <xdr:to>
          <xdr:col>35</xdr:col>
          <xdr:colOff>47625</xdr:colOff>
          <xdr:row>63</xdr:row>
          <xdr:rowOff>19050</xdr:rowOff>
        </xdr:to>
        <xdr:sp macro="" textlink="">
          <xdr:nvSpPr>
            <xdr:cNvPr id="96280" name="Check Box 24" hidden="1">
              <a:extLst>
                <a:ext uri="{63B3BB69-23CF-44E3-9099-C40C66FF867C}">
                  <a14:compatExt spid="_x0000_s96280"/>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CiN" textlink="">
      <xdr:nvSpPr>
        <xdr:cNvPr id="39"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40"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41"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2"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3"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44"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Sec_47"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Sec_47"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7"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8"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76200</xdr:rowOff>
        </xdr:from>
        <xdr:to>
          <xdr:col>35</xdr:col>
          <xdr:colOff>47625</xdr:colOff>
          <xdr:row>40</xdr:row>
          <xdr:rowOff>19050</xdr:rowOff>
        </xdr:to>
        <xdr:sp macro="" textlink="">
          <xdr:nvSpPr>
            <xdr:cNvPr id="97281" name="Check Box 1" hidden="1">
              <a:extLst>
                <a:ext uri="{63B3BB69-23CF-44E3-9099-C40C66FF867C}">
                  <a14:compatExt spid="_x0000_s97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161925</xdr:rowOff>
        </xdr:from>
        <xdr:to>
          <xdr:col>35</xdr:col>
          <xdr:colOff>47625</xdr:colOff>
          <xdr:row>41</xdr:row>
          <xdr:rowOff>19050</xdr:rowOff>
        </xdr:to>
        <xdr:sp macro="" textlink="">
          <xdr:nvSpPr>
            <xdr:cNvPr id="97282" name="Check Box 2" hidden="1">
              <a:extLst>
                <a:ext uri="{63B3BB69-23CF-44E3-9099-C40C66FF867C}">
                  <a14:compatExt spid="_x0000_s97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161925</xdr:rowOff>
        </xdr:from>
        <xdr:to>
          <xdr:col>35</xdr:col>
          <xdr:colOff>47625</xdr:colOff>
          <xdr:row>42</xdr:row>
          <xdr:rowOff>19050</xdr:rowOff>
        </xdr:to>
        <xdr:sp macro="" textlink="">
          <xdr:nvSpPr>
            <xdr:cNvPr id="97283" name="Check Box 3" hidden="1">
              <a:extLst>
                <a:ext uri="{63B3BB69-23CF-44E3-9099-C40C66FF867C}">
                  <a14:compatExt spid="_x0000_s97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161925</xdr:rowOff>
        </xdr:from>
        <xdr:to>
          <xdr:col>35</xdr:col>
          <xdr:colOff>47625</xdr:colOff>
          <xdr:row>43</xdr:row>
          <xdr:rowOff>19050</xdr:rowOff>
        </xdr:to>
        <xdr:sp macro="" textlink="">
          <xdr:nvSpPr>
            <xdr:cNvPr id="97284" name="Check Box 4" hidden="1">
              <a:extLst>
                <a:ext uri="{63B3BB69-23CF-44E3-9099-C40C66FF867C}">
                  <a14:compatExt spid="_x0000_s97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161925</xdr:rowOff>
        </xdr:from>
        <xdr:to>
          <xdr:col>35</xdr:col>
          <xdr:colOff>47625</xdr:colOff>
          <xdr:row>44</xdr:row>
          <xdr:rowOff>19050</xdr:rowOff>
        </xdr:to>
        <xdr:sp macro="" textlink="">
          <xdr:nvSpPr>
            <xdr:cNvPr id="97285" name="Check Box 5" hidden="1">
              <a:extLst>
                <a:ext uri="{63B3BB69-23CF-44E3-9099-C40C66FF867C}">
                  <a14:compatExt spid="_x0000_s97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161925</xdr:rowOff>
        </xdr:from>
        <xdr:to>
          <xdr:col>35</xdr:col>
          <xdr:colOff>47625</xdr:colOff>
          <xdr:row>45</xdr:row>
          <xdr:rowOff>19050</xdr:rowOff>
        </xdr:to>
        <xdr:sp macro="" textlink="">
          <xdr:nvSpPr>
            <xdr:cNvPr id="97286" name="Check Box 6" hidden="1">
              <a:extLst>
                <a:ext uri="{63B3BB69-23CF-44E3-9099-C40C66FF867C}">
                  <a14:compatExt spid="_x0000_s97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161925</xdr:rowOff>
        </xdr:from>
        <xdr:to>
          <xdr:col>35</xdr:col>
          <xdr:colOff>47625</xdr:colOff>
          <xdr:row>46</xdr:row>
          <xdr:rowOff>19050</xdr:rowOff>
        </xdr:to>
        <xdr:sp macro="" textlink="">
          <xdr:nvSpPr>
            <xdr:cNvPr id="97287" name="Check Box 7" hidden="1">
              <a:extLst>
                <a:ext uri="{63B3BB69-23CF-44E3-9099-C40C66FF867C}">
                  <a14:compatExt spid="_x0000_s97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161925</xdr:rowOff>
        </xdr:from>
        <xdr:to>
          <xdr:col>35</xdr:col>
          <xdr:colOff>47625</xdr:colOff>
          <xdr:row>47</xdr:row>
          <xdr:rowOff>19050</xdr:rowOff>
        </xdr:to>
        <xdr:sp macro="" textlink="">
          <xdr:nvSpPr>
            <xdr:cNvPr id="97288" name="Check Box 8" hidden="1">
              <a:extLst>
                <a:ext uri="{63B3BB69-23CF-44E3-9099-C40C66FF867C}">
                  <a14:compatExt spid="_x0000_s97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161925</xdr:rowOff>
        </xdr:from>
        <xdr:to>
          <xdr:col>35</xdr:col>
          <xdr:colOff>47625</xdr:colOff>
          <xdr:row>48</xdr:row>
          <xdr:rowOff>19050</xdr:rowOff>
        </xdr:to>
        <xdr:sp macro="" textlink="">
          <xdr:nvSpPr>
            <xdr:cNvPr id="97289" name="Check Box 9" hidden="1">
              <a:extLst>
                <a:ext uri="{63B3BB69-23CF-44E3-9099-C40C66FF867C}">
                  <a14:compatExt spid="_x0000_s97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161925</xdr:rowOff>
        </xdr:from>
        <xdr:to>
          <xdr:col>35</xdr:col>
          <xdr:colOff>47625</xdr:colOff>
          <xdr:row>49</xdr:row>
          <xdr:rowOff>19050</xdr:rowOff>
        </xdr:to>
        <xdr:sp macro="" textlink="">
          <xdr:nvSpPr>
            <xdr:cNvPr id="97290" name="Check Box 10" hidden="1">
              <a:extLst>
                <a:ext uri="{63B3BB69-23CF-44E3-9099-C40C66FF867C}">
                  <a14:compatExt spid="_x0000_s97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161925</xdr:rowOff>
        </xdr:from>
        <xdr:to>
          <xdr:col>35</xdr:col>
          <xdr:colOff>47625</xdr:colOff>
          <xdr:row>50</xdr:row>
          <xdr:rowOff>19050</xdr:rowOff>
        </xdr:to>
        <xdr:sp macro="" textlink="">
          <xdr:nvSpPr>
            <xdr:cNvPr id="97291" name="Check Box 11" hidden="1">
              <a:extLst>
                <a:ext uri="{63B3BB69-23CF-44E3-9099-C40C66FF867C}">
                  <a14:compatExt spid="_x0000_s97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161925</xdr:rowOff>
        </xdr:from>
        <xdr:to>
          <xdr:col>35</xdr:col>
          <xdr:colOff>47625</xdr:colOff>
          <xdr:row>51</xdr:row>
          <xdr:rowOff>19050</xdr:rowOff>
        </xdr:to>
        <xdr:sp macro="" textlink="">
          <xdr:nvSpPr>
            <xdr:cNvPr id="97292" name="Check Box 12" hidden="1">
              <a:extLst>
                <a:ext uri="{63B3BB69-23CF-44E3-9099-C40C66FF867C}">
                  <a14:compatExt spid="_x0000_s97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161925</xdr:rowOff>
        </xdr:from>
        <xdr:to>
          <xdr:col>35</xdr:col>
          <xdr:colOff>47625</xdr:colOff>
          <xdr:row>52</xdr:row>
          <xdr:rowOff>19050</xdr:rowOff>
        </xdr:to>
        <xdr:sp macro="" textlink="">
          <xdr:nvSpPr>
            <xdr:cNvPr id="97293" name="Check Box 13" hidden="1">
              <a:extLst>
                <a:ext uri="{63B3BB69-23CF-44E3-9099-C40C66FF867C}">
                  <a14:compatExt spid="_x0000_s97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161925</xdr:rowOff>
        </xdr:from>
        <xdr:to>
          <xdr:col>35</xdr:col>
          <xdr:colOff>47625</xdr:colOff>
          <xdr:row>53</xdr:row>
          <xdr:rowOff>19050</xdr:rowOff>
        </xdr:to>
        <xdr:sp macro="" textlink="">
          <xdr:nvSpPr>
            <xdr:cNvPr id="97294" name="Check Box 14" hidden="1">
              <a:extLst>
                <a:ext uri="{63B3BB69-23CF-44E3-9099-C40C66FF867C}">
                  <a14:compatExt spid="_x0000_s97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161925</xdr:rowOff>
        </xdr:from>
        <xdr:to>
          <xdr:col>35</xdr:col>
          <xdr:colOff>47625</xdr:colOff>
          <xdr:row>54</xdr:row>
          <xdr:rowOff>19050</xdr:rowOff>
        </xdr:to>
        <xdr:sp macro="" textlink="">
          <xdr:nvSpPr>
            <xdr:cNvPr id="97295" name="Check Box 15" hidden="1">
              <a:extLst>
                <a:ext uri="{63B3BB69-23CF-44E3-9099-C40C66FF867C}">
                  <a14:compatExt spid="_x0000_s97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161925</xdr:rowOff>
        </xdr:from>
        <xdr:to>
          <xdr:col>35</xdr:col>
          <xdr:colOff>47625</xdr:colOff>
          <xdr:row>55</xdr:row>
          <xdr:rowOff>19050</xdr:rowOff>
        </xdr:to>
        <xdr:sp macro="" textlink="">
          <xdr:nvSpPr>
            <xdr:cNvPr id="97296" name="Check Box 16" hidden="1">
              <a:extLst>
                <a:ext uri="{63B3BB69-23CF-44E3-9099-C40C66FF867C}">
                  <a14:compatExt spid="_x0000_s97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161925</xdr:rowOff>
        </xdr:from>
        <xdr:to>
          <xdr:col>35</xdr:col>
          <xdr:colOff>47625</xdr:colOff>
          <xdr:row>58</xdr:row>
          <xdr:rowOff>19050</xdr:rowOff>
        </xdr:to>
        <xdr:sp macro="" textlink="">
          <xdr:nvSpPr>
            <xdr:cNvPr id="97297" name="Check Box 17" hidden="1">
              <a:extLst>
                <a:ext uri="{63B3BB69-23CF-44E3-9099-C40C66FF867C}">
                  <a14:compatExt spid="_x0000_s97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161925</xdr:rowOff>
        </xdr:from>
        <xdr:to>
          <xdr:col>35</xdr:col>
          <xdr:colOff>47625</xdr:colOff>
          <xdr:row>59</xdr:row>
          <xdr:rowOff>19050</xdr:rowOff>
        </xdr:to>
        <xdr:sp macro="" textlink="">
          <xdr:nvSpPr>
            <xdr:cNvPr id="97298" name="Check Box 18" hidden="1">
              <a:extLst>
                <a:ext uri="{63B3BB69-23CF-44E3-9099-C40C66FF867C}">
                  <a14:compatExt spid="_x0000_s97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161925</xdr:rowOff>
        </xdr:from>
        <xdr:to>
          <xdr:col>35</xdr:col>
          <xdr:colOff>47625</xdr:colOff>
          <xdr:row>60</xdr:row>
          <xdr:rowOff>19050</xdr:rowOff>
        </xdr:to>
        <xdr:sp macro="" textlink="">
          <xdr:nvSpPr>
            <xdr:cNvPr id="97299" name="Check Box 19" hidden="1">
              <a:extLst>
                <a:ext uri="{63B3BB69-23CF-44E3-9099-C40C66FF867C}">
                  <a14:compatExt spid="_x0000_s97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161925</xdr:rowOff>
        </xdr:from>
        <xdr:to>
          <xdr:col>35</xdr:col>
          <xdr:colOff>47625</xdr:colOff>
          <xdr:row>61</xdr:row>
          <xdr:rowOff>19050</xdr:rowOff>
        </xdr:to>
        <xdr:sp macro="" textlink="">
          <xdr:nvSpPr>
            <xdr:cNvPr id="97300" name="Check Box 20" hidden="1">
              <a:extLst>
                <a:ext uri="{63B3BB69-23CF-44E3-9099-C40C66FF867C}">
                  <a14:compatExt spid="_x0000_s97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161925</xdr:rowOff>
        </xdr:from>
        <xdr:to>
          <xdr:col>35</xdr:col>
          <xdr:colOff>47625</xdr:colOff>
          <xdr:row>62</xdr:row>
          <xdr:rowOff>19050</xdr:rowOff>
        </xdr:to>
        <xdr:sp macro="" textlink="">
          <xdr:nvSpPr>
            <xdr:cNvPr id="97301" name="Check Box 21" hidden="1">
              <a:extLst>
                <a:ext uri="{63B3BB69-23CF-44E3-9099-C40C66FF867C}">
                  <a14:compatExt spid="_x0000_s97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54</xdr:row>
          <xdr:rowOff>161925</xdr:rowOff>
        </xdr:from>
        <xdr:to>
          <xdr:col>35</xdr:col>
          <xdr:colOff>47625</xdr:colOff>
          <xdr:row>56</xdr:row>
          <xdr:rowOff>19050</xdr:rowOff>
        </xdr:to>
        <xdr:sp macro="" textlink="">
          <xdr:nvSpPr>
            <xdr:cNvPr id="97302" name="Check Box 22" hidden="1">
              <a:extLst>
                <a:ext uri="{63B3BB69-23CF-44E3-9099-C40C66FF867C}">
                  <a14:compatExt spid="_x0000_s97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161925</xdr:rowOff>
        </xdr:from>
        <xdr:to>
          <xdr:col>35</xdr:col>
          <xdr:colOff>47625</xdr:colOff>
          <xdr:row>57</xdr:row>
          <xdr:rowOff>19050</xdr:rowOff>
        </xdr:to>
        <xdr:sp macro="" textlink="">
          <xdr:nvSpPr>
            <xdr:cNvPr id="97303" name="Check Box 23" hidden="1">
              <a:extLst>
                <a:ext uri="{63B3BB69-23CF-44E3-9099-C40C66FF867C}">
                  <a14:compatExt spid="_x0000_s97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61</xdr:row>
          <xdr:rowOff>161925</xdr:rowOff>
        </xdr:from>
        <xdr:to>
          <xdr:col>35</xdr:col>
          <xdr:colOff>47625</xdr:colOff>
          <xdr:row>63</xdr:row>
          <xdr:rowOff>19050</xdr:rowOff>
        </xdr:to>
        <xdr:sp macro="" textlink="">
          <xdr:nvSpPr>
            <xdr:cNvPr id="97304" name="Check Box 24" hidden="1">
              <a:extLst>
                <a:ext uri="{63B3BB69-23CF-44E3-9099-C40C66FF867C}">
                  <a14:compatExt spid="_x0000_s97304"/>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Sec_47" textlink="">
      <xdr:nvSpPr>
        <xdr:cNvPr id="37"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38"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39"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0"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1"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42"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ICPC"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ICPC"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7"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476249</xdr:colOff>
      <xdr:row>0</xdr:row>
      <xdr:rowOff>85725</xdr:rowOff>
    </xdr:from>
    <xdr:to>
      <xdr:col>20</xdr:col>
      <xdr:colOff>76199</xdr:colOff>
      <xdr:row>2</xdr:row>
      <xdr:rowOff>142875</xdr:rowOff>
    </xdr:to>
    <xdr:sp macro="" textlink="">
      <xdr:nvSpPr>
        <xdr:cNvPr id="8" name="AutoShape 32"/>
        <xdr:cNvSpPr>
          <a:spLocks noChangeArrowheads="1"/>
        </xdr:cNvSpPr>
      </xdr:nvSpPr>
      <xdr:spPr bwMode="auto">
        <a:xfrm>
          <a:off x="6924674" y="85725"/>
          <a:ext cx="219075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76200</xdr:rowOff>
        </xdr:from>
        <xdr:to>
          <xdr:col>35</xdr:col>
          <xdr:colOff>47625</xdr:colOff>
          <xdr:row>40</xdr:row>
          <xdr:rowOff>19050</xdr:rowOff>
        </xdr:to>
        <xdr:sp macro="" textlink="">
          <xdr:nvSpPr>
            <xdr:cNvPr id="98305" name="Check Box 1" hidden="1">
              <a:extLst>
                <a:ext uri="{63B3BB69-23CF-44E3-9099-C40C66FF867C}">
                  <a14:compatExt spid="_x0000_s98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161925</xdr:rowOff>
        </xdr:from>
        <xdr:to>
          <xdr:col>35</xdr:col>
          <xdr:colOff>47625</xdr:colOff>
          <xdr:row>41</xdr:row>
          <xdr:rowOff>19050</xdr:rowOff>
        </xdr:to>
        <xdr:sp macro="" textlink="">
          <xdr:nvSpPr>
            <xdr:cNvPr id="98306" name="Check Box 2" hidden="1">
              <a:extLst>
                <a:ext uri="{63B3BB69-23CF-44E3-9099-C40C66FF867C}">
                  <a14:compatExt spid="_x0000_s98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161925</xdr:rowOff>
        </xdr:from>
        <xdr:to>
          <xdr:col>35</xdr:col>
          <xdr:colOff>47625</xdr:colOff>
          <xdr:row>42</xdr:row>
          <xdr:rowOff>19050</xdr:rowOff>
        </xdr:to>
        <xdr:sp macro="" textlink="">
          <xdr:nvSpPr>
            <xdr:cNvPr id="98307" name="Check Box 3" hidden="1">
              <a:extLst>
                <a:ext uri="{63B3BB69-23CF-44E3-9099-C40C66FF867C}">
                  <a14:compatExt spid="_x0000_s98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161925</xdr:rowOff>
        </xdr:from>
        <xdr:to>
          <xdr:col>35</xdr:col>
          <xdr:colOff>47625</xdr:colOff>
          <xdr:row>43</xdr:row>
          <xdr:rowOff>19050</xdr:rowOff>
        </xdr:to>
        <xdr:sp macro="" textlink="">
          <xdr:nvSpPr>
            <xdr:cNvPr id="98308" name="Check Box 4" hidden="1">
              <a:extLst>
                <a:ext uri="{63B3BB69-23CF-44E3-9099-C40C66FF867C}">
                  <a14:compatExt spid="_x0000_s98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161925</xdr:rowOff>
        </xdr:from>
        <xdr:to>
          <xdr:col>35</xdr:col>
          <xdr:colOff>47625</xdr:colOff>
          <xdr:row>44</xdr:row>
          <xdr:rowOff>19050</xdr:rowOff>
        </xdr:to>
        <xdr:sp macro="" textlink="">
          <xdr:nvSpPr>
            <xdr:cNvPr id="98309" name="Check Box 5" hidden="1">
              <a:extLst>
                <a:ext uri="{63B3BB69-23CF-44E3-9099-C40C66FF867C}">
                  <a14:compatExt spid="_x0000_s98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161925</xdr:rowOff>
        </xdr:from>
        <xdr:to>
          <xdr:col>35</xdr:col>
          <xdr:colOff>47625</xdr:colOff>
          <xdr:row>45</xdr:row>
          <xdr:rowOff>19050</xdr:rowOff>
        </xdr:to>
        <xdr:sp macro="" textlink="">
          <xdr:nvSpPr>
            <xdr:cNvPr id="98310" name="Check Box 6" hidden="1">
              <a:extLst>
                <a:ext uri="{63B3BB69-23CF-44E3-9099-C40C66FF867C}">
                  <a14:compatExt spid="_x0000_s98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161925</xdr:rowOff>
        </xdr:from>
        <xdr:to>
          <xdr:col>35</xdr:col>
          <xdr:colOff>47625</xdr:colOff>
          <xdr:row>46</xdr:row>
          <xdr:rowOff>19050</xdr:rowOff>
        </xdr:to>
        <xdr:sp macro="" textlink="">
          <xdr:nvSpPr>
            <xdr:cNvPr id="98311" name="Check Box 7" hidden="1">
              <a:extLst>
                <a:ext uri="{63B3BB69-23CF-44E3-9099-C40C66FF867C}">
                  <a14:compatExt spid="_x0000_s98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161925</xdr:rowOff>
        </xdr:from>
        <xdr:to>
          <xdr:col>35</xdr:col>
          <xdr:colOff>47625</xdr:colOff>
          <xdr:row>47</xdr:row>
          <xdr:rowOff>19050</xdr:rowOff>
        </xdr:to>
        <xdr:sp macro="" textlink="">
          <xdr:nvSpPr>
            <xdr:cNvPr id="98312" name="Check Box 8" hidden="1">
              <a:extLst>
                <a:ext uri="{63B3BB69-23CF-44E3-9099-C40C66FF867C}">
                  <a14:compatExt spid="_x0000_s98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161925</xdr:rowOff>
        </xdr:from>
        <xdr:to>
          <xdr:col>35</xdr:col>
          <xdr:colOff>47625</xdr:colOff>
          <xdr:row>48</xdr:row>
          <xdr:rowOff>19050</xdr:rowOff>
        </xdr:to>
        <xdr:sp macro="" textlink="">
          <xdr:nvSpPr>
            <xdr:cNvPr id="98313" name="Check Box 9" hidden="1">
              <a:extLst>
                <a:ext uri="{63B3BB69-23CF-44E3-9099-C40C66FF867C}">
                  <a14:compatExt spid="_x0000_s98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161925</xdr:rowOff>
        </xdr:from>
        <xdr:to>
          <xdr:col>35</xdr:col>
          <xdr:colOff>47625</xdr:colOff>
          <xdr:row>49</xdr:row>
          <xdr:rowOff>19050</xdr:rowOff>
        </xdr:to>
        <xdr:sp macro="" textlink="">
          <xdr:nvSpPr>
            <xdr:cNvPr id="98314" name="Check Box 10" hidden="1">
              <a:extLst>
                <a:ext uri="{63B3BB69-23CF-44E3-9099-C40C66FF867C}">
                  <a14:compatExt spid="_x0000_s98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161925</xdr:rowOff>
        </xdr:from>
        <xdr:to>
          <xdr:col>35</xdr:col>
          <xdr:colOff>47625</xdr:colOff>
          <xdr:row>50</xdr:row>
          <xdr:rowOff>19050</xdr:rowOff>
        </xdr:to>
        <xdr:sp macro="" textlink="">
          <xdr:nvSpPr>
            <xdr:cNvPr id="98315" name="Check Box 11" hidden="1">
              <a:extLst>
                <a:ext uri="{63B3BB69-23CF-44E3-9099-C40C66FF867C}">
                  <a14:compatExt spid="_x0000_s98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161925</xdr:rowOff>
        </xdr:from>
        <xdr:to>
          <xdr:col>35</xdr:col>
          <xdr:colOff>47625</xdr:colOff>
          <xdr:row>51</xdr:row>
          <xdr:rowOff>19050</xdr:rowOff>
        </xdr:to>
        <xdr:sp macro="" textlink="">
          <xdr:nvSpPr>
            <xdr:cNvPr id="98316" name="Check Box 12" hidden="1">
              <a:extLst>
                <a:ext uri="{63B3BB69-23CF-44E3-9099-C40C66FF867C}">
                  <a14:compatExt spid="_x0000_s98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161925</xdr:rowOff>
        </xdr:from>
        <xdr:to>
          <xdr:col>35</xdr:col>
          <xdr:colOff>47625</xdr:colOff>
          <xdr:row>52</xdr:row>
          <xdr:rowOff>19050</xdr:rowOff>
        </xdr:to>
        <xdr:sp macro="" textlink="">
          <xdr:nvSpPr>
            <xdr:cNvPr id="98317" name="Check Box 13" hidden="1">
              <a:extLst>
                <a:ext uri="{63B3BB69-23CF-44E3-9099-C40C66FF867C}">
                  <a14:compatExt spid="_x0000_s98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161925</xdr:rowOff>
        </xdr:from>
        <xdr:to>
          <xdr:col>35</xdr:col>
          <xdr:colOff>47625</xdr:colOff>
          <xdr:row>53</xdr:row>
          <xdr:rowOff>19050</xdr:rowOff>
        </xdr:to>
        <xdr:sp macro="" textlink="">
          <xdr:nvSpPr>
            <xdr:cNvPr id="98318" name="Check Box 14" hidden="1">
              <a:extLst>
                <a:ext uri="{63B3BB69-23CF-44E3-9099-C40C66FF867C}">
                  <a14:compatExt spid="_x0000_s98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161925</xdr:rowOff>
        </xdr:from>
        <xdr:to>
          <xdr:col>35</xdr:col>
          <xdr:colOff>47625</xdr:colOff>
          <xdr:row>54</xdr:row>
          <xdr:rowOff>19050</xdr:rowOff>
        </xdr:to>
        <xdr:sp macro="" textlink="">
          <xdr:nvSpPr>
            <xdr:cNvPr id="98319" name="Check Box 15" hidden="1">
              <a:extLst>
                <a:ext uri="{63B3BB69-23CF-44E3-9099-C40C66FF867C}">
                  <a14:compatExt spid="_x0000_s98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161925</xdr:rowOff>
        </xdr:from>
        <xdr:to>
          <xdr:col>35</xdr:col>
          <xdr:colOff>47625</xdr:colOff>
          <xdr:row>55</xdr:row>
          <xdr:rowOff>19050</xdr:rowOff>
        </xdr:to>
        <xdr:sp macro="" textlink="">
          <xdr:nvSpPr>
            <xdr:cNvPr id="98320" name="Check Box 16" hidden="1">
              <a:extLst>
                <a:ext uri="{63B3BB69-23CF-44E3-9099-C40C66FF867C}">
                  <a14:compatExt spid="_x0000_s98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161925</xdr:rowOff>
        </xdr:from>
        <xdr:to>
          <xdr:col>35</xdr:col>
          <xdr:colOff>47625</xdr:colOff>
          <xdr:row>58</xdr:row>
          <xdr:rowOff>19050</xdr:rowOff>
        </xdr:to>
        <xdr:sp macro="" textlink="">
          <xdr:nvSpPr>
            <xdr:cNvPr id="98321" name="Check Box 17" hidden="1">
              <a:extLst>
                <a:ext uri="{63B3BB69-23CF-44E3-9099-C40C66FF867C}">
                  <a14:compatExt spid="_x0000_s98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161925</xdr:rowOff>
        </xdr:from>
        <xdr:to>
          <xdr:col>35</xdr:col>
          <xdr:colOff>47625</xdr:colOff>
          <xdr:row>59</xdr:row>
          <xdr:rowOff>19050</xdr:rowOff>
        </xdr:to>
        <xdr:sp macro="" textlink="">
          <xdr:nvSpPr>
            <xdr:cNvPr id="98322" name="Check Box 18" hidden="1">
              <a:extLst>
                <a:ext uri="{63B3BB69-23CF-44E3-9099-C40C66FF867C}">
                  <a14:compatExt spid="_x0000_s98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161925</xdr:rowOff>
        </xdr:from>
        <xdr:to>
          <xdr:col>35</xdr:col>
          <xdr:colOff>47625</xdr:colOff>
          <xdr:row>60</xdr:row>
          <xdr:rowOff>19050</xdr:rowOff>
        </xdr:to>
        <xdr:sp macro="" textlink="">
          <xdr:nvSpPr>
            <xdr:cNvPr id="98323" name="Check Box 19" hidden="1">
              <a:extLst>
                <a:ext uri="{63B3BB69-23CF-44E3-9099-C40C66FF867C}">
                  <a14:compatExt spid="_x0000_s98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161925</xdr:rowOff>
        </xdr:from>
        <xdr:to>
          <xdr:col>35</xdr:col>
          <xdr:colOff>47625</xdr:colOff>
          <xdr:row>61</xdr:row>
          <xdr:rowOff>19050</xdr:rowOff>
        </xdr:to>
        <xdr:sp macro="" textlink="">
          <xdr:nvSpPr>
            <xdr:cNvPr id="98324" name="Check Box 20" hidden="1">
              <a:extLst>
                <a:ext uri="{63B3BB69-23CF-44E3-9099-C40C66FF867C}">
                  <a14:compatExt spid="_x0000_s98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161925</xdr:rowOff>
        </xdr:from>
        <xdr:to>
          <xdr:col>35</xdr:col>
          <xdr:colOff>47625</xdr:colOff>
          <xdr:row>62</xdr:row>
          <xdr:rowOff>19050</xdr:rowOff>
        </xdr:to>
        <xdr:sp macro="" textlink="">
          <xdr:nvSpPr>
            <xdr:cNvPr id="98325" name="Check Box 21" hidden="1">
              <a:extLst>
                <a:ext uri="{63B3BB69-23CF-44E3-9099-C40C66FF867C}">
                  <a14:compatExt spid="_x0000_s98325"/>
                </a:ext>
              </a:extLst>
            </xdr:cNvPr>
            <xdr:cNvSpPr/>
          </xdr:nvSpPr>
          <xdr:spPr>
            <a:xfrm>
              <a:off x="0" y="0"/>
              <a:ext cx="0" cy="0"/>
            </a:xfrm>
            <a:prstGeom prst="rect">
              <a:avLst/>
            </a:prstGeom>
          </xdr:spPr>
        </xdr:sp>
        <xdr:clientData/>
      </xdr:twoCellAnchor>
    </mc:Choice>
    <mc:Fallback/>
  </mc:AlternateContent>
  <xdr:oneCellAnchor>
    <xdr:from>
      <xdr:col>21</xdr:col>
      <xdr:colOff>47625</xdr:colOff>
      <xdr:row>173</xdr:row>
      <xdr:rowOff>33750</xdr:rowOff>
    </xdr:from>
    <xdr:ext cx="252000" cy="252000"/>
    <xdr:sp macro="[0]!ICPC" textlink="">
      <xdr:nvSpPr>
        <xdr:cNvPr id="31" name="Down Arrow 44"/>
        <xdr:cNvSpPr>
          <a:spLocks noChangeArrowheads="1"/>
        </xdr:cNvSpPr>
      </xdr:nvSpPr>
      <xdr:spPr bwMode="auto">
        <a:xfrm flipV="1">
          <a:off x="9239250" y="266942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169</xdr:row>
      <xdr:rowOff>0</xdr:rowOff>
    </xdr:from>
    <xdr:to>
      <xdr:col>8</xdr:col>
      <xdr:colOff>0</xdr:colOff>
      <xdr:row>172</xdr:row>
      <xdr:rowOff>0</xdr:rowOff>
    </xdr:to>
    <xdr:graphicFrame macro="">
      <xdr:nvGraphicFramePr>
        <xdr:cNvPr id="3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54</xdr:row>
          <xdr:rowOff>161925</xdr:rowOff>
        </xdr:from>
        <xdr:to>
          <xdr:col>35</xdr:col>
          <xdr:colOff>47625</xdr:colOff>
          <xdr:row>56</xdr:row>
          <xdr:rowOff>19050</xdr:rowOff>
        </xdr:to>
        <xdr:sp macro="" textlink="">
          <xdr:nvSpPr>
            <xdr:cNvPr id="98326" name="Check Box 22" hidden="1">
              <a:extLst>
                <a:ext uri="{63B3BB69-23CF-44E3-9099-C40C66FF867C}">
                  <a14:compatExt spid="_x0000_s98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161925</xdr:rowOff>
        </xdr:from>
        <xdr:to>
          <xdr:col>35</xdr:col>
          <xdr:colOff>47625</xdr:colOff>
          <xdr:row>57</xdr:row>
          <xdr:rowOff>19050</xdr:rowOff>
        </xdr:to>
        <xdr:sp macro="" textlink="">
          <xdr:nvSpPr>
            <xdr:cNvPr id="98327" name="Check Box 23" hidden="1">
              <a:extLst>
                <a:ext uri="{63B3BB69-23CF-44E3-9099-C40C66FF867C}">
                  <a14:compatExt spid="_x0000_s98327"/>
                </a:ext>
              </a:extLst>
            </xdr:cNvPr>
            <xdr:cNvSpPr/>
          </xdr:nvSpPr>
          <xdr:spPr>
            <a:xfrm>
              <a:off x="0" y="0"/>
              <a:ext cx="0" cy="0"/>
            </a:xfrm>
            <a:prstGeom prst="rect">
              <a:avLst/>
            </a:prstGeom>
          </xdr:spPr>
        </xdr:sp>
        <xdr:clientData/>
      </xdr:twoCellAnchor>
    </mc:Choice>
    <mc:Fallback/>
  </mc:AlternateContent>
  <xdr:twoCellAnchor>
    <xdr:from>
      <xdr:col>8</xdr:col>
      <xdr:colOff>514349</xdr:colOff>
      <xdr:row>141</xdr:row>
      <xdr:rowOff>95250</xdr:rowOff>
    </xdr:from>
    <xdr:to>
      <xdr:col>19</xdr:col>
      <xdr:colOff>514349</xdr:colOff>
      <xdr:row>171</xdr:row>
      <xdr:rowOff>533399</xdr:rowOff>
    </xdr:to>
    <xdr:graphicFrame macro="">
      <xdr:nvGraphicFramePr>
        <xdr:cNvPr id="3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61</xdr:row>
          <xdr:rowOff>161925</xdr:rowOff>
        </xdr:from>
        <xdr:to>
          <xdr:col>35</xdr:col>
          <xdr:colOff>47625</xdr:colOff>
          <xdr:row>63</xdr:row>
          <xdr:rowOff>19050</xdr:rowOff>
        </xdr:to>
        <xdr:sp macro="" textlink="">
          <xdr:nvSpPr>
            <xdr:cNvPr id="98328" name="Check Box 24" hidden="1">
              <a:extLst>
                <a:ext uri="{63B3BB69-23CF-44E3-9099-C40C66FF867C}">
                  <a14:compatExt spid="_x0000_s98328"/>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ICPC" textlink="">
      <xdr:nvSpPr>
        <xdr:cNvPr id="37"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38"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39"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0"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1"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oneCellAnchor>
    <xdr:from>
      <xdr:col>21</xdr:col>
      <xdr:colOff>47625</xdr:colOff>
      <xdr:row>138</xdr:row>
      <xdr:rowOff>33750</xdr:rowOff>
    </xdr:from>
    <xdr:ext cx="252000" cy="252000"/>
    <xdr:sp macro="[0]!ICPC" textlink="">
      <xdr:nvSpPr>
        <xdr:cNvPr id="42" name="Down Arrow 44"/>
        <xdr:cNvSpPr>
          <a:spLocks noChangeArrowheads="1"/>
        </xdr:cNvSpPr>
      </xdr:nvSpPr>
      <xdr:spPr bwMode="auto">
        <a:xfrm flipV="1">
          <a:off x="9239250" y="3169485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134</xdr:row>
      <xdr:rowOff>0</xdr:rowOff>
    </xdr:from>
    <xdr:to>
      <xdr:col>8</xdr:col>
      <xdr:colOff>0</xdr:colOff>
      <xdr:row>137</xdr:row>
      <xdr:rowOff>0</xdr:rowOff>
    </xdr:to>
    <xdr:graphicFrame macro="">
      <xdr:nvGraphicFramePr>
        <xdr:cNvPr id="4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514349</xdr:colOff>
      <xdr:row>106</xdr:row>
      <xdr:rowOff>95250</xdr:rowOff>
    </xdr:from>
    <xdr:to>
      <xdr:col>19</xdr:col>
      <xdr:colOff>514349</xdr:colOff>
      <xdr:row>136</xdr:row>
      <xdr:rowOff>533399</xdr:rowOff>
    </xdr:to>
    <xdr:graphicFrame macro="">
      <xdr:nvGraphicFramePr>
        <xdr:cNvPr id="4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66675</xdr:colOff>
      <xdr:row>63</xdr:row>
      <xdr:rowOff>76199</xdr:rowOff>
    </xdr:from>
    <xdr:to>
      <xdr:col>17</xdr:col>
      <xdr:colOff>367425</xdr:colOff>
      <xdr:row>63</xdr:row>
      <xdr:rowOff>76199</xdr:rowOff>
    </xdr:to>
    <xdr:sp macro="" textlink="">
      <xdr:nvSpPr>
        <xdr:cNvPr id="45"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CPP"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CPP"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7"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8"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85725</xdr:rowOff>
        </xdr:from>
        <xdr:to>
          <xdr:col>35</xdr:col>
          <xdr:colOff>47625</xdr:colOff>
          <xdr:row>40</xdr:row>
          <xdr:rowOff>28575</xdr:rowOff>
        </xdr:to>
        <xdr:sp macro="" textlink="">
          <xdr:nvSpPr>
            <xdr:cNvPr id="99329" name="Check Box 1" hidden="1">
              <a:extLst>
                <a:ext uri="{63B3BB69-23CF-44E3-9099-C40C66FF867C}">
                  <a14:compatExt spid="_x0000_s99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171450</xdr:rowOff>
        </xdr:from>
        <xdr:to>
          <xdr:col>35</xdr:col>
          <xdr:colOff>47625</xdr:colOff>
          <xdr:row>41</xdr:row>
          <xdr:rowOff>28575</xdr:rowOff>
        </xdr:to>
        <xdr:sp macro="" textlink="">
          <xdr:nvSpPr>
            <xdr:cNvPr id="99330" name="Check Box 2" hidden="1">
              <a:extLst>
                <a:ext uri="{63B3BB69-23CF-44E3-9099-C40C66FF867C}">
                  <a14:compatExt spid="_x0000_s99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171450</xdr:rowOff>
        </xdr:from>
        <xdr:to>
          <xdr:col>35</xdr:col>
          <xdr:colOff>47625</xdr:colOff>
          <xdr:row>42</xdr:row>
          <xdr:rowOff>28575</xdr:rowOff>
        </xdr:to>
        <xdr:sp macro="" textlink="">
          <xdr:nvSpPr>
            <xdr:cNvPr id="99331" name="Check Box 3" hidden="1">
              <a:extLst>
                <a:ext uri="{63B3BB69-23CF-44E3-9099-C40C66FF867C}">
                  <a14:compatExt spid="_x0000_s99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171450</xdr:rowOff>
        </xdr:from>
        <xdr:to>
          <xdr:col>35</xdr:col>
          <xdr:colOff>47625</xdr:colOff>
          <xdr:row>43</xdr:row>
          <xdr:rowOff>28575</xdr:rowOff>
        </xdr:to>
        <xdr:sp macro="" textlink="">
          <xdr:nvSpPr>
            <xdr:cNvPr id="99332" name="Check Box 4" hidden="1">
              <a:extLst>
                <a:ext uri="{63B3BB69-23CF-44E3-9099-C40C66FF867C}">
                  <a14:compatExt spid="_x0000_s99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171450</xdr:rowOff>
        </xdr:from>
        <xdr:to>
          <xdr:col>35</xdr:col>
          <xdr:colOff>47625</xdr:colOff>
          <xdr:row>44</xdr:row>
          <xdr:rowOff>28575</xdr:rowOff>
        </xdr:to>
        <xdr:sp macro="" textlink="">
          <xdr:nvSpPr>
            <xdr:cNvPr id="99333" name="Check Box 5" hidden="1">
              <a:extLst>
                <a:ext uri="{63B3BB69-23CF-44E3-9099-C40C66FF867C}">
                  <a14:compatExt spid="_x0000_s99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171450</xdr:rowOff>
        </xdr:from>
        <xdr:to>
          <xdr:col>35</xdr:col>
          <xdr:colOff>47625</xdr:colOff>
          <xdr:row>45</xdr:row>
          <xdr:rowOff>28575</xdr:rowOff>
        </xdr:to>
        <xdr:sp macro="" textlink="">
          <xdr:nvSpPr>
            <xdr:cNvPr id="99334" name="Check Box 6" hidden="1">
              <a:extLst>
                <a:ext uri="{63B3BB69-23CF-44E3-9099-C40C66FF867C}">
                  <a14:compatExt spid="_x0000_s99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171450</xdr:rowOff>
        </xdr:from>
        <xdr:to>
          <xdr:col>35</xdr:col>
          <xdr:colOff>47625</xdr:colOff>
          <xdr:row>46</xdr:row>
          <xdr:rowOff>28575</xdr:rowOff>
        </xdr:to>
        <xdr:sp macro="" textlink="">
          <xdr:nvSpPr>
            <xdr:cNvPr id="99335" name="Check Box 7" hidden="1">
              <a:extLst>
                <a:ext uri="{63B3BB69-23CF-44E3-9099-C40C66FF867C}">
                  <a14:compatExt spid="_x0000_s99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171450</xdr:rowOff>
        </xdr:from>
        <xdr:to>
          <xdr:col>35</xdr:col>
          <xdr:colOff>47625</xdr:colOff>
          <xdr:row>47</xdr:row>
          <xdr:rowOff>28575</xdr:rowOff>
        </xdr:to>
        <xdr:sp macro="" textlink="">
          <xdr:nvSpPr>
            <xdr:cNvPr id="99336" name="Check Box 8" hidden="1">
              <a:extLst>
                <a:ext uri="{63B3BB69-23CF-44E3-9099-C40C66FF867C}">
                  <a14:compatExt spid="_x0000_s99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171450</xdr:rowOff>
        </xdr:from>
        <xdr:to>
          <xdr:col>35</xdr:col>
          <xdr:colOff>47625</xdr:colOff>
          <xdr:row>48</xdr:row>
          <xdr:rowOff>28575</xdr:rowOff>
        </xdr:to>
        <xdr:sp macro="" textlink="">
          <xdr:nvSpPr>
            <xdr:cNvPr id="99337" name="Check Box 9" hidden="1">
              <a:extLst>
                <a:ext uri="{63B3BB69-23CF-44E3-9099-C40C66FF867C}">
                  <a14:compatExt spid="_x0000_s99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171450</xdr:rowOff>
        </xdr:from>
        <xdr:to>
          <xdr:col>35</xdr:col>
          <xdr:colOff>47625</xdr:colOff>
          <xdr:row>49</xdr:row>
          <xdr:rowOff>28575</xdr:rowOff>
        </xdr:to>
        <xdr:sp macro="" textlink="">
          <xdr:nvSpPr>
            <xdr:cNvPr id="99338" name="Check Box 10" hidden="1">
              <a:extLst>
                <a:ext uri="{63B3BB69-23CF-44E3-9099-C40C66FF867C}">
                  <a14:compatExt spid="_x0000_s99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171450</xdr:rowOff>
        </xdr:from>
        <xdr:to>
          <xdr:col>35</xdr:col>
          <xdr:colOff>47625</xdr:colOff>
          <xdr:row>50</xdr:row>
          <xdr:rowOff>28575</xdr:rowOff>
        </xdr:to>
        <xdr:sp macro="" textlink="">
          <xdr:nvSpPr>
            <xdr:cNvPr id="99339" name="Check Box 11" hidden="1">
              <a:extLst>
                <a:ext uri="{63B3BB69-23CF-44E3-9099-C40C66FF867C}">
                  <a14:compatExt spid="_x0000_s99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171450</xdr:rowOff>
        </xdr:from>
        <xdr:to>
          <xdr:col>35</xdr:col>
          <xdr:colOff>47625</xdr:colOff>
          <xdr:row>51</xdr:row>
          <xdr:rowOff>28575</xdr:rowOff>
        </xdr:to>
        <xdr:sp macro="" textlink="">
          <xdr:nvSpPr>
            <xdr:cNvPr id="99340" name="Check Box 12" hidden="1">
              <a:extLst>
                <a:ext uri="{63B3BB69-23CF-44E3-9099-C40C66FF867C}">
                  <a14:compatExt spid="_x0000_s99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171450</xdr:rowOff>
        </xdr:from>
        <xdr:to>
          <xdr:col>35</xdr:col>
          <xdr:colOff>47625</xdr:colOff>
          <xdr:row>52</xdr:row>
          <xdr:rowOff>28575</xdr:rowOff>
        </xdr:to>
        <xdr:sp macro="" textlink="">
          <xdr:nvSpPr>
            <xdr:cNvPr id="99341" name="Check Box 13" hidden="1">
              <a:extLst>
                <a:ext uri="{63B3BB69-23CF-44E3-9099-C40C66FF867C}">
                  <a14:compatExt spid="_x0000_s99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171450</xdr:rowOff>
        </xdr:from>
        <xdr:to>
          <xdr:col>35</xdr:col>
          <xdr:colOff>47625</xdr:colOff>
          <xdr:row>53</xdr:row>
          <xdr:rowOff>28575</xdr:rowOff>
        </xdr:to>
        <xdr:sp macro="" textlink="">
          <xdr:nvSpPr>
            <xdr:cNvPr id="99342" name="Check Box 14" hidden="1">
              <a:extLst>
                <a:ext uri="{63B3BB69-23CF-44E3-9099-C40C66FF867C}">
                  <a14:compatExt spid="_x0000_s99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171450</xdr:rowOff>
        </xdr:from>
        <xdr:to>
          <xdr:col>35</xdr:col>
          <xdr:colOff>47625</xdr:colOff>
          <xdr:row>54</xdr:row>
          <xdr:rowOff>28575</xdr:rowOff>
        </xdr:to>
        <xdr:sp macro="" textlink="">
          <xdr:nvSpPr>
            <xdr:cNvPr id="99343" name="Check Box 15" hidden="1">
              <a:extLst>
                <a:ext uri="{63B3BB69-23CF-44E3-9099-C40C66FF867C}">
                  <a14:compatExt spid="_x0000_s99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171450</xdr:rowOff>
        </xdr:from>
        <xdr:to>
          <xdr:col>35</xdr:col>
          <xdr:colOff>47625</xdr:colOff>
          <xdr:row>55</xdr:row>
          <xdr:rowOff>28575</xdr:rowOff>
        </xdr:to>
        <xdr:sp macro="" textlink="">
          <xdr:nvSpPr>
            <xdr:cNvPr id="99344" name="Check Box 16" hidden="1">
              <a:extLst>
                <a:ext uri="{63B3BB69-23CF-44E3-9099-C40C66FF867C}">
                  <a14:compatExt spid="_x0000_s99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171450</xdr:rowOff>
        </xdr:from>
        <xdr:to>
          <xdr:col>35</xdr:col>
          <xdr:colOff>47625</xdr:colOff>
          <xdr:row>58</xdr:row>
          <xdr:rowOff>28575</xdr:rowOff>
        </xdr:to>
        <xdr:sp macro="" textlink="">
          <xdr:nvSpPr>
            <xdr:cNvPr id="99345" name="Check Box 17" hidden="1">
              <a:extLst>
                <a:ext uri="{63B3BB69-23CF-44E3-9099-C40C66FF867C}">
                  <a14:compatExt spid="_x0000_s99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171450</xdr:rowOff>
        </xdr:from>
        <xdr:to>
          <xdr:col>35</xdr:col>
          <xdr:colOff>47625</xdr:colOff>
          <xdr:row>59</xdr:row>
          <xdr:rowOff>28575</xdr:rowOff>
        </xdr:to>
        <xdr:sp macro="" textlink="">
          <xdr:nvSpPr>
            <xdr:cNvPr id="99346" name="Check Box 18" hidden="1">
              <a:extLst>
                <a:ext uri="{63B3BB69-23CF-44E3-9099-C40C66FF867C}">
                  <a14:compatExt spid="_x0000_s99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171450</xdr:rowOff>
        </xdr:from>
        <xdr:to>
          <xdr:col>35</xdr:col>
          <xdr:colOff>47625</xdr:colOff>
          <xdr:row>60</xdr:row>
          <xdr:rowOff>28575</xdr:rowOff>
        </xdr:to>
        <xdr:sp macro="" textlink="">
          <xdr:nvSpPr>
            <xdr:cNvPr id="99347" name="Check Box 19" hidden="1">
              <a:extLst>
                <a:ext uri="{63B3BB69-23CF-44E3-9099-C40C66FF867C}">
                  <a14:compatExt spid="_x0000_s99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171450</xdr:rowOff>
        </xdr:from>
        <xdr:to>
          <xdr:col>35</xdr:col>
          <xdr:colOff>47625</xdr:colOff>
          <xdr:row>61</xdr:row>
          <xdr:rowOff>28575</xdr:rowOff>
        </xdr:to>
        <xdr:sp macro="" textlink="">
          <xdr:nvSpPr>
            <xdr:cNvPr id="99348" name="Check Box 20" hidden="1">
              <a:extLst>
                <a:ext uri="{63B3BB69-23CF-44E3-9099-C40C66FF867C}">
                  <a14:compatExt spid="_x0000_s99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171450</xdr:rowOff>
        </xdr:from>
        <xdr:to>
          <xdr:col>35</xdr:col>
          <xdr:colOff>47625</xdr:colOff>
          <xdr:row>62</xdr:row>
          <xdr:rowOff>28575</xdr:rowOff>
        </xdr:to>
        <xdr:sp macro="" textlink="">
          <xdr:nvSpPr>
            <xdr:cNvPr id="99349" name="Check Box 21" hidden="1">
              <a:extLst>
                <a:ext uri="{63B3BB69-23CF-44E3-9099-C40C66FF867C}">
                  <a14:compatExt spid="_x0000_s99349"/>
                </a:ext>
              </a:extLst>
            </xdr:cNvPr>
            <xdr:cNvSpPr/>
          </xdr:nvSpPr>
          <xdr:spPr>
            <a:xfrm>
              <a:off x="0" y="0"/>
              <a:ext cx="0" cy="0"/>
            </a:xfrm>
            <a:prstGeom prst="rect">
              <a:avLst/>
            </a:prstGeom>
          </xdr:spPr>
        </xdr:sp>
        <xdr:clientData/>
      </xdr:twoCellAnchor>
    </mc:Choice>
    <mc:Fallback/>
  </mc:AlternateContent>
  <xdr:oneCellAnchor>
    <xdr:from>
      <xdr:col>21</xdr:col>
      <xdr:colOff>47625</xdr:colOff>
      <xdr:row>173</xdr:row>
      <xdr:rowOff>33750</xdr:rowOff>
    </xdr:from>
    <xdr:ext cx="252000" cy="252000"/>
    <xdr:sp macro="[0]!CPP" textlink="">
      <xdr:nvSpPr>
        <xdr:cNvPr id="31" name="Down Arrow 44"/>
        <xdr:cNvSpPr>
          <a:spLocks noChangeArrowheads="1"/>
        </xdr:cNvSpPr>
      </xdr:nvSpPr>
      <xdr:spPr bwMode="auto">
        <a:xfrm flipV="1">
          <a:off x="9239250" y="334379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169</xdr:row>
      <xdr:rowOff>0</xdr:rowOff>
    </xdr:from>
    <xdr:to>
      <xdr:col>8</xdr:col>
      <xdr:colOff>0</xdr:colOff>
      <xdr:row>172</xdr:row>
      <xdr:rowOff>0</xdr:rowOff>
    </xdr:to>
    <xdr:graphicFrame macro="">
      <xdr:nvGraphicFramePr>
        <xdr:cNvPr id="3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54</xdr:row>
          <xdr:rowOff>171450</xdr:rowOff>
        </xdr:from>
        <xdr:to>
          <xdr:col>35</xdr:col>
          <xdr:colOff>47625</xdr:colOff>
          <xdr:row>56</xdr:row>
          <xdr:rowOff>28575</xdr:rowOff>
        </xdr:to>
        <xdr:sp macro="" textlink="">
          <xdr:nvSpPr>
            <xdr:cNvPr id="99350" name="Check Box 22" hidden="1">
              <a:extLst>
                <a:ext uri="{63B3BB69-23CF-44E3-9099-C40C66FF867C}">
                  <a14:compatExt spid="_x0000_s99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171450</xdr:rowOff>
        </xdr:from>
        <xdr:to>
          <xdr:col>35</xdr:col>
          <xdr:colOff>47625</xdr:colOff>
          <xdr:row>57</xdr:row>
          <xdr:rowOff>28575</xdr:rowOff>
        </xdr:to>
        <xdr:sp macro="" textlink="">
          <xdr:nvSpPr>
            <xdr:cNvPr id="99351" name="Check Box 23" hidden="1">
              <a:extLst>
                <a:ext uri="{63B3BB69-23CF-44E3-9099-C40C66FF867C}">
                  <a14:compatExt spid="_x0000_s99351"/>
                </a:ext>
              </a:extLst>
            </xdr:cNvPr>
            <xdr:cNvSpPr/>
          </xdr:nvSpPr>
          <xdr:spPr>
            <a:xfrm>
              <a:off x="0" y="0"/>
              <a:ext cx="0" cy="0"/>
            </a:xfrm>
            <a:prstGeom prst="rect">
              <a:avLst/>
            </a:prstGeom>
          </xdr:spPr>
        </xdr:sp>
        <xdr:clientData/>
      </xdr:twoCellAnchor>
    </mc:Choice>
    <mc:Fallback/>
  </mc:AlternateContent>
  <xdr:twoCellAnchor>
    <xdr:from>
      <xdr:col>8</xdr:col>
      <xdr:colOff>514349</xdr:colOff>
      <xdr:row>141</xdr:row>
      <xdr:rowOff>95250</xdr:rowOff>
    </xdr:from>
    <xdr:to>
      <xdr:col>19</xdr:col>
      <xdr:colOff>514349</xdr:colOff>
      <xdr:row>171</xdr:row>
      <xdr:rowOff>533399</xdr:rowOff>
    </xdr:to>
    <xdr:graphicFrame macro="">
      <xdr:nvGraphicFramePr>
        <xdr:cNvPr id="3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61</xdr:row>
          <xdr:rowOff>171450</xdr:rowOff>
        </xdr:from>
        <xdr:to>
          <xdr:col>35</xdr:col>
          <xdr:colOff>47625</xdr:colOff>
          <xdr:row>63</xdr:row>
          <xdr:rowOff>28575</xdr:rowOff>
        </xdr:to>
        <xdr:sp macro="" textlink="">
          <xdr:nvSpPr>
            <xdr:cNvPr id="99352" name="Check Box 24" hidden="1">
              <a:extLst>
                <a:ext uri="{63B3BB69-23CF-44E3-9099-C40C66FF867C}">
                  <a14:compatExt spid="_x0000_s99352"/>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CPP" textlink="">
      <xdr:nvSpPr>
        <xdr:cNvPr id="37"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38"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39"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0"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1"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oneCellAnchor>
    <xdr:from>
      <xdr:col>21</xdr:col>
      <xdr:colOff>47625</xdr:colOff>
      <xdr:row>138</xdr:row>
      <xdr:rowOff>33750</xdr:rowOff>
    </xdr:from>
    <xdr:ext cx="252000" cy="252000"/>
    <xdr:sp macro="[0]!CPP" textlink="">
      <xdr:nvSpPr>
        <xdr:cNvPr id="42" name="Down Arrow 44"/>
        <xdr:cNvSpPr>
          <a:spLocks noChangeArrowheads="1"/>
        </xdr:cNvSpPr>
      </xdr:nvSpPr>
      <xdr:spPr bwMode="auto">
        <a:xfrm flipV="1">
          <a:off x="9239250" y="266942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134</xdr:row>
      <xdr:rowOff>0</xdr:rowOff>
    </xdr:from>
    <xdr:to>
      <xdr:col>8</xdr:col>
      <xdr:colOff>0</xdr:colOff>
      <xdr:row>137</xdr:row>
      <xdr:rowOff>0</xdr:rowOff>
    </xdr:to>
    <xdr:graphicFrame macro="">
      <xdr:nvGraphicFramePr>
        <xdr:cNvPr id="4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514349</xdr:colOff>
      <xdr:row>106</xdr:row>
      <xdr:rowOff>95250</xdr:rowOff>
    </xdr:from>
    <xdr:to>
      <xdr:col>19</xdr:col>
      <xdr:colOff>514349</xdr:colOff>
      <xdr:row>136</xdr:row>
      <xdr:rowOff>533399</xdr:rowOff>
    </xdr:to>
    <xdr:graphicFrame macro="">
      <xdr:nvGraphicFramePr>
        <xdr:cNvPr id="4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21</xdr:col>
      <xdr:colOff>47625</xdr:colOff>
      <xdr:row>208</xdr:row>
      <xdr:rowOff>33750</xdr:rowOff>
    </xdr:from>
    <xdr:ext cx="252000" cy="252000"/>
    <xdr:sp macro="[0]!CPP" textlink="">
      <xdr:nvSpPr>
        <xdr:cNvPr id="45" name="Down Arrow 44"/>
        <xdr:cNvSpPr>
          <a:spLocks noChangeArrowheads="1"/>
        </xdr:cNvSpPr>
      </xdr:nvSpPr>
      <xdr:spPr bwMode="auto">
        <a:xfrm flipV="1">
          <a:off x="9239250" y="334379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204</xdr:row>
      <xdr:rowOff>0</xdr:rowOff>
    </xdr:from>
    <xdr:to>
      <xdr:col>8</xdr:col>
      <xdr:colOff>0</xdr:colOff>
      <xdr:row>207</xdr:row>
      <xdr:rowOff>0</xdr:rowOff>
    </xdr:to>
    <xdr:graphicFrame macro="">
      <xdr:nvGraphicFramePr>
        <xdr:cNvPr id="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514349</xdr:colOff>
      <xdr:row>176</xdr:row>
      <xdr:rowOff>95250</xdr:rowOff>
    </xdr:from>
    <xdr:to>
      <xdr:col>19</xdr:col>
      <xdr:colOff>504824</xdr:colOff>
      <xdr:row>206</xdr:row>
      <xdr:rowOff>495299</xdr:rowOff>
    </xdr:to>
    <xdr:graphicFrame macro="">
      <xdr:nvGraphicFramePr>
        <xdr:cNvPr id="4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66675</xdr:colOff>
      <xdr:row>63</xdr:row>
      <xdr:rowOff>76199</xdr:rowOff>
    </xdr:from>
    <xdr:to>
      <xdr:col>17</xdr:col>
      <xdr:colOff>367425</xdr:colOff>
      <xdr:row>63</xdr:row>
      <xdr:rowOff>76199</xdr:rowOff>
    </xdr:to>
    <xdr:sp macro="" textlink="">
      <xdr:nvSpPr>
        <xdr:cNvPr id="48"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Court"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Court"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7"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8"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76200</xdr:rowOff>
        </xdr:from>
        <xdr:to>
          <xdr:col>35</xdr:col>
          <xdr:colOff>47625</xdr:colOff>
          <xdr:row>40</xdr:row>
          <xdr:rowOff>19050</xdr:rowOff>
        </xdr:to>
        <xdr:sp macro="" textlink="">
          <xdr:nvSpPr>
            <xdr:cNvPr id="104449" name="Check Box 1" hidden="1">
              <a:extLst>
                <a:ext uri="{63B3BB69-23CF-44E3-9099-C40C66FF867C}">
                  <a14:compatExt spid="_x0000_s104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161925</xdr:rowOff>
        </xdr:from>
        <xdr:to>
          <xdr:col>35</xdr:col>
          <xdr:colOff>47625</xdr:colOff>
          <xdr:row>41</xdr:row>
          <xdr:rowOff>19050</xdr:rowOff>
        </xdr:to>
        <xdr:sp macro="" textlink="">
          <xdr:nvSpPr>
            <xdr:cNvPr id="104450" name="Check Box 2" hidden="1">
              <a:extLst>
                <a:ext uri="{63B3BB69-23CF-44E3-9099-C40C66FF867C}">
                  <a14:compatExt spid="_x0000_s104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161925</xdr:rowOff>
        </xdr:from>
        <xdr:to>
          <xdr:col>35</xdr:col>
          <xdr:colOff>47625</xdr:colOff>
          <xdr:row>42</xdr:row>
          <xdr:rowOff>19050</xdr:rowOff>
        </xdr:to>
        <xdr:sp macro="" textlink="">
          <xdr:nvSpPr>
            <xdr:cNvPr id="104451" name="Check Box 3" hidden="1">
              <a:extLst>
                <a:ext uri="{63B3BB69-23CF-44E3-9099-C40C66FF867C}">
                  <a14:compatExt spid="_x0000_s104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161925</xdr:rowOff>
        </xdr:from>
        <xdr:to>
          <xdr:col>35</xdr:col>
          <xdr:colOff>47625</xdr:colOff>
          <xdr:row>43</xdr:row>
          <xdr:rowOff>19050</xdr:rowOff>
        </xdr:to>
        <xdr:sp macro="" textlink="">
          <xdr:nvSpPr>
            <xdr:cNvPr id="104452" name="Check Box 4" hidden="1">
              <a:extLst>
                <a:ext uri="{63B3BB69-23CF-44E3-9099-C40C66FF867C}">
                  <a14:compatExt spid="_x0000_s104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161925</xdr:rowOff>
        </xdr:from>
        <xdr:to>
          <xdr:col>35</xdr:col>
          <xdr:colOff>47625</xdr:colOff>
          <xdr:row>44</xdr:row>
          <xdr:rowOff>19050</xdr:rowOff>
        </xdr:to>
        <xdr:sp macro="" textlink="">
          <xdr:nvSpPr>
            <xdr:cNvPr id="104453" name="Check Box 5" hidden="1">
              <a:extLst>
                <a:ext uri="{63B3BB69-23CF-44E3-9099-C40C66FF867C}">
                  <a14:compatExt spid="_x0000_s104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161925</xdr:rowOff>
        </xdr:from>
        <xdr:to>
          <xdr:col>35</xdr:col>
          <xdr:colOff>47625</xdr:colOff>
          <xdr:row>45</xdr:row>
          <xdr:rowOff>19050</xdr:rowOff>
        </xdr:to>
        <xdr:sp macro="" textlink="">
          <xdr:nvSpPr>
            <xdr:cNvPr id="104454" name="Check Box 6" hidden="1">
              <a:extLst>
                <a:ext uri="{63B3BB69-23CF-44E3-9099-C40C66FF867C}">
                  <a14:compatExt spid="_x0000_s104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161925</xdr:rowOff>
        </xdr:from>
        <xdr:to>
          <xdr:col>35</xdr:col>
          <xdr:colOff>47625</xdr:colOff>
          <xdr:row>46</xdr:row>
          <xdr:rowOff>19050</xdr:rowOff>
        </xdr:to>
        <xdr:sp macro="" textlink="">
          <xdr:nvSpPr>
            <xdr:cNvPr id="104455" name="Check Box 7" hidden="1">
              <a:extLst>
                <a:ext uri="{63B3BB69-23CF-44E3-9099-C40C66FF867C}">
                  <a14:compatExt spid="_x0000_s104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161925</xdr:rowOff>
        </xdr:from>
        <xdr:to>
          <xdr:col>35</xdr:col>
          <xdr:colOff>47625</xdr:colOff>
          <xdr:row>47</xdr:row>
          <xdr:rowOff>19050</xdr:rowOff>
        </xdr:to>
        <xdr:sp macro="" textlink="">
          <xdr:nvSpPr>
            <xdr:cNvPr id="104456" name="Check Box 8" hidden="1">
              <a:extLst>
                <a:ext uri="{63B3BB69-23CF-44E3-9099-C40C66FF867C}">
                  <a14:compatExt spid="_x0000_s104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161925</xdr:rowOff>
        </xdr:from>
        <xdr:to>
          <xdr:col>35</xdr:col>
          <xdr:colOff>47625</xdr:colOff>
          <xdr:row>48</xdr:row>
          <xdr:rowOff>19050</xdr:rowOff>
        </xdr:to>
        <xdr:sp macro="" textlink="">
          <xdr:nvSpPr>
            <xdr:cNvPr id="104457" name="Check Box 9" hidden="1">
              <a:extLst>
                <a:ext uri="{63B3BB69-23CF-44E3-9099-C40C66FF867C}">
                  <a14:compatExt spid="_x0000_s104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161925</xdr:rowOff>
        </xdr:from>
        <xdr:to>
          <xdr:col>35</xdr:col>
          <xdr:colOff>47625</xdr:colOff>
          <xdr:row>49</xdr:row>
          <xdr:rowOff>19050</xdr:rowOff>
        </xdr:to>
        <xdr:sp macro="" textlink="">
          <xdr:nvSpPr>
            <xdr:cNvPr id="104458" name="Check Box 10" hidden="1">
              <a:extLst>
                <a:ext uri="{63B3BB69-23CF-44E3-9099-C40C66FF867C}">
                  <a14:compatExt spid="_x0000_s104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161925</xdr:rowOff>
        </xdr:from>
        <xdr:to>
          <xdr:col>35</xdr:col>
          <xdr:colOff>47625</xdr:colOff>
          <xdr:row>50</xdr:row>
          <xdr:rowOff>19050</xdr:rowOff>
        </xdr:to>
        <xdr:sp macro="" textlink="">
          <xdr:nvSpPr>
            <xdr:cNvPr id="104459" name="Check Box 11" hidden="1">
              <a:extLst>
                <a:ext uri="{63B3BB69-23CF-44E3-9099-C40C66FF867C}">
                  <a14:compatExt spid="_x0000_s104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161925</xdr:rowOff>
        </xdr:from>
        <xdr:to>
          <xdr:col>35</xdr:col>
          <xdr:colOff>47625</xdr:colOff>
          <xdr:row>51</xdr:row>
          <xdr:rowOff>19050</xdr:rowOff>
        </xdr:to>
        <xdr:sp macro="" textlink="">
          <xdr:nvSpPr>
            <xdr:cNvPr id="104460" name="Check Box 12" hidden="1">
              <a:extLst>
                <a:ext uri="{63B3BB69-23CF-44E3-9099-C40C66FF867C}">
                  <a14:compatExt spid="_x0000_s104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161925</xdr:rowOff>
        </xdr:from>
        <xdr:to>
          <xdr:col>35</xdr:col>
          <xdr:colOff>47625</xdr:colOff>
          <xdr:row>52</xdr:row>
          <xdr:rowOff>19050</xdr:rowOff>
        </xdr:to>
        <xdr:sp macro="" textlink="">
          <xdr:nvSpPr>
            <xdr:cNvPr id="104461" name="Check Box 13" hidden="1">
              <a:extLst>
                <a:ext uri="{63B3BB69-23CF-44E3-9099-C40C66FF867C}">
                  <a14:compatExt spid="_x0000_s104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161925</xdr:rowOff>
        </xdr:from>
        <xdr:to>
          <xdr:col>35</xdr:col>
          <xdr:colOff>47625</xdr:colOff>
          <xdr:row>53</xdr:row>
          <xdr:rowOff>19050</xdr:rowOff>
        </xdr:to>
        <xdr:sp macro="" textlink="">
          <xdr:nvSpPr>
            <xdr:cNvPr id="104462" name="Check Box 14" hidden="1">
              <a:extLst>
                <a:ext uri="{63B3BB69-23CF-44E3-9099-C40C66FF867C}">
                  <a14:compatExt spid="_x0000_s104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161925</xdr:rowOff>
        </xdr:from>
        <xdr:to>
          <xdr:col>35</xdr:col>
          <xdr:colOff>47625</xdr:colOff>
          <xdr:row>54</xdr:row>
          <xdr:rowOff>19050</xdr:rowOff>
        </xdr:to>
        <xdr:sp macro="" textlink="">
          <xdr:nvSpPr>
            <xdr:cNvPr id="104463" name="Check Box 15" hidden="1">
              <a:extLst>
                <a:ext uri="{63B3BB69-23CF-44E3-9099-C40C66FF867C}">
                  <a14:compatExt spid="_x0000_s104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161925</xdr:rowOff>
        </xdr:from>
        <xdr:to>
          <xdr:col>35</xdr:col>
          <xdr:colOff>47625</xdr:colOff>
          <xdr:row>55</xdr:row>
          <xdr:rowOff>19050</xdr:rowOff>
        </xdr:to>
        <xdr:sp macro="" textlink="">
          <xdr:nvSpPr>
            <xdr:cNvPr id="104464" name="Check Box 16" hidden="1">
              <a:extLst>
                <a:ext uri="{63B3BB69-23CF-44E3-9099-C40C66FF867C}">
                  <a14:compatExt spid="_x0000_s104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161925</xdr:rowOff>
        </xdr:from>
        <xdr:to>
          <xdr:col>35</xdr:col>
          <xdr:colOff>47625</xdr:colOff>
          <xdr:row>58</xdr:row>
          <xdr:rowOff>19050</xdr:rowOff>
        </xdr:to>
        <xdr:sp macro="" textlink="">
          <xdr:nvSpPr>
            <xdr:cNvPr id="104465" name="Check Box 17" hidden="1">
              <a:extLst>
                <a:ext uri="{63B3BB69-23CF-44E3-9099-C40C66FF867C}">
                  <a14:compatExt spid="_x0000_s104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161925</xdr:rowOff>
        </xdr:from>
        <xdr:to>
          <xdr:col>35</xdr:col>
          <xdr:colOff>47625</xdr:colOff>
          <xdr:row>59</xdr:row>
          <xdr:rowOff>19050</xdr:rowOff>
        </xdr:to>
        <xdr:sp macro="" textlink="">
          <xdr:nvSpPr>
            <xdr:cNvPr id="104466" name="Check Box 18" hidden="1">
              <a:extLst>
                <a:ext uri="{63B3BB69-23CF-44E3-9099-C40C66FF867C}">
                  <a14:compatExt spid="_x0000_s104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161925</xdr:rowOff>
        </xdr:from>
        <xdr:to>
          <xdr:col>35</xdr:col>
          <xdr:colOff>47625</xdr:colOff>
          <xdr:row>60</xdr:row>
          <xdr:rowOff>19050</xdr:rowOff>
        </xdr:to>
        <xdr:sp macro="" textlink="">
          <xdr:nvSpPr>
            <xdr:cNvPr id="104467" name="Check Box 19" hidden="1">
              <a:extLst>
                <a:ext uri="{63B3BB69-23CF-44E3-9099-C40C66FF867C}">
                  <a14:compatExt spid="_x0000_s104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161925</xdr:rowOff>
        </xdr:from>
        <xdr:to>
          <xdr:col>35</xdr:col>
          <xdr:colOff>47625</xdr:colOff>
          <xdr:row>61</xdr:row>
          <xdr:rowOff>19050</xdr:rowOff>
        </xdr:to>
        <xdr:sp macro="" textlink="">
          <xdr:nvSpPr>
            <xdr:cNvPr id="104468" name="Check Box 20" hidden="1">
              <a:extLst>
                <a:ext uri="{63B3BB69-23CF-44E3-9099-C40C66FF867C}">
                  <a14:compatExt spid="_x0000_s104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161925</xdr:rowOff>
        </xdr:from>
        <xdr:to>
          <xdr:col>35</xdr:col>
          <xdr:colOff>47625</xdr:colOff>
          <xdr:row>62</xdr:row>
          <xdr:rowOff>19050</xdr:rowOff>
        </xdr:to>
        <xdr:sp macro="" textlink="">
          <xdr:nvSpPr>
            <xdr:cNvPr id="104469" name="Check Box 21" hidden="1">
              <a:extLst>
                <a:ext uri="{63B3BB69-23CF-44E3-9099-C40C66FF867C}">
                  <a14:compatExt spid="_x0000_s104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54</xdr:row>
          <xdr:rowOff>161925</xdr:rowOff>
        </xdr:from>
        <xdr:to>
          <xdr:col>35</xdr:col>
          <xdr:colOff>47625</xdr:colOff>
          <xdr:row>56</xdr:row>
          <xdr:rowOff>19050</xdr:rowOff>
        </xdr:to>
        <xdr:sp macro="" textlink="">
          <xdr:nvSpPr>
            <xdr:cNvPr id="104470" name="Check Box 22" hidden="1">
              <a:extLst>
                <a:ext uri="{63B3BB69-23CF-44E3-9099-C40C66FF867C}">
                  <a14:compatExt spid="_x0000_s104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161925</xdr:rowOff>
        </xdr:from>
        <xdr:to>
          <xdr:col>35</xdr:col>
          <xdr:colOff>47625</xdr:colOff>
          <xdr:row>57</xdr:row>
          <xdr:rowOff>19050</xdr:rowOff>
        </xdr:to>
        <xdr:sp macro="" textlink="">
          <xdr:nvSpPr>
            <xdr:cNvPr id="104471" name="Check Box 23" hidden="1">
              <a:extLst>
                <a:ext uri="{63B3BB69-23CF-44E3-9099-C40C66FF867C}">
                  <a14:compatExt spid="_x0000_s104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61</xdr:row>
          <xdr:rowOff>161925</xdr:rowOff>
        </xdr:from>
        <xdr:to>
          <xdr:col>35</xdr:col>
          <xdr:colOff>47625</xdr:colOff>
          <xdr:row>63</xdr:row>
          <xdr:rowOff>19050</xdr:rowOff>
        </xdr:to>
        <xdr:sp macro="" textlink="">
          <xdr:nvSpPr>
            <xdr:cNvPr id="104472" name="Check Box 24" hidden="1">
              <a:extLst>
                <a:ext uri="{63B3BB69-23CF-44E3-9099-C40C66FF867C}">
                  <a14:compatExt spid="_x0000_s104472"/>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Court" textlink="">
      <xdr:nvSpPr>
        <xdr:cNvPr id="34"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3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36"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37"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38"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39"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LAC"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LAC"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7"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466724</xdr:colOff>
      <xdr:row>0</xdr:row>
      <xdr:rowOff>85725</xdr:rowOff>
    </xdr:from>
    <xdr:to>
      <xdr:col>20</xdr:col>
      <xdr:colOff>77849</xdr:colOff>
      <xdr:row>2</xdr:row>
      <xdr:rowOff>142875</xdr:rowOff>
    </xdr:to>
    <xdr:sp macro="" textlink="">
      <xdr:nvSpPr>
        <xdr:cNvPr id="8" name="AutoShape 32"/>
        <xdr:cNvSpPr>
          <a:spLocks noChangeArrowheads="1"/>
        </xdr:cNvSpPr>
      </xdr:nvSpPr>
      <xdr:spPr bwMode="auto">
        <a:xfrm>
          <a:off x="6915149"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20</xdr:col>
          <xdr:colOff>19050</xdr:colOff>
          <xdr:row>35</xdr:row>
          <xdr:rowOff>9525</xdr:rowOff>
        </xdr:from>
        <xdr:to>
          <xdr:col>35</xdr:col>
          <xdr:colOff>180975</xdr:colOff>
          <xdr:row>35</xdr:row>
          <xdr:rowOff>171450</xdr:rowOff>
        </xdr:to>
        <xdr:sp macro="" textlink="">
          <xdr:nvSpPr>
            <xdr:cNvPr id="105473" name="Check Box 1" hidden="1">
              <a:extLst>
                <a:ext uri="{63B3BB69-23CF-44E3-9099-C40C66FF867C}">
                  <a14:compatExt spid="_x0000_s105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35</xdr:row>
          <xdr:rowOff>180975</xdr:rowOff>
        </xdr:from>
        <xdr:to>
          <xdr:col>35</xdr:col>
          <xdr:colOff>180975</xdr:colOff>
          <xdr:row>37</xdr:row>
          <xdr:rowOff>9525</xdr:rowOff>
        </xdr:to>
        <xdr:sp macro="" textlink="">
          <xdr:nvSpPr>
            <xdr:cNvPr id="105474" name="Check Box 2" hidden="1">
              <a:extLst>
                <a:ext uri="{63B3BB69-23CF-44E3-9099-C40C66FF867C}">
                  <a14:compatExt spid="_x0000_s105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37</xdr:row>
          <xdr:rowOff>9525</xdr:rowOff>
        </xdr:from>
        <xdr:to>
          <xdr:col>35</xdr:col>
          <xdr:colOff>180975</xdr:colOff>
          <xdr:row>38</xdr:row>
          <xdr:rowOff>28575</xdr:rowOff>
        </xdr:to>
        <xdr:sp macro="" textlink="">
          <xdr:nvSpPr>
            <xdr:cNvPr id="105475" name="Check Box 3" hidden="1">
              <a:extLst>
                <a:ext uri="{63B3BB69-23CF-44E3-9099-C40C66FF867C}">
                  <a14:compatExt spid="_x0000_s105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38</xdr:row>
          <xdr:rowOff>38100</xdr:rowOff>
        </xdr:from>
        <xdr:to>
          <xdr:col>35</xdr:col>
          <xdr:colOff>180975</xdr:colOff>
          <xdr:row>39</xdr:row>
          <xdr:rowOff>104775</xdr:rowOff>
        </xdr:to>
        <xdr:sp macro="" textlink="">
          <xdr:nvSpPr>
            <xdr:cNvPr id="105476" name="Check Box 4" hidden="1">
              <a:extLst>
                <a:ext uri="{63B3BB69-23CF-44E3-9099-C40C66FF867C}">
                  <a14:compatExt spid="_x0000_s105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39</xdr:row>
          <xdr:rowOff>95250</xdr:rowOff>
        </xdr:from>
        <xdr:to>
          <xdr:col>35</xdr:col>
          <xdr:colOff>180975</xdr:colOff>
          <xdr:row>40</xdr:row>
          <xdr:rowOff>85725</xdr:rowOff>
        </xdr:to>
        <xdr:sp macro="" textlink="">
          <xdr:nvSpPr>
            <xdr:cNvPr id="105477" name="Check Box 5" hidden="1">
              <a:extLst>
                <a:ext uri="{63B3BB69-23CF-44E3-9099-C40C66FF867C}">
                  <a14:compatExt spid="_x0000_s105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40</xdr:row>
          <xdr:rowOff>95250</xdr:rowOff>
        </xdr:from>
        <xdr:to>
          <xdr:col>35</xdr:col>
          <xdr:colOff>180975</xdr:colOff>
          <xdr:row>41</xdr:row>
          <xdr:rowOff>85725</xdr:rowOff>
        </xdr:to>
        <xdr:sp macro="" textlink="">
          <xdr:nvSpPr>
            <xdr:cNvPr id="105478" name="Check Box 6" hidden="1">
              <a:extLst>
                <a:ext uri="{63B3BB69-23CF-44E3-9099-C40C66FF867C}">
                  <a14:compatExt spid="_x0000_s105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41</xdr:row>
          <xdr:rowOff>66675</xdr:rowOff>
        </xdr:from>
        <xdr:to>
          <xdr:col>35</xdr:col>
          <xdr:colOff>180975</xdr:colOff>
          <xdr:row>42</xdr:row>
          <xdr:rowOff>47625</xdr:rowOff>
        </xdr:to>
        <xdr:sp macro="" textlink="">
          <xdr:nvSpPr>
            <xdr:cNvPr id="105479" name="Check Box 7" hidden="1">
              <a:extLst>
                <a:ext uri="{63B3BB69-23CF-44E3-9099-C40C66FF867C}">
                  <a14:compatExt spid="_x0000_s105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42</xdr:row>
          <xdr:rowOff>57150</xdr:rowOff>
        </xdr:from>
        <xdr:to>
          <xdr:col>35</xdr:col>
          <xdr:colOff>180975</xdr:colOff>
          <xdr:row>43</xdr:row>
          <xdr:rowOff>38100</xdr:rowOff>
        </xdr:to>
        <xdr:sp macro="" textlink="">
          <xdr:nvSpPr>
            <xdr:cNvPr id="105480" name="Check Box 8" hidden="1">
              <a:extLst>
                <a:ext uri="{63B3BB69-23CF-44E3-9099-C40C66FF867C}">
                  <a14:compatExt spid="_x0000_s105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43</xdr:row>
          <xdr:rowOff>38100</xdr:rowOff>
        </xdr:from>
        <xdr:to>
          <xdr:col>35</xdr:col>
          <xdr:colOff>180975</xdr:colOff>
          <xdr:row>44</xdr:row>
          <xdr:rowOff>19050</xdr:rowOff>
        </xdr:to>
        <xdr:sp macro="" textlink="">
          <xdr:nvSpPr>
            <xdr:cNvPr id="105481" name="Check Box 9" hidden="1">
              <a:extLst>
                <a:ext uri="{63B3BB69-23CF-44E3-9099-C40C66FF867C}">
                  <a14:compatExt spid="_x0000_s105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44</xdr:row>
          <xdr:rowOff>19050</xdr:rowOff>
        </xdr:from>
        <xdr:to>
          <xdr:col>35</xdr:col>
          <xdr:colOff>180975</xdr:colOff>
          <xdr:row>45</xdr:row>
          <xdr:rowOff>0</xdr:rowOff>
        </xdr:to>
        <xdr:sp macro="" textlink="">
          <xdr:nvSpPr>
            <xdr:cNvPr id="105482" name="Check Box 10" hidden="1">
              <a:extLst>
                <a:ext uri="{63B3BB69-23CF-44E3-9099-C40C66FF867C}">
                  <a14:compatExt spid="_x0000_s105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45</xdr:row>
          <xdr:rowOff>0</xdr:rowOff>
        </xdr:from>
        <xdr:to>
          <xdr:col>35</xdr:col>
          <xdr:colOff>180975</xdr:colOff>
          <xdr:row>45</xdr:row>
          <xdr:rowOff>161925</xdr:rowOff>
        </xdr:to>
        <xdr:sp macro="" textlink="">
          <xdr:nvSpPr>
            <xdr:cNvPr id="105483" name="Check Box 11" hidden="1">
              <a:extLst>
                <a:ext uri="{63B3BB69-23CF-44E3-9099-C40C66FF867C}">
                  <a14:compatExt spid="_x0000_s105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46</xdr:row>
          <xdr:rowOff>9525</xdr:rowOff>
        </xdr:from>
        <xdr:to>
          <xdr:col>35</xdr:col>
          <xdr:colOff>180975</xdr:colOff>
          <xdr:row>46</xdr:row>
          <xdr:rowOff>171450</xdr:rowOff>
        </xdr:to>
        <xdr:sp macro="" textlink="">
          <xdr:nvSpPr>
            <xdr:cNvPr id="105484" name="Check Box 12" hidden="1">
              <a:extLst>
                <a:ext uri="{63B3BB69-23CF-44E3-9099-C40C66FF867C}">
                  <a14:compatExt spid="_x0000_s105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46</xdr:row>
          <xdr:rowOff>171450</xdr:rowOff>
        </xdr:from>
        <xdr:to>
          <xdr:col>35</xdr:col>
          <xdr:colOff>180975</xdr:colOff>
          <xdr:row>47</xdr:row>
          <xdr:rowOff>161925</xdr:rowOff>
        </xdr:to>
        <xdr:sp macro="" textlink="">
          <xdr:nvSpPr>
            <xdr:cNvPr id="105485" name="Check Box 13" hidden="1">
              <a:extLst>
                <a:ext uri="{63B3BB69-23CF-44E3-9099-C40C66FF867C}">
                  <a14:compatExt spid="_x0000_s105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47</xdr:row>
          <xdr:rowOff>161925</xdr:rowOff>
        </xdr:from>
        <xdr:to>
          <xdr:col>35</xdr:col>
          <xdr:colOff>180975</xdr:colOff>
          <xdr:row>48</xdr:row>
          <xdr:rowOff>142875</xdr:rowOff>
        </xdr:to>
        <xdr:sp macro="" textlink="">
          <xdr:nvSpPr>
            <xdr:cNvPr id="105486" name="Check Box 14" hidden="1">
              <a:extLst>
                <a:ext uri="{63B3BB69-23CF-44E3-9099-C40C66FF867C}">
                  <a14:compatExt spid="_x0000_s105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48</xdr:row>
          <xdr:rowOff>142875</xdr:rowOff>
        </xdr:from>
        <xdr:to>
          <xdr:col>35</xdr:col>
          <xdr:colOff>180975</xdr:colOff>
          <xdr:row>49</xdr:row>
          <xdr:rowOff>133350</xdr:rowOff>
        </xdr:to>
        <xdr:sp macro="" textlink="">
          <xdr:nvSpPr>
            <xdr:cNvPr id="105487" name="Check Box 15" hidden="1">
              <a:extLst>
                <a:ext uri="{63B3BB69-23CF-44E3-9099-C40C66FF867C}">
                  <a14:compatExt spid="_x0000_s105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49</xdr:row>
          <xdr:rowOff>133350</xdr:rowOff>
        </xdr:from>
        <xdr:to>
          <xdr:col>35</xdr:col>
          <xdr:colOff>180975</xdr:colOff>
          <xdr:row>50</xdr:row>
          <xdr:rowOff>123825</xdr:rowOff>
        </xdr:to>
        <xdr:sp macro="" textlink="">
          <xdr:nvSpPr>
            <xdr:cNvPr id="105488" name="Check Box 16" hidden="1">
              <a:extLst>
                <a:ext uri="{63B3BB69-23CF-44E3-9099-C40C66FF867C}">
                  <a14:compatExt spid="_x0000_s105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52</xdr:row>
          <xdr:rowOff>76200</xdr:rowOff>
        </xdr:from>
        <xdr:to>
          <xdr:col>35</xdr:col>
          <xdr:colOff>180975</xdr:colOff>
          <xdr:row>53</xdr:row>
          <xdr:rowOff>57150</xdr:rowOff>
        </xdr:to>
        <xdr:sp macro="" textlink="">
          <xdr:nvSpPr>
            <xdr:cNvPr id="105489" name="Check Box 17" hidden="1">
              <a:extLst>
                <a:ext uri="{63B3BB69-23CF-44E3-9099-C40C66FF867C}">
                  <a14:compatExt spid="_x0000_s105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53</xdr:row>
          <xdr:rowOff>57150</xdr:rowOff>
        </xdr:from>
        <xdr:to>
          <xdr:col>35</xdr:col>
          <xdr:colOff>180975</xdr:colOff>
          <xdr:row>54</xdr:row>
          <xdr:rowOff>38100</xdr:rowOff>
        </xdr:to>
        <xdr:sp macro="" textlink="">
          <xdr:nvSpPr>
            <xdr:cNvPr id="105490" name="Check Box 18" hidden="1">
              <a:extLst>
                <a:ext uri="{63B3BB69-23CF-44E3-9099-C40C66FF867C}">
                  <a14:compatExt spid="_x0000_s105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54</xdr:row>
          <xdr:rowOff>38100</xdr:rowOff>
        </xdr:from>
        <xdr:to>
          <xdr:col>35</xdr:col>
          <xdr:colOff>180975</xdr:colOff>
          <xdr:row>55</xdr:row>
          <xdr:rowOff>19050</xdr:rowOff>
        </xdr:to>
        <xdr:sp macro="" textlink="">
          <xdr:nvSpPr>
            <xdr:cNvPr id="105491" name="Check Box 19" hidden="1">
              <a:extLst>
                <a:ext uri="{63B3BB69-23CF-44E3-9099-C40C66FF867C}">
                  <a14:compatExt spid="_x0000_s105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55</xdr:row>
          <xdr:rowOff>28575</xdr:rowOff>
        </xdr:from>
        <xdr:to>
          <xdr:col>35</xdr:col>
          <xdr:colOff>180975</xdr:colOff>
          <xdr:row>56</xdr:row>
          <xdr:rowOff>9525</xdr:rowOff>
        </xdr:to>
        <xdr:sp macro="" textlink="">
          <xdr:nvSpPr>
            <xdr:cNvPr id="105492" name="Check Box 20" hidden="1">
              <a:extLst>
                <a:ext uri="{63B3BB69-23CF-44E3-9099-C40C66FF867C}">
                  <a14:compatExt spid="_x0000_s105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56</xdr:row>
          <xdr:rowOff>19050</xdr:rowOff>
        </xdr:from>
        <xdr:to>
          <xdr:col>35</xdr:col>
          <xdr:colOff>180975</xdr:colOff>
          <xdr:row>57</xdr:row>
          <xdr:rowOff>0</xdr:rowOff>
        </xdr:to>
        <xdr:sp macro="" textlink="">
          <xdr:nvSpPr>
            <xdr:cNvPr id="105493" name="Check Box 21" hidden="1">
              <a:extLst>
                <a:ext uri="{63B3BB69-23CF-44E3-9099-C40C66FF867C}">
                  <a14:compatExt spid="_x0000_s105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50</xdr:row>
          <xdr:rowOff>114300</xdr:rowOff>
        </xdr:from>
        <xdr:to>
          <xdr:col>35</xdr:col>
          <xdr:colOff>180975</xdr:colOff>
          <xdr:row>51</xdr:row>
          <xdr:rowOff>104775</xdr:rowOff>
        </xdr:to>
        <xdr:sp macro="" textlink="">
          <xdr:nvSpPr>
            <xdr:cNvPr id="105494" name="Check Box 22" hidden="1">
              <a:extLst>
                <a:ext uri="{63B3BB69-23CF-44E3-9099-C40C66FF867C}">
                  <a14:compatExt spid="_x0000_s105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51</xdr:row>
          <xdr:rowOff>95250</xdr:rowOff>
        </xdr:from>
        <xdr:to>
          <xdr:col>35</xdr:col>
          <xdr:colOff>180975</xdr:colOff>
          <xdr:row>52</xdr:row>
          <xdr:rowOff>85725</xdr:rowOff>
        </xdr:to>
        <xdr:sp macro="" textlink="">
          <xdr:nvSpPr>
            <xdr:cNvPr id="105495" name="Check Box 23" hidden="1">
              <a:extLst>
                <a:ext uri="{63B3BB69-23CF-44E3-9099-C40C66FF867C}">
                  <a14:compatExt spid="_x0000_s105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20</xdr:col>
          <xdr:colOff>19050</xdr:colOff>
          <xdr:row>57</xdr:row>
          <xdr:rowOff>9525</xdr:rowOff>
        </xdr:from>
        <xdr:to>
          <xdr:col>35</xdr:col>
          <xdr:colOff>180975</xdr:colOff>
          <xdr:row>57</xdr:row>
          <xdr:rowOff>171450</xdr:rowOff>
        </xdr:to>
        <xdr:sp macro="" textlink="">
          <xdr:nvSpPr>
            <xdr:cNvPr id="105496" name="Check Box 24" hidden="1">
              <a:extLst>
                <a:ext uri="{63B3BB69-23CF-44E3-9099-C40C66FF867C}">
                  <a14:compatExt spid="_x0000_s105496"/>
                </a:ext>
              </a:extLst>
            </xdr:cNvPr>
            <xdr:cNvSpPr/>
          </xdr:nvSpPr>
          <xdr:spPr>
            <a:xfrm>
              <a:off x="0" y="0"/>
              <a:ext cx="0" cy="0"/>
            </a:xfrm>
            <a:prstGeom prst="rect">
              <a:avLst/>
            </a:prstGeom>
          </xdr:spPr>
        </xdr:sp>
        <xdr:clientData/>
      </xdr:twoCellAnchor>
    </mc:Choice>
    <mc:Fallback/>
  </mc:AlternateContent>
  <xdr:twoCellAnchor>
    <xdr:from>
      <xdr:col>11</xdr:col>
      <xdr:colOff>66675</xdr:colOff>
      <xdr:row>62</xdr:row>
      <xdr:rowOff>76200</xdr:rowOff>
    </xdr:from>
    <xdr:to>
      <xdr:col>11</xdr:col>
      <xdr:colOff>438150</xdr:colOff>
      <xdr:row>62</xdr:row>
      <xdr:rowOff>76200</xdr:rowOff>
    </xdr:to>
    <xdr:sp macro="" textlink="">
      <xdr:nvSpPr>
        <xdr:cNvPr id="40"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1"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64"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47625</xdr:colOff>
      <xdr:row>103</xdr:row>
      <xdr:rowOff>33750</xdr:rowOff>
    </xdr:from>
    <xdr:ext cx="252000" cy="252000"/>
    <xdr:sp macro="[0]!LAC" textlink="">
      <xdr:nvSpPr>
        <xdr:cNvPr id="42" name="Down Arrow 44"/>
        <xdr:cNvSpPr>
          <a:spLocks noChangeArrowheads="1"/>
        </xdr:cNvSpPr>
      </xdr:nvSpPr>
      <xdr:spPr bwMode="auto">
        <a:xfrm flipV="1">
          <a:off x="9220200" y="1993147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43"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44"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xdr:colOff>
      <xdr:row>15</xdr:row>
      <xdr:rowOff>95250</xdr:rowOff>
    </xdr:from>
    <xdr:to>
      <xdr:col>6</xdr:col>
      <xdr:colOff>333375</xdr:colOff>
      <xdr:row>17</xdr:row>
      <xdr:rowOff>57150</xdr:rowOff>
    </xdr:to>
    <xdr:sp macro="[0]!IDACI" textlink="">
      <xdr:nvSpPr>
        <xdr:cNvPr id="840782" name="Right Arrow 50"/>
        <xdr:cNvSpPr>
          <a:spLocks noChangeArrowheads="1"/>
        </xdr:cNvSpPr>
      </xdr:nvSpPr>
      <xdr:spPr bwMode="auto">
        <a:xfrm>
          <a:off x="8610600" y="29051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12</xdr:row>
      <xdr:rowOff>66675</xdr:rowOff>
    </xdr:from>
    <xdr:to>
      <xdr:col>6</xdr:col>
      <xdr:colOff>333375</xdr:colOff>
      <xdr:row>14</xdr:row>
      <xdr:rowOff>28575</xdr:rowOff>
    </xdr:to>
    <xdr:sp macro="[0]!Coverage" textlink="">
      <xdr:nvSpPr>
        <xdr:cNvPr id="840784" name="Right Arrow 50"/>
        <xdr:cNvSpPr>
          <a:spLocks noChangeArrowheads="1"/>
        </xdr:cNvSpPr>
      </xdr:nvSpPr>
      <xdr:spPr bwMode="auto">
        <a:xfrm>
          <a:off x="8601075" y="1933575"/>
          <a:ext cx="276225" cy="2095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18</xdr:row>
      <xdr:rowOff>95250</xdr:rowOff>
    </xdr:from>
    <xdr:to>
      <xdr:col>6</xdr:col>
      <xdr:colOff>333375</xdr:colOff>
      <xdr:row>20</xdr:row>
      <xdr:rowOff>57150</xdr:rowOff>
    </xdr:to>
    <xdr:sp macro="[0]!Population" textlink="">
      <xdr:nvSpPr>
        <xdr:cNvPr id="840785" name="Right Arrow 50"/>
        <xdr:cNvSpPr>
          <a:spLocks noChangeArrowheads="1"/>
        </xdr:cNvSpPr>
      </xdr:nvSpPr>
      <xdr:spPr bwMode="auto">
        <a:xfrm>
          <a:off x="8610600" y="33337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25</xdr:row>
      <xdr:rowOff>76200</xdr:rowOff>
    </xdr:from>
    <xdr:to>
      <xdr:col>6</xdr:col>
      <xdr:colOff>333375</xdr:colOff>
      <xdr:row>26</xdr:row>
      <xdr:rowOff>123825</xdr:rowOff>
    </xdr:to>
    <xdr:sp macro="[0]!Referral_Source" textlink="">
      <xdr:nvSpPr>
        <xdr:cNvPr id="840787" name="Right Arrow 50"/>
        <xdr:cNvSpPr>
          <a:spLocks noChangeArrowheads="1"/>
        </xdr:cNvSpPr>
      </xdr:nvSpPr>
      <xdr:spPr bwMode="auto">
        <a:xfrm>
          <a:off x="8601075" y="3829050"/>
          <a:ext cx="276225" cy="257175"/>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22</xdr:row>
      <xdr:rowOff>95250</xdr:rowOff>
    </xdr:from>
    <xdr:to>
      <xdr:col>6</xdr:col>
      <xdr:colOff>333375</xdr:colOff>
      <xdr:row>24</xdr:row>
      <xdr:rowOff>57900</xdr:rowOff>
    </xdr:to>
    <xdr:sp macro="[0]!Referrals" textlink="">
      <xdr:nvSpPr>
        <xdr:cNvPr id="840788" name="Right Arrow 50"/>
        <xdr:cNvSpPr>
          <a:spLocks noChangeArrowheads="1"/>
        </xdr:cNvSpPr>
      </xdr:nvSpPr>
      <xdr:spPr bwMode="auto">
        <a:xfrm>
          <a:off x="8601075" y="4410075"/>
          <a:ext cx="276225" cy="24840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28</xdr:row>
      <xdr:rowOff>95250</xdr:rowOff>
    </xdr:from>
    <xdr:to>
      <xdr:col>6</xdr:col>
      <xdr:colOff>333375</xdr:colOff>
      <xdr:row>30</xdr:row>
      <xdr:rowOff>57150</xdr:rowOff>
    </xdr:to>
    <xdr:sp macro="[0]!Re_referrals" textlink="">
      <xdr:nvSpPr>
        <xdr:cNvPr id="840789" name="Right Arrow 50"/>
        <xdr:cNvSpPr>
          <a:spLocks noChangeArrowheads="1"/>
        </xdr:cNvSpPr>
      </xdr:nvSpPr>
      <xdr:spPr bwMode="auto">
        <a:xfrm>
          <a:off x="8601075" y="555307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34</xdr:row>
      <xdr:rowOff>104775</xdr:rowOff>
    </xdr:from>
    <xdr:to>
      <xdr:col>6</xdr:col>
      <xdr:colOff>333375</xdr:colOff>
      <xdr:row>36</xdr:row>
      <xdr:rowOff>66675</xdr:rowOff>
    </xdr:to>
    <xdr:sp macro="[0]!Assessments" textlink="">
      <xdr:nvSpPr>
        <xdr:cNvPr id="840790" name="Right Arrow 50"/>
        <xdr:cNvSpPr>
          <a:spLocks noChangeArrowheads="1"/>
        </xdr:cNvSpPr>
      </xdr:nvSpPr>
      <xdr:spPr bwMode="auto">
        <a:xfrm>
          <a:off x="8601075" y="769620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46</xdr:row>
      <xdr:rowOff>19050</xdr:rowOff>
    </xdr:from>
    <xdr:to>
      <xdr:col>6</xdr:col>
      <xdr:colOff>333375</xdr:colOff>
      <xdr:row>47</xdr:row>
      <xdr:rowOff>123825</xdr:rowOff>
    </xdr:to>
    <xdr:sp macro="[0]!CiN" textlink="">
      <xdr:nvSpPr>
        <xdr:cNvPr id="840791" name="Right Arrow 50"/>
        <xdr:cNvSpPr>
          <a:spLocks noChangeArrowheads="1"/>
        </xdr:cNvSpPr>
      </xdr:nvSpPr>
      <xdr:spPr bwMode="auto">
        <a:xfrm>
          <a:off x="8601075" y="8467725"/>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50</xdr:row>
      <xdr:rowOff>9525</xdr:rowOff>
    </xdr:from>
    <xdr:to>
      <xdr:col>6</xdr:col>
      <xdr:colOff>333375</xdr:colOff>
      <xdr:row>51</xdr:row>
      <xdr:rowOff>114300</xdr:rowOff>
    </xdr:to>
    <xdr:sp macro="[0]!Sec_47" textlink="">
      <xdr:nvSpPr>
        <xdr:cNvPr id="840792" name="Right Arrow 50"/>
        <xdr:cNvSpPr>
          <a:spLocks noChangeArrowheads="1"/>
        </xdr:cNvSpPr>
      </xdr:nvSpPr>
      <xdr:spPr bwMode="auto">
        <a:xfrm>
          <a:off x="8601075" y="108775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55</xdr:row>
      <xdr:rowOff>19050</xdr:rowOff>
    </xdr:from>
    <xdr:to>
      <xdr:col>6</xdr:col>
      <xdr:colOff>333375</xdr:colOff>
      <xdr:row>56</xdr:row>
      <xdr:rowOff>124575</xdr:rowOff>
    </xdr:to>
    <xdr:sp macro="[0]!ICPC" textlink="">
      <xdr:nvSpPr>
        <xdr:cNvPr id="840793" name="Right Arrow 50"/>
        <xdr:cNvSpPr>
          <a:spLocks noChangeArrowheads="1"/>
        </xdr:cNvSpPr>
      </xdr:nvSpPr>
      <xdr:spPr bwMode="auto">
        <a:xfrm>
          <a:off x="8601075" y="9896475"/>
          <a:ext cx="276225" cy="24840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6</xdr:col>
      <xdr:colOff>57150</xdr:colOff>
      <xdr:row>67</xdr:row>
      <xdr:rowOff>28575</xdr:rowOff>
    </xdr:from>
    <xdr:to>
      <xdr:col>6</xdr:col>
      <xdr:colOff>333375</xdr:colOff>
      <xdr:row>68</xdr:row>
      <xdr:rowOff>133350</xdr:rowOff>
    </xdr:to>
    <xdr:sp macro="[0]!Court" textlink="">
      <xdr:nvSpPr>
        <xdr:cNvPr id="840795" name="Right Arrow 50"/>
        <xdr:cNvSpPr>
          <a:spLocks noChangeArrowheads="1"/>
        </xdr:cNvSpPr>
      </xdr:nvSpPr>
      <xdr:spPr bwMode="auto">
        <a:xfrm>
          <a:off x="8601075" y="11906250"/>
          <a:ext cx="276225" cy="2476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twoCellAnchor>
    <xdr:from>
      <xdr:col>8</xdr:col>
      <xdr:colOff>95250</xdr:colOff>
      <xdr:row>1</xdr:row>
      <xdr:rowOff>9525</xdr:rowOff>
    </xdr:from>
    <xdr:to>
      <xdr:col>8</xdr:col>
      <xdr:colOff>371475</xdr:colOff>
      <xdr:row>2</xdr:row>
      <xdr:rowOff>19050</xdr:rowOff>
    </xdr:to>
    <xdr:sp macro="[0]!Frontpage" textlink="">
      <xdr:nvSpPr>
        <xdr:cNvPr id="840800" name="Right Arrow 50"/>
        <xdr:cNvSpPr>
          <a:spLocks noChangeArrowheads="1"/>
        </xdr:cNvSpPr>
      </xdr:nvSpPr>
      <xdr:spPr bwMode="auto">
        <a:xfrm flipH="1">
          <a:off x="9296400" y="247650"/>
          <a:ext cx="276225" cy="247650"/>
        </a:xfrm>
        <a:prstGeom prst="rightArrow">
          <a:avLst>
            <a:gd name="adj1" fmla="val 50000"/>
            <a:gd name="adj2" fmla="val 50001"/>
          </a:avLst>
        </a:prstGeom>
        <a:solidFill>
          <a:srgbClr val="993300"/>
        </a:solidFill>
        <a:ln w="25400" algn="ctr">
          <a:solidFill>
            <a:srgbClr val="FB994F"/>
          </a:solidFill>
          <a:miter lim="800000"/>
          <a:headEnd/>
          <a:tailEnd/>
        </a:ln>
      </xdr:spPr>
    </xdr:sp>
    <xdr:clientData/>
  </xdr:twoCellAnchor>
  <xdr:twoCellAnchor editAs="oneCell">
    <xdr:from>
      <xdr:col>8</xdr:col>
      <xdr:colOff>81242</xdr:colOff>
      <xdr:row>73</xdr:row>
      <xdr:rowOff>885265</xdr:rowOff>
    </xdr:from>
    <xdr:to>
      <xdr:col>8</xdr:col>
      <xdr:colOff>328892</xdr:colOff>
      <xdr:row>73</xdr:row>
      <xdr:rowOff>1108077</xdr:rowOff>
    </xdr:to>
    <xdr:sp macro="[0]!Home" textlink="">
      <xdr:nvSpPr>
        <xdr:cNvPr id="840803" name="Down Arrow 44"/>
        <xdr:cNvSpPr>
          <a:spLocks noChangeArrowheads="1"/>
        </xdr:cNvSpPr>
      </xdr:nvSpPr>
      <xdr:spPr bwMode="auto">
        <a:xfrm flipV="1">
          <a:off x="9270066" y="13368618"/>
          <a:ext cx="247650" cy="224679"/>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3</xdr:col>
      <xdr:colOff>4905374</xdr:colOff>
      <xdr:row>0</xdr:row>
      <xdr:rowOff>85725</xdr:rowOff>
    </xdr:from>
    <xdr:to>
      <xdr:col>7</xdr:col>
      <xdr:colOff>182249</xdr:colOff>
      <xdr:row>2</xdr:row>
      <xdr:rowOff>142875</xdr:rowOff>
    </xdr:to>
    <xdr:sp macro="" textlink="">
      <xdr:nvSpPr>
        <xdr:cNvPr id="27" name="AutoShape 32"/>
        <xdr:cNvSpPr>
          <a:spLocks noChangeArrowheads="1"/>
        </xdr:cNvSpPr>
      </xdr:nvSpPr>
      <xdr:spPr bwMode="auto">
        <a:xfrm>
          <a:off x="6819899" y="85725"/>
          <a:ext cx="22968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6</xdr:col>
      <xdr:colOff>66675</xdr:colOff>
      <xdr:row>62</xdr:row>
      <xdr:rowOff>155575</xdr:rowOff>
    </xdr:from>
    <xdr:to>
      <xdr:col>6</xdr:col>
      <xdr:colOff>342900</xdr:colOff>
      <xdr:row>64</xdr:row>
      <xdr:rowOff>124575</xdr:rowOff>
    </xdr:to>
    <xdr:sp macro="[0]!ICPC" textlink="">
      <xdr:nvSpPr>
        <xdr:cNvPr id="26" name="Right Arrow 50">
          <a:hlinkClick xmlns:r="http://schemas.openxmlformats.org/officeDocument/2006/relationships" r:id="rId1"/>
        </xdr:cNvPr>
        <xdr:cNvSpPr>
          <a:spLocks noChangeArrowheads="1"/>
        </xdr:cNvSpPr>
      </xdr:nvSpPr>
      <xdr:spPr bwMode="auto">
        <a:xfrm>
          <a:off x="8610600" y="10347325"/>
          <a:ext cx="276225" cy="292850"/>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oneCellAnchor>
    <xdr:from>
      <xdr:col>8</xdr:col>
      <xdr:colOff>57150</xdr:colOff>
      <xdr:row>31</xdr:row>
      <xdr:rowOff>85725</xdr:rowOff>
    </xdr:from>
    <xdr:ext cx="247650" cy="275663"/>
    <xdr:sp macro="[0]!Home" textlink="">
      <xdr:nvSpPr>
        <xdr:cNvPr id="23" name="Down Arrow 44"/>
        <xdr:cNvSpPr>
          <a:spLocks noChangeArrowheads="1"/>
        </xdr:cNvSpPr>
      </xdr:nvSpPr>
      <xdr:spPr bwMode="auto">
        <a:xfrm flipV="1">
          <a:off x="9248775" y="4857750"/>
          <a:ext cx="247650" cy="275663"/>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6</xdr:col>
      <xdr:colOff>73399</xdr:colOff>
      <xdr:row>71</xdr:row>
      <xdr:rowOff>28014</xdr:rowOff>
    </xdr:from>
    <xdr:to>
      <xdr:col>6</xdr:col>
      <xdr:colOff>349624</xdr:colOff>
      <xdr:row>72</xdr:row>
      <xdr:rowOff>132790</xdr:rowOff>
    </xdr:to>
    <xdr:sp macro="[0]!Court" textlink="">
      <xdr:nvSpPr>
        <xdr:cNvPr id="25" name="Right Arrow 50">
          <a:hlinkClick xmlns:r="http://schemas.openxmlformats.org/officeDocument/2006/relationships" r:id="rId2"/>
        </xdr:cNvPr>
        <xdr:cNvSpPr>
          <a:spLocks noChangeArrowheads="1"/>
        </xdr:cNvSpPr>
      </xdr:nvSpPr>
      <xdr:spPr bwMode="auto">
        <a:xfrm>
          <a:off x="8612281" y="12040720"/>
          <a:ext cx="276225" cy="261658"/>
        </a:xfrm>
        <a:prstGeom prst="rightArrow">
          <a:avLst>
            <a:gd name="adj1" fmla="val 50000"/>
            <a:gd name="adj2" fmla="val 50001"/>
          </a:avLst>
        </a:prstGeom>
        <a:solidFill>
          <a:srgbClr val="FB994F"/>
        </a:solidFill>
        <a:ln w="25400" algn="ctr">
          <a:solidFill>
            <a:srgbClr val="984807"/>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47625</xdr:colOff>
      <xdr:row>0</xdr:row>
      <xdr:rowOff>161925</xdr:rowOff>
    </xdr:from>
    <xdr:ext cx="304800" cy="342900"/>
    <xdr:pic macro="[0]!Home">
      <xdr:nvPicPr>
        <xdr:cNvPr id="5"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48775" y="16192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xdr:from>
      <xdr:col>18</xdr:col>
      <xdr:colOff>47623</xdr:colOff>
      <xdr:row>0</xdr:row>
      <xdr:rowOff>76200</xdr:rowOff>
    </xdr:from>
    <xdr:to>
      <xdr:col>27</xdr:col>
      <xdr:colOff>125473</xdr:colOff>
      <xdr:row>2</xdr:row>
      <xdr:rowOff>133350</xdr:rowOff>
    </xdr:to>
    <xdr:sp macro="" textlink="">
      <xdr:nvSpPr>
        <xdr:cNvPr id="6" name="AutoShape 32"/>
        <xdr:cNvSpPr>
          <a:spLocks noChangeArrowheads="1"/>
        </xdr:cNvSpPr>
      </xdr:nvSpPr>
      <xdr:spPr bwMode="auto">
        <a:xfrm>
          <a:off x="6924673" y="76200"/>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66675</xdr:colOff>
      <xdr:row>6</xdr:row>
      <xdr:rowOff>1</xdr:rowOff>
    </xdr:from>
    <xdr:to>
      <xdr:col>16</xdr:col>
      <xdr:colOff>0</xdr:colOff>
      <xdr:row>34</xdr:row>
      <xdr:rowOff>1</xdr:rowOff>
    </xdr:to>
    <xdr:graphicFrame macro="">
      <xdr:nvGraphicFramePr>
        <xdr:cNvPr id="86336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17</xdr:col>
      <xdr:colOff>76200</xdr:colOff>
      <xdr:row>0</xdr:row>
      <xdr:rowOff>190500</xdr:rowOff>
    </xdr:from>
    <xdr:ext cx="304800" cy="342900"/>
    <xdr:pic macro="[0]!Home">
      <xdr:nvPicPr>
        <xdr:cNvPr id="6" name="Picture 35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58646" t="61760" r="39688" b="34908"/>
        <a:stretch>
          <a:fillRect/>
        </a:stretch>
      </xdr:blipFill>
      <xdr:spPr bwMode="auto">
        <a:xfrm>
          <a:off x="9563100" y="190500"/>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xdr:from>
      <xdr:col>12</xdr:col>
      <xdr:colOff>9524</xdr:colOff>
      <xdr:row>0</xdr:row>
      <xdr:rowOff>85725</xdr:rowOff>
    </xdr:from>
    <xdr:to>
      <xdr:col>16</xdr:col>
      <xdr:colOff>354074</xdr:colOff>
      <xdr:row>2</xdr:row>
      <xdr:rowOff>142875</xdr:rowOff>
    </xdr:to>
    <xdr:sp macro="" textlink="">
      <xdr:nvSpPr>
        <xdr:cNvPr id="7" name="AutoShape 32"/>
        <xdr:cNvSpPr>
          <a:spLocks noChangeArrowheads="1"/>
        </xdr:cNvSpPr>
      </xdr:nvSpPr>
      <xdr:spPr bwMode="auto">
        <a:xfrm>
          <a:off x="6924674"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16</xdr:col>
      <xdr:colOff>57150</xdr:colOff>
      <xdr:row>0</xdr:row>
      <xdr:rowOff>180975</xdr:rowOff>
    </xdr:from>
    <xdr:ext cx="304800" cy="342900"/>
    <xdr:pic macro="[0]!Home">
      <xdr:nvPicPr>
        <xdr:cNvPr id="8"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686925"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oneCellAnchor>
  <xdr:twoCellAnchor>
    <xdr:from>
      <xdr:col>11</xdr:col>
      <xdr:colOff>571499</xdr:colOff>
      <xdr:row>0</xdr:row>
      <xdr:rowOff>85725</xdr:rowOff>
    </xdr:from>
    <xdr:to>
      <xdr:col>15</xdr:col>
      <xdr:colOff>106424</xdr:colOff>
      <xdr:row>2</xdr:row>
      <xdr:rowOff>142875</xdr:rowOff>
    </xdr:to>
    <xdr:sp macro="" textlink="">
      <xdr:nvSpPr>
        <xdr:cNvPr id="9" name="AutoShape 32"/>
        <xdr:cNvSpPr>
          <a:spLocks noChangeArrowheads="1"/>
        </xdr:cNvSpPr>
      </xdr:nvSpPr>
      <xdr:spPr bwMode="auto">
        <a:xfrm>
          <a:off x="6934199"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8</xdr:col>
      <xdr:colOff>0</xdr:colOff>
      <xdr:row>4</xdr:row>
      <xdr:rowOff>133350</xdr:rowOff>
    </xdr:from>
    <xdr:to>
      <xdr:col>15</xdr:col>
      <xdr:colOff>0</xdr:colOff>
      <xdr:row>35</xdr:row>
      <xdr:rowOff>0</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Referrals" textlink="">
      <xdr:nvSpPr>
        <xdr:cNvPr id="2" name="Down Arrow 44"/>
        <xdr:cNvSpPr>
          <a:spLocks noChangeArrowheads="1"/>
        </xdr:cNvSpPr>
      </xdr:nvSpPr>
      <xdr:spPr bwMode="auto">
        <a:xfrm flipV="1">
          <a:off x="9248775"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Referrals" textlink="">
      <xdr:nvSpPr>
        <xdr:cNvPr id="3" name="Down Arrow 2"/>
        <xdr:cNvSpPr/>
      </xdr:nvSpPr>
      <xdr:spPr>
        <a:xfrm flipV="1">
          <a:off x="9248775"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67825"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9" name="Oval 2165"/>
        <xdr:cNvSpPr>
          <a:spLocks noChangeArrowheads="1"/>
        </xdr:cNvSpPr>
      </xdr:nvSpPr>
      <xdr:spPr bwMode="auto">
        <a:xfrm>
          <a:off x="4943475" y="115252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10"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57150</xdr:rowOff>
        </xdr:from>
        <xdr:to>
          <xdr:col>35</xdr:col>
          <xdr:colOff>47625</xdr:colOff>
          <xdr:row>40</xdr:row>
          <xdr:rowOff>0</xdr:rowOff>
        </xdr:to>
        <xdr:sp macro="" textlink="">
          <xdr:nvSpPr>
            <xdr:cNvPr id="34817" name="Check Box 1" hidden="1">
              <a:extLst>
                <a:ext uri="{63B3BB69-23CF-44E3-9099-C40C66FF867C}">
                  <a14:compatExt spid="_x0000_s348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142875</xdr:rowOff>
        </xdr:from>
        <xdr:to>
          <xdr:col>35</xdr:col>
          <xdr:colOff>47625</xdr:colOff>
          <xdr:row>41</xdr:row>
          <xdr:rowOff>0</xdr:rowOff>
        </xdr:to>
        <xdr:sp macro="" textlink="">
          <xdr:nvSpPr>
            <xdr:cNvPr id="34818" name="Check Box 2" hidden="1">
              <a:extLst>
                <a:ext uri="{63B3BB69-23CF-44E3-9099-C40C66FF867C}">
                  <a14:compatExt spid="_x0000_s348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142875</xdr:rowOff>
        </xdr:from>
        <xdr:to>
          <xdr:col>35</xdr:col>
          <xdr:colOff>47625</xdr:colOff>
          <xdr:row>42</xdr:row>
          <xdr:rowOff>0</xdr:rowOff>
        </xdr:to>
        <xdr:sp macro="" textlink="">
          <xdr:nvSpPr>
            <xdr:cNvPr id="34819" name="Check Box 3" hidden="1">
              <a:extLst>
                <a:ext uri="{63B3BB69-23CF-44E3-9099-C40C66FF867C}">
                  <a14:compatExt spid="_x0000_s348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142875</xdr:rowOff>
        </xdr:from>
        <xdr:to>
          <xdr:col>35</xdr:col>
          <xdr:colOff>47625</xdr:colOff>
          <xdr:row>43</xdr:row>
          <xdr:rowOff>0</xdr:rowOff>
        </xdr:to>
        <xdr:sp macro="" textlink="">
          <xdr:nvSpPr>
            <xdr:cNvPr id="34820" name="Check Box 4" hidden="1">
              <a:extLst>
                <a:ext uri="{63B3BB69-23CF-44E3-9099-C40C66FF867C}">
                  <a14:compatExt spid="_x0000_s348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142875</xdr:rowOff>
        </xdr:from>
        <xdr:to>
          <xdr:col>35</xdr:col>
          <xdr:colOff>47625</xdr:colOff>
          <xdr:row>44</xdr:row>
          <xdr:rowOff>0</xdr:rowOff>
        </xdr:to>
        <xdr:sp macro="" textlink="">
          <xdr:nvSpPr>
            <xdr:cNvPr id="34821" name="Check Box 5" hidden="1">
              <a:extLst>
                <a:ext uri="{63B3BB69-23CF-44E3-9099-C40C66FF867C}">
                  <a14:compatExt spid="_x0000_s348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142875</xdr:rowOff>
        </xdr:from>
        <xdr:to>
          <xdr:col>35</xdr:col>
          <xdr:colOff>47625</xdr:colOff>
          <xdr:row>45</xdr:row>
          <xdr:rowOff>0</xdr:rowOff>
        </xdr:to>
        <xdr:sp macro="" textlink="">
          <xdr:nvSpPr>
            <xdr:cNvPr id="34822" name="Check Box 6" hidden="1">
              <a:extLst>
                <a:ext uri="{63B3BB69-23CF-44E3-9099-C40C66FF867C}">
                  <a14:compatExt spid="_x0000_s348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142875</xdr:rowOff>
        </xdr:from>
        <xdr:to>
          <xdr:col>35</xdr:col>
          <xdr:colOff>47625</xdr:colOff>
          <xdr:row>46</xdr:row>
          <xdr:rowOff>0</xdr:rowOff>
        </xdr:to>
        <xdr:sp macro="" textlink="">
          <xdr:nvSpPr>
            <xdr:cNvPr id="34823" name="Check Box 7" hidden="1">
              <a:extLst>
                <a:ext uri="{63B3BB69-23CF-44E3-9099-C40C66FF867C}">
                  <a14:compatExt spid="_x0000_s348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142875</xdr:rowOff>
        </xdr:from>
        <xdr:to>
          <xdr:col>35</xdr:col>
          <xdr:colOff>47625</xdr:colOff>
          <xdr:row>47</xdr:row>
          <xdr:rowOff>0</xdr:rowOff>
        </xdr:to>
        <xdr:sp macro="" textlink="">
          <xdr:nvSpPr>
            <xdr:cNvPr id="34824" name="Check Box 8" hidden="1">
              <a:extLst>
                <a:ext uri="{63B3BB69-23CF-44E3-9099-C40C66FF867C}">
                  <a14:compatExt spid="_x0000_s348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142875</xdr:rowOff>
        </xdr:from>
        <xdr:to>
          <xdr:col>35</xdr:col>
          <xdr:colOff>47625</xdr:colOff>
          <xdr:row>48</xdr:row>
          <xdr:rowOff>0</xdr:rowOff>
        </xdr:to>
        <xdr:sp macro="" textlink="">
          <xdr:nvSpPr>
            <xdr:cNvPr id="34825" name="Check Box 9" hidden="1">
              <a:extLst>
                <a:ext uri="{63B3BB69-23CF-44E3-9099-C40C66FF867C}">
                  <a14:compatExt spid="_x0000_s348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142875</xdr:rowOff>
        </xdr:from>
        <xdr:to>
          <xdr:col>35</xdr:col>
          <xdr:colOff>47625</xdr:colOff>
          <xdr:row>49</xdr:row>
          <xdr:rowOff>0</xdr:rowOff>
        </xdr:to>
        <xdr:sp macro="" textlink="">
          <xdr:nvSpPr>
            <xdr:cNvPr id="34826" name="Check Box 10" hidden="1">
              <a:extLst>
                <a:ext uri="{63B3BB69-23CF-44E3-9099-C40C66FF867C}">
                  <a14:compatExt spid="_x0000_s348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142875</xdr:rowOff>
        </xdr:from>
        <xdr:to>
          <xdr:col>35</xdr:col>
          <xdr:colOff>47625</xdr:colOff>
          <xdr:row>50</xdr:row>
          <xdr:rowOff>0</xdr:rowOff>
        </xdr:to>
        <xdr:sp macro="" textlink="">
          <xdr:nvSpPr>
            <xdr:cNvPr id="34827" name="Check Box 11" hidden="1">
              <a:extLst>
                <a:ext uri="{63B3BB69-23CF-44E3-9099-C40C66FF867C}">
                  <a14:compatExt spid="_x0000_s348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142875</xdr:rowOff>
        </xdr:from>
        <xdr:to>
          <xdr:col>35</xdr:col>
          <xdr:colOff>47625</xdr:colOff>
          <xdr:row>51</xdr:row>
          <xdr:rowOff>0</xdr:rowOff>
        </xdr:to>
        <xdr:sp macro="" textlink="">
          <xdr:nvSpPr>
            <xdr:cNvPr id="34828" name="Check Box 12" hidden="1">
              <a:extLst>
                <a:ext uri="{63B3BB69-23CF-44E3-9099-C40C66FF867C}">
                  <a14:compatExt spid="_x0000_s348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142875</xdr:rowOff>
        </xdr:from>
        <xdr:to>
          <xdr:col>35</xdr:col>
          <xdr:colOff>47625</xdr:colOff>
          <xdr:row>52</xdr:row>
          <xdr:rowOff>0</xdr:rowOff>
        </xdr:to>
        <xdr:sp macro="" textlink="">
          <xdr:nvSpPr>
            <xdr:cNvPr id="34829" name="Check Box 13" hidden="1">
              <a:extLst>
                <a:ext uri="{63B3BB69-23CF-44E3-9099-C40C66FF867C}">
                  <a14:compatExt spid="_x0000_s348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142875</xdr:rowOff>
        </xdr:from>
        <xdr:to>
          <xdr:col>35</xdr:col>
          <xdr:colOff>47625</xdr:colOff>
          <xdr:row>53</xdr:row>
          <xdr:rowOff>0</xdr:rowOff>
        </xdr:to>
        <xdr:sp macro="" textlink="">
          <xdr:nvSpPr>
            <xdr:cNvPr id="34830" name="Check Box 14" hidden="1">
              <a:extLst>
                <a:ext uri="{63B3BB69-23CF-44E3-9099-C40C66FF867C}">
                  <a14:compatExt spid="_x0000_s348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142875</xdr:rowOff>
        </xdr:from>
        <xdr:to>
          <xdr:col>35</xdr:col>
          <xdr:colOff>47625</xdr:colOff>
          <xdr:row>54</xdr:row>
          <xdr:rowOff>0</xdr:rowOff>
        </xdr:to>
        <xdr:sp macro="" textlink="">
          <xdr:nvSpPr>
            <xdr:cNvPr id="34831" name="Check Box 15" hidden="1">
              <a:extLst>
                <a:ext uri="{63B3BB69-23CF-44E3-9099-C40C66FF867C}">
                  <a14:compatExt spid="_x0000_s348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142875</xdr:rowOff>
        </xdr:from>
        <xdr:to>
          <xdr:col>35</xdr:col>
          <xdr:colOff>47625</xdr:colOff>
          <xdr:row>55</xdr:row>
          <xdr:rowOff>0</xdr:rowOff>
        </xdr:to>
        <xdr:sp macro="" textlink="">
          <xdr:nvSpPr>
            <xdr:cNvPr id="34832" name="Check Box 16" hidden="1">
              <a:extLst>
                <a:ext uri="{63B3BB69-23CF-44E3-9099-C40C66FF867C}">
                  <a14:compatExt spid="_x0000_s348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142875</xdr:rowOff>
        </xdr:from>
        <xdr:to>
          <xdr:col>35</xdr:col>
          <xdr:colOff>47625</xdr:colOff>
          <xdr:row>58</xdr:row>
          <xdr:rowOff>0</xdr:rowOff>
        </xdr:to>
        <xdr:sp macro="" textlink="">
          <xdr:nvSpPr>
            <xdr:cNvPr id="34833" name="Check Box 17" hidden="1">
              <a:extLst>
                <a:ext uri="{63B3BB69-23CF-44E3-9099-C40C66FF867C}">
                  <a14:compatExt spid="_x0000_s348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142875</xdr:rowOff>
        </xdr:from>
        <xdr:to>
          <xdr:col>35</xdr:col>
          <xdr:colOff>47625</xdr:colOff>
          <xdr:row>59</xdr:row>
          <xdr:rowOff>0</xdr:rowOff>
        </xdr:to>
        <xdr:sp macro="" textlink="">
          <xdr:nvSpPr>
            <xdr:cNvPr id="34834" name="Check Box 18" hidden="1">
              <a:extLst>
                <a:ext uri="{63B3BB69-23CF-44E3-9099-C40C66FF867C}">
                  <a14:compatExt spid="_x0000_s348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142875</xdr:rowOff>
        </xdr:from>
        <xdr:to>
          <xdr:col>35</xdr:col>
          <xdr:colOff>47625</xdr:colOff>
          <xdr:row>60</xdr:row>
          <xdr:rowOff>0</xdr:rowOff>
        </xdr:to>
        <xdr:sp macro="" textlink="">
          <xdr:nvSpPr>
            <xdr:cNvPr id="34835" name="Check Box 19" hidden="1">
              <a:extLst>
                <a:ext uri="{63B3BB69-23CF-44E3-9099-C40C66FF867C}">
                  <a14:compatExt spid="_x0000_s348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142875</xdr:rowOff>
        </xdr:from>
        <xdr:to>
          <xdr:col>35</xdr:col>
          <xdr:colOff>47625</xdr:colOff>
          <xdr:row>61</xdr:row>
          <xdr:rowOff>0</xdr:rowOff>
        </xdr:to>
        <xdr:sp macro="" textlink="">
          <xdr:nvSpPr>
            <xdr:cNvPr id="34836" name="Check Box 20" hidden="1">
              <a:extLst>
                <a:ext uri="{63B3BB69-23CF-44E3-9099-C40C66FF867C}">
                  <a14:compatExt spid="_x0000_s348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142875</xdr:rowOff>
        </xdr:from>
        <xdr:to>
          <xdr:col>35</xdr:col>
          <xdr:colOff>47625</xdr:colOff>
          <xdr:row>62</xdr:row>
          <xdr:rowOff>0</xdr:rowOff>
        </xdr:to>
        <xdr:sp macro="" textlink="">
          <xdr:nvSpPr>
            <xdr:cNvPr id="34837" name="Check Box 21" hidden="1">
              <a:extLst>
                <a:ext uri="{63B3BB69-23CF-44E3-9099-C40C66FF867C}">
                  <a14:compatExt spid="_x0000_s348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54</xdr:row>
          <xdr:rowOff>142875</xdr:rowOff>
        </xdr:from>
        <xdr:to>
          <xdr:col>35</xdr:col>
          <xdr:colOff>47625</xdr:colOff>
          <xdr:row>56</xdr:row>
          <xdr:rowOff>0</xdr:rowOff>
        </xdr:to>
        <xdr:sp macro="" textlink="">
          <xdr:nvSpPr>
            <xdr:cNvPr id="34838" name="Check Box 22" hidden="1">
              <a:extLst>
                <a:ext uri="{63B3BB69-23CF-44E3-9099-C40C66FF867C}">
                  <a14:compatExt spid="_x0000_s348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142875</xdr:rowOff>
        </xdr:from>
        <xdr:to>
          <xdr:col>35</xdr:col>
          <xdr:colOff>47625</xdr:colOff>
          <xdr:row>57</xdr:row>
          <xdr:rowOff>0</xdr:rowOff>
        </xdr:to>
        <xdr:sp macro="" textlink="">
          <xdr:nvSpPr>
            <xdr:cNvPr id="34839" name="Check Box 23" hidden="1">
              <a:extLst>
                <a:ext uri="{63B3BB69-23CF-44E3-9099-C40C66FF867C}">
                  <a14:compatExt spid="_x0000_s348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61</xdr:row>
          <xdr:rowOff>142875</xdr:rowOff>
        </xdr:from>
        <xdr:to>
          <xdr:col>35</xdr:col>
          <xdr:colOff>47625</xdr:colOff>
          <xdr:row>63</xdr:row>
          <xdr:rowOff>0</xdr:rowOff>
        </xdr:to>
        <xdr:sp macro="" textlink="">
          <xdr:nvSpPr>
            <xdr:cNvPr id="34840" name="Check Box 24" hidden="1">
              <a:extLst>
                <a:ext uri="{63B3BB69-23CF-44E3-9099-C40C66FF867C}">
                  <a14:compatExt spid="_x0000_s34840"/>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Referrals" textlink="">
      <xdr:nvSpPr>
        <xdr:cNvPr id="40" name="Down Arrow 44"/>
        <xdr:cNvSpPr>
          <a:spLocks noChangeArrowheads="1"/>
        </xdr:cNvSpPr>
      </xdr:nvSpPr>
      <xdr:spPr bwMode="auto">
        <a:xfrm flipV="1">
          <a:off x="9239250" y="2495115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44"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45"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2"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3"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46"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25</xdr:col>
      <xdr:colOff>66675</xdr:colOff>
      <xdr:row>0</xdr:row>
      <xdr:rowOff>180975</xdr:rowOff>
    </xdr:from>
    <xdr:to>
      <xdr:col>25</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67825"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editAs="absolute">
    <xdr:from>
      <xdr:col>17</xdr:col>
      <xdr:colOff>257174</xdr:colOff>
      <xdr:row>0</xdr:row>
      <xdr:rowOff>85725</xdr:rowOff>
    </xdr:from>
    <xdr:to>
      <xdr:col>24</xdr:col>
      <xdr:colOff>95249</xdr:colOff>
      <xdr:row>2</xdr:row>
      <xdr:rowOff>142875</xdr:rowOff>
    </xdr:to>
    <xdr:sp macro="" textlink="">
      <xdr:nvSpPr>
        <xdr:cNvPr id="10" name="AutoShape 32"/>
        <xdr:cNvSpPr>
          <a:spLocks noChangeArrowheads="1"/>
        </xdr:cNvSpPr>
      </xdr:nvSpPr>
      <xdr:spPr bwMode="auto">
        <a:xfrm>
          <a:off x="6819899" y="85725"/>
          <a:ext cx="2295525"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xdr:col>
      <xdr:colOff>0</xdr:colOff>
      <xdr:row>39</xdr:row>
      <xdr:rowOff>1</xdr:rowOff>
    </xdr:from>
    <xdr:to>
      <xdr:col>7</xdr:col>
      <xdr:colOff>76200</xdr:colOff>
      <xdr:row>47</xdr:row>
      <xdr:rowOff>1</xdr:rowOff>
    </xdr:to>
    <xdr:graphicFrame macro="">
      <xdr:nvGraphicFramePr>
        <xdr:cNvPr id="13"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85725</xdr:colOff>
      <xdr:row>39</xdr:row>
      <xdr:rowOff>1</xdr:rowOff>
    </xdr:from>
    <xdr:to>
      <xdr:col>15</xdr:col>
      <xdr:colOff>209550</xdr:colOff>
      <xdr:row>47</xdr:row>
      <xdr:rowOff>1</xdr:rowOff>
    </xdr:to>
    <xdr:graphicFrame macro="">
      <xdr:nvGraphicFramePr>
        <xdr:cNvPr id="24"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219075</xdr:colOff>
      <xdr:row>39</xdr:row>
      <xdr:rowOff>1</xdr:rowOff>
    </xdr:from>
    <xdr:to>
      <xdr:col>24</xdr:col>
      <xdr:colOff>0</xdr:colOff>
      <xdr:row>47</xdr:row>
      <xdr:rowOff>1</xdr:rowOff>
    </xdr:to>
    <xdr:graphicFrame macro="">
      <xdr:nvGraphicFramePr>
        <xdr:cNvPr id="25"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47</xdr:row>
      <xdr:rowOff>0</xdr:rowOff>
    </xdr:from>
    <xdr:to>
      <xdr:col>7</xdr:col>
      <xdr:colOff>76200</xdr:colOff>
      <xdr:row>55</xdr:row>
      <xdr:rowOff>0</xdr:rowOff>
    </xdr:to>
    <xdr:graphicFrame macro="">
      <xdr:nvGraphicFramePr>
        <xdr:cNvPr id="26"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85725</xdr:colOff>
      <xdr:row>47</xdr:row>
      <xdr:rowOff>0</xdr:rowOff>
    </xdr:from>
    <xdr:to>
      <xdr:col>15</xdr:col>
      <xdr:colOff>209550</xdr:colOff>
      <xdr:row>55</xdr:row>
      <xdr:rowOff>0</xdr:rowOff>
    </xdr:to>
    <xdr:graphicFrame macro="">
      <xdr:nvGraphicFramePr>
        <xdr:cNvPr id="27"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219075</xdr:colOff>
      <xdr:row>47</xdr:row>
      <xdr:rowOff>0</xdr:rowOff>
    </xdr:from>
    <xdr:to>
      <xdr:col>24</xdr:col>
      <xdr:colOff>0</xdr:colOff>
      <xdr:row>55</xdr:row>
      <xdr:rowOff>0</xdr:rowOff>
    </xdr:to>
    <xdr:graphicFrame macro="">
      <xdr:nvGraphicFramePr>
        <xdr:cNvPr id="28"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55</xdr:row>
      <xdr:rowOff>0</xdr:rowOff>
    </xdr:from>
    <xdr:to>
      <xdr:col>5</xdr:col>
      <xdr:colOff>47624</xdr:colOff>
      <xdr:row>63</xdr:row>
      <xdr:rowOff>0</xdr:rowOff>
    </xdr:to>
    <xdr:graphicFrame macro="">
      <xdr:nvGraphicFramePr>
        <xdr:cNvPr id="17"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57151</xdr:colOff>
      <xdr:row>55</xdr:row>
      <xdr:rowOff>0</xdr:rowOff>
    </xdr:from>
    <xdr:to>
      <xdr:col>11</xdr:col>
      <xdr:colOff>152400</xdr:colOff>
      <xdr:row>63</xdr:row>
      <xdr:rowOff>0</xdr:rowOff>
    </xdr:to>
    <xdr:graphicFrame macro="">
      <xdr:nvGraphicFramePr>
        <xdr:cNvPr id="18"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161924</xdr:colOff>
      <xdr:row>55</xdr:row>
      <xdr:rowOff>0</xdr:rowOff>
    </xdr:from>
    <xdr:to>
      <xdr:col>17</xdr:col>
      <xdr:colOff>257173</xdr:colOff>
      <xdr:row>63</xdr:row>
      <xdr:rowOff>0</xdr:rowOff>
    </xdr:to>
    <xdr:graphicFrame macro="">
      <xdr:nvGraphicFramePr>
        <xdr:cNvPr id="19"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266700</xdr:colOff>
      <xdr:row>54</xdr:row>
      <xdr:rowOff>716642</xdr:rowOff>
    </xdr:from>
    <xdr:to>
      <xdr:col>24</xdr:col>
      <xdr:colOff>0</xdr:colOff>
      <xdr:row>62</xdr:row>
      <xdr:rowOff>399143</xdr:rowOff>
    </xdr:to>
    <xdr:graphicFrame macro="">
      <xdr:nvGraphicFramePr>
        <xdr:cNvPr id="20" name="Chart 36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25</xdr:col>
      <xdr:colOff>47625</xdr:colOff>
      <xdr:row>33</xdr:row>
      <xdr:rowOff>33750</xdr:rowOff>
    </xdr:from>
    <xdr:ext cx="252000" cy="252000"/>
    <xdr:sp macro="[0]!Referral_Source" textlink="">
      <xdr:nvSpPr>
        <xdr:cNvPr id="21" name="Down Arrow 44"/>
        <xdr:cNvSpPr>
          <a:spLocks noChangeArrowheads="1"/>
        </xdr:cNvSpPr>
      </xdr:nvSpPr>
      <xdr:spPr bwMode="auto">
        <a:xfrm flipV="1">
          <a:off x="9239250" y="644407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oneCellAnchor>
    <xdr:from>
      <xdr:col>25</xdr:col>
      <xdr:colOff>47625</xdr:colOff>
      <xdr:row>64</xdr:row>
      <xdr:rowOff>5175</xdr:rowOff>
    </xdr:from>
    <xdr:ext cx="252000" cy="252000"/>
    <xdr:sp macro="[0]!Referral_Source" textlink="">
      <xdr:nvSpPr>
        <xdr:cNvPr id="22" name="Down Arrow 44"/>
        <xdr:cNvSpPr>
          <a:spLocks noChangeArrowheads="1"/>
        </xdr:cNvSpPr>
      </xdr:nvSpPr>
      <xdr:spPr bwMode="auto">
        <a:xfrm flipV="1">
          <a:off x="9239250" y="1996957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editAs="oneCell">
    <xdr:from>
      <xdr:col>21</xdr:col>
      <xdr:colOff>333375</xdr:colOff>
      <xdr:row>38</xdr:row>
      <xdr:rowOff>41275</xdr:rowOff>
    </xdr:from>
    <xdr:to>
      <xdr:col>24</xdr:col>
      <xdr:colOff>2347</xdr:colOff>
      <xdr:row>38</xdr:row>
      <xdr:rowOff>163206</xdr:rowOff>
    </xdr:to>
    <xdr:pic>
      <xdr:nvPicPr>
        <xdr:cNvPr id="3" name="Picture 2"/>
        <xdr:cNvPicPr>
          <a:picLocks noChangeAspect="1"/>
        </xdr:cNvPicPr>
      </xdr:nvPicPr>
      <xdr:blipFill>
        <a:blip xmlns:r="http://schemas.openxmlformats.org/officeDocument/2006/relationships" r:embed="rId12"/>
        <a:stretch>
          <a:fillRect/>
        </a:stretch>
      </xdr:blipFill>
      <xdr:spPr>
        <a:xfrm>
          <a:off x="8683625" y="6829425"/>
          <a:ext cx="754822" cy="121931"/>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Re_referrals"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Re_referrals"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38</xdr:row>
      <xdr:rowOff>1</xdr:rowOff>
    </xdr:from>
    <xdr:to>
      <xdr:col>11</xdr:col>
      <xdr:colOff>1</xdr:colOff>
      <xdr:row>67</xdr:row>
      <xdr:rowOff>0</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219075</xdr:colOff>
      <xdr:row>63</xdr:row>
      <xdr:rowOff>38100</xdr:rowOff>
    </xdr:from>
    <xdr:to>
      <xdr:col>11</xdr:col>
      <xdr:colOff>295275</xdr:colOff>
      <xdr:row>63</xdr:row>
      <xdr:rowOff>114300</xdr:rowOff>
    </xdr:to>
    <xdr:sp macro="" textlink="">
      <xdr:nvSpPr>
        <xdr:cNvPr id="9"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10"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85725</xdr:rowOff>
        </xdr:from>
        <xdr:to>
          <xdr:col>35</xdr:col>
          <xdr:colOff>47625</xdr:colOff>
          <xdr:row>40</xdr:row>
          <xdr:rowOff>28575</xdr:rowOff>
        </xdr:to>
        <xdr:sp macro="" textlink="">
          <xdr:nvSpPr>
            <xdr:cNvPr id="86017" name="Check Box 1" hidden="1">
              <a:extLst>
                <a:ext uri="{63B3BB69-23CF-44E3-9099-C40C66FF867C}">
                  <a14:compatExt spid="_x0000_s860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171450</xdr:rowOff>
        </xdr:from>
        <xdr:to>
          <xdr:col>35</xdr:col>
          <xdr:colOff>47625</xdr:colOff>
          <xdr:row>41</xdr:row>
          <xdr:rowOff>28575</xdr:rowOff>
        </xdr:to>
        <xdr:sp macro="" textlink="">
          <xdr:nvSpPr>
            <xdr:cNvPr id="86018" name="Check Box 2" hidden="1">
              <a:extLst>
                <a:ext uri="{63B3BB69-23CF-44E3-9099-C40C66FF867C}">
                  <a14:compatExt spid="_x0000_s860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171450</xdr:rowOff>
        </xdr:from>
        <xdr:to>
          <xdr:col>35</xdr:col>
          <xdr:colOff>47625</xdr:colOff>
          <xdr:row>42</xdr:row>
          <xdr:rowOff>28575</xdr:rowOff>
        </xdr:to>
        <xdr:sp macro="" textlink="">
          <xdr:nvSpPr>
            <xdr:cNvPr id="86019" name="Check Box 3" hidden="1">
              <a:extLst>
                <a:ext uri="{63B3BB69-23CF-44E3-9099-C40C66FF867C}">
                  <a14:compatExt spid="_x0000_s860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171450</xdr:rowOff>
        </xdr:from>
        <xdr:to>
          <xdr:col>35</xdr:col>
          <xdr:colOff>47625</xdr:colOff>
          <xdr:row>43</xdr:row>
          <xdr:rowOff>28575</xdr:rowOff>
        </xdr:to>
        <xdr:sp macro="" textlink="">
          <xdr:nvSpPr>
            <xdr:cNvPr id="86020" name="Check Box 4" hidden="1">
              <a:extLst>
                <a:ext uri="{63B3BB69-23CF-44E3-9099-C40C66FF867C}">
                  <a14:compatExt spid="_x0000_s860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171450</xdr:rowOff>
        </xdr:from>
        <xdr:to>
          <xdr:col>35</xdr:col>
          <xdr:colOff>47625</xdr:colOff>
          <xdr:row>44</xdr:row>
          <xdr:rowOff>28575</xdr:rowOff>
        </xdr:to>
        <xdr:sp macro="" textlink="">
          <xdr:nvSpPr>
            <xdr:cNvPr id="86021" name="Check Box 5" hidden="1">
              <a:extLst>
                <a:ext uri="{63B3BB69-23CF-44E3-9099-C40C66FF867C}">
                  <a14:compatExt spid="_x0000_s860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171450</xdr:rowOff>
        </xdr:from>
        <xdr:to>
          <xdr:col>35</xdr:col>
          <xdr:colOff>47625</xdr:colOff>
          <xdr:row>45</xdr:row>
          <xdr:rowOff>28575</xdr:rowOff>
        </xdr:to>
        <xdr:sp macro="" textlink="">
          <xdr:nvSpPr>
            <xdr:cNvPr id="86022" name="Check Box 6" hidden="1">
              <a:extLst>
                <a:ext uri="{63B3BB69-23CF-44E3-9099-C40C66FF867C}">
                  <a14:compatExt spid="_x0000_s860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171450</xdr:rowOff>
        </xdr:from>
        <xdr:to>
          <xdr:col>35</xdr:col>
          <xdr:colOff>47625</xdr:colOff>
          <xdr:row>46</xdr:row>
          <xdr:rowOff>28575</xdr:rowOff>
        </xdr:to>
        <xdr:sp macro="" textlink="">
          <xdr:nvSpPr>
            <xdr:cNvPr id="86023" name="Check Box 7" hidden="1">
              <a:extLst>
                <a:ext uri="{63B3BB69-23CF-44E3-9099-C40C66FF867C}">
                  <a14:compatExt spid="_x0000_s860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171450</xdr:rowOff>
        </xdr:from>
        <xdr:to>
          <xdr:col>35</xdr:col>
          <xdr:colOff>47625</xdr:colOff>
          <xdr:row>47</xdr:row>
          <xdr:rowOff>28575</xdr:rowOff>
        </xdr:to>
        <xdr:sp macro="" textlink="">
          <xdr:nvSpPr>
            <xdr:cNvPr id="86024" name="Check Box 8" hidden="1">
              <a:extLst>
                <a:ext uri="{63B3BB69-23CF-44E3-9099-C40C66FF867C}">
                  <a14:compatExt spid="_x0000_s860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171450</xdr:rowOff>
        </xdr:from>
        <xdr:to>
          <xdr:col>35</xdr:col>
          <xdr:colOff>47625</xdr:colOff>
          <xdr:row>48</xdr:row>
          <xdr:rowOff>28575</xdr:rowOff>
        </xdr:to>
        <xdr:sp macro="" textlink="">
          <xdr:nvSpPr>
            <xdr:cNvPr id="86025" name="Check Box 9" hidden="1">
              <a:extLst>
                <a:ext uri="{63B3BB69-23CF-44E3-9099-C40C66FF867C}">
                  <a14:compatExt spid="_x0000_s86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171450</xdr:rowOff>
        </xdr:from>
        <xdr:to>
          <xdr:col>35</xdr:col>
          <xdr:colOff>47625</xdr:colOff>
          <xdr:row>49</xdr:row>
          <xdr:rowOff>28575</xdr:rowOff>
        </xdr:to>
        <xdr:sp macro="" textlink="">
          <xdr:nvSpPr>
            <xdr:cNvPr id="86026" name="Check Box 10" hidden="1">
              <a:extLst>
                <a:ext uri="{63B3BB69-23CF-44E3-9099-C40C66FF867C}">
                  <a14:compatExt spid="_x0000_s86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171450</xdr:rowOff>
        </xdr:from>
        <xdr:to>
          <xdr:col>35</xdr:col>
          <xdr:colOff>47625</xdr:colOff>
          <xdr:row>50</xdr:row>
          <xdr:rowOff>28575</xdr:rowOff>
        </xdr:to>
        <xdr:sp macro="" textlink="">
          <xdr:nvSpPr>
            <xdr:cNvPr id="86027" name="Check Box 11" hidden="1">
              <a:extLst>
                <a:ext uri="{63B3BB69-23CF-44E3-9099-C40C66FF867C}">
                  <a14:compatExt spid="_x0000_s86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171450</xdr:rowOff>
        </xdr:from>
        <xdr:to>
          <xdr:col>35</xdr:col>
          <xdr:colOff>47625</xdr:colOff>
          <xdr:row>51</xdr:row>
          <xdr:rowOff>28575</xdr:rowOff>
        </xdr:to>
        <xdr:sp macro="" textlink="">
          <xdr:nvSpPr>
            <xdr:cNvPr id="86028" name="Check Box 12" hidden="1">
              <a:extLst>
                <a:ext uri="{63B3BB69-23CF-44E3-9099-C40C66FF867C}">
                  <a14:compatExt spid="_x0000_s86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171450</xdr:rowOff>
        </xdr:from>
        <xdr:to>
          <xdr:col>35</xdr:col>
          <xdr:colOff>47625</xdr:colOff>
          <xdr:row>52</xdr:row>
          <xdr:rowOff>28575</xdr:rowOff>
        </xdr:to>
        <xdr:sp macro="" textlink="">
          <xdr:nvSpPr>
            <xdr:cNvPr id="86029" name="Check Box 13" hidden="1">
              <a:extLst>
                <a:ext uri="{63B3BB69-23CF-44E3-9099-C40C66FF867C}">
                  <a14:compatExt spid="_x0000_s86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171450</xdr:rowOff>
        </xdr:from>
        <xdr:to>
          <xdr:col>35</xdr:col>
          <xdr:colOff>47625</xdr:colOff>
          <xdr:row>53</xdr:row>
          <xdr:rowOff>28575</xdr:rowOff>
        </xdr:to>
        <xdr:sp macro="" textlink="">
          <xdr:nvSpPr>
            <xdr:cNvPr id="86030" name="Check Box 14" hidden="1">
              <a:extLst>
                <a:ext uri="{63B3BB69-23CF-44E3-9099-C40C66FF867C}">
                  <a14:compatExt spid="_x0000_s86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171450</xdr:rowOff>
        </xdr:from>
        <xdr:to>
          <xdr:col>35</xdr:col>
          <xdr:colOff>47625</xdr:colOff>
          <xdr:row>54</xdr:row>
          <xdr:rowOff>28575</xdr:rowOff>
        </xdr:to>
        <xdr:sp macro="" textlink="">
          <xdr:nvSpPr>
            <xdr:cNvPr id="86031" name="Check Box 15" hidden="1">
              <a:extLst>
                <a:ext uri="{63B3BB69-23CF-44E3-9099-C40C66FF867C}">
                  <a14:compatExt spid="_x0000_s86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171450</xdr:rowOff>
        </xdr:from>
        <xdr:to>
          <xdr:col>35</xdr:col>
          <xdr:colOff>47625</xdr:colOff>
          <xdr:row>55</xdr:row>
          <xdr:rowOff>28575</xdr:rowOff>
        </xdr:to>
        <xdr:sp macro="" textlink="">
          <xdr:nvSpPr>
            <xdr:cNvPr id="86032" name="Check Box 16" hidden="1">
              <a:extLst>
                <a:ext uri="{63B3BB69-23CF-44E3-9099-C40C66FF867C}">
                  <a14:compatExt spid="_x0000_s86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171450</xdr:rowOff>
        </xdr:from>
        <xdr:to>
          <xdr:col>35</xdr:col>
          <xdr:colOff>47625</xdr:colOff>
          <xdr:row>58</xdr:row>
          <xdr:rowOff>28575</xdr:rowOff>
        </xdr:to>
        <xdr:sp macro="" textlink="">
          <xdr:nvSpPr>
            <xdr:cNvPr id="86033" name="Check Box 17" hidden="1">
              <a:extLst>
                <a:ext uri="{63B3BB69-23CF-44E3-9099-C40C66FF867C}">
                  <a14:compatExt spid="_x0000_s86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171450</xdr:rowOff>
        </xdr:from>
        <xdr:to>
          <xdr:col>35</xdr:col>
          <xdr:colOff>47625</xdr:colOff>
          <xdr:row>59</xdr:row>
          <xdr:rowOff>28575</xdr:rowOff>
        </xdr:to>
        <xdr:sp macro="" textlink="">
          <xdr:nvSpPr>
            <xdr:cNvPr id="86034" name="Check Box 18" hidden="1">
              <a:extLst>
                <a:ext uri="{63B3BB69-23CF-44E3-9099-C40C66FF867C}">
                  <a14:compatExt spid="_x0000_s86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171450</xdr:rowOff>
        </xdr:from>
        <xdr:to>
          <xdr:col>35</xdr:col>
          <xdr:colOff>47625</xdr:colOff>
          <xdr:row>60</xdr:row>
          <xdr:rowOff>28575</xdr:rowOff>
        </xdr:to>
        <xdr:sp macro="" textlink="">
          <xdr:nvSpPr>
            <xdr:cNvPr id="86035" name="Check Box 19" hidden="1">
              <a:extLst>
                <a:ext uri="{63B3BB69-23CF-44E3-9099-C40C66FF867C}">
                  <a14:compatExt spid="_x0000_s86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171450</xdr:rowOff>
        </xdr:from>
        <xdr:to>
          <xdr:col>35</xdr:col>
          <xdr:colOff>47625</xdr:colOff>
          <xdr:row>61</xdr:row>
          <xdr:rowOff>28575</xdr:rowOff>
        </xdr:to>
        <xdr:sp macro="" textlink="">
          <xdr:nvSpPr>
            <xdr:cNvPr id="86036" name="Check Box 20" hidden="1">
              <a:extLst>
                <a:ext uri="{63B3BB69-23CF-44E3-9099-C40C66FF867C}">
                  <a14:compatExt spid="_x0000_s86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171450</xdr:rowOff>
        </xdr:from>
        <xdr:to>
          <xdr:col>35</xdr:col>
          <xdr:colOff>47625</xdr:colOff>
          <xdr:row>62</xdr:row>
          <xdr:rowOff>28575</xdr:rowOff>
        </xdr:to>
        <xdr:sp macro="" textlink="">
          <xdr:nvSpPr>
            <xdr:cNvPr id="86037" name="Check Box 21" hidden="1">
              <a:extLst>
                <a:ext uri="{63B3BB69-23CF-44E3-9099-C40C66FF867C}">
                  <a14:compatExt spid="_x0000_s86037"/>
                </a:ext>
              </a:extLst>
            </xdr:cNvPr>
            <xdr:cNvSpPr/>
          </xdr:nvSpPr>
          <xdr:spPr>
            <a:xfrm>
              <a:off x="0" y="0"/>
              <a:ext cx="0" cy="0"/>
            </a:xfrm>
            <a:prstGeom prst="rect">
              <a:avLst/>
            </a:prstGeom>
          </xdr:spPr>
        </xdr:sp>
        <xdr:clientData/>
      </xdr:twoCellAnchor>
    </mc:Choice>
    <mc:Fallback/>
  </mc:AlternateContent>
  <xdr:oneCellAnchor>
    <xdr:from>
      <xdr:col>21</xdr:col>
      <xdr:colOff>47625</xdr:colOff>
      <xdr:row>138</xdr:row>
      <xdr:rowOff>33750</xdr:rowOff>
    </xdr:from>
    <xdr:ext cx="252000" cy="252000"/>
    <xdr:sp macro="[0]!Re_referrals" textlink="">
      <xdr:nvSpPr>
        <xdr:cNvPr id="33" name="Down Arrow 44"/>
        <xdr:cNvSpPr>
          <a:spLocks noChangeArrowheads="1"/>
        </xdr:cNvSpPr>
      </xdr:nvSpPr>
      <xdr:spPr bwMode="auto">
        <a:xfrm flipV="1">
          <a:off x="9239250" y="266942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xdr:col>
      <xdr:colOff>0</xdr:colOff>
      <xdr:row>134</xdr:row>
      <xdr:rowOff>0</xdr:rowOff>
    </xdr:from>
    <xdr:to>
      <xdr:col>8</xdr:col>
      <xdr:colOff>0</xdr:colOff>
      <xdr:row>137</xdr:row>
      <xdr:rowOff>0</xdr:rowOff>
    </xdr:to>
    <xdr:graphicFrame macro="">
      <xdr:nvGraphicFramePr>
        <xdr:cNvPr id="3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54</xdr:row>
          <xdr:rowOff>171450</xdr:rowOff>
        </xdr:from>
        <xdr:to>
          <xdr:col>35</xdr:col>
          <xdr:colOff>47625</xdr:colOff>
          <xdr:row>56</xdr:row>
          <xdr:rowOff>28575</xdr:rowOff>
        </xdr:to>
        <xdr:sp macro="" textlink="">
          <xdr:nvSpPr>
            <xdr:cNvPr id="86038" name="Check Box 22" hidden="1">
              <a:extLst>
                <a:ext uri="{63B3BB69-23CF-44E3-9099-C40C66FF867C}">
                  <a14:compatExt spid="_x0000_s86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171450</xdr:rowOff>
        </xdr:from>
        <xdr:to>
          <xdr:col>35</xdr:col>
          <xdr:colOff>47625</xdr:colOff>
          <xdr:row>57</xdr:row>
          <xdr:rowOff>28575</xdr:rowOff>
        </xdr:to>
        <xdr:sp macro="" textlink="">
          <xdr:nvSpPr>
            <xdr:cNvPr id="86039" name="Check Box 23" hidden="1">
              <a:extLst>
                <a:ext uri="{63B3BB69-23CF-44E3-9099-C40C66FF867C}">
                  <a14:compatExt spid="_x0000_s86039"/>
                </a:ext>
              </a:extLst>
            </xdr:cNvPr>
            <xdr:cNvSpPr/>
          </xdr:nvSpPr>
          <xdr:spPr>
            <a:xfrm>
              <a:off x="0" y="0"/>
              <a:ext cx="0" cy="0"/>
            </a:xfrm>
            <a:prstGeom prst="rect">
              <a:avLst/>
            </a:prstGeom>
          </xdr:spPr>
        </xdr:sp>
        <xdr:clientData/>
      </xdr:twoCellAnchor>
    </mc:Choice>
    <mc:Fallback/>
  </mc:AlternateContent>
  <xdr:twoCellAnchor>
    <xdr:from>
      <xdr:col>8</xdr:col>
      <xdr:colOff>514349</xdr:colOff>
      <xdr:row>106</xdr:row>
      <xdr:rowOff>95250</xdr:rowOff>
    </xdr:from>
    <xdr:to>
      <xdr:col>19</xdr:col>
      <xdr:colOff>514349</xdr:colOff>
      <xdr:row>136</xdr:row>
      <xdr:rowOff>533399</xdr:rowOff>
    </xdr:to>
    <xdr:graphicFrame macro="">
      <xdr:nvGraphicFramePr>
        <xdr:cNvPr id="37"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61</xdr:row>
          <xdr:rowOff>171450</xdr:rowOff>
        </xdr:from>
        <xdr:to>
          <xdr:col>35</xdr:col>
          <xdr:colOff>47625</xdr:colOff>
          <xdr:row>63</xdr:row>
          <xdr:rowOff>28575</xdr:rowOff>
        </xdr:to>
        <xdr:sp macro="" textlink="">
          <xdr:nvSpPr>
            <xdr:cNvPr id="86040" name="Check Box 24" hidden="1">
              <a:extLst>
                <a:ext uri="{63B3BB69-23CF-44E3-9099-C40C66FF867C}">
                  <a14:compatExt spid="_x0000_s86040"/>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Re_referrals" textlink="">
      <xdr:nvSpPr>
        <xdr:cNvPr id="39"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10</xdr:col>
      <xdr:colOff>76199</xdr:colOff>
      <xdr:row>71</xdr:row>
      <xdr:rowOff>0</xdr:rowOff>
    </xdr:from>
    <xdr:to>
      <xdr:col>19</xdr:col>
      <xdr:colOff>419099</xdr:colOff>
      <xdr:row>102</xdr:row>
      <xdr:rowOff>0</xdr:rowOff>
    </xdr:to>
    <xdr:graphicFrame macro="">
      <xdr:nvGraphicFramePr>
        <xdr:cNvPr id="40"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41"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42"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43" name="Oval 2164"/>
        <xdr:cNvSpPr>
          <a:spLocks noChangeArrowheads="1"/>
        </xdr:cNvSpPr>
      </xdr:nvSpPr>
      <xdr:spPr bwMode="auto">
        <a:xfrm>
          <a:off x="71723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16</xdr:col>
      <xdr:colOff>66675</xdr:colOff>
      <xdr:row>63</xdr:row>
      <xdr:rowOff>76199</xdr:rowOff>
    </xdr:from>
    <xdr:to>
      <xdr:col>17</xdr:col>
      <xdr:colOff>367425</xdr:colOff>
      <xdr:row>63</xdr:row>
      <xdr:rowOff>76199</xdr:rowOff>
    </xdr:to>
    <xdr:sp macro="" textlink="">
      <xdr:nvSpPr>
        <xdr:cNvPr id="44"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47625</xdr:colOff>
      <xdr:row>35</xdr:row>
      <xdr:rowOff>33750</xdr:rowOff>
    </xdr:from>
    <xdr:to>
      <xdr:col>21</xdr:col>
      <xdr:colOff>299625</xdr:colOff>
      <xdr:row>36</xdr:row>
      <xdr:rowOff>95250</xdr:rowOff>
    </xdr:to>
    <xdr:sp macro="[0]!Assessments" textlink="">
      <xdr:nvSpPr>
        <xdr:cNvPr id="2" name="Down Arrow 44"/>
        <xdr:cNvSpPr>
          <a:spLocks noChangeArrowheads="1"/>
        </xdr:cNvSpPr>
      </xdr:nvSpPr>
      <xdr:spPr bwMode="auto">
        <a:xfrm flipV="1">
          <a:off x="9239250" y="645360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twoCellAnchor>
  <xdr:twoCellAnchor>
    <xdr:from>
      <xdr:col>21</xdr:col>
      <xdr:colOff>47625</xdr:colOff>
      <xdr:row>68</xdr:row>
      <xdr:rowOff>33750</xdr:rowOff>
    </xdr:from>
    <xdr:to>
      <xdr:col>21</xdr:col>
      <xdr:colOff>299625</xdr:colOff>
      <xdr:row>69</xdr:row>
      <xdr:rowOff>95250</xdr:rowOff>
    </xdr:to>
    <xdr:sp macro="[0]!Assessments" textlink="">
      <xdr:nvSpPr>
        <xdr:cNvPr id="3" name="Down Arrow 2"/>
        <xdr:cNvSpPr/>
      </xdr:nvSpPr>
      <xdr:spPr>
        <a:xfrm flipV="1">
          <a:off x="9239250" y="13206825"/>
          <a:ext cx="252000" cy="252000"/>
        </a:xfrm>
        <a:prstGeom prst="downArrow">
          <a:avLst/>
        </a:prstGeom>
        <a:solidFill>
          <a:schemeClr val="accent6">
            <a:lumMod val="75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editAs="oneCell">
    <xdr:from>
      <xdr:col>21</xdr:col>
      <xdr:colOff>66675</xdr:colOff>
      <xdr:row>0</xdr:row>
      <xdr:rowOff>180975</xdr:rowOff>
    </xdr:from>
    <xdr:to>
      <xdr:col>21</xdr:col>
      <xdr:colOff>371475</xdr:colOff>
      <xdr:row>2</xdr:row>
      <xdr:rowOff>47625</xdr:rowOff>
    </xdr:to>
    <xdr:pic macro="[0]!Home">
      <xdr:nvPicPr>
        <xdr:cNvPr id="4" name="Picture 35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646" t="61760" r="39688" b="34908"/>
        <a:stretch>
          <a:fillRect/>
        </a:stretch>
      </xdr:blipFill>
      <xdr:spPr bwMode="auto">
        <a:xfrm>
          <a:off x="9258300" y="180975"/>
          <a:ext cx="3048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fPrintsWithSheet="0"/>
  </xdr:twoCellAnchor>
  <xdr:twoCellAnchor>
    <xdr:from>
      <xdr:col>11</xdr:col>
      <xdr:colOff>1</xdr:colOff>
      <xdr:row>38</xdr:row>
      <xdr:rowOff>0</xdr:rowOff>
    </xdr:from>
    <xdr:to>
      <xdr:col>20</xdr:col>
      <xdr:colOff>1</xdr:colOff>
      <xdr:row>62</xdr:row>
      <xdr:rowOff>1</xdr:rowOff>
    </xdr:to>
    <xdr:graphicFrame macro="">
      <xdr:nvGraphicFramePr>
        <xdr:cNvPr id="5"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38</xdr:row>
      <xdr:rowOff>0</xdr:rowOff>
    </xdr:from>
    <xdr:to>
      <xdr:col>11</xdr:col>
      <xdr:colOff>0</xdr:colOff>
      <xdr:row>66</xdr:row>
      <xdr:rowOff>533399</xdr:rowOff>
    </xdr:to>
    <xdr:graphicFrame macro="">
      <xdr:nvGraphicFramePr>
        <xdr:cNvPr id="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66675</xdr:colOff>
      <xdr:row>62</xdr:row>
      <xdr:rowOff>76200</xdr:rowOff>
    </xdr:from>
    <xdr:to>
      <xdr:col>11</xdr:col>
      <xdr:colOff>438150</xdr:colOff>
      <xdr:row>62</xdr:row>
      <xdr:rowOff>76200</xdr:rowOff>
    </xdr:to>
    <xdr:sp macro="" textlink="">
      <xdr:nvSpPr>
        <xdr:cNvPr id="7" name="Line 283"/>
        <xdr:cNvSpPr>
          <a:spLocks noChangeShapeType="1"/>
        </xdr:cNvSpPr>
      </xdr:nvSpPr>
      <xdr:spPr bwMode="auto">
        <a:xfrm>
          <a:off x="5029200" y="11229975"/>
          <a:ext cx="371475" cy="0"/>
        </a:xfrm>
        <a:prstGeom prst="line">
          <a:avLst/>
        </a:prstGeom>
        <a:noFill/>
        <a:ln w="15875">
          <a:solidFill>
            <a:srgbClr xmlns:mc="http://schemas.openxmlformats.org/markup-compatibility/2006" xmlns:a14="http://schemas.microsoft.com/office/drawing/2010/main" val="BA1400" mc:Ignorable="a14" a14:legacySpreadsheetColorIndex="37"/>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228600</xdr:colOff>
      <xdr:row>62</xdr:row>
      <xdr:rowOff>38100</xdr:rowOff>
    </xdr:from>
    <xdr:to>
      <xdr:col>15</xdr:col>
      <xdr:colOff>304800</xdr:colOff>
      <xdr:row>62</xdr:row>
      <xdr:rowOff>114300</xdr:rowOff>
    </xdr:to>
    <xdr:sp macro="" textlink="">
      <xdr:nvSpPr>
        <xdr:cNvPr id="8" name="Oval 2164"/>
        <xdr:cNvSpPr>
          <a:spLocks noChangeArrowheads="1"/>
        </xdr:cNvSpPr>
      </xdr:nvSpPr>
      <xdr:spPr bwMode="auto">
        <a:xfrm>
          <a:off x="6677025" y="11191875"/>
          <a:ext cx="76200" cy="76200"/>
        </a:xfrm>
        <a:prstGeom prst="ellipse">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BA1400" mc:Ignorable="a14" a14:legacySpreadsheetColorIndex="37"/>
          </a:solidFill>
          <a:round/>
          <a:headEnd/>
          <a:tailEnd/>
        </a:ln>
      </xdr:spPr>
    </xdr:sp>
    <xdr:clientData/>
  </xdr:twoCellAnchor>
  <xdr:twoCellAnchor>
    <xdr:from>
      <xdr:col>11</xdr:col>
      <xdr:colOff>219075</xdr:colOff>
      <xdr:row>63</xdr:row>
      <xdr:rowOff>38100</xdr:rowOff>
    </xdr:from>
    <xdr:to>
      <xdr:col>11</xdr:col>
      <xdr:colOff>295275</xdr:colOff>
      <xdr:row>63</xdr:row>
      <xdr:rowOff>114300</xdr:rowOff>
    </xdr:to>
    <xdr:sp macro="" textlink="">
      <xdr:nvSpPr>
        <xdr:cNvPr id="9" name="Oval 2165"/>
        <xdr:cNvSpPr>
          <a:spLocks noChangeArrowheads="1"/>
        </xdr:cNvSpPr>
      </xdr:nvSpPr>
      <xdr:spPr bwMode="auto">
        <a:xfrm>
          <a:off x="5181600" y="11372850"/>
          <a:ext cx="76200" cy="76200"/>
        </a:xfrm>
        <a:prstGeom prst="ellipse">
          <a:avLst/>
        </a:prstGeom>
        <a:solidFill>
          <a:srgbClr xmlns:mc="http://schemas.openxmlformats.org/markup-compatibility/2006" xmlns:a14="http://schemas.microsoft.com/office/drawing/2010/main" val="6FEB8D" mc:Ignorable="a14" a14:legacySpreadsheetColorIndex="11"/>
        </a:solidFill>
        <a:ln w="1270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14</xdr:col>
      <xdr:colOff>476248</xdr:colOff>
      <xdr:row>0</xdr:row>
      <xdr:rowOff>85725</xdr:rowOff>
    </xdr:from>
    <xdr:to>
      <xdr:col>20</xdr:col>
      <xdr:colOff>77848</xdr:colOff>
      <xdr:row>2</xdr:row>
      <xdr:rowOff>142875</xdr:rowOff>
    </xdr:to>
    <xdr:sp macro="" textlink="">
      <xdr:nvSpPr>
        <xdr:cNvPr id="10" name="AutoShape 32"/>
        <xdr:cNvSpPr>
          <a:spLocks noChangeArrowheads="1"/>
        </xdr:cNvSpPr>
      </xdr:nvSpPr>
      <xdr:spPr bwMode="auto">
        <a:xfrm>
          <a:off x="6924673" y="85725"/>
          <a:ext cx="2192400" cy="533400"/>
        </a:xfrm>
        <a:prstGeom prst="roundRect">
          <a:avLst>
            <a:gd name="adj" fmla="val 16667"/>
          </a:avLst>
        </a:prstGeom>
        <a:solidFill>
          <a:srgbClr val="C85100"/>
        </a:solidFill>
        <a:ln w="19050">
          <a:solidFill>
            <a:srgbClr val="C85100"/>
          </a:solidFill>
          <a:round/>
          <a:headEnd/>
          <a:tailEnd/>
        </a:ln>
      </xdr:spPr>
      <xdr:txBody>
        <a:bodyPr vertOverflow="clip" wrap="square" lIns="27432" tIns="22860" rIns="27432" bIns="0" anchor="ctr" upright="1"/>
        <a:lstStyle/>
        <a:p>
          <a:pPr algn="ctr" rtl="0">
            <a:defRPr sz="1000"/>
          </a:pPr>
          <a:r>
            <a:rPr lang="en-GB" sz="1200" b="1" i="0" u="none" strike="noStrike" baseline="0">
              <a:solidFill>
                <a:srgbClr val="FFFFFF"/>
              </a:solidFill>
              <a:latin typeface="Arial"/>
              <a:cs typeface="Arial"/>
            </a:rPr>
            <a:t>Children's Social Care </a:t>
          </a:r>
        </a:p>
        <a:p>
          <a:pPr algn="ctr" rtl="0">
            <a:defRPr sz="1000"/>
          </a:pPr>
          <a:r>
            <a:rPr lang="en-GB" sz="1200" b="1" i="0" u="none" strike="noStrike" baseline="0">
              <a:solidFill>
                <a:srgbClr val="FFFFFF"/>
              </a:solidFill>
              <a:latin typeface="Arial"/>
              <a:cs typeface="Arial"/>
            </a:rPr>
            <a:t>Benchmarking</a:t>
          </a:r>
        </a:p>
      </xdr:txBody>
    </xdr:sp>
    <xdr:clientData/>
  </xdr:twoCellAnchor>
  <xdr:twoCellAnchor>
    <xdr:from>
      <xdr:col>11</xdr:col>
      <xdr:colOff>1</xdr:colOff>
      <xdr:row>64</xdr:row>
      <xdr:rowOff>0</xdr:rowOff>
    </xdr:from>
    <xdr:to>
      <xdr:col>20</xdr:col>
      <xdr:colOff>1</xdr:colOff>
      <xdr:row>67</xdr:row>
      <xdr:rowOff>0</xdr:rowOff>
    </xdr:to>
    <xdr:graphicFrame macro="">
      <xdr:nvGraphicFramePr>
        <xdr:cNvPr id="1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absolute">
        <xdr:from>
          <xdr:col>22</xdr:col>
          <xdr:colOff>66675</xdr:colOff>
          <xdr:row>38</xdr:row>
          <xdr:rowOff>76200</xdr:rowOff>
        </xdr:from>
        <xdr:to>
          <xdr:col>36</xdr:col>
          <xdr:colOff>47625</xdr:colOff>
          <xdr:row>40</xdr:row>
          <xdr:rowOff>19050</xdr:rowOff>
        </xdr:to>
        <xdr:sp macro="" textlink="">
          <xdr:nvSpPr>
            <xdr:cNvPr id="87041" name="Check Box 1" hidden="1">
              <a:extLst>
                <a:ext uri="{63B3BB69-23CF-44E3-9099-C40C66FF867C}">
                  <a14:compatExt spid="_x0000_s87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39</xdr:row>
          <xdr:rowOff>161925</xdr:rowOff>
        </xdr:from>
        <xdr:to>
          <xdr:col>36</xdr:col>
          <xdr:colOff>47625</xdr:colOff>
          <xdr:row>41</xdr:row>
          <xdr:rowOff>19050</xdr:rowOff>
        </xdr:to>
        <xdr:sp macro="" textlink="">
          <xdr:nvSpPr>
            <xdr:cNvPr id="87042" name="Check Box 2" hidden="1">
              <a:extLst>
                <a:ext uri="{63B3BB69-23CF-44E3-9099-C40C66FF867C}">
                  <a14:compatExt spid="_x0000_s87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40</xdr:row>
          <xdr:rowOff>161925</xdr:rowOff>
        </xdr:from>
        <xdr:to>
          <xdr:col>36</xdr:col>
          <xdr:colOff>47625</xdr:colOff>
          <xdr:row>42</xdr:row>
          <xdr:rowOff>19050</xdr:rowOff>
        </xdr:to>
        <xdr:sp macro="" textlink="">
          <xdr:nvSpPr>
            <xdr:cNvPr id="87043" name="Check Box 3" hidden="1">
              <a:extLst>
                <a:ext uri="{63B3BB69-23CF-44E3-9099-C40C66FF867C}">
                  <a14:compatExt spid="_x0000_s87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41</xdr:row>
          <xdr:rowOff>161925</xdr:rowOff>
        </xdr:from>
        <xdr:to>
          <xdr:col>36</xdr:col>
          <xdr:colOff>47625</xdr:colOff>
          <xdr:row>43</xdr:row>
          <xdr:rowOff>19050</xdr:rowOff>
        </xdr:to>
        <xdr:sp macro="" textlink="">
          <xdr:nvSpPr>
            <xdr:cNvPr id="87044" name="Check Box 4" hidden="1">
              <a:extLst>
                <a:ext uri="{63B3BB69-23CF-44E3-9099-C40C66FF867C}">
                  <a14:compatExt spid="_x0000_s87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42</xdr:row>
          <xdr:rowOff>161925</xdr:rowOff>
        </xdr:from>
        <xdr:to>
          <xdr:col>36</xdr:col>
          <xdr:colOff>47625</xdr:colOff>
          <xdr:row>44</xdr:row>
          <xdr:rowOff>19050</xdr:rowOff>
        </xdr:to>
        <xdr:sp macro="" textlink="">
          <xdr:nvSpPr>
            <xdr:cNvPr id="87045" name="Check Box 5" hidden="1">
              <a:extLst>
                <a:ext uri="{63B3BB69-23CF-44E3-9099-C40C66FF867C}">
                  <a14:compatExt spid="_x0000_s87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43</xdr:row>
          <xdr:rowOff>161925</xdr:rowOff>
        </xdr:from>
        <xdr:to>
          <xdr:col>36</xdr:col>
          <xdr:colOff>47625</xdr:colOff>
          <xdr:row>45</xdr:row>
          <xdr:rowOff>19050</xdr:rowOff>
        </xdr:to>
        <xdr:sp macro="" textlink="">
          <xdr:nvSpPr>
            <xdr:cNvPr id="87046" name="Check Box 6" hidden="1">
              <a:extLst>
                <a:ext uri="{63B3BB69-23CF-44E3-9099-C40C66FF867C}">
                  <a14:compatExt spid="_x0000_s87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44</xdr:row>
          <xdr:rowOff>161925</xdr:rowOff>
        </xdr:from>
        <xdr:to>
          <xdr:col>36</xdr:col>
          <xdr:colOff>47625</xdr:colOff>
          <xdr:row>46</xdr:row>
          <xdr:rowOff>19050</xdr:rowOff>
        </xdr:to>
        <xdr:sp macro="" textlink="">
          <xdr:nvSpPr>
            <xdr:cNvPr id="87047" name="Check Box 7" hidden="1">
              <a:extLst>
                <a:ext uri="{63B3BB69-23CF-44E3-9099-C40C66FF867C}">
                  <a14:compatExt spid="_x0000_s87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45</xdr:row>
          <xdr:rowOff>161925</xdr:rowOff>
        </xdr:from>
        <xdr:to>
          <xdr:col>36</xdr:col>
          <xdr:colOff>47625</xdr:colOff>
          <xdr:row>47</xdr:row>
          <xdr:rowOff>19050</xdr:rowOff>
        </xdr:to>
        <xdr:sp macro="" textlink="">
          <xdr:nvSpPr>
            <xdr:cNvPr id="87048" name="Check Box 8" hidden="1">
              <a:extLst>
                <a:ext uri="{63B3BB69-23CF-44E3-9099-C40C66FF867C}">
                  <a14:compatExt spid="_x0000_s87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46</xdr:row>
          <xdr:rowOff>161925</xdr:rowOff>
        </xdr:from>
        <xdr:to>
          <xdr:col>36</xdr:col>
          <xdr:colOff>47625</xdr:colOff>
          <xdr:row>48</xdr:row>
          <xdr:rowOff>19050</xdr:rowOff>
        </xdr:to>
        <xdr:sp macro="" textlink="">
          <xdr:nvSpPr>
            <xdr:cNvPr id="87049" name="Check Box 9" hidden="1">
              <a:extLst>
                <a:ext uri="{63B3BB69-23CF-44E3-9099-C40C66FF867C}">
                  <a14:compatExt spid="_x0000_s87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47</xdr:row>
          <xdr:rowOff>161925</xdr:rowOff>
        </xdr:from>
        <xdr:to>
          <xdr:col>36</xdr:col>
          <xdr:colOff>47625</xdr:colOff>
          <xdr:row>49</xdr:row>
          <xdr:rowOff>19050</xdr:rowOff>
        </xdr:to>
        <xdr:sp macro="" textlink="">
          <xdr:nvSpPr>
            <xdr:cNvPr id="87050" name="Check Box 10" hidden="1">
              <a:extLst>
                <a:ext uri="{63B3BB69-23CF-44E3-9099-C40C66FF867C}">
                  <a14:compatExt spid="_x0000_s87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48</xdr:row>
          <xdr:rowOff>161925</xdr:rowOff>
        </xdr:from>
        <xdr:to>
          <xdr:col>36</xdr:col>
          <xdr:colOff>47625</xdr:colOff>
          <xdr:row>50</xdr:row>
          <xdr:rowOff>19050</xdr:rowOff>
        </xdr:to>
        <xdr:sp macro="" textlink="">
          <xdr:nvSpPr>
            <xdr:cNvPr id="87051" name="Check Box 11" hidden="1">
              <a:extLst>
                <a:ext uri="{63B3BB69-23CF-44E3-9099-C40C66FF867C}">
                  <a14:compatExt spid="_x0000_s87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49</xdr:row>
          <xdr:rowOff>161925</xdr:rowOff>
        </xdr:from>
        <xdr:to>
          <xdr:col>36</xdr:col>
          <xdr:colOff>47625</xdr:colOff>
          <xdr:row>51</xdr:row>
          <xdr:rowOff>19050</xdr:rowOff>
        </xdr:to>
        <xdr:sp macro="" textlink="">
          <xdr:nvSpPr>
            <xdr:cNvPr id="87052" name="Check Box 12" hidden="1">
              <a:extLst>
                <a:ext uri="{63B3BB69-23CF-44E3-9099-C40C66FF867C}">
                  <a14:compatExt spid="_x0000_s87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50</xdr:row>
          <xdr:rowOff>161925</xdr:rowOff>
        </xdr:from>
        <xdr:to>
          <xdr:col>36</xdr:col>
          <xdr:colOff>47625</xdr:colOff>
          <xdr:row>52</xdr:row>
          <xdr:rowOff>19050</xdr:rowOff>
        </xdr:to>
        <xdr:sp macro="" textlink="">
          <xdr:nvSpPr>
            <xdr:cNvPr id="87053" name="Check Box 13" hidden="1">
              <a:extLst>
                <a:ext uri="{63B3BB69-23CF-44E3-9099-C40C66FF867C}">
                  <a14:compatExt spid="_x0000_s87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51</xdr:row>
          <xdr:rowOff>161925</xdr:rowOff>
        </xdr:from>
        <xdr:to>
          <xdr:col>36</xdr:col>
          <xdr:colOff>47625</xdr:colOff>
          <xdr:row>53</xdr:row>
          <xdr:rowOff>19050</xdr:rowOff>
        </xdr:to>
        <xdr:sp macro="" textlink="">
          <xdr:nvSpPr>
            <xdr:cNvPr id="87054" name="Check Box 14" hidden="1">
              <a:extLst>
                <a:ext uri="{63B3BB69-23CF-44E3-9099-C40C66FF867C}">
                  <a14:compatExt spid="_x0000_s87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52</xdr:row>
          <xdr:rowOff>161925</xdr:rowOff>
        </xdr:from>
        <xdr:to>
          <xdr:col>36</xdr:col>
          <xdr:colOff>47625</xdr:colOff>
          <xdr:row>54</xdr:row>
          <xdr:rowOff>19050</xdr:rowOff>
        </xdr:to>
        <xdr:sp macro="" textlink="">
          <xdr:nvSpPr>
            <xdr:cNvPr id="87055" name="Check Box 15" hidden="1">
              <a:extLst>
                <a:ext uri="{63B3BB69-23CF-44E3-9099-C40C66FF867C}">
                  <a14:compatExt spid="_x0000_s87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53</xdr:row>
          <xdr:rowOff>161925</xdr:rowOff>
        </xdr:from>
        <xdr:to>
          <xdr:col>36</xdr:col>
          <xdr:colOff>47625</xdr:colOff>
          <xdr:row>55</xdr:row>
          <xdr:rowOff>19050</xdr:rowOff>
        </xdr:to>
        <xdr:sp macro="" textlink="">
          <xdr:nvSpPr>
            <xdr:cNvPr id="87056" name="Check Box 16" hidden="1">
              <a:extLst>
                <a:ext uri="{63B3BB69-23CF-44E3-9099-C40C66FF867C}">
                  <a14:compatExt spid="_x0000_s87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56</xdr:row>
          <xdr:rowOff>161925</xdr:rowOff>
        </xdr:from>
        <xdr:to>
          <xdr:col>36</xdr:col>
          <xdr:colOff>47625</xdr:colOff>
          <xdr:row>58</xdr:row>
          <xdr:rowOff>19050</xdr:rowOff>
        </xdr:to>
        <xdr:sp macro="" textlink="">
          <xdr:nvSpPr>
            <xdr:cNvPr id="87057" name="Check Box 17" hidden="1">
              <a:extLst>
                <a:ext uri="{63B3BB69-23CF-44E3-9099-C40C66FF867C}">
                  <a14:compatExt spid="_x0000_s87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57</xdr:row>
          <xdr:rowOff>161925</xdr:rowOff>
        </xdr:from>
        <xdr:to>
          <xdr:col>36</xdr:col>
          <xdr:colOff>47625</xdr:colOff>
          <xdr:row>59</xdr:row>
          <xdr:rowOff>19050</xdr:rowOff>
        </xdr:to>
        <xdr:sp macro="" textlink="">
          <xdr:nvSpPr>
            <xdr:cNvPr id="87058" name="Check Box 18" hidden="1">
              <a:extLst>
                <a:ext uri="{63B3BB69-23CF-44E3-9099-C40C66FF867C}">
                  <a14:compatExt spid="_x0000_s87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58</xdr:row>
          <xdr:rowOff>161925</xdr:rowOff>
        </xdr:from>
        <xdr:to>
          <xdr:col>36</xdr:col>
          <xdr:colOff>47625</xdr:colOff>
          <xdr:row>60</xdr:row>
          <xdr:rowOff>19050</xdr:rowOff>
        </xdr:to>
        <xdr:sp macro="" textlink="">
          <xdr:nvSpPr>
            <xdr:cNvPr id="87059" name="Check Box 19" hidden="1">
              <a:extLst>
                <a:ext uri="{63B3BB69-23CF-44E3-9099-C40C66FF867C}">
                  <a14:compatExt spid="_x0000_s87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59</xdr:row>
          <xdr:rowOff>161925</xdr:rowOff>
        </xdr:from>
        <xdr:to>
          <xdr:col>36</xdr:col>
          <xdr:colOff>47625</xdr:colOff>
          <xdr:row>61</xdr:row>
          <xdr:rowOff>19050</xdr:rowOff>
        </xdr:to>
        <xdr:sp macro="" textlink="">
          <xdr:nvSpPr>
            <xdr:cNvPr id="87060" name="Check Box 20" hidden="1">
              <a:extLst>
                <a:ext uri="{63B3BB69-23CF-44E3-9099-C40C66FF867C}">
                  <a14:compatExt spid="_x0000_s87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60</xdr:row>
          <xdr:rowOff>161925</xdr:rowOff>
        </xdr:from>
        <xdr:to>
          <xdr:col>36</xdr:col>
          <xdr:colOff>47625</xdr:colOff>
          <xdr:row>62</xdr:row>
          <xdr:rowOff>19050</xdr:rowOff>
        </xdr:to>
        <xdr:sp macro="" textlink="">
          <xdr:nvSpPr>
            <xdr:cNvPr id="87061" name="Check Box 21" hidden="1">
              <a:extLst>
                <a:ext uri="{63B3BB69-23CF-44E3-9099-C40C66FF867C}">
                  <a14:compatExt spid="_x0000_s87061"/>
                </a:ext>
              </a:extLst>
            </xdr:cNvPr>
            <xdr:cNvSpPr/>
          </xdr:nvSpPr>
          <xdr:spPr>
            <a:xfrm>
              <a:off x="0" y="0"/>
              <a:ext cx="0" cy="0"/>
            </a:xfrm>
            <a:prstGeom prst="rect">
              <a:avLst/>
            </a:prstGeom>
          </xdr:spPr>
        </xdr:sp>
        <xdr:clientData/>
      </xdr:twoCellAnchor>
    </mc:Choice>
    <mc:Fallback/>
  </mc:AlternateContent>
  <xdr:oneCellAnchor>
    <xdr:from>
      <xdr:col>21</xdr:col>
      <xdr:colOff>47625</xdr:colOff>
      <xdr:row>174</xdr:row>
      <xdr:rowOff>33750</xdr:rowOff>
    </xdr:from>
    <xdr:ext cx="252000" cy="252000"/>
    <xdr:sp macro="[0]!Assessments" textlink="">
      <xdr:nvSpPr>
        <xdr:cNvPr id="33" name="Down Arrow 44"/>
        <xdr:cNvSpPr>
          <a:spLocks noChangeArrowheads="1"/>
        </xdr:cNvSpPr>
      </xdr:nvSpPr>
      <xdr:spPr bwMode="auto">
        <a:xfrm flipV="1">
          <a:off x="9239250" y="266942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mc:AlternateContent xmlns:mc="http://schemas.openxmlformats.org/markup-compatibility/2006">
    <mc:Choice xmlns:a14="http://schemas.microsoft.com/office/drawing/2010/main" Requires="a14">
      <xdr:twoCellAnchor editAs="absolute">
        <xdr:from>
          <xdr:col>22</xdr:col>
          <xdr:colOff>66675</xdr:colOff>
          <xdr:row>54</xdr:row>
          <xdr:rowOff>161925</xdr:rowOff>
        </xdr:from>
        <xdr:to>
          <xdr:col>36</xdr:col>
          <xdr:colOff>47625</xdr:colOff>
          <xdr:row>56</xdr:row>
          <xdr:rowOff>19050</xdr:rowOff>
        </xdr:to>
        <xdr:sp macro="" textlink="">
          <xdr:nvSpPr>
            <xdr:cNvPr id="87062" name="Check Box 22" hidden="1">
              <a:extLst>
                <a:ext uri="{63B3BB69-23CF-44E3-9099-C40C66FF867C}">
                  <a14:compatExt spid="_x0000_s87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55</xdr:row>
          <xdr:rowOff>161925</xdr:rowOff>
        </xdr:from>
        <xdr:to>
          <xdr:col>36</xdr:col>
          <xdr:colOff>47625</xdr:colOff>
          <xdr:row>57</xdr:row>
          <xdr:rowOff>19050</xdr:rowOff>
        </xdr:to>
        <xdr:sp macro="" textlink="">
          <xdr:nvSpPr>
            <xdr:cNvPr id="87063" name="Check Box 23" hidden="1">
              <a:extLst>
                <a:ext uri="{63B3BB69-23CF-44E3-9099-C40C66FF867C}">
                  <a14:compatExt spid="_x0000_s87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66675</xdr:colOff>
          <xdr:row>61</xdr:row>
          <xdr:rowOff>161925</xdr:rowOff>
        </xdr:from>
        <xdr:to>
          <xdr:col>36</xdr:col>
          <xdr:colOff>47625</xdr:colOff>
          <xdr:row>63</xdr:row>
          <xdr:rowOff>19050</xdr:rowOff>
        </xdr:to>
        <xdr:sp macro="" textlink="">
          <xdr:nvSpPr>
            <xdr:cNvPr id="87064" name="Check Box 24" hidden="1">
              <a:extLst>
                <a:ext uri="{63B3BB69-23CF-44E3-9099-C40C66FF867C}">
                  <a14:compatExt spid="_x0000_s87064"/>
                </a:ext>
              </a:extLst>
            </xdr:cNvPr>
            <xdr:cNvSpPr/>
          </xdr:nvSpPr>
          <xdr:spPr>
            <a:xfrm>
              <a:off x="0" y="0"/>
              <a:ext cx="0" cy="0"/>
            </a:xfrm>
            <a:prstGeom prst="rect">
              <a:avLst/>
            </a:prstGeom>
          </xdr:spPr>
        </xdr:sp>
        <xdr:clientData/>
      </xdr:twoCellAnchor>
    </mc:Choice>
    <mc:Fallback/>
  </mc:AlternateContent>
  <xdr:oneCellAnchor>
    <xdr:from>
      <xdr:col>21</xdr:col>
      <xdr:colOff>47625</xdr:colOff>
      <xdr:row>103</xdr:row>
      <xdr:rowOff>33750</xdr:rowOff>
    </xdr:from>
    <xdr:ext cx="252000" cy="252000"/>
    <xdr:sp macro="[0]!Assessments" textlink="">
      <xdr:nvSpPr>
        <xdr:cNvPr id="39" name="Down Arrow 44"/>
        <xdr:cNvSpPr>
          <a:spLocks noChangeArrowheads="1"/>
        </xdr:cNvSpPr>
      </xdr:nvSpPr>
      <xdr:spPr bwMode="auto">
        <a:xfrm flipV="1">
          <a:off x="9239250" y="19950525"/>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9</xdr:col>
      <xdr:colOff>0</xdr:colOff>
      <xdr:row>141</xdr:row>
      <xdr:rowOff>0</xdr:rowOff>
    </xdr:from>
    <xdr:to>
      <xdr:col>19</xdr:col>
      <xdr:colOff>476250</xdr:colOff>
      <xdr:row>152</xdr:row>
      <xdr:rowOff>51750</xdr:rowOff>
    </xdr:to>
    <xdr:graphicFrame macro="">
      <xdr:nvGraphicFramePr>
        <xdr:cNvPr id="4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152</xdr:row>
      <xdr:rowOff>47625</xdr:rowOff>
    </xdr:from>
    <xdr:to>
      <xdr:col>19</xdr:col>
      <xdr:colOff>476250</xdr:colOff>
      <xdr:row>164</xdr:row>
      <xdr:rowOff>99375</xdr:rowOff>
    </xdr:to>
    <xdr:graphicFrame macro="">
      <xdr:nvGraphicFramePr>
        <xdr:cNvPr id="4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164</xdr:row>
      <xdr:rowOff>95250</xdr:rowOff>
    </xdr:from>
    <xdr:to>
      <xdr:col>19</xdr:col>
      <xdr:colOff>476250</xdr:colOff>
      <xdr:row>172</xdr:row>
      <xdr:rowOff>261300</xdr:rowOff>
    </xdr:to>
    <xdr:graphicFrame macro="">
      <xdr:nvGraphicFramePr>
        <xdr:cNvPr id="5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66675</xdr:colOff>
      <xdr:row>63</xdr:row>
      <xdr:rowOff>76199</xdr:rowOff>
    </xdr:from>
    <xdr:to>
      <xdr:col>17</xdr:col>
      <xdr:colOff>367425</xdr:colOff>
      <xdr:row>63</xdr:row>
      <xdr:rowOff>76199</xdr:rowOff>
    </xdr:to>
    <xdr:sp macro="" textlink="">
      <xdr:nvSpPr>
        <xdr:cNvPr id="48" name="Line 283"/>
        <xdr:cNvSpPr>
          <a:spLocks noChangeShapeType="1"/>
        </xdr:cNvSpPr>
      </xdr:nvSpPr>
      <xdr:spPr bwMode="auto">
        <a:xfrm>
          <a:off x="7486650" y="11410949"/>
          <a:ext cx="396000" cy="0"/>
        </a:xfrm>
        <a:prstGeom prst="line">
          <a:avLst/>
        </a:prstGeom>
        <a:noFill/>
        <a:ln w="15875">
          <a:solidFill>
            <a:schemeClr val="tx1">
              <a:lumMod val="75000"/>
              <a:lumOff val="25000"/>
            </a:schemeClr>
          </a:solidFill>
          <a:round/>
          <a:headEnd/>
          <a:tailEnd/>
        </a:ln>
        <a:extLst>
          <a:ext uri="{909E8E84-426E-40DD-AFC4-6F175D3DCCD1}">
            <a14:hiddenFill xmlns:a14="http://schemas.microsoft.com/office/drawing/2010/main">
              <a:noFill/>
            </a14:hiddenFill>
          </a:ext>
        </a:extLst>
      </xdr:spPr>
    </xdr:sp>
    <xdr:clientData/>
  </xdr:twoCellAnchor>
  <xdr:oneCellAnchor>
    <xdr:from>
      <xdr:col>21</xdr:col>
      <xdr:colOff>47625</xdr:colOff>
      <xdr:row>138</xdr:row>
      <xdr:rowOff>33750</xdr:rowOff>
    </xdr:from>
    <xdr:ext cx="252000" cy="252000"/>
    <xdr:sp macro="[0]!Assessments" textlink="">
      <xdr:nvSpPr>
        <xdr:cNvPr id="52" name="Down Arrow 44"/>
        <xdr:cNvSpPr>
          <a:spLocks noChangeArrowheads="1"/>
        </xdr:cNvSpPr>
      </xdr:nvSpPr>
      <xdr:spPr bwMode="auto">
        <a:xfrm flipV="1">
          <a:off x="9229725" y="31809150"/>
          <a:ext cx="252000" cy="252000"/>
        </a:xfrm>
        <a:prstGeom prst="downArrow">
          <a:avLst>
            <a:gd name="adj1" fmla="val 50000"/>
            <a:gd name="adj2" fmla="val 50000"/>
          </a:avLst>
        </a:prstGeom>
        <a:solidFill>
          <a:srgbClr val="E46C0A"/>
        </a:solidFill>
        <a:ln w="25400" algn="ctr">
          <a:solidFill>
            <a:srgbClr val="984807"/>
          </a:solidFill>
          <a:miter lim="800000"/>
          <a:headEnd/>
          <a:tailEnd/>
        </a:ln>
      </xdr:spPr>
    </xdr:sp>
    <xdr:clientData/>
  </xdr:oneCellAnchor>
  <xdr:twoCellAnchor>
    <xdr:from>
      <xdr:col>9</xdr:col>
      <xdr:colOff>0</xdr:colOff>
      <xdr:row>106</xdr:row>
      <xdr:rowOff>0</xdr:rowOff>
    </xdr:from>
    <xdr:to>
      <xdr:col>20</xdr:col>
      <xdr:colOff>0</xdr:colOff>
      <xdr:row>137</xdr:row>
      <xdr:rowOff>0</xdr:rowOff>
    </xdr:to>
    <xdr:graphicFrame macro="">
      <xdr:nvGraphicFramePr>
        <xdr:cNvPr id="5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76199</xdr:colOff>
      <xdr:row>71</xdr:row>
      <xdr:rowOff>0</xdr:rowOff>
    </xdr:from>
    <xdr:to>
      <xdr:col>19</xdr:col>
      <xdr:colOff>419099</xdr:colOff>
      <xdr:row>102</xdr:row>
      <xdr:rowOff>0</xdr:rowOff>
    </xdr:to>
    <xdr:graphicFrame macro="">
      <xdr:nvGraphicFramePr>
        <xdr:cNvPr id="59" name="Chart 1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71</xdr:row>
      <xdr:rowOff>0</xdr:rowOff>
    </xdr:from>
    <xdr:to>
      <xdr:col>10</xdr:col>
      <xdr:colOff>76200</xdr:colOff>
      <xdr:row>102</xdr:row>
      <xdr:rowOff>0</xdr:rowOff>
    </xdr:to>
    <xdr:graphicFrame macro="">
      <xdr:nvGraphicFramePr>
        <xdr:cNvPr id="60" name="Chart 7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134</xdr:row>
      <xdr:rowOff>0</xdr:rowOff>
    </xdr:from>
    <xdr:to>
      <xdr:col>8</xdr:col>
      <xdr:colOff>0</xdr:colOff>
      <xdr:row>137</xdr:row>
      <xdr:rowOff>0</xdr:rowOff>
    </xdr:to>
    <xdr:graphicFrame macro="">
      <xdr:nvGraphicFramePr>
        <xdr:cNvPr id="6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ildren's%20Social%20Care\2.%20LA%20Benchmarking\2.%20Children's%20Social%20Care\Benchmarking%20Reports%20(working%20files)\Quarterly%20Reports\2017-18%20Q1\(Restricted)%20Quarterly%20Benchmarking%20Report%202017-18%20Q1%20S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ildren's%20Social%20Care/2.%20LA%20Benchmarking/Published%20National%20Data%20&amp;%20Guidance/CIN%20&amp;%20Safeguarding/CIN%20Census/2017/SFR61-2017_Main_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Home"/>
      <sheetName val="Coverage"/>
      <sheetName val="IDACI"/>
      <sheetName val="Population"/>
      <sheetName val="EH_Referrals"/>
      <sheetName val="EH_Assessments"/>
      <sheetName val="EH_Clients"/>
      <sheetName val="Sheet1"/>
      <sheetName val="Referrals"/>
      <sheetName val="Referral_Source"/>
      <sheetName val="Re-referrals"/>
      <sheetName val="Assessments"/>
      <sheetName val="Children in Need"/>
      <sheetName val="Section 47 Enquiries"/>
      <sheetName val="Initial CP Conferences"/>
      <sheetName val="Child Protection Plans"/>
      <sheetName val="Court Applications"/>
      <sheetName val="Looked After Children"/>
      <sheetName val="Adoption"/>
      <sheetName val="ROSGO"/>
    </sheetNames>
    <sheetDataSet>
      <sheetData sheetId="0"/>
      <sheetData sheetId="1">
        <row r="15">
          <cell r="J15" t="str">
            <v>Bracknell Forest</v>
          </cell>
        </row>
        <row r="16">
          <cell r="J16" t="str">
            <v>Brighton &amp; Hove</v>
          </cell>
        </row>
        <row r="17">
          <cell r="J17" t="str">
            <v>Buckinghamshire</v>
          </cell>
        </row>
        <row r="18">
          <cell r="J18" t="str">
            <v>East Sussex</v>
          </cell>
        </row>
        <row r="19">
          <cell r="J19" t="str">
            <v>Hampshire</v>
          </cell>
        </row>
        <row r="20">
          <cell r="J20" t="str">
            <v>Isle of Wight</v>
          </cell>
        </row>
        <row r="21">
          <cell r="J21" t="str">
            <v>Kent</v>
          </cell>
        </row>
        <row r="22">
          <cell r="J22" t="str">
            <v>Medway</v>
          </cell>
        </row>
        <row r="23">
          <cell r="J23" t="str">
            <v>Milton Keynes</v>
          </cell>
        </row>
        <row r="24">
          <cell r="J24" t="str">
            <v>Oxfordshire</v>
          </cell>
        </row>
        <row r="25">
          <cell r="J25" t="str">
            <v>Portsmouth</v>
          </cell>
        </row>
        <row r="26">
          <cell r="J26" t="str">
            <v>Reading</v>
          </cell>
        </row>
        <row r="27">
          <cell r="J27" t="str">
            <v>Slough</v>
          </cell>
        </row>
        <row r="28">
          <cell r="J28" t="str">
            <v>Somerset</v>
          </cell>
        </row>
        <row r="29">
          <cell r="J29" t="str">
            <v>Southampton</v>
          </cell>
        </row>
        <row r="30">
          <cell r="J30" t="str">
            <v>Surrey</v>
          </cell>
        </row>
        <row r="31">
          <cell r="J31" t="str">
            <v>Swindon</v>
          </cell>
        </row>
        <row r="32">
          <cell r="J32" t="str">
            <v>Torbay</v>
          </cell>
        </row>
        <row r="33">
          <cell r="J33" t="str">
            <v>West Berkshire</v>
          </cell>
        </row>
        <row r="34">
          <cell r="J34" t="str">
            <v>West Sussex</v>
          </cell>
        </row>
        <row r="35">
          <cell r="J35" t="str">
            <v>Windsor &amp; Maidenhead</v>
          </cell>
        </row>
        <row r="36">
          <cell r="J36" t="str">
            <v>Wokingham</v>
          </cell>
        </row>
        <row r="37">
          <cell r="J37" t="str">
            <v>(None)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A1"/>
      <sheetName val="A2"/>
      <sheetName val="A3"/>
      <sheetName val="A4"/>
      <sheetName val="A5"/>
      <sheetName val="A6"/>
      <sheetName val="B1"/>
      <sheetName val="B2"/>
      <sheetName val="B3"/>
      <sheetName val="B4"/>
      <sheetName val="B5"/>
      <sheetName val="B6"/>
      <sheetName val="C1"/>
      <sheetName val="C2"/>
      <sheetName val="C3"/>
      <sheetName val="C4"/>
      <sheetName val="C5"/>
      <sheetName val="D1"/>
      <sheetName val="D2"/>
      <sheetName val="D3"/>
      <sheetName val="D4"/>
      <sheetName val="D5"/>
      <sheetName val="D6"/>
      <sheetName val="D7"/>
      <sheetName val="D8"/>
      <sheetName val="AN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9">
          <cell r="C9" t="str">
            <v>Local authority</v>
          </cell>
          <cell r="D9" t="str">
            <v>Children who were the subject of a child protection plan at 31 March 2017 and who had been the subject of a plan for 3 or more months</v>
          </cell>
          <cell r="E9" t="str">
            <v>Number reviewed within the required timescales1</v>
          </cell>
        </row>
        <row r="11">
          <cell r="C11" t="str">
            <v>England</v>
          </cell>
          <cell r="D11">
            <v>34960</v>
          </cell>
          <cell r="E11">
            <v>32230</v>
          </cell>
        </row>
        <row r="13">
          <cell r="C13" t="str">
            <v>North East</v>
          </cell>
          <cell r="D13">
            <v>2160</v>
          </cell>
          <cell r="E13">
            <v>2040</v>
          </cell>
        </row>
        <row r="14">
          <cell r="C14" t="str">
            <v>Darlington</v>
          </cell>
          <cell r="D14">
            <v>46</v>
          </cell>
          <cell r="E14">
            <v>41</v>
          </cell>
        </row>
        <row r="15">
          <cell r="C15" t="str">
            <v>Durham</v>
          </cell>
          <cell r="D15">
            <v>335</v>
          </cell>
          <cell r="E15">
            <v>317</v>
          </cell>
        </row>
        <row r="16">
          <cell r="C16" t="str">
            <v>Gateshead</v>
          </cell>
          <cell r="D16">
            <v>243</v>
          </cell>
          <cell r="E16">
            <v>243</v>
          </cell>
        </row>
        <row r="17">
          <cell r="C17" t="str">
            <v>Hartlepool</v>
          </cell>
          <cell r="D17">
            <v>98</v>
          </cell>
          <cell r="E17">
            <v>57</v>
          </cell>
        </row>
        <row r="18">
          <cell r="C18" t="str">
            <v>Middlesbrough</v>
          </cell>
          <cell r="D18">
            <v>199</v>
          </cell>
          <cell r="E18">
            <v>172</v>
          </cell>
        </row>
        <row r="19">
          <cell r="C19" t="str">
            <v>Newcastle upon Tyne</v>
          </cell>
          <cell r="D19">
            <v>246</v>
          </cell>
          <cell r="E19">
            <v>245</v>
          </cell>
        </row>
        <row r="20">
          <cell r="C20" t="str">
            <v>North Tyneside</v>
          </cell>
          <cell r="D20">
            <v>111</v>
          </cell>
          <cell r="E20">
            <v>111</v>
          </cell>
        </row>
        <row r="21">
          <cell r="C21" t="str">
            <v>Northumberland</v>
          </cell>
          <cell r="D21">
            <v>149</v>
          </cell>
          <cell r="E21">
            <v>143</v>
          </cell>
        </row>
        <row r="22">
          <cell r="C22" t="str">
            <v>Redcar and Cleveland</v>
          </cell>
          <cell r="D22">
            <v>140</v>
          </cell>
          <cell r="E22">
            <v>140</v>
          </cell>
        </row>
        <row r="23">
          <cell r="C23" t="str">
            <v>South Tyneside</v>
          </cell>
          <cell r="D23">
            <v>118</v>
          </cell>
          <cell r="E23">
            <v>112</v>
          </cell>
        </row>
        <row r="24">
          <cell r="C24" t="str">
            <v>Stockton-on-Tees</v>
          </cell>
          <cell r="D24">
            <v>220</v>
          </cell>
          <cell r="E24">
            <v>219</v>
          </cell>
        </row>
        <row r="25">
          <cell r="C25" t="str">
            <v>Sunderland</v>
          </cell>
          <cell r="D25">
            <v>251</v>
          </cell>
          <cell r="E25">
            <v>242</v>
          </cell>
        </row>
        <row r="27">
          <cell r="C27" t="str">
            <v>North West</v>
          </cell>
          <cell r="D27">
            <v>5870</v>
          </cell>
          <cell r="E27">
            <v>5460</v>
          </cell>
        </row>
        <row r="28">
          <cell r="C28" t="str">
            <v>Blackburn with Darwen</v>
          </cell>
          <cell r="D28">
            <v>220</v>
          </cell>
          <cell r="E28">
            <v>152</v>
          </cell>
        </row>
        <row r="29">
          <cell r="C29" t="str">
            <v>Blackpool</v>
          </cell>
          <cell r="D29">
            <v>273</v>
          </cell>
          <cell r="E29">
            <v>268</v>
          </cell>
        </row>
        <row r="30">
          <cell r="C30" t="str">
            <v>Bolton</v>
          </cell>
          <cell r="D30">
            <v>179</v>
          </cell>
          <cell r="E30">
            <v>168</v>
          </cell>
        </row>
        <row r="31">
          <cell r="C31" t="str">
            <v>Bury</v>
          </cell>
          <cell r="D31">
            <v>106</v>
          </cell>
          <cell r="E31">
            <v>95</v>
          </cell>
        </row>
        <row r="32">
          <cell r="C32" t="str">
            <v>Cheshire East</v>
          </cell>
          <cell r="D32">
            <v>194</v>
          </cell>
          <cell r="E32">
            <v>192</v>
          </cell>
        </row>
        <row r="33">
          <cell r="C33" t="str">
            <v>Cheshire West and Chester</v>
          </cell>
          <cell r="D33">
            <v>180</v>
          </cell>
          <cell r="E33">
            <v>146</v>
          </cell>
        </row>
        <row r="34">
          <cell r="C34" t="str">
            <v>Cumbria</v>
          </cell>
          <cell r="D34">
            <v>346</v>
          </cell>
          <cell r="E34">
            <v>324</v>
          </cell>
        </row>
        <row r="35">
          <cell r="C35" t="str">
            <v>Halton</v>
          </cell>
          <cell r="D35">
            <v>94</v>
          </cell>
          <cell r="E35">
            <v>86</v>
          </cell>
        </row>
        <row r="36">
          <cell r="C36" t="str">
            <v>Knowsley</v>
          </cell>
          <cell r="D36">
            <v>156</v>
          </cell>
          <cell r="E36">
            <v>145</v>
          </cell>
        </row>
        <row r="37">
          <cell r="C37" t="str">
            <v>Lancashire</v>
          </cell>
          <cell r="D37">
            <v>1072</v>
          </cell>
          <cell r="E37">
            <v>1017</v>
          </cell>
        </row>
        <row r="38">
          <cell r="C38" t="str">
            <v>Liverpool</v>
          </cell>
          <cell r="D38">
            <v>210</v>
          </cell>
          <cell r="E38">
            <v>204</v>
          </cell>
        </row>
        <row r="39">
          <cell r="C39" t="str">
            <v>Manchester</v>
          </cell>
          <cell r="D39">
            <v>677</v>
          </cell>
          <cell r="E39">
            <v>654</v>
          </cell>
        </row>
        <row r="40">
          <cell r="C40" t="str">
            <v>Oldham</v>
          </cell>
          <cell r="D40">
            <v>189</v>
          </cell>
          <cell r="E40">
            <v>144</v>
          </cell>
        </row>
        <row r="41">
          <cell r="C41" t="str">
            <v>Rochdale</v>
          </cell>
          <cell r="D41">
            <v>111</v>
          </cell>
          <cell r="E41">
            <v>107</v>
          </cell>
        </row>
        <row r="42">
          <cell r="C42" t="str">
            <v>Salford</v>
          </cell>
          <cell r="D42">
            <v>320</v>
          </cell>
          <cell r="E42">
            <v>318</v>
          </cell>
        </row>
        <row r="43">
          <cell r="C43" t="str">
            <v>Sefton</v>
          </cell>
          <cell r="D43">
            <v>146</v>
          </cell>
          <cell r="E43">
            <v>145</v>
          </cell>
        </row>
        <row r="44">
          <cell r="C44" t="str">
            <v>St Helens</v>
          </cell>
          <cell r="D44">
            <v>201</v>
          </cell>
          <cell r="E44">
            <v>172</v>
          </cell>
        </row>
        <row r="45">
          <cell r="C45" t="str">
            <v>Stockport</v>
          </cell>
          <cell r="D45">
            <v>153</v>
          </cell>
          <cell r="E45">
            <v>150</v>
          </cell>
        </row>
        <row r="46">
          <cell r="C46" t="str">
            <v>Tameside</v>
          </cell>
          <cell r="D46">
            <v>251</v>
          </cell>
          <cell r="E46">
            <v>238</v>
          </cell>
        </row>
        <row r="47">
          <cell r="C47" t="str">
            <v>Trafford</v>
          </cell>
          <cell r="D47">
            <v>213</v>
          </cell>
          <cell r="E47">
            <v>207</v>
          </cell>
        </row>
        <row r="48">
          <cell r="C48" t="str">
            <v>Warrington</v>
          </cell>
          <cell r="D48">
            <v>188</v>
          </cell>
          <cell r="E48">
            <v>163</v>
          </cell>
        </row>
        <row r="49">
          <cell r="C49" t="str">
            <v>Wigan</v>
          </cell>
          <cell r="D49">
            <v>146</v>
          </cell>
          <cell r="E49">
            <v>130</v>
          </cell>
        </row>
        <row r="50">
          <cell r="C50" t="str">
            <v>Wirral</v>
          </cell>
          <cell r="D50">
            <v>249</v>
          </cell>
          <cell r="E50">
            <v>238</v>
          </cell>
        </row>
        <row r="52">
          <cell r="C52" t="str">
            <v>Yorkshire and the Humber2</v>
          </cell>
          <cell r="D52">
            <v>3340</v>
          </cell>
          <cell r="E52">
            <v>3110</v>
          </cell>
        </row>
        <row r="53">
          <cell r="C53" t="str">
            <v>Barnsley</v>
          </cell>
          <cell r="D53">
            <v>196</v>
          </cell>
          <cell r="E53">
            <v>190</v>
          </cell>
        </row>
        <row r="54">
          <cell r="C54" t="str">
            <v>Bradford</v>
          </cell>
          <cell r="D54">
            <v>372</v>
          </cell>
          <cell r="E54">
            <v>371</v>
          </cell>
        </row>
        <row r="55">
          <cell r="C55" t="str">
            <v>Calderdale</v>
          </cell>
          <cell r="D55">
            <v>153</v>
          </cell>
          <cell r="E55">
            <v>151</v>
          </cell>
        </row>
        <row r="56">
          <cell r="C56" t="str">
            <v>Doncaster</v>
          </cell>
          <cell r="D56">
            <v>282</v>
          </cell>
          <cell r="E56">
            <v>280</v>
          </cell>
        </row>
        <row r="57">
          <cell r="C57" t="str">
            <v>East Riding of Yorkshire</v>
          </cell>
          <cell r="D57">
            <v>137</v>
          </cell>
          <cell r="E57">
            <v>136</v>
          </cell>
        </row>
        <row r="58">
          <cell r="C58" t="str">
            <v>Kingston upon Hull, City of</v>
          </cell>
          <cell r="D58">
            <v>278</v>
          </cell>
          <cell r="E58">
            <v>250</v>
          </cell>
        </row>
        <row r="59">
          <cell r="C59" t="str">
            <v>Kirklees</v>
          </cell>
          <cell r="D59">
            <v>309</v>
          </cell>
          <cell r="E59">
            <v>263</v>
          </cell>
        </row>
        <row r="60">
          <cell r="C60" t="str">
            <v>Leeds</v>
          </cell>
          <cell r="D60">
            <v>358</v>
          </cell>
          <cell r="E60">
            <v>339</v>
          </cell>
        </row>
        <row r="61">
          <cell r="C61" t="str">
            <v>North East Lincolnshire</v>
          </cell>
          <cell r="D61">
            <v>132</v>
          </cell>
          <cell r="E61">
            <v>131</v>
          </cell>
        </row>
        <row r="62">
          <cell r="C62" t="str">
            <v>North Lincolnshire</v>
          </cell>
          <cell r="D62">
            <v>70</v>
          </cell>
          <cell r="E62">
            <v>69</v>
          </cell>
        </row>
        <row r="63">
          <cell r="C63" t="str">
            <v>North Yorkshire</v>
          </cell>
          <cell r="D63">
            <v>258</v>
          </cell>
          <cell r="E63">
            <v>252</v>
          </cell>
        </row>
        <row r="64">
          <cell r="C64" t="str">
            <v>Rotherham</v>
          </cell>
          <cell r="D64">
            <v>236</v>
          </cell>
          <cell r="E64">
            <v>236</v>
          </cell>
        </row>
        <row r="65">
          <cell r="C65" t="str">
            <v>Sheffield</v>
          </cell>
          <cell r="D65">
            <v>321</v>
          </cell>
          <cell r="E65">
            <v>321</v>
          </cell>
        </row>
        <row r="66">
          <cell r="C66" t="str">
            <v>Wakefield</v>
          </cell>
          <cell r="D66">
            <v>110</v>
          </cell>
          <cell r="E66">
            <v>22</v>
          </cell>
        </row>
        <row r="67">
          <cell r="C67" t="str">
            <v>York</v>
          </cell>
          <cell r="D67">
            <v>129</v>
          </cell>
          <cell r="E67">
            <v>99</v>
          </cell>
        </row>
        <row r="69">
          <cell r="C69" t="str">
            <v>East Midlands2</v>
          </cell>
          <cell r="D69">
            <v>3150</v>
          </cell>
          <cell r="E69">
            <v>2990</v>
          </cell>
        </row>
        <row r="70">
          <cell r="C70" t="str">
            <v>Derby</v>
          </cell>
          <cell r="D70">
            <v>221</v>
          </cell>
          <cell r="E70">
            <v>215</v>
          </cell>
        </row>
        <row r="71">
          <cell r="C71" t="str">
            <v>Derbyshire</v>
          </cell>
          <cell r="D71">
            <v>648</v>
          </cell>
          <cell r="E71">
            <v>618</v>
          </cell>
        </row>
        <row r="72">
          <cell r="C72" t="str">
            <v>Leicester</v>
          </cell>
          <cell r="D72">
            <v>211</v>
          </cell>
          <cell r="E72">
            <v>193</v>
          </cell>
        </row>
        <row r="73">
          <cell r="C73" t="str">
            <v>Leicestershire</v>
          </cell>
          <cell r="D73">
            <v>299</v>
          </cell>
          <cell r="E73">
            <v>299</v>
          </cell>
        </row>
        <row r="74">
          <cell r="C74" t="str">
            <v>Lincolnshire</v>
          </cell>
          <cell r="D74">
            <v>215</v>
          </cell>
          <cell r="E74">
            <v>206</v>
          </cell>
        </row>
        <row r="75">
          <cell r="C75" t="str">
            <v>Northamptonshire</v>
          </cell>
          <cell r="D75">
            <v>649</v>
          </cell>
          <cell r="E75">
            <v>594</v>
          </cell>
        </row>
        <row r="76">
          <cell r="C76" t="str">
            <v>Nottingham</v>
          </cell>
          <cell r="D76">
            <v>295</v>
          </cell>
          <cell r="E76">
            <v>269</v>
          </cell>
        </row>
        <row r="77">
          <cell r="C77" t="str">
            <v>Nottinghamshire</v>
          </cell>
          <cell r="D77">
            <v>600</v>
          </cell>
          <cell r="E77">
            <v>582</v>
          </cell>
        </row>
        <row r="78">
          <cell r="C78" t="str">
            <v>Rutland</v>
          </cell>
          <cell r="D78">
            <v>9</v>
          </cell>
          <cell r="E78">
            <v>9</v>
          </cell>
        </row>
        <row r="80">
          <cell r="C80" t="str">
            <v>West Midlands2</v>
          </cell>
          <cell r="D80">
            <v>3800</v>
          </cell>
          <cell r="E80">
            <v>3490</v>
          </cell>
        </row>
        <row r="81">
          <cell r="C81" t="str">
            <v>Birmingham</v>
          </cell>
          <cell r="D81">
            <v>618</v>
          </cell>
          <cell r="E81">
            <v>536</v>
          </cell>
        </row>
        <row r="82">
          <cell r="C82" t="str">
            <v>Coventry</v>
          </cell>
          <cell r="D82">
            <v>379</v>
          </cell>
          <cell r="E82">
            <v>374</v>
          </cell>
        </row>
        <row r="83">
          <cell r="C83" t="str">
            <v>Dudley</v>
          </cell>
          <cell r="D83">
            <v>291</v>
          </cell>
          <cell r="E83">
            <v>264</v>
          </cell>
        </row>
        <row r="84">
          <cell r="C84" t="str">
            <v>Herefordshire</v>
          </cell>
          <cell r="D84">
            <v>67</v>
          </cell>
          <cell r="E84">
            <v>62</v>
          </cell>
        </row>
        <row r="85">
          <cell r="C85" t="str">
            <v>Sandwell</v>
          </cell>
          <cell r="D85">
            <v>283</v>
          </cell>
          <cell r="E85">
            <v>229</v>
          </cell>
        </row>
        <row r="86">
          <cell r="C86" t="str">
            <v>Shropshire</v>
          </cell>
          <cell r="D86">
            <v>176</v>
          </cell>
          <cell r="E86">
            <v>174</v>
          </cell>
        </row>
        <row r="87">
          <cell r="C87" t="str">
            <v>Solihull</v>
          </cell>
          <cell r="D87">
            <v>103</v>
          </cell>
          <cell r="E87">
            <v>100</v>
          </cell>
        </row>
        <row r="88">
          <cell r="C88" t="str">
            <v>Staffordshire</v>
          </cell>
          <cell r="D88">
            <v>381</v>
          </cell>
          <cell r="E88">
            <v>373</v>
          </cell>
        </row>
        <row r="89">
          <cell r="C89" t="str">
            <v>Stoke-on-Trent</v>
          </cell>
          <cell r="D89">
            <v>282</v>
          </cell>
          <cell r="E89">
            <v>280</v>
          </cell>
        </row>
        <row r="90">
          <cell r="C90" t="str">
            <v>Telford and Wrekin</v>
          </cell>
          <cell r="D90">
            <v>217</v>
          </cell>
          <cell r="E90">
            <v>203</v>
          </cell>
        </row>
        <row r="91">
          <cell r="C91" t="str">
            <v>Walsall</v>
          </cell>
          <cell r="D91">
            <v>214</v>
          </cell>
          <cell r="E91">
            <v>211</v>
          </cell>
        </row>
        <row r="92">
          <cell r="C92" t="str">
            <v>Warwickshire</v>
          </cell>
          <cell r="D92">
            <v>314</v>
          </cell>
          <cell r="E92">
            <v>269</v>
          </cell>
        </row>
        <row r="93">
          <cell r="C93" t="str">
            <v>Wolverhampton</v>
          </cell>
          <cell r="D93">
            <v>177</v>
          </cell>
          <cell r="E93">
            <v>162</v>
          </cell>
        </row>
        <row r="94">
          <cell r="C94" t="str">
            <v>Worcestershire</v>
          </cell>
          <cell r="D94">
            <v>301</v>
          </cell>
          <cell r="E94">
            <v>252</v>
          </cell>
        </row>
        <row r="96">
          <cell r="C96" t="str">
            <v>East of England2</v>
          </cell>
          <cell r="D96">
            <v>2660</v>
          </cell>
          <cell r="E96">
            <v>2460</v>
          </cell>
        </row>
        <row r="97">
          <cell r="C97" t="str">
            <v>Bedford Borough</v>
          </cell>
          <cell r="D97">
            <v>123</v>
          </cell>
          <cell r="E97">
            <v>115</v>
          </cell>
        </row>
        <row r="98">
          <cell r="C98" t="str">
            <v>Central Bedfordshire</v>
          </cell>
          <cell r="D98">
            <v>124</v>
          </cell>
          <cell r="E98">
            <v>124</v>
          </cell>
        </row>
        <row r="99">
          <cell r="C99" t="str">
            <v>Cambridgeshire</v>
          </cell>
          <cell r="D99">
            <v>385</v>
          </cell>
          <cell r="E99">
            <v>311</v>
          </cell>
        </row>
        <row r="100">
          <cell r="C100" t="str">
            <v>Essex</v>
          </cell>
          <cell r="D100">
            <v>361</v>
          </cell>
          <cell r="E100">
            <v>341</v>
          </cell>
        </row>
        <row r="101">
          <cell r="C101" t="str">
            <v>Hertfordshire</v>
          </cell>
          <cell r="D101">
            <v>370</v>
          </cell>
          <cell r="E101">
            <v>366</v>
          </cell>
        </row>
        <row r="102">
          <cell r="C102" t="str">
            <v>Luton</v>
          </cell>
          <cell r="D102">
            <v>134</v>
          </cell>
          <cell r="E102">
            <v>129</v>
          </cell>
        </row>
        <row r="103">
          <cell r="C103" t="str">
            <v>Norfolk</v>
          </cell>
          <cell r="D103">
            <v>349</v>
          </cell>
          <cell r="E103">
            <v>326</v>
          </cell>
        </row>
        <row r="104">
          <cell r="C104" t="str">
            <v>Peterborough</v>
          </cell>
          <cell r="D104">
            <v>168</v>
          </cell>
          <cell r="E104">
            <v>164</v>
          </cell>
        </row>
        <row r="105">
          <cell r="C105" t="str">
            <v>Southend-on-Sea</v>
          </cell>
          <cell r="D105">
            <v>168</v>
          </cell>
          <cell r="E105">
            <v>165</v>
          </cell>
        </row>
        <row r="106">
          <cell r="C106" t="str">
            <v>Suffolk</v>
          </cell>
          <cell r="D106">
            <v>273</v>
          </cell>
          <cell r="E106">
            <v>269</v>
          </cell>
        </row>
        <row r="107">
          <cell r="C107" t="str">
            <v>Thurrock</v>
          </cell>
          <cell r="D107">
            <v>203</v>
          </cell>
          <cell r="E107">
            <v>153</v>
          </cell>
        </row>
        <row r="109">
          <cell r="C109" t="str">
            <v>London2</v>
          </cell>
          <cell r="D109">
            <v>5350</v>
          </cell>
          <cell r="E109">
            <v>5120</v>
          </cell>
        </row>
        <row r="110">
          <cell r="C110" t="str">
            <v>Inner London2</v>
          </cell>
          <cell r="D110">
            <v>2200</v>
          </cell>
          <cell r="E110">
            <v>2080</v>
          </cell>
        </row>
        <row r="111">
          <cell r="C111" t="str">
            <v>Camden</v>
          </cell>
          <cell r="D111">
            <v>186</v>
          </cell>
          <cell r="E111">
            <v>183</v>
          </cell>
        </row>
        <row r="112">
          <cell r="C112" t="str">
            <v>City of London</v>
          </cell>
          <cell r="D112" t="str">
            <v>x</v>
          </cell>
          <cell r="E112" t="str">
            <v>x</v>
          </cell>
        </row>
        <row r="113">
          <cell r="C113" t="str">
            <v>Hackney</v>
          </cell>
          <cell r="D113">
            <v>213</v>
          </cell>
          <cell r="E113">
            <v>210</v>
          </cell>
        </row>
        <row r="114">
          <cell r="C114" t="str">
            <v>Hammersmith and Fulham</v>
          </cell>
          <cell r="D114">
            <v>67</v>
          </cell>
          <cell r="E114">
            <v>63</v>
          </cell>
        </row>
        <row r="115">
          <cell r="C115" t="str">
            <v>Haringey</v>
          </cell>
          <cell r="D115">
            <v>149</v>
          </cell>
          <cell r="E115">
            <v>140</v>
          </cell>
        </row>
        <row r="116">
          <cell r="C116" t="str">
            <v>Islington</v>
          </cell>
          <cell r="D116">
            <v>143</v>
          </cell>
          <cell r="E116">
            <v>138</v>
          </cell>
        </row>
        <row r="117">
          <cell r="C117" t="str">
            <v>Kensington and Chelsea</v>
          </cell>
          <cell r="D117">
            <v>40</v>
          </cell>
          <cell r="E117">
            <v>39</v>
          </cell>
        </row>
        <row r="118">
          <cell r="C118" t="str">
            <v>Lambeth</v>
          </cell>
          <cell r="D118">
            <v>121</v>
          </cell>
          <cell r="E118">
            <v>113</v>
          </cell>
        </row>
        <row r="119">
          <cell r="C119" t="str">
            <v>Lewisham</v>
          </cell>
          <cell r="D119">
            <v>217</v>
          </cell>
          <cell r="E119">
            <v>199</v>
          </cell>
        </row>
        <row r="120">
          <cell r="C120" t="str">
            <v>Newham</v>
          </cell>
          <cell r="D120">
            <v>227</v>
          </cell>
          <cell r="E120">
            <v>224</v>
          </cell>
        </row>
        <row r="121">
          <cell r="C121" t="str">
            <v>Southwark</v>
          </cell>
          <cell r="D121">
            <v>244</v>
          </cell>
          <cell r="E121">
            <v>244</v>
          </cell>
        </row>
        <row r="122">
          <cell r="C122" t="str">
            <v>Tower Hamlets</v>
          </cell>
          <cell r="D122">
            <v>274</v>
          </cell>
          <cell r="E122">
            <v>250</v>
          </cell>
        </row>
        <row r="123">
          <cell r="C123" t="str">
            <v>Wandsworth</v>
          </cell>
          <cell r="D123">
            <v>258</v>
          </cell>
          <cell r="E123">
            <v>217</v>
          </cell>
        </row>
        <row r="124">
          <cell r="C124" t="str">
            <v>Westminster</v>
          </cell>
          <cell r="D124">
            <v>60</v>
          </cell>
          <cell r="E124">
            <v>60</v>
          </cell>
        </row>
        <row r="126">
          <cell r="C126" t="str">
            <v>Outer London2</v>
          </cell>
          <cell r="D126">
            <v>3150</v>
          </cell>
          <cell r="E126">
            <v>3040</v>
          </cell>
        </row>
        <row r="127">
          <cell r="C127" t="str">
            <v>Barking and Dagenham</v>
          </cell>
          <cell r="D127">
            <v>196</v>
          </cell>
          <cell r="E127">
            <v>196</v>
          </cell>
        </row>
        <row r="128">
          <cell r="C128" t="str">
            <v>Barnet</v>
          </cell>
          <cell r="D128">
            <v>165</v>
          </cell>
          <cell r="E128">
            <v>154</v>
          </cell>
        </row>
        <row r="129">
          <cell r="C129" t="str">
            <v>Bexley</v>
          </cell>
          <cell r="D129">
            <v>90</v>
          </cell>
          <cell r="E129">
            <v>90</v>
          </cell>
        </row>
        <row r="130">
          <cell r="C130" t="str">
            <v>Brent</v>
          </cell>
          <cell r="D130">
            <v>135</v>
          </cell>
          <cell r="E130">
            <v>120</v>
          </cell>
        </row>
        <row r="131">
          <cell r="C131" t="str">
            <v>Bromley</v>
          </cell>
          <cell r="D131">
            <v>244</v>
          </cell>
          <cell r="E131">
            <v>240</v>
          </cell>
        </row>
        <row r="132">
          <cell r="C132" t="str">
            <v>Croydon</v>
          </cell>
          <cell r="D132">
            <v>246</v>
          </cell>
          <cell r="E132">
            <v>233</v>
          </cell>
        </row>
        <row r="133">
          <cell r="C133" t="str">
            <v>Ealing3</v>
          </cell>
          <cell r="D133">
            <v>177</v>
          </cell>
          <cell r="E133" t="str">
            <v>x</v>
          </cell>
        </row>
        <row r="134">
          <cell r="C134" t="str">
            <v>Enfield</v>
          </cell>
          <cell r="D134">
            <v>135</v>
          </cell>
          <cell r="E134">
            <v>129</v>
          </cell>
        </row>
        <row r="135">
          <cell r="C135" t="str">
            <v>Greenwich</v>
          </cell>
          <cell r="D135">
            <v>182</v>
          </cell>
          <cell r="E135">
            <v>182</v>
          </cell>
        </row>
        <row r="136">
          <cell r="C136" t="str">
            <v>Harrow</v>
          </cell>
          <cell r="D136">
            <v>148</v>
          </cell>
          <cell r="E136">
            <v>142</v>
          </cell>
        </row>
        <row r="137">
          <cell r="C137" t="str">
            <v>Havering</v>
          </cell>
          <cell r="D137">
            <v>221</v>
          </cell>
          <cell r="E137">
            <v>203</v>
          </cell>
        </row>
        <row r="138">
          <cell r="C138" t="str">
            <v>Hillingdon</v>
          </cell>
          <cell r="D138">
            <v>206</v>
          </cell>
          <cell r="E138">
            <v>205</v>
          </cell>
        </row>
        <row r="139">
          <cell r="C139" t="str">
            <v>Hounslow</v>
          </cell>
          <cell r="D139">
            <v>176</v>
          </cell>
          <cell r="E139">
            <v>169</v>
          </cell>
        </row>
        <row r="140">
          <cell r="C140" t="str">
            <v>Kingston upon Thames</v>
          </cell>
          <cell r="D140">
            <v>69</v>
          </cell>
          <cell r="E140">
            <v>69</v>
          </cell>
        </row>
        <row r="141">
          <cell r="C141" t="str">
            <v>Merton</v>
          </cell>
          <cell r="D141">
            <v>85</v>
          </cell>
          <cell r="E141">
            <v>85</v>
          </cell>
        </row>
        <row r="142">
          <cell r="C142" t="str">
            <v>Redbridge</v>
          </cell>
          <cell r="D142">
            <v>261</v>
          </cell>
          <cell r="E142">
            <v>257</v>
          </cell>
        </row>
        <row r="143">
          <cell r="C143" t="str">
            <v>Richmond upon Thames</v>
          </cell>
          <cell r="D143">
            <v>84</v>
          </cell>
          <cell r="E143">
            <v>84</v>
          </cell>
        </row>
        <row r="144">
          <cell r="C144" t="str">
            <v>Sutton</v>
          </cell>
          <cell r="D144">
            <v>156</v>
          </cell>
          <cell r="E144">
            <v>154</v>
          </cell>
        </row>
        <row r="145">
          <cell r="C145" t="str">
            <v>Waltham Forest</v>
          </cell>
          <cell r="D145">
            <v>172</v>
          </cell>
          <cell r="E145">
            <v>156</v>
          </cell>
        </row>
        <row r="147">
          <cell r="C147" t="str">
            <v>South East</v>
          </cell>
          <cell r="D147">
            <v>5590</v>
          </cell>
          <cell r="E147">
            <v>4930</v>
          </cell>
        </row>
        <row r="148">
          <cell r="C148" t="str">
            <v>Bracknell Forest</v>
          </cell>
          <cell r="D148">
            <v>132</v>
          </cell>
          <cell r="E148">
            <v>129</v>
          </cell>
        </row>
        <row r="149">
          <cell r="C149" t="str">
            <v>Brighton and Hove</v>
          </cell>
          <cell r="D149">
            <v>254</v>
          </cell>
          <cell r="E149">
            <v>185</v>
          </cell>
        </row>
        <row r="150">
          <cell r="C150" t="str">
            <v>Buckinghamshire</v>
          </cell>
          <cell r="D150">
            <v>350</v>
          </cell>
          <cell r="E150">
            <v>296</v>
          </cell>
        </row>
        <row r="151">
          <cell r="C151" t="str">
            <v>East Sussex</v>
          </cell>
          <cell r="D151">
            <v>330</v>
          </cell>
          <cell r="E151">
            <v>304</v>
          </cell>
        </row>
        <row r="152">
          <cell r="C152" t="str">
            <v>Hampshire</v>
          </cell>
          <cell r="D152">
            <v>918</v>
          </cell>
          <cell r="E152">
            <v>804</v>
          </cell>
        </row>
        <row r="153">
          <cell r="C153" t="str">
            <v>Isle of Wight</v>
          </cell>
          <cell r="D153">
            <v>128</v>
          </cell>
          <cell r="E153">
            <v>112</v>
          </cell>
        </row>
        <row r="154">
          <cell r="C154" t="str">
            <v>Kent</v>
          </cell>
          <cell r="D154">
            <v>863</v>
          </cell>
          <cell r="E154">
            <v>863</v>
          </cell>
        </row>
        <row r="155">
          <cell r="C155" t="str">
            <v>Medway</v>
          </cell>
          <cell r="D155">
            <v>232</v>
          </cell>
          <cell r="E155">
            <v>227</v>
          </cell>
        </row>
        <row r="156">
          <cell r="C156" t="str">
            <v>Milton Keynes</v>
          </cell>
          <cell r="D156">
            <v>49</v>
          </cell>
          <cell r="E156">
            <v>49</v>
          </cell>
        </row>
        <row r="157">
          <cell r="C157" t="str">
            <v>Oxfordshire</v>
          </cell>
          <cell r="D157">
            <v>419</v>
          </cell>
          <cell r="E157">
            <v>407</v>
          </cell>
        </row>
        <row r="158">
          <cell r="C158" t="str">
            <v>Portsmouth</v>
          </cell>
          <cell r="D158">
            <v>174</v>
          </cell>
          <cell r="E158">
            <v>173</v>
          </cell>
        </row>
        <row r="159">
          <cell r="C159" t="str">
            <v>Reading</v>
          </cell>
          <cell r="D159">
            <v>236</v>
          </cell>
          <cell r="E159">
            <v>8</v>
          </cell>
        </row>
        <row r="160">
          <cell r="C160" t="str">
            <v>Slough</v>
          </cell>
          <cell r="D160">
            <v>112</v>
          </cell>
          <cell r="E160">
            <v>108</v>
          </cell>
        </row>
        <row r="161">
          <cell r="C161" t="str">
            <v>Southampton</v>
          </cell>
          <cell r="D161">
            <v>188</v>
          </cell>
          <cell r="E161">
            <v>141</v>
          </cell>
        </row>
        <row r="162">
          <cell r="C162" t="str">
            <v>Surrey</v>
          </cell>
          <cell r="D162">
            <v>618</v>
          </cell>
          <cell r="E162">
            <v>604</v>
          </cell>
        </row>
        <row r="163">
          <cell r="C163" t="str">
            <v>West Berkshire</v>
          </cell>
          <cell r="D163">
            <v>82</v>
          </cell>
          <cell r="E163">
            <v>81</v>
          </cell>
        </row>
        <row r="164">
          <cell r="C164" t="str">
            <v>West Sussex</v>
          </cell>
          <cell r="D164">
            <v>379</v>
          </cell>
          <cell r="E164">
            <v>316</v>
          </cell>
        </row>
        <row r="165">
          <cell r="C165" t="str">
            <v>Windsor and Maidenhead</v>
          </cell>
          <cell r="D165">
            <v>97</v>
          </cell>
          <cell r="E165">
            <v>94</v>
          </cell>
        </row>
        <row r="166">
          <cell r="C166" t="str">
            <v>Wokingham</v>
          </cell>
          <cell r="D166">
            <v>29</v>
          </cell>
          <cell r="E166">
            <v>28</v>
          </cell>
        </row>
        <row r="168">
          <cell r="C168" t="str">
            <v>South West</v>
          </cell>
          <cell r="D168">
            <v>3040</v>
          </cell>
          <cell r="E168">
            <v>2630</v>
          </cell>
        </row>
        <row r="169">
          <cell r="C169" t="str">
            <v>Bath and North East Somerset</v>
          </cell>
          <cell r="D169">
            <v>115</v>
          </cell>
          <cell r="E169">
            <v>84</v>
          </cell>
        </row>
        <row r="170">
          <cell r="C170" t="str">
            <v>Bournemouth</v>
          </cell>
          <cell r="D170">
            <v>92</v>
          </cell>
          <cell r="E170">
            <v>79</v>
          </cell>
        </row>
        <row r="171">
          <cell r="C171" t="str">
            <v>Bristol, City of</v>
          </cell>
          <cell r="D171">
            <v>339</v>
          </cell>
          <cell r="E171">
            <v>314</v>
          </cell>
        </row>
        <row r="172">
          <cell r="C172" t="str">
            <v>Cornwall</v>
          </cell>
          <cell r="D172">
            <v>307</v>
          </cell>
          <cell r="E172">
            <v>278</v>
          </cell>
        </row>
        <row r="173">
          <cell r="C173" t="str">
            <v>Devon</v>
          </cell>
          <cell r="D173">
            <v>282</v>
          </cell>
          <cell r="E173">
            <v>269</v>
          </cell>
        </row>
        <row r="174">
          <cell r="C174" t="str">
            <v>Dorset</v>
          </cell>
          <cell r="D174">
            <v>295</v>
          </cell>
          <cell r="E174">
            <v>261</v>
          </cell>
        </row>
        <row r="175">
          <cell r="C175" t="str">
            <v>Gloucestershire</v>
          </cell>
          <cell r="D175">
            <v>324</v>
          </cell>
          <cell r="E175">
            <v>180</v>
          </cell>
        </row>
        <row r="176">
          <cell r="C176" t="str">
            <v>Isles Of Scilly</v>
          </cell>
          <cell r="D176" t="str">
            <v>x</v>
          </cell>
          <cell r="E176">
            <v>0</v>
          </cell>
        </row>
        <row r="177">
          <cell r="C177" t="str">
            <v>North Somerset</v>
          </cell>
          <cell r="D177">
            <v>97</v>
          </cell>
          <cell r="E177">
            <v>91</v>
          </cell>
        </row>
        <row r="178">
          <cell r="C178" t="str">
            <v>Plymouth</v>
          </cell>
          <cell r="D178">
            <v>215</v>
          </cell>
          <cell r="E178">
            <v>199</v>
          </cell>
        </row>
        <row r="179">
          <cell r="C179" t="str">
            <v>Poole</v>
          </cell>
          <cell r="D179">
            <v>60</v>
          </cell>
          <cell r="E179">
            <v>53</v>
          </cell>
        </row>
        <row r="180">
          <cell r="C180" t="str">
            <v>Somerset</v>
          </cell>
          <cell r="D180">
            <v>246</v>
          </cell>
          <cell r="E180">
            <v>235</v>
          </cell>
        </row>
        <row r="181">
          <cell r="C181" t="str">
            <v>South Gloucestershire</v>
          </cell>
          <cell r="D181">
            <v>100</v>
          </cell>
          <cell r="E181">
            <v>84</v>
          </cell>
        </row>
        <row r="182">
          <cell r="C182" t="str">
            <v>Swindon</v>
          </cell>
          <cell r="D182">
            <v>157</v>
          </cell>
          <cell r="E182">
            <v>144</v>
          </cell>
        </row>
        <row r="183">
          <cell r="C183" t="str">
            <v>Torbay</v>
          </cell>
          <cell r="D183">
            <v>131</v>
          </cell>
          <cell r="E183">
            <v>106</v>
          </cell>
        </row>
        <row r="184">
          <cell r="C184" t="str">
            <v>Wiltshire</v>
          </cell>
          <cell r="D184">
            <v>275</v>
          </cell>
          <cell r="E184">
            <v>257</v>
          </cell>
        </row>
      </sheetData>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C85100"/>
        </a:solidFill>
        <a:ln w="19050">
          <a:solidFill>
            <a:srgbClr val="C85100"/>
          </a:solidFill>
          <a:round/>
          <a:headEnd/>
          <a:tailEnd/>
        </a:ln>
      </a:spPr>
      <a:bodyPr vertOverflow="clip" wrap="square" lIns="27432" tIns="22860" rIns="27432" bIns="0" anchor="ctr" upright="1"/>
      <a:lstStyle>
        <a:defPPr algn="ctr" rtl="0">
          <a:defRPr sz="1200" b="1" i="0" u="none" strike="noStrike" baseline="0">
            <a:solidFill>
              <a:srgbClr val="FFFFFF"/>
            </a:solidFill>
            <a:latin typeface="Arial"/>
            <a:cs typeface="Arial"/>
          </a:defRPr>
        </a:defPPr>
      </a:lstStyle>
    </a:sp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 Type="http://schemas.openxmlformats.org/officeDocument/2006/relationships/vmlDrawing" Target="../drawings/vmlDrawing4.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2" Type="http://schemas.openxmlformats.org/officeDocument/2006/relationships/drawing" Target="../drawings/drawing9.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10.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 Type="http://schemas.openxmlformats.org/officeDocument/2006/relationships/vmlDrawing" Target="../drawings/vmlDrawing5.vml"/><Relationship Id="rId21" Type="http://schemas.openxmlformats.org/officeDocument/2006/relationships/ctrlProp" Target="../ctrlProps/ctrlProp97.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2" Type="http://schemas.openxmlformats.org/officeDocument/2006/relationships/drawing" Target="../drawings/drawing10.xml"/><Relationship Id="rId16" Type="http://schemas.openxmlformats.org/officeDocument/2006/relationships/ctrlProp" Target="../ctrlProps/ctrlProp92.xml"/><Relationship Id="rId20" Type="http://schemas.openxmlformats.org/officeDocument/2006/relationships/ctrlProp" Target="../ctrlProps/ctrlProp96.xml"/><Relationship Id="rId1" Type="http://schemas.openxmlformats.org/officeDocument/2006/relationships/printerSettings" Target="../printerSettings/printerSettings11.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10" Type="http://schemas.openxmlformats.org/officeDocument/2006/relationships/ctrlProp" Target="../ctrlProps/ctrlProp86.xml"/><Relationship Id="rId19" Type="http://schemas.openxmlformats.org/officeDocument/2006/relationships/ctrlProp" Target="../ctrlProps/ctrlProp95.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26" Type="http://schemas.openxmlformats.org/officeDocument/2006/relationships/ctrlProp" Target="../ctrlProps/ctrlProp126.xml"/><Relationship Id="rId3" Type="http://schemas.openxmlformats.org/officeDocument/2006/relationships/vmlDrawing" Target="../drawings/vmlDrawing6.v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2" Type="http://schemas.openxmlformats.org/officeDocument/2006/relationships/drawing" Target="../drawings/drawing11.xml"/><Relationship Id="rId16" Type="http://schemas.openxmlformats.org/officeDocument/2006/relationships/ctrlProp" Target="../ctrlProps/ctrlProp116.xml"/><Relationship Id="rId20" Type="http://schemas.openxmlformats.org/officeDocument/2006/relationships/ctrlProp" Target="../ctrlProps/ctrlProp120.xml"/><Relationship Id="rId1" Type="http://schemas.openxmlformats.org/officeDocument/2006/relationships/printerSettings" Target="../printerSettings/printerSettings12.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 Id="rId27" Type="http://schemas.openxmlformats.org/officeDocument/2006/relationships/ctrlProp" Target="../ctrlProps/ctrlProp127.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32.xml"/><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 Type="http://schemas.openxmlformats.org/officeDocument/2006/relationships/vmlDrawing" Target="../drawings/vmlDrawing7.vml"/><Relationship Id="rId21" Type="http://schemas.openxmlformats.org/officeDocument/2006/relationships/ctrlProp" Target="../ctrlProps/ctrlProp145.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2" Type="http://schemas.openxmlformats.org/officeDocument/2006/relationships/drawing" Target="../drawings/drawing12.xml"/><Relationship Id="rId16" Type="http://schemas.openxmlformats.org/officeDocument/2006/relationships/ctrlProp" Target="../ctrlProps/ctrlProp140.xml"/><Relationship Id="rId20" Type="http://schemas.openxmlformats.org/officeDocument/2006/relationships/ctrlProp" Target="../ctrlProps/ctrlProp144.xml"/><Relationship Id="rId1" Type="http://schemas.openxmlformats.org/officeDocument/2006/relationships/printerSettings" Target="../printerSettings/printerSettings13.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10" Type="http://schemas.openxmlformats.org/officeDocument/2006/relationships/ctrlProp" Target="../ctrlProps/ctrlProp134.xml"/><Relationship Id="rId19" Type="http://schemas.openxmlformats.org/officeDocument/2006/relationships/ctrlProp" Target="../ctrlProps/ctrlProp143.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56.xml"/><Relationship Id="rId13" Type="http://schemas.openxmlformats.org/officeDocument/2006/relationships/ctrlProp" Target="../ctrlProps/ctrlProp161.xml"/><Relationship Id="rId18" Type="http://schemas.openxmlformats.org/officeDocument/2006/relationships/ctrlProp" Target="../ctrlProps/ctrlProp166.xml"/><Relationship Id="rId26" Type="http://schemas.openxmlformats.org/officeDocument/2006/relationships/ctrlProp" Target="../ctrlProps/ctrlProp174.xml"/><Relationship Id="rId3" Type="http://schemas.openxmlformats.org/officeDocument/2006/relationships/vmlDrawing" Target="../drawings/vmlDrawing8.vml"/><Relationship Id="rId21" Type="http://schemas.openxmlformats.org/officeDocument/2006/relationships/ctrlProp" Target="../ctrlProps/ctrlProp169.xml"/><Relationship Id="rId7" Type="http://schemas.openxmlformats.org/officeDocument/2006/relationships/ctrlProp" Target="../ctrlProps/ctrlProp155.xml"/><Relationship Id="rId12" Type="http://schemas.openxmlformats.org/officeDocument/2006/relationships/ctrlProp" Target="../ctrlProps/ctrlProp160.xml"/><Relationship Id="rId17" Type="http://schemas.openxmlformats.org/officeDocument/2006/relationships/ctrlProp" Target="../ctrlProps/ctrlProp165.xml"/><Relationship Id="rId25" Type="http://schemas.openxmlformats.org/officeDocument/2006/relationships/ctrlProp" Target="../ctrlProps/ctrlProp173.xml"/><Relationship Id="rId2" Type="http://schemas.openxmlformats.org/officeDocument/2006/relationships/drawing" Target="../drawings/drawing13.xml"/><Relationship Id="rId16" Type="http://schemas.openxmlformats.org/officeDocument/2006/relationships/ctrlProp" Target="../ctrlProps/ctrlProp164.xml"/><Relationship Id="rId20" Type="http://schemas.openxmlformats.org/officeDocument/2006/relationships/ctrlProp" Target="../ctrlProps/ctrlProp168.xml"/><Relationship Id="rId1" Type="http://schemas.openxmlformats.org/officeDocument/2006/relationships/printerSettings" Target="../printerSettings/printerSettings14.bin"/><Relationship Id="rId6" Type="http://schemas.openxmlformats.org/officeDocument/2006/relationships/ctrlProp" Target="../ctrlProps/ctrlProp154.xml"/><Relationship Id="rId11" Type="http://schemas.openxmlformats.org/officeDocument/2006/relationships/ctrlProp" Target="../ctrlProps/ctrlProp159.xml"/><Relationship Id="rId24" Type="http://schemas.openxmlformats.org/officeDocument/2006/relationships/ctrlProp" Target="../ctrlProps/ctrlProp172.xml"/><Relationship Id="rId5" Type="http://schemas.openxmlformats.org/officeDocument/2006/relationships/ctrlProp" Target="../ctrlProps/ctrlProp153.xml"/><Relationship Id="rId15" Type="http://schemas.openxmlformats.org/officeDocument/2006/relationships/ctrlProp" Target="../ctrlProps/ctrlProp163.xml"/><Relationship Id="rId23" Type="http://schemas.openxmlformats.org/officeDocument/2006/relationships/ctrlProp" Target="../ctrlProps/ctrlProp171.xml"/><Relationship Id="rId10" Type="http://schemas.openxmlformats.org/officeDocument/2006/relationships/ctrlProp" Target="../ctrlProps/ctrlProp158.xml"/><Relationship Id="rId19" Type="http://schemas.openxmlformats.org/officeDocument/2006/relationships/ctrlProp" Target="../ctrlProps/ctrlProp167.xml"/><Relationship Id="rId4" Type="http://schemas.openxmlformats.org/officeDocument/2006/relationships/ctrlProp" Target="../ctrlProps/ctrlProp152.xml"/><Relationship Id="rId9" Type="http://schemas.openxmlformats.org/officeDocument/2006/relationships/ctrlProp" Target="../ctrlProps/ctrlProp157.xml"/><Relationship Id="rId14" Type="http://schemas.openxmlformats.org/officeDocument/2006/relationships/ctrlProp" Target="../ctrlProps/ctrlProp162.xml"/><Relationship Id="rId22" Type="http://schemas.openxmlformats.org/officeDocument/2006/relationships/ctrlProp" Target="../ctrlProps/ctrlProp170.xml"/><Relationship Id="rId27" Type="http://schemas.openxmlformats.org/officeDocument/2006/relationships/ctrlProp" Target="../ctrlProps/ctrlProp175.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80.xml"/><Relationship Id="rId13" Type="http://schemas.openxmlformats.org/officeDocument/2006/relationships/ctrlProp" Target="../ctrlProps/ctrlProp185.xml"/><Relationship Id="rId18" Type="http://schemas.openxmlformats.org/officeDocument/2006/relationships/ctrlProp" Target="../ctrlProps/ctrlProp190.xml"/><Relationship Id="rId26" Type="http://schemas.openxmlformats.org/officeDocument/2006/relationships/ctrlProp" Target="../ctrlProps/ctrlProp198.xml"/><Relationship Id="rId3" Type="http://schemas.openxmlformats.org/officeDocument/2006/relationships/vmlDrawing" Target="../drawings/vmlDrawing9.vml"/><Relationship Id="rId21" Type="http://schemas.openxmlformats.org/officeDocument/2006/relationships/ctrlProp" Target="../ctrlProps/ctrlProp193.xml"/><Relationship Id="rId7" Type="http://schemas.openxmlformats.org/officeDocument/2006/relationships/ctrlProp" Target="../ctrlProps/ctrlProp179.xml"/><Relationship Id="rId12" Type="http://schemas.openxmlformats.org/officeDocument/2006/relationships/ctrlProp" Target="../ctrlProps/ctrlProp184.xml"/><Relationship Id="rId17" Type="http://schemas.openxmlformats.org/officeDocument/2006/relationships/ctrlProp" Target="../ctrlProps/ctrlProp189.xml"/><Relationship Id="rId25" Type="http://schemas.openxmlformats.org/officeDocument/2006/relationships/ctrlProp" Target="../ctrlProps/ctrlProp197.xml"/><Relationship Id="rId2" Type="http://schemas.openxmlformats.org/officeDocument/2006/relationships/drawing" Target="../drawings/drawing14.xml"/><Relationship Id="rId16" Type="http://schemas.openxmlformats.org/officeDocument/2006/relationships/ctrlProp" Target="../ctrlProps/ctrlProp188.xml"/><Relationship Id="rId20" Type="http://schemas.openxmlformats.org/officeDocument/2006/relationships/ctrlProp" Target="../ctrlProps/ctrlProp192.xml"/><Relationship Id="rId1" Type="http://schemas.openxmlformats.org/officeDocument/2006/relationships/printerSettings" Target="../printerSettings/printerSettings15.bin"/><Relationship Id="rId6" Type="http://schemas.openxmlformats.org/officeDocument/2006/relationships/ctrlProp" Target="../ctrlProps/ctrlProp178.xml"/><Relationship Id="rId11" Type="http://schemas.openxmlformats.org/officeDocument/2006/relationships/ctrlProp" Target="../ctrlProps/ctrlProp183.xml"/><Relationship Id="rId24" Type="http://schemas.openxmlformats.org/officeDocument/2006/relationships/ctrlProp" Target="../ctrlProps/ctrlProp196.xml"/><Relationship Id="rId5" Type="http://schemas.openxmlformats.org/officeDocument/2006/relationships/ctrlProp" Target="../ctrlProps/ctrlProp177.xml"/><Relationship Id="rId15" Type="http://schemas.openxmlformats.org/officeDocument/2006/relationships/ctrlProp" Target="../ctrlProps/ctrlProp187.xml"/><Relationship Id="rId23" Type="http://schemas.openxmlformats.org/officeDocument/2006/relationships/ctrlProp" Target="../ctrlProps/ctrlProp195.xml"/><Relationship Id="rId10" Type="http://schemas.openxmlformats.org/officeDocument/2006/relationships/ctrlProp" Target="../ctrlProps/ctrlProp182.xml"/><Relationship Id="rId19" Type="http://schemas.openxmlformats.org/officeDocument/2006/relationships/ctrlProp" Target="../ctrlProps/ctrlProp191.xml"/><Relationship Id="rId4" Type="http://schemas.openxmlformats.org/officeDocument/2006/relationships/ctrlProp" Target="../ctrlProps/ctrlProp176.xml"/><Relationship Id="rId9" Type="http://schemas.openxmlformats.org/officeDocument/2006/relationships/ctrlProp" Target="../ctrlProps/ctrlProp181.xml"/><Relationship Id="rId14" Type="http://schemas.openxmlformats.org/officeDocument/2006/relationships/ctrlProp" Target="../ctrlProps/ctrlProp186.xml"/><Relationship Id="rId22" Type="http://schemas.openxmlformats.org/officeDocument/2006/relationships/ctrlProp" Target="../ctrlProps/ctrlProp194.xml"/><Relationship Id="rId27" Type="http://schemas.openxmlformats.org/officeDocument/2006/relationships/ctrlProp" Target="../ctrlProps/ctrlProp199.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204.xml"/><Relationship Id="rId13" Type="http://schemas.openxmlformats.org/officeDocument/2006/relationships/ctrlProp" Target="../ctrlProps/ctrlProp209.xml"/><Relationship Id="rId18" Type="http://schemas.openxmlformats.org/officeDocument/2006/relationships/ctrlProp" Target="../ctrlProps/ctrlProp214.xml"/><Relationship Id="rId26" Type="http://schemas.openxmlformats.org/officeDocument/2006/relationships/ctrlProp" Target="../ctrlProps/ctrlProp222.xml"/><Relationship Id="rId3" Type="http://schemas.openxmlformats.org/officeDocument/2006/relationships/vmlDrawing" Target="../drawings/vmlDrawing10.vml"/><Relationship Id="rId21" Type="http://schemas.openxmlformats.org/officeDocument/2006/relationships/ctrlProp" Target="../ctrlProps/ctrlProp217.xml"/><Relationship Id="rId7" Type="http://schemas.openxmlformats.org/officeDocument/2006/relationships/ctrlProp" Target="../ctrlProps/ctrlProp203.xml"/><Relationship Id="rId12" Type="http://schemas.openxmlformats.org/officeDocument/2006/relationships/ctrlProp" Target="../ctrlProps/ctrlProp208.xml"/><Relationship Id="rId17" Type="http://schemas.openxmlformats.org/officeDocument/2006/relationships/ctrlProp" Target="../ctrlProps/ctrlProp213.xml"/><Relationship Id="rId25" Type="http://schemas.openxmlformats.org/officeDocument/2006/relationships/ctrlProp" Target="../ctrlProps/ctrlProp221.xml"/><Relationship Id="rId2" Type="http://schemas.openxmlformats.org/officeDocument/2006/relationships/drawing" Target="../drawings/drawing15.xml"/><Relationship Id="rId16" Type="http://schemas.openxmlformats.org/officeDocument/2006/relationships/ctrlProp" Target="../ctrlProps/ctrlProp212.xml"/><Relationship Id="rId20" Type="http://schemas.openxmlformats.org/officeDocument/2006/relationships/ctrlProp" Target="../ctrlProps/ctrlProp216.xml"/><Relationship Id="rId1" Type="http://schemas.openxmlformats.org/officeDocument/2006/relationships/printerSettings" Target="../printerSettings/printerSettings16.bin"/><Relationship Id="rId6" Type="http://schemas.openxmlformats.org/officeDocument/2006/relationships/ctrlProp" Target="../ctrlProps/ctrlProp202.xml"/><Relationship Id="rId11" Type="http://schemas.openxmlformats.org/officeDocument/2006/relationships/ctrlProp" Target="../ctrlProps/ctrlProp207.xml"/><Relationship Id="rId24" Type="http://schemas.openxmlformats.org/officeDocument/2006/relationships/ctrlProp" Target="../ctrlProps/ctrlProp220.xml"/><Relationship Id="rId5" Type="http://schemas.openxmlformats.org/officeDocument/2006/relationships/ctrlProp" Target="../ctrlProps/ctrlProp201.xml"/><Relationship Id="rId15" Type="http://schemas.openxmlformats.org/officeDocument/2006/relationships/ctrlProp" Target="../ctrlProps/ctrlProp211.xml"/><Relationship Id="rId23" Type="http://schemas.openxmlformats.org/officeDocument/2006/relationships/ctrlProp" Target="../ctrlProps/ctrlProp219.xml"/><Relationship Id="rId10" Type="http://schemas.openxmlformats.org/officeDocument/2006/relationships/ctrlProp" Target="../ctrlProps/ctrlProp206.xml"/><Relationship Id="rId19" Type="http://schemas.openxmlformats.org/officeDocument/2006/relationships/ctrlProp" Target="../ctrlProps/ctrlProp215.xml"/><Relationship Id="rId4" Type="http://schemas.openxmlformats.org/officeDocument/2006/relationships/ctrlProp" Target="../ctrlProps/ctrlProp200.xml"/><Relationship Id="rId9" Type="http://schemas.openxmlformats.org/officeDocument/2006/relationships/ctrlProp" Target="../ctrlProps/ctrlProp205.xml"/><Relationship Id="rId14" Type="http://schemas.openxmlformats.org/officeDocument/2006/relationships/ctrlProp" Target="../ctrlProps/ctrlProp210.xml"/><Relationship Id="rId22" Type="http://schemas.openxmlformats.org/officeDocument/2006/relationships/ctrlProp" Target="../ctrlProps/ctrlProp218.xml"/><Relationship Id="rId27" Type="http://schemas.openxmlformats.org/officeDocument/2006/relationships/ctrlProp" Target="../ctrlProps/ctrlProp22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 Type="http://schemas.openxmlformats.org/officeDocument/2006/relationships/vmlDrawing" Target="../drawings/vmlDrawing2.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2" Type="http://schemas.openxmlformats.org/officeDocument/2006/relationships/drawing" Target="../drawings/drawing6.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7.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vmlDrawing" Target="../drawings/vmlDrawing3.vml"/><Relationship Id="rId21" Type="http://schemas.openxmlformats.org/officeDocument/2006/relationships/ctrlProp" Target="../ctrlProps/ctrlProp49.xml"/><Relationship Id="rId7" Type="http://schemas.openxmlformats.org/officeDocument/2006/relationships/ctrlProp" Target="../ctrlProps/ctrlProp35.x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drawing" Target="../drawings/drawing8.xm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printerSettings" Target="../printerSettings/printerSettings9.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10" Type="http://schemas.openxmlformats.org/officeDocument/2006/relationships/ctrlProp" Target="../ctrlProps/ctrlProp38.xml"/><Relationship Id="rId19" Type="http://schemas.openxmlformats.org/officeDocument/2006/relationships/ctrlProp" Target="../ctrlProps/ctrlProp47.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39"/>
  </sheetPr>
  <dimension ref="B2:Z26"/>
  <sheetViews>
    <sheetView workbookViewId="0">
      <selection activeCell="Z5" sqref="Z5"/>
    </sheetView>
  </sheetViews>
  <sheetFormatPr defaultColWidth="9.140625" defaultRowHeight="12.75" x14ac:dyDescent="0.2"/>
  <cols>
    <col min="1" max="1" width="2.28515625" style="592" customWidth="1"/>
    <col min="2" max="2" width="23.5703125" style="592" customWidth="1"/>
    <col min="3" max="3" width="10.7109375" style="592" bestFit="1" customWidth="1"/>
    <col min="4" max="26" width="3" style="592" bestFit="1" customWidth="1"/>
    <col min="27" max="16384" width="9.140625" style="592"/>
  </cols>
  <sheetData>
    <row r="2" spans="2:26" x14ac:dyDescent="0.2">
      <c r="C2" s="593" t="s">
        <v>209</v>
      </c>
      <c r="D2" s="770" t="s">
        <v>210</v>
      </c>
      <c r="E2" s="771"/>
      <c r="F2" s="771"/>
      <c r="G2" s="771"/>
      <c r="H2" s="771"/>
      <c r="I2" s="771"/>
      <c r="J2" s="771"/>
      <c r="K2" s="771"/>
      <c r="L2" s="771"/>
      <c r="M2" s="771"/>
      <c r="N2" s="771"/>
      <c r="O2" s="771"/>
      <c r="P2" s="771"/>
      <c r="Q2" s="771"/>
      <c r="R2" s="771"/>
      <c r="S2" s="771"/>
      <c r="T2" s="771"/>
      <c r="U2" s="771"/>
      <c r="V2" s="771"/>
      <c r="W2" s="771"/>
      <c r="X2" s="771"/>
      <c r="Y2" s="772"/>
    </row>
    <row r="3" spans="2:26" ht="89.25" x14ac:dyDescent="0.2">
      <c r="B3" s="594" t="s">
        <v>70</v>
      </c>
      <c r="C3" s="595" t="str">
        <f>Home!$B$5</f>
        <v>(None)</v>
      </c>
      <c r="D3" s="596" t="s">
        <v>1</v>
      </c>
      <c r="E3" s="597" t="s">
        <v>47</v>
      </c>
      <c r="F3" s="597" t="s">
        <v>11</v>
      </c>
      <c r="G3" s="597" t="s">
        <v>5</v>
      </c>
      <c r="H3" s="597" t="s">
        <v>7</v>
      </c>
      <c r="I3" s="597" t="s">
        <v>2</v>
      </c>
      <c r="J3" s="597" t="s">
        <v>12</v>
      </c>
      <c r="K3" s="597" t="s">
        <v>3</v>
      </c>
      <c r="L3" s="597" t="s">
        <v>13</v>
      </c>
      <c r="M3" s="597" t="s">
        <v>14</v>
      </c>
      <c r="N3" s="597" t="s">
        <v>15</v>
      </c>
      <c r="O3" s="597" t="s">
        <v>4</v>
      </c>
      <c r="P3" s="597" t="s">
        <v>16</v>
      </c>
      <c r="Q3" s="597" t="s">
        <v>93</v>
      </c>
      <c r="R3" s="597" t="s">
        <v>17</v>
      </c>
      <c r="S3" s="597" t="s">
        <v>8</v>
      </c>
      <c r="T3" s="597" t="s">
        <v>123</v>
      </c>
      <c r="U3" s="597" t="s">
        <v>124</v>
      </c>
      <c r="V3" s="597" t="s">
        <v>18</v>
      </c>
      <c r="W3" s="597" t="s">
        <v>6</v>
      </c>
      <c r="X3" s="597" t="s">
        <v>46</v>
      </c>
      <c r="Y3" s="598" t="s">
        <v>19</v>
      </c>
    </row>
    <row r="4" spans="2:26" x14ac:dyDescent="0.2">
      <c r="B4" s="599" t="s">
        <v>1</v>
      </c>
      <c r="C4" s="599" t="e">
        <f>IF(HLOOKUP($C$3,$D$3:$Y$25,Z4,FALSE)=0,0,"*")</f>
        <v>#N/A</v>
      </c>
      <c r="D4" s="600"/>
      <c r="E4" s="600"/>
      <c r="F4" s="601" t="s">
        <v>53</v>
      </c>
      <c r="G4" s="600"/>
      <c r="H4" s="600"/>
      <c r="I4" s="600"/>
      <c r="J4" s="600"/>
      <c r="K4" s="600"/>
      <c r="L4" s="600"/>
      <c r="M4" s="601" t="s">
        <v>53</v>
      </c>
      <c r="N4" s="600"/>
      <c r="O4" s="600"/>
      <c r="P4" s="600"/>
      <c r="Q4" s="600"/>
      <c r="R4" s="600"/>
      <c r="S4" s="601" t="s">
        <v>53</v>
      </c>
      <c r="T4" s="600"/>
      <c r="U4" s="600"/>
      <c r="V4" s="601" t="s">
        <v>53</v>
      </c>
      <c r="W4" s="600"/>
      <c r="X4" s="601" t="s">
        <v>53</v>
      </c>
      <c r="Y4" s="601" t="s">
        <v>53</v>
      </c>
      <c r="Z4" s="592">
        <v>2</v>
      </c>
    </row>
    <row r="5" spans="2:26" x14ac:dyDescent="0.2">
      <c r="B5" s="599" t="s">
        <v>47</v>
      </c>
      <c r="C5" s="599" t="e">
        <f t="shared" ref="C5:C25" si="0">IF(HLOOKUP($C$3,$D$3:$Y$25,Z5,FALSE)=0,0,"*")</f>
        <v>#N/A</v>
      </c>
      <c r="D5" s="600"/>
      <c r="E5" s="600"/>
      <c r="F5" s="600"/>
      <c r="G5" s="600"/>
      <c r="H5" s="600"/>
      <c r="I5" s="600"/>
      <c r="J5" s="600"/>
      <c r="K5" s="600"/>
      <c r="L5" s="600"/>
      <c r="M5" s="600"/>
      <c r="N5" s="600"/>
      <c r="O5" s="601" t="s">
        <v>53</v>
      </c>
      <c r="P5" s="600"/>
      <c r="Q5" s="600"/>
      <c r="R5" s="600"/>
      <c r="S5" s="600"/>
      <c r="T5" s="600"/>
      <c r="U5" s="600"/>
      <c r="V5" s="600"/>
      <c r="W5" s="600"/>
      <c r="X5" s="600"/>
      <c r="Y5" s="600"/>
      <c r="Z5" s="592">
        <v>3</v>
      </c>
    </row>
    <row r="6" spans="2:26" x14ac:dyDescent="0.2">
      <c r="B6" s="599" t="s">
        <v>11</v>
      </c>
      <c r="C6" s="599" t="e">
        <f t="shared" si="0"/>
        <v>#N/A</v>
      </c>
      <c r="D6" s="601" t="s">
        <v>53</v>
      </c>
      <c r="E6" s="602"/>
      <c r="F6" s="602"/>
      <c r="G6" s="602"/>
      <c r="H6" s="602"/>
      <c r="I6" s="602"/>
      <c r="J6" s="602"/>
      <c r="K6" s="602"/>
      <c r="L6" s="602"/>
      <c r="M6" s="601" t="s">
        <v>53</v>
      </c>
      <c r="N6" s="602"/>
      <c r="O6" s="602"/>
      <c r="P6" s="602"/>
      <c r="Q6" s="602"/>
      <c r="R6" s="602"/>
      <c r="S6" s="601" t="s">
        <v>53</v>
      </c>
      <c r="T6" s="602"/>
      <c r="U6" s="600"/>
      <c r="V6" s="601" t="s">
        <v>53</v>
      </c>
      <c r="W6" s="602"/>
      <c r="X6" s="601" t="s">
        <v>53</v>
      </c>
      <c r="Y6" s="601" t="s">
        <v>53</v>
      </c>
      <c r="Z6" s="592">
        <v>4</v>
      </c>
    </row>
    <row r="7" spans="2:26" x14ac:dyDescent="0.2">
      <c r="B7" s="599" t="s">
        <v>5</v>
      </c>
      <c r="C7" s="599" t="e">
        <f t="shared" si="0"/>
        <v>#N/A</v>
      </c>
      <c r="D7" s="602"/>
      <c r="E7" s="602"/>
      <c r="F7" s="602"/>
      <c r="G7" s="602"/>
      <c r="H7" s="602"/>
      <c r="I7" s="601" t="s">
        <v>53</v>
      </c>
      <c r="J7" s="601" t="s">
        <v>53</v>
      </c>
      <c r="K7" s="602"/>
      <c r="L7" s="602"/>
      <c r="M7" s="602"/>
      <c r="N7" s="602"/>
      <c r="O7" s="602"/>
      <c r="P7" s="602"/>
      <c r="Q7" s="601" t="s">
        <v>53</v>
      </c>
      <c r="R7" s="602"/>
      <c r="S7" s="602"/>
      <c r="T7" s="602"/>
      <c r="U7" s="600"/>
      <c r="V7" s="602"/>
      <c r="W7" s="601" t="s">
        <v>53</v>
      </c>
      <c r="X7" s="602"/>
      <c r="Y7" s="602"/>
      <c r="Z7" s="592">
        <v>5</v>
      </c>
    </row>
    <row r="8" spans="2:26" x14ac:dyDescent="0.2">
      <c r="B8" s="599" t="s">
        <v>7</v>
      </c>
      <c r="C8" s="599" t="e">
        <f t="shared" si="0"/>
        <v>#N/A</v>
      </c>
      <c r="D8" s="601" t="s">
        <v>53</v>
      </c>
      <c r="E8" s="602"/>
      <c r="F8" s="601" t="s">
        <v>53</v>
      </c>
      <c r="G8" s="602"/>
      <c r="H8" s="602"/>
      <c r="I8" s="602"/>
      <c r="J8" s="602"/>
      <c r="K8" s="602"/>
      <c r="L8" s="602"/>
      <c r="M8" s="601" t="s">
        <v>53</v>
      </c>
      <c r="N8" s="602"/>
      <c r="O8" s="602"/>
      <c r="P8" s="602"/>
      <c r="Q8" s="602"/>
      <c r="R8" s="602"/>
      <c r="S8" s="601" t="s">
        <v>53</v>
      </c>
      <c r="T8" s="602"/>
      <c r="U8" s="600"/>
      <c r="V8" s="601" t="s">
        <v>53</v>
      </c>
      <c r="W8" s="601" t="s">
        <v>53</v>
      </c>
      <c r="X8" s="601" t="s">
        <v>53</v>
      </c>
      <c r="Y8" s="601" t="s">
        <v>53</v>
      </c>
      <c r="Z8" s="592">
        <v>6</v>
      </c>
    </row>
    <row r="9" spans="2:26" x14ac:dyDescent="0.2">
      <c r="B9" s="599" t="s">
        <v>2</v>
      </c>
      <c r="C9" s="599" t="e">
        <f t="shared" si="0"/>
        <v>#N/A</v>
      </c>
      <c r="D9" s="602"/>
      <c r="E9" s="602"/>
      <c r="F9" s="602"/>
      <c r="G9" s="602"/>
      <c r="H9" s="602"/>
      <c r="I9" s="602"/>
      <c r="J9" s="602"/>
      <c r="K9" s="602"/>
      <c r="L9" s="602"/>
      <c r="M9" s="602"/>
      <c r="N9" s="602"/>
      <c r="O9" s="602"/>
      <c r="P9" s="602"/>
      <c r="Q9" s="602"/>
      <c r="R9" s="601" t="s">
        <v>53</v>
      </c>
      <c r="S9" s="602"/>
      <c r="T9" s="602"/>
      <c r="U9" s="601" t="s">
        <v>53</v>
      </c>
      <c r="V9" s="602"/>
      <c r="W9" s="602"/>
      <c r="X9" s="602"/>
      <c r="Y9" s="602"/>
      <c r="Z9" s="592">
        <v>7</v>
      </c>
    </row>
    <row r="10" spans="2:26" x14ac:dyDescent="0.2">
      <c r="B10" s="599" t="s">
        <v>12</v>
      </c>
      <c r="C10" s="599" t="e">
        <f t="shared" si="0"/>
        <v>#N/A</v>
      </c>
      <c r="D10" s="602"/>
      <c r="E10" s="602"/>
      <c r="F10" s="602"/>
      <c r="G10" s="601" t="s">
        <v>53</v>
      </c>
      <c r="H10" s="602"/>
      <c r="I10" s="602"/>
      <c r="J10" s="602"/>
      <c r="K10" s="601" t="s">
        <v>53</v>
      </c>
      <c r="L10" s="601" t="s">
        <v>53</v>
      </c>
      <c r="M10" s="602"/>
      <c r="N10" s="602"/>
      <c r="O10" s="602"/>
      <c r="P10" s="602"/>
      <c r="Q10" s="602"/>
      <c r="R10" s="602"/>
      <c r="S10" s="602"/>
      <c r="T10" s="601" t="s">
        <v>53</v>
      </c>
      <c r="U10" s="600"/>
      <c r="V10" s="602"/>
      <c r="W10" s="602"/>
      <c r="X10" s="602"/>
      <c r="Y10" s="602"/>
      <c r="Z10" s="592">
        <v>8</v>
      </c>
    </row>
    <row r="11" spans="2:26" x14ac:dyDescent="0.2">
      <c r="B11" s="599" t="s">
        <v>3</v>
      </c>
      <c r="C11" s="599" t="e">
        <f t="shared" si="0"/>
        <v>#N/A</v>
      </c>
      <c r="D11" s="602"/>
      <c r="E11" s="602"/>
      <c r="F11" s="602"/>
      <c r="G11" s="602"/>
      <c r="H11" s="602"/>
      <c r="I11" s="602"/>
      <c r="J11" s="602"/>
      <c r="K11" s="602"/>
      <c r="L11" s="602"/>
      <c r="M11" s="602"/>
      <c r="N11" s="602"/>
      <c r="O11" s="602"/>
      <c r="P11" s="602"/>
      <c r="Q11" s="602"/>
      <c r="R11" s="602"/>
      <c r="S11" s="602"/>
      <c r="T11" s="601" t="s">
        <v>53</v>
      </c>
      <c r="U11" s="600"/>
      <c r="V11" s="602"/>
      <c r="W11" s="602"/>
      <c r="X11" s="602"/>
      <c r="Y11" s="602"/>
      <c r="Z11" s="592">
        <v>9</v>
      </c>
    </row>
    <row r="12" spans="2:26" x14ac:dyDescent="0.2">
      <c r="B12" s="599" t="s">
        <v>13</v>
      </c>
      <c r="C12" s="599" t="e">
        <f t="shared" si="0"/>
        <v>#N/A</v>
      </c>
      <c r="D12" s="602"/>
      <c r="E12" s="602"/>
      <c r="F12" s="602"/>
      <c r="G12" s="602"/>
      <c r="H12" s="602"/>
      <c r="I12" s="602"/>
      <c r="J12" s="602"/>
      <c r="K12" s="602"/>
      <c r="L12" s="602"/>
      <c r="M12" s="602"/>
      <c r="N12" s="602"/>
      <c r="O12" s="601" t="s">
        <v>53</v>
      </c>
      <c r="P12" s="602"/>
      <c r="Q12" s="602"/>
      <c r="R12" s="602"/>
      <c r="S12" s="602"/>
      <c r="T12" s="602"/>
      <c r="U12" s="600"/>
      <c r="V12" s="602"/>
      <c r="W12" s="602"/>
      <c r="X12" s="602"/>
      <c r="Y12" s="602"/>
      <c r="Z12" s="592">
        <v>10</v>
      </c>
    </row>
    <row r="13" spans="2:26" x14ac:dyDescent="0.2">
      <c r="B13" s="599" t="s">
        <v>14</v>
      </c>
      <c r="C13" s="599" t="e">
        <f t="shared" si="0"/>
        <v>#N/A</v>
      </c>
      <c r="D13" s="602"/>
      <c r="E13" s="602"/>
      <c r="F13" s="601" t="s">
        <v>53</v>
      </c>
      <c r="G13" s="602"/>
      <c r="H13" s="602"/>
      <c r="I13" s="602"/>
      <c r="J13" s="602"/>
      <c r="K13" s="602"/>
      <c r="L13" s="602"/>
      <c r="M13" s="602"/>
      <c r="N13" s="602"/>
      <c r="O13" s="602"/>
      <c r="P13" s="602"/>
      <c r="Q13" s="602"/>
      <c r="R13" s="602"/>
      <c r="S13" s="601" t="s">
        <v>53</v>
      </c>
      <c r="T13" s="602"/>
      <c r="U13" s="600"/>
      <c r="V13" s="601" t="s">
        <v>53</v>
      </c>
      <c r="W13" s="602"/>
      <c r="X13" s="601" t="s">
        <v>53</v>
      </c>
      <c r="Y13" s="601" t="s">
        <v>53</v>
      </c>
      <c r="Z13" s="592">
        <v>11</v>
      </c>
    </row>
    <row r="14" spans="2:26" x14ac:dyDescent="0.2">
      <c r="B14" s="599" t="s">
        <v>15</v>
      </c>
      <c r="C14" s="599" t="e">
        <f t="shared" si="0"/>
        <v>#N/A</v>
      </c>
      <c r="D14" s="602"/>
      <c r="E14" s="601" t="s">
        <v>53</v>
      </c>
      <c r="F14" s="602"/>
      <c r="G14" s="602"/>
      <c r="H14" s="602"/>
      <c r="I14" s="602"/>
      <c r="J14" s="602"/>
      <c r="K14" s="602"/>
      <c r="L14" s="602"/>
      <c r="M14" s="602"/>
      <c r="N14" s="602"/>
      <c r="O14" s="602"/>
      <c r="P14" s="602"/>
      <c r="Q14" s="602"/>
      <c r="R14" s="602"/>
      <c r="S14" s="602"/>
      <c r="T14" s="602"/>
      <c r="U14" s="600"/>
      <c r="V14" s="602"/>
      <c r="W14" s="602"/>
      <c r="X14" s="602"/>
      <c r="Y14" s="602"/>
      <c r="Z14" s="592">
        <v>12</v>
      </c>
    </row>
    <row r="15" spans="2:26" x14ac:dyDescent="0.2">
      <c r="B15" s="599" t="s">
        <v>4</v>
      </c>
      <c r="C15" s="599" t="e">
        <f t="shared" si="0"/>
        <v>#N/A</v>
      </c>
      <c r="D15" s="602"/>
      <c r="E15" s="601" t="s">
        <v>53</v>
      </c>
      <c r="F15" s="602"/>
      <c r="G15" s="602"/>
      <c r="H15" s="602"/>
      <c r="I15" s="602"/>
      <c r="J15" s="602"/>
      <c r="K15" s="602"/>
      <c r="L15" s="602"/>
      <c r="M15" s="602"/>
      <c r="N15" s="602"/>
      <c r="O15" s="602"/>
      <c r="P15" s="602"/>
      <c r="Q15" s="602"/>
      <c r="R15" s="602"/>
      <c r="S15" s="602"/>
      <c r="T15" s="602"/>
      <c r="U15" s="600"/>
      <c r="V15" s="602"/>
      <c r="W15" s="602"/>
      <c r="X15" s="602"/>
      <c r="Y15" s="602"/>
      <c r="Z15" s="592">
        <v>13</v>
      </c>
    </row>
    <row r="16" spans="2:26" x14ac:dyDescent="0.2">
      <c r="B16" s="599" t="s">
        <v>16</v>
      </c>
      <c r="C16" s="599" t="e">
        <f t="shared" si="0"/>
        <v>#N/A</v>
      </c>
      <c r="D16" s="602"/>
      <c r="E16" s="602"/>
      <c r="F16" s="602"/>
      <c r="G16" s="602"/>
      <c r="H16" s="602"/>
      <c r="I16" s="602"/>
      <c r="J16" s="602"/>
      <c r="K16" s="602"/>
      <c r="L16" s="602"/>
      <c r="M16" s="602"/>
      <c r="N16" s="602"/>
      <c r="O16" s="602"/>
      <c r="P16" s="602"/>
      <c r="Q16" s="602"/>
      <c r="R16" s="602"/>
      <c r="S16" s="602"/>
      <c r="T16" s="602"/>
      <c r="U16" s="600"/>
      <c r="V16" s="602"/>
      <c r="W16" s="602"/>
      <c r="X16" s="602"/>
      <c r="Y16" s="602"/>
      <c r="Z16" s="592">
        <v>14</v>
      </c>
    </row>
    <row r="17" spans="2:26" x14ac:dyDescent="0.2">
      <c r="B17" s="599" t="s">
        <v>93</v>
      </c>
      <c r="C17" s="599" t="e">
        <f t="shared" si="0"/>
        <v>#N/A</v>
      </c>
      <c r="D17" s="602"/>
      <c r="E17" s="602"/>
      <c r="F17" s="602"/>
      <c r="G17" s="602"/>
      <c r="H17" s="602"/>
      <c r="I17" s="602"/>
      <c r="J17" s="602"/>
      <c r="K17" s="602"/>
      <c r="L17" s="602"/>
      <c r="M17" s="602"/>
      <c r="N17" s="602"/>
      <c r="O17" s="602"/>
      <c r="P17" s="602"/>
      <c r="Q17" s="602"/>
      <c r="R17" s="602"/>
      <c r="S17" s="602"/>
      <c r="T17" s="602"/>
      <c r="U17" s="600"/>
      <c r="V17" s="602"/>
      <c r="W17" s="602"/>
      <c r="X17" s="602"/>
      <c r="Y17" s="602"/>
      <c r="Z17" s="592">
        <v>15</v>
      </c>
    </row>
    <row r="18" spans="2:26" x14ac:dyDescent="0.2">
      <c r="B18" s="599" t="s">
        <v>17</v>
      </c>
      <c r="C18" s="599" t="e">
        <f t="shared" si="0"/>
        <v>#N/A</v>
      </c>
      <c r="D18" s="602"/>
      <c r="E18" s="601" t="s">
        <v>53</v>
      </c>
      <c r="F18" s="602"/>
      <c r="G18" s="602"/>
      <c r="H18" s="602"/>
      <c r="I18" s="602"/>
      <c r="J18" s="602"/>
      <c r="K18" s="602"/>
      <c r="L18" s="602"/>
      <c r="M18" s="602"/>
      <c r="N18" s="601" t="s">
        <v>53</v>
      </c>
      <c r="O18" s="602"/>
      <c r="P18" s="602"/>
      <c r="Q18" s="602"/>
      <c r="R18" s="601" t="s">
        <v>53</v>
      </c>
      <c r="S18" s="602"/>
      <c r="T18" s="602"/>
      <c r="U18" s="600"/>
      <c r="V18" s="602"/>
      <c r="W18" s="602"/>
      <c r="X18" s="602"/>
      <c r="Y18" s="602"/>
      <c r="Z18" s="592">
        <v>16</v>
      </c>
    </row>
    <row r="19" spans="2:26" x14ac:dyDescent="0.2">
      <c r="B19" s="599" t="s">
        <v>8</v>
      </c>
      <c r="C19" s="599" t="e">
        <f t="shared" si="0"/>
        <v>#N/A</v>
      </c>
      <c r="D19" s="601" t="s">
        <v>53</v>
      </c>
      <c r="E19" s="602"/>
      <c r="F19" s="601" t="s">
        <v>53</v>
      </c>
      <c r="G19" s="602"/>
      <c r="H19" s="602"/>
      <c r="I19" s="602"/>
      <c r="J19" s="602"/>
      <c r="K19" s="602"/>
      <c r="L19" s="602"/>
      <c r="M19" s="601" t="s">
        <v>53</v>
      </c>
      <c r="N19" s="602"/>
      <c r="O19" s="602"/>
      <c r="P19" s="602"/>
      <c r="Q19" s="602"/>
      <c r="R19" s="602"/>
      <c r="S19" s="602"/>
      <c r="T19" s="602"/>
      <c r="U19" s="600"/>
      <c r="V19" s="601" t="s">
        <v>53</v>
      </c>
      <c r="W19" s="602"/>
      <c r="X19" s="601" t="s">
        <v>53</v>
      </c>
      <c r="Y19" s="601" t="s">
        <v>53</v>
      </c>
      <c r="Z19" s="592">
        <v>17</v>
      </c>
    </row>
    <row r="20" spans="2:26" x14ac:dyDescent="0.2">
      <c r="B20" s="599" t="s">
        <v>123</v>
      </c>
      <c r="C20" s="599" t="e">
        <f t="shared" si="0"/>
        <v>#N/A</v>
      </c>
      <c r="D20" s="603"/>
      <c r="E20" s="604"/>
      <c r="F20" s="603"/>
      <c r="G20" s="604"/>
      <c r="H20" s="604"/>
      <c r="I20" s="604"/>
      <c r="J20" s="601" t="s">
        <v>53</v>
      </c>
      <c r="K20" s="601" t="s">
        <v>53</v>
      </c>
      <c r="L20" s="601" t="s">
        <v>53</v>
      </c>
      <c r="M20" s="603"/>
      <c r="N20" s="604"/>
      <c r="O20" s="604"/>
      <c r="P20" s="604"/>
      <c r="Q20" s="604"/>
      <c r="R20" s="604"/>
      <c r="S20" s="604"/>
      <c r="T20" s="604"/>
      <c r="U20" s="605"/>
      <c r="V20" s="603"/>
      <c r="W20" s="604"/>
      <c r="X20" s="603"/>
      <c r="Y20" s="603"/>
      <c r="Z20" s="592">
        <v>18</v>
      </c>
    </row>
    <row r="21" spans="2:26" x14ac:dyDescent="0.2">
      <c r="B21" s="599" t="s">
        <v>124</v>
      </c>
      <c r="C21" s="599" t="e">
        <f t="shared" si="0"/>
        <v>#N/A</v>
      </c>
      <c r="D21" s="603"/>
      <c r="E21" s="604"/>
      <c r="F21" s="603"/>
      <c r="G21" s="604"/>
      <c r="H21" s="604"/>
      <c r="I21" s="601" t="s">
        <v>53</v>
      </c>
      <c r="J21" s="604"/>
      <c r="K21" s="604"/>
      <c r="L21" s="604"/>
      <c r="M21" s="603"/>
      <c r="N21" s="604"/>
      <c r="O21" s="604"/>
      <c r="P21" s="604"/>
      <c r="Q21" s="604"/>
      <c r="R21" s="604"/>
      <c r="S21" s="604"/>
      <c r="T21" s="604"/>
      <c r="U21" s="605"/>
      <c r="V21" s="603"/>
      <c r="W21" s="604"/>
      <c r="X21" s="603"/>
      <c r="Y21" s="603"/>
      <c r="Z21" s="592">
        <v>19</v>
      </c>
    </row>
    <row r="22" spans="2:26" x14ac:dyDescent="0.2">
      <c r="B22" s="599" t="s">
        <v>18</v>
      </c>
      <c r="C22" s="599" t="e">
        <f t="shared" si="0"/>
        <v>#N/A</v>
      </c>
      <c r="D22" s="602"/>
      <c r="E22" s="602"/>
      <c r="F22" s="601" t="s">
        <v>53</v>
      </c>
      <c r="G22" s="602"/>
      <c r="H22" s="601" t="s">
        <v>53</v>
      </c>
      <c r="I22" s="602"/>
      <c r="J22" s="602"/>
      <c r="K22" s="602"/>
      <c r="L22" s="602"/>
      <c r="M22" s="601" t="s">
        <v>53</v>
      </c>
      <c r="N22" s="602"/>
      <c r="O22" s="602"/>
      <c r="P22" s="602"/>
      <c r="Q22" s="602"/>
      <c r="R22" s="602"/>
      <c r="S22" s="601" t="s">
        <v>53</v>
      </c>
      <c r="T22" s="602"/>
      <c r="U22" s="600"/>
      <c r="V22" s="602"/>
      <c r="W22" s="602"/>
      <c r="X22" s="601" t="s">
        <v>53</v>
      </c>
      <c r="Y22" s="601" t="s">
        <v>53</v>
      </c>
      <c r="Z22" s="592">
        <v>20</v>
      </c>
    </row>
    <row r="23" spans="2:26" x14ac:dyDescent="0.2">
      <c r="B23" s="599" t="s">
        <v>6</v>
      </c>
      <c r="C23" s="599" t="e">
        <f t="shared" si="0"/>
        <v>#N/A</v>
      </c>
      <c r="D23" s="602"/>
      <c r="E23" s="602"/>
      <c r="F23" s="602"/>
      <c r="G23" s="601" t="s">
        <v>53</v>
      </c>
      <c r="H23" s="601" t="s">
        <v>53</v>
      </c>
      <c r="I23" s="602"/>
      <c r="J23" s="601" t="s">
        <v>53</v>
      </c>
      <c r="K23" s="602"/>
      <c r="L23" s="602"/>
      <c r="M23" s="602"/>
      <c r="N23" s="602"/>
      <c r="O23" s="602"/>
      <c r="P23" s="602"/>
      <c r="Q23" s="602"/>
      <c r="R23" s="602"/>
      <c r="S23" s="602"/>
      <c r="T23" s="602"/>
      <c r="U23" s="602"/>
      <c r="V23" s="602"/>
      <c r="W23" s="602"/>
      <c r="X23" s="602"/>
      <c r="Y23" s="602"/>
      <c r="Z23" s="592">
        <v>21</v>
      </c>
    </row>
    <row r="24" spans="2:26" x14ac:dyDescent="0.2">
      <c r="B24" s="599" t="s">
        <v>46</v>
      </c>
      <c r="C24" s="599" t="e">
        <f t="shared" si="0"/>
        <v>#N/A</v>
      </c>
      <c r="D24" s="601" t="s">
        <v>53</v>
      </c>
      <c r="E24" s="606"/>
      <c r="F24" s="601" t="s">
        <v>53</v>
      </c>
      <c r="G24" s="606"/>
      <c r="H24" s="606"/>
      <c r="I24" s="606"/>
      <c r="J24" s="606"/>
      <c r="K24" s="606"/>
      <c r="L24" s="606"/>
      <c r="M24" s="606"/>
      <c r="N24" s="606"/>
      <c r="O24" s="606"/>
      <c r="P24" s="606"/>
      <c r="Q24" s="602"/>
      <c r="R24" s="606"/>
      <c r="S24" s="601" t="s">
        <v>53</v>
      </c>
      <c r="T24" s="602"/>
      <c r="U24" s="602"/>
      <c r="V24" s="607"/>
      <c r="W24" s="606"/>
      <c r="X24" s="606"/>
      <c r="Y24" s="601" t="s">
        <v>53</v>
      </c>
      <c r="Z24" s="592">
        <v>22</v>
      </c>
    </row>
    <row r="25" spans="2:26" x14ac:dyDescent="0.2">
      <c r="B25" s="599" t="s">
        <v>19</v>
      </c>
      <c r="C25" s="599" t="e">
        <f t="shared" si="0"/>
        <v>#N/A</v>
      </c>
      <c r="D25" s="608"/>
      <c r="E25" s="606"/>
      <c r="F25" s="601" t="s">
        <v>53</v>
      </c>
      <c r="G25" s="606"/>
      <c r="H25" s="606"/>
      <c r="I25" s="606"/>
      <c r="J25" s="606"/>
      <c r="K25" s="606"/>
      <c r="L25" s="606"/>
      <c r="M25" s="606"/>
      <c r="N25" s="606"/>
      <c r="O25" s="607"/>
      <c r="P25" s="607"/>
      <c r="Q25" s="606"/>
      <c r="R25" s="607"/>
      <c r="S25" s="601" t="s">
        <v>53</v>
      </c>
      <c r="T25" s="606"/>
      <c r="U25" s="606"/>
      <c r="V25" s="607"/>
      <c r="W25" s="607"/>
      <c r="X25" s="601" t="s">
        <v>53</v>
      </c>
      <c r="Y25" s="607"/>
      <c r="Z25" s="592">
        <v>23</v>
      </c>
    </row>
    <row r="26" spans="2:26" x14ac:dyDescent="0.2">
      <c r="B26" s="609"/>
      <c r="C26" s="609"/>
    </row>
  </sheetData>
  <sheetProtection sheet="1" objects="1" scenarios="1"/>
  <mergeCells count="1">
    <mergeCell ref="D2:Y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rgb="FFFFFF00"/>
  </sheetPr>
  <dimension ref="A1:BO33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9" width="9.28515625" style="124" hidden="1" customWidth="1"/>
    <col min="30" max="30" width="8.5703125" style="124" hidden="1" customWidth="1"/>
    <col min="31" max="31" width="18.140625" style="124" hidden="1" customWidth="1"/>
    <col min="32" max="32" width="17" style="124" hidden="1" customWidth="1"/>
    <col min="33" max="33" width="5.7109375" style="124" hidden="1" customWidth="1"/>
    <col min="34" max="35" width="6.7109375" style="124" hidden="1" customWidth="1"/>
    <col min="36" max="36" width="6.7109375" style="116" hidden="1" customWidth="1"/>
    <col min="37" max="37" width="31.5703125" style="276" customWidth="1"/>
    <col min="38" max="38" width="17" style="116" hidden="1" customWidth="1"/>
    <col min="39" max="43" width="13.7109375" style="116" hidden="1" customWidth="1"/>
    <col min="44" max="67" width="9.140625" style="116" hidden="1" customWidth="1"/>
    <col min="68" max="201" width="0" style="116" hidden="1" customWidth="1"/>
    <col min="202" max="16384" width="9.140625" style="116"/>
  </cols>
  <sheetData>
    <row r="1" spans="1:45"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4"/>
      <c r="AJ1" s="235"/>
      <c r="AK1" s="236"/>
    </row>
    <row r="2" spans="1:45" ht="18.75" customHeight="1" x14ac:dyDescent="0.2">
      <c r="A2" s="171"/>
      <c r="B2" s="181" t="s">
        <v>28</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100"/>
      <c r="AJ2" s="88"/>
      <c r="AK2" s="237"/>
    </row>
    <row r="3" spans="1:45"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100"/>
      <c r="AJ3" s="88"/>
      <c r="AK3" s="237"/>
    </row>
    <row r="4" spans="1:45"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100"/>
      <c r="AJ4" s="88"/>
      <c r="AK4" s="237"/>
    </row>
    <row r="5" spans="1:45" s="118" customFormat="1" ht="15" customHeight="1" x14ac:dyDescent="0.2">
      <c r="A5" s="172"/>
      <c r="B5" s="855" t="s">
        <v>147</v>
      </c>
      <c r="C5" s="783"/>
      <c r="D5" s="783"/>
      <c r="E5" s="783"/>
      <c r="F5" s="783"/>
      <c r="G5" s="783"/>
      <c r="H5" s="783"/>
      <c r="I5" s="783"/>
      <c r="J5" s="783"/>
      <c r="K5" s="783"/>
      <c r="L5" s="783"/>
      <c r="M5" s="783"/>
      <c r="N5" s="783"/>
      <c r="O5" s="106"/>
      <c r="P5" s="106"/>
      <c r="Q5" s="106"/>
      <c r="R5" s="106"/>
      <c r="S5" s="106"/>
      <c r="T5" s="106"/>
      <c r="U5" s="173"/>
      <c r="V5" s="190"/>
      <c r="W5" s="206"/>
      <c r="X5" s="97"/>
      <c r="Y5" s="97"/>
      <c r="Z5" s="97"/>
      <c r="AA5" s="97"/>
      <c r="AB5" s="97"/>
      <c r="AC5" s="97"/>
      <c r="AD5" s="97"/>
      <c r="AE5" s="97"/>
      <c r="AF5" s="97"/>
      <c r="AG5" s="97"/>
      <c r="AH5" s="97"/>
      <c r="AI5" s="97"/>
      <c r="AJ5" s="97"/>
      <c r="AK5" s="238"/>
    </row>
    <row r="6" spans="1:45" ht="13.5" customHeight="1" x14ac:dyDescent="0.2">
      <c r="A6" s="171"/>
      <c r="B6" s="783"/>
      <c r="C6" s="783"/>
      <c r="D6" s="783"/>
      <c r="E6" s="783"/>
      <c r="F6" s="783"/>
      <c r="G6" s="783"/>
      <c r="H6" s="783"/>
      <c r="I6" s="783"/>
      <c r="J6" s="783"/>
      <c r="K6" s="783"/>
      <c r="L6" s="783"/>
      <c r="M6" s="783"/>
      <c r="N6" s="783"/>
      <c r="O6" s="106"/>
      <c r="P6" s="106"/>
      <c r="Q6" s="106"/>
      <c r="R6" s="106"/>
      <c r="S6" s="106"/>
      <c r="T6" s="106"/>
      <c r="U6" s="170"/>
      <c r="V6" s="189"/>
      <c r="W6" s="205"/>
      <c r="X6" s="100"/>
      <c r="Y6" s="101"/>
      <c r="Z6" s="100"/>
      <c r="AA6" s="100"/>
      <c r="AB6" s="100"/>
      <c r="AC6" s="100"/>
      <c r="AD6" s="100"/>
      <c r="AE6" s="100"/>
      <c r="AF6" s="100"/>
      <c r="AG6" s="100"/>
      <c r="AH6" s="100"/>
      <c r="AI6" s="100"/>
      <c r="AJ6" s="88"/>
      <c r="AK6" s="237"/>
    </row>
    <row r="7" spans="1:45"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101"/>
      <c r="AJ7" s="239"/>
      <c r="AK7" s="240"/>
    </row>
    <row r="8" spans="1:45"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4">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101"/>
      <c r="AJ8" s="239"/>
      <c r="AK8" s="240"/>
    </row>
    <row r="9" spans="1:45" s="138" customFormat="1" ht="13.5" customHeight="1" x14ac:dyDescent="0.2">
      <c r="A9" s="610" t="e">
        <f>VLOOKUP(B9,Sheet1!$B$4:$C$25,2,FALSE)</f>
        <v>#N/A</v>
      </c>
      <c r="B9" s="149" t="s">
        <v>1</v>
      </c>
      <c r="C9" s="133"/>
      <c r="D9" s="150">
        <v>1268</v>
      </c>
      <c r="E9" s="150">
        <v>985</v>
      </c>
      <c r="F9" s="150">
        <v>986</v>
      </c>
      <c r="G9" s="150">
        <v>1099</v>
      </c>
      <c r="H9" s="678">
        <v>1393</v>
      </c>
      <c r="I9" s="461">
        <f>IF(H9=0,"",(H9-E9)/E9)</f>
        <v>0.41421319796954315</v>
      </c>
      <c r="J9" s="152"/>
      <c r="K9" s="153">
        <f>IF(D9=0,#N/A,D9/Population!C8*10000)</f>
        <v>476.69172932330827</v>
      </c>
      <c r="L9" s="153">
        <f>IF(E9=0,#N/A,E9/Population!D8*10000)</f>
        <v>363.46863468634689</v>
      </c>
      <c r="M9" s="153">
        <f>IF(F9=0,#N/A,F9/Population!E8*10000)</f>
        <v>354.67625899280574</v>
      </c>
      <c r="N9" s="153">
        <f>IF(G9=0,#N/A,G9/Population!F8*10000)</f>
        <v>389.71631205673754</v>
      </c>
      <c r="O9" s="154">
        <f>IF(H9=0,#N/A,H9/Population!G8*10000)</f>
        <v>494.42748633491874</v>
      </c>
      <c r="P9" s="466">
        <f t="shared" ref="P9:P30" si="1">IF(ISNA(VLOOKUP(B9,$AF$9:$AH$27,3,FALSE)),"--",VLOOKUP(B9,$AF$9:$AH$27,3,FALSE))</f>
        <v>11</v>
      </c>
      <c r="Q9" s="106"/>
      <c r="R9" s="456">
        <f>IDACI!C8</f>
        <v>11</v>
      </c>
      <c r="S9" s="457">
        <f>(R9*$Y$68)+$Z$68</f>
        <v>432.8605</v>
      </c>
      <c r="T9" s="458">
        <f>O9-S9</f>
        <v>61.566986334918738</v>
      </c>
      <c r="U9" s="175"/>
      <c r="V9" s="191"/>
      <c r="W9" s="208"/>
      <c r="X9" s="213" t="str">
        <f t="shared" ref="X9:X32"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675" t="str">
        <f>B9</f>
        <v>Bracknell Forest</v>
      </c>
      <c r="AG9" s="684">
        <f>O9</f>
        <v>494.42748633491874</v>
      </c>
      <c r="AH9" s="216">
        <f>RANK(AG9,$AG$9:$AG$27,1)</f>
        <v>11</v>
      </c>
      <c r="AI9" s="101"/>
      <c r="AJ9" s="239"/>
      <c r="AK9" s="240"/>
    </row>
    <row r="10" spans="1:45" s="138" customFormat="1" ht="13.5" customHeight="1" x14ac:dyDescent="0.2">
      <c r="A10" s="610" t="e">
        <f>VLOOKUP(B10,Sheet1!$B$4:$C$25,2,FALSE)</f>
        <v>#N/A</v>
      </c>
      <c r="B10" s="149" t="s">
        <v>47</v>
      </c>
      <c r="C10" s="133"/>
      <c r="D10" s="150">
        <v>4121</v>
      </c>
      <c r="E10" s="150">
        <v>2594</v>
      </c>
      <c r="F10" s="150">
        <v>2770</v>
      </c>
      <c r="G10" s="150">
        <v>2868</v>
      </c>
      <c r="H10" s="678">
        <v>3020</v>
      </c>
      <c r="I10" s="461">
        <f t="shared" ref="I10:I30" si="3">IF(H10=0,"",(H10-E10)/E10)</f>
        <v>0.16422513492675406</v>
      </c>
      <c r="J10" s="152"/>
      <c r="K10" s="153">
        <f>IF(D10=0,#N/A,D10/Population!C9*10000)</f>
        <v>820.91633466135465</v>
      </c>
      <c r="L10" s="153">
        <f>IF(E10=0,#N/A,E10/Population!D9*10000)</f>
        <v>513.66336633663366</v>
      </c>
      <c r="M10" s="153">
        <f>IF(F10=0,#N/A,F10/Population!E9*10000)</f>
        <v>543.13725490196077</v>
      </c>
      <c r="N10" s="153">
        <f>IF(G10=0,#N/A,G10/Population!F9*10000)</f>
        <v>560.15625</v>
      </c>
      <c r="O10" s="154">
        <f>IF(H10=0,#N/A,H10/Population!G9*10000)</f>
        <v>588.91207269749032</v>
      </c>
      <c r="P10" s="466">
        <f t="shared" si="1"/>
        <v>15</v>
      </c>
      <c r="Q10" s="106"/>
      <c r="R10" s="456">
        <f>IDACI!C9</f>
        <v>18.3</v>
      </c>
      <c r="S10" s="457">
        <f t="shared" ref="S10:S32" si="4">(R10*$Y$68)+$Z$68</f>
        <v>504.95165000000003</v>
      </c>
      <c r="T10" s="458">
        <f t="shared" ref="T10:T32" si="5">O10-S10</f>
        <v>83.960422697490287</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675" t="str">
        <f t="shared" ref="AF10:AF21" si="6">B10</f>
        <v>Brighton &amp; Hove</v>
      </c>
      <c r="AG10" s="684">
        <f t="shared" ref="AG10:AG21" si="7">O10</f>
        <v>588.91207269749032</v>
      </c>
      <c r="AH10" s="216">
        <f t="shared" ref="AH10:AH27" si="8">RANK(AG10,$AG$9:$AG$27,1)</f>
        <v>15</v>
      </c>
      <c r="AI10" s="101"/>
      <c r="AJ10" s="239"/>
      <c r="AK10" s="240"/>
    </row>
    <row r="11" spans="1:45" s="138" customFormat="1" ht="13.5" customHeight="1" x14ac:dyDescent="0.2">
      <c r="A11" s="610" t="e">
        <f>VLOOKUP(B11,Sheet1!$B$4:$C$25,2,FALSE)</f>
        <v>#N/A</v>
      </c>
      <c r="B11" s="149" t="s">
        <v>11</v>
      </c>
      <c r="C11" s="133"/>
      <c r="D11" s="150">
        <v>4233</v>
      </c>
      <c r="E11" s="150">
        <v>4505</v>
      </c>
      <c r="F11" s="150">
        <v>6180</v>
      </c>
      <c r="G11" s="150">
        <v>5597</v>
      </c>
      <c r="H11" s="678">
        <v>6680</v>
      </c>
      <c r="I11" s="461">
        <f t="shared" si="3"/>
        <v>0.48279689234184242</v>
      </c>
      <c r="J11" s="152"/>
      <c r="K11" s="153">
        <f>IF(D11=0,#N/A,D11/Population!C10*10000)</f>
        <v>363.9724849527085</v>
      </c>
      <c r="L11" s="153">
        <f>IF(E11=0,#N/A,E11/Population!D10*10000)</f>
        <v>383.07823129251699</v>
      </c>
      <c r="M11" s="153">
        <f>IF(F11=0,#N/A,F11/Population!E10*10000)</f>
        <v>519.76450798990754</v>
      </c>
      <c r="N11" s="153">
        <f>IF(G11=0,#N/A,G11/Population!F10*10000)</f>
        <v>464.09618573797678</v>
      </c>
      <c r="O11" s="154">
        <f>IF(H11=0,#N/A,H11/Population!G10*10000)</f>
        <v>546.62247862198763</v>
      </c>
      <c r="P11" s="466">
        <f t="shared" si="1"/>
        <v>13</v>
      </c>
      <c r="Q11" s="106"/>
      <c r="R11" s="456">
        <f>IDACI!C10</f>
        <v>9.8000000000000007</v>
      </c>
      <c r="S11" s="457">
        <f t="shared" si="4"/>
        <v>421.00990000000002</v>
      </c>
      <c r="T11" s="458">
        <f t="shared" si="5"/>
        <v>125.61257862198761</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675" t="str">
        <f t="shared" si="6"/>
        <v>Buckinghamshire</v>
      </c>
      <c r="AG11" s="684">
        <f t="shared" si="7"/>
        <v>546.62247862198763</v>
      </c>
      <c r="AH11" s="216">
        <f t="shared" si="8"/>
        <v>13</v>
      </c>
      <c r="AI11" s="101"/>
      <c r="AJ11" s="239"/>
      <c r="AK11" s="240"/>
    </row>
    <row r="12" spans="1:45" s="138" customFormat="1" ht="13.5" customHeight="1" x14ac:dyDescent="0.2">
      <c r="A12" s="610" t="e">
        <f>VLOOKUP(B12,Sheet1!$B$4:$C$25,2,FALSE)</f>
        <v>#N/A</v>
      </c>
      <c r="B12" s="149" t="s">
        <v>5</v>
      </c>
      <c r="C12" s="133"/>
      <c r="D12" s="150">
        <v>5181</v>
      </c>
      <c r="E12" s="155">
        <v>3602</v>
      </c>
      <c r="F12" s="150">
        <v>2684</v>
      </c>
      <c r="G12" s="150">
        <v>2485</v>
      </c>
      <c r="H12" s="678">
        <v>3143</v>
      </c>
      <c r="I12" s="461">
        <f t="shared" si="3"/>
        <v>-0.12742920599666852</v>
      </c>
      <c r="J12" s="152"/>
      <c r="K12" s="153">
        <f>IF(D12=0,#N/A,D12/Population!C11*10000)</f>
        <v>496.26436781609198</v>
      </c>
      <c r="L12" s="153">
        <f>IF(E12=0,#N/A,E12/Population!D11*10000)</f>
        <v>343.70229007633588</v>
      </c>
      <c r="M12" s="153">
        <f>IF(F12=0,#N/A,F12/Population!E11*10000)</f>
        <v>254.64895635673622</v>
      </c>
      <c r="N12" s="153">
        <f>IF(G12=0,#N/A,G12/Population!F11*10000)</f>
        <v>234.65533522190745</v>
      </c>
      <c r="O12" s="154">
        <f>IF(H12=0,#N/A,H12/Population!G11*10000)</f>
        <v>296.72497946621604</v>
      </c>
      <c r="P12" s="466">
        <f t="shared" si="1"/>
        <v>3</v>
      </c>
      <c r="Q12" s="106"/>
      <c r="R12" s="456">
        <f>IDACI!C11</f>
        <v>17.399999999999999</v>
      </c>
      <c r="S12" s="457">
        <f t="shared" si="4"/>
        <v>496.06370000000004</v>
      </c>
      <c r="T12" s="458">
        <f t="shared" si="5"/>
        <v>-199.338720533784</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675" t="str">
        <f t="shared" si="6"/>
        <v>East Sussex</v>
      </c>
      <c r="AG12" s="684">
        <f t="shared" si="7"/>
        <v>296.72497946621604</v>
      </c>
      <c r="AH12" s="216">
        <f t="shared" si="8"/>
        <v>3</v>
      </c>
      <c r="AI12" s="101"/>
      <c r="AJ12" s="239"/>
      <c r="AK12" s="240"/>
    </row>
    <row r="13" spans="1:45" s="138" customFormat="1" ht="13.5" customHeight="1" x14ac:dyDescent="0.2">
      <c r="A13" s="610" t="e">
        <f>VLOOKUP(B13,Sheet1!$B$4:$C$25,2,FALSE)</f>
        <v>#N/A</v>
      </c>
      <c r="B13" s="149" t="s">
        <v>7</v>
      </c>
      <c r="C13" s="133"/>
      <c r="D13" s="150">
        <v>14034</v>
      </c>
      <c r="E13" s="150">
        <v>17211</v>
      </c>
      <c r="F13" s="156">
        <v>17096</v>
      </c>
      <c r="G13" s="156">
        <v>16931</v>
      </c>
      <c r="H13" s="678">
        <v>19841</v>
      </c>
      <c r="I13" s="461">
        <f t="shared" si="3"/>
        <v>0.15280924989832084</v>
      </c>
      <c r="J13" s="152"/>
      <c r="K13" s="153">
        <f>IF(D13=0,#N/A,D13/Population!C12*10000)</f>
        <v>499.60840156639375</v>
      </c>
      <c r="L13" s="153">
        <f>IF(E13=0,#N/A,E13/Population!D12*10000)</f>
        <v>610.53565094004966</v>
      </c>
      <c r="M13" s="153">
        <f>IF(F13=0,#N/A,F13/Population!E12*10000)</f>
        <v>607.31793960923619</v>
      </c>
      <c r="N13" s="153">
        <f>IF(G13=0,#N/A,G13/Population!F12*10000)</f>
        <v>600.60305072720826</v>
      </c>
      <c r="O13" s="154">
        <f>IF(H13=0,#N/A,H13/Population!G12*10000)</f>
        <v>701.61355913024113</v>
      </c>
      <c r="P13" s="466">
        <f t="shared" si="1"/>
        <v>17</v>
      </c>
      <c r="Q13" s="106"/>
      <c r="R13" s="456">
        <f>IDACI!C12</f>
        <v>11.799999999999999</v>
      </c>
      <c r="S13" s="457">
        <f t="shared" si="4"/>
        <v>440.76089999999999</v>
      </c>
      <c r="T13" s="458">
        <f t="shared" si="5"/>
        <v>260.85265913024114</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675" t="str">
        <f t="shared" si="6"/>
        <v>Hampshire</v>
      </c>
      <c r="AG13" s="684">
        <f t="shared" si="7"/>
        <v>701.61355913024113</v>
      </c>
      <c r="AH13" s="216">
        <f t="shared" si="8"/>
        <v>17</v>
      </c>
      <c r="AI13" s="101"/>
      <c r="AJ13" s="239"/>
      <c r="AK13" s="240"/>
    </row>
    <row r="14" spans="1:45" s="138" customFormat="1" ht="13.5" customHeight="1" x14ac:dyDescent="0.2">
      <c r="A14" s="610" t="e">
        <f>VLOOKUP(B14,Sheet1!$B$4:$C$25,2,FALSE)</f>
        <v>#N/A</v>
      </c>
      <c r="B14" s="149" t="s">
        <v>2</v>
      </c>
      <c r="C14" s="133"/>
      <c r="D14" s="150">
        <v>1409</v>
      </c>
      <c r="E14" s="150">
        <v>1775</v>
      </c>
      <c r="F14" s="150">
        <v>2048</v>
      </c>
      <c r="G14" s="150">
        <v>2395</v>
      </c>
      <c r="H14" s="678">
        <v>2691</v>
      </c>
      <c r="I14" s="461">
        <f t="shared" si="3"/>
        <v>0.51605633802816897</v>
      </c>
      <c r="J14" s="152"/>
      <c r="K14" s="153">
        <f>IF(D14=0,#N/A,D14/Population!C13*10000)</f>
        <v>541.92307692307691</v>
      </c>
      <c r="L14" s="153">
        <f>IF(E14=0,#N/A,E14/Population!D13*10000)</f>
        <v>687.98449612403101</v>
      </c>
      <c r="M14" s="153">
        <f>IF(F14=0,#N/A,F14/Population!E13*10000)</f>
        <v>803.13725490196077</v>
      </c>
      <c r="N14" s="153">
        <f>IF(G14=0,#N/A,G14/Population!F13*10000)</f>
        <v>946.64031620553351</v>
      </c>
      <c r="O14" s="154">
        <f>IF(H14=0,#N/A,H14/Population!G13*10000)</f>
        <v>1067.8571428571429</v>
      </c>
      <c r="P14" s="466">
        <f t="shared" si="1"/>
        <v>19</v>
      </c>
      <c r="Q14" s="106"/>
      <c r="R14" s="456">
        <f>IDACI!C13</f>
        <v>20.399999999999999</v>
      </c>
      <c r="S14" s="457">
        <f t="shared" si="4"/>
        <v>525.6902</v>
      </c>
      <c r="T14" s="458">
        <f t="shared" si="5"/>
        <v>542.16694285714289</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675" t="str">
        <f t="shared" si="6"/>
        <v>Isle of Wight</v>
      </c>
      <c r="AG14" s="684">
        <f t="shared" si="7"/>
        <v>1067.8571428571429</v>
      </c>
      <c r="AH14" s="216">
        <f t="shared" si="8"/>
        <v>19</v>
      </c>
      <c r="AI14" s="101"/>
      <c r="AJ14" s="239"/>
      <c r="AK14" s="240"/>
      <c r="AS14" s="138" t="s">
        <v>106</v>
      </c>
    </row>
    <row r="15" spans="1:45" s="138" customFormat="1" ht="13.5" customHeight="1" x14ac:dyDescent="0.2">
      <c r="A15" s="610" t="e">
        <f>VLOOKUP(B15,Sheet1!$B$4:$C$25,2,FALSE)</f>
        <v>#N/A</v>
      </c>
      <c r="B15" s="149" t="s">
        <v>12</v>
      </c>
      <c r="C15" s="133"/>
      <c r="D15" s="150">
        <v>20823</v>
      </c>
      <c r="E15" s="150">
        <v>20946</v>
      </c>
      <c r="F15" s="150">
        <v>15802</v>
      </c>
      <c r="G15" s="150">
        <v>16440</v>
      </c>
      <c r="H15" s="678">
        <v>16366</v>
      </c>
      <c r="I15" s="461">
        <f t="shared" si="3"/>
        <v>-0.21865750023870906</v>
      </c>
      <c r="J15" s="152"/>
      <c r="K15" s="153">
        <f>IF(D15=0,#N/A,D15/Population!C14*10000)</f>
        <v>642.88360605125035</v>
      </c>
      <c r="L15" s="153">
        <f>IF(E15=0,#N/A,E15/Population!D14*10000)</f>
        <v>643.30466830466833</v>
      </c>
      <c r="M15" s="153">
        <f>IF(F15=0,#N/A,F15/Population!E14*10000)</f>
        <v>481.32805360950351</v>
      </c>
      <c r="N15" s="153">
        <f>IF(G15=0,#N/A,G15/Population!F14*10000)</f>
        <v>497.57869249394673</v>
      </c>
      <c r="O15" s="154">
        <f>IF(H15=0,#N/A,H15/Population!G14*10000)</f>
        <v>491.40506538155506</v>
      </c>
      <c r="P15" s="466">
        <f t="shared" si="1"/>
        <v>10</v>
      </c>
      <c r="Q15" s="106"/>
      <c r="R15" s="456">
        <f>IDACI!C14</f>
        <v>17.8</v>
      </c>
      <c r="S15" s="457">
        <f t="shared" si="4"/>
        <v>500.01390000000004</v>
      </c>
      <c r="T15" s="458">
        <f t="shared" si="5"/>
        <v>-8.6088346184449733</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675" t="str">
        <f t="shared" si="6"/>
        <v>Kent</v>
      </c>
      <c r="AG15" s="684">
        <f t="shared" si="7"/>
        <v>491.40506538155506</v>
      </c>
      <c r="AH15" s="216">
        <f t="shared" si="8"/>
        <v>10</v>
      </c>
      <c r="AI15" s="101"/>
      <c r="AJ15" s="239"/>
      <c r="AK15" s="240"/>
    </row>
    <row r="16" spans="1:45" s="138" customFormat="1" ht="13.5" customHeight="1" x14ac:dyDescent="0.2">
      <c r="A16" s="610" t="e">
        <f>VLOOKUP(B16,Sheet1!$B$4:$C$25,2,FALSE)</f>
        <v>#N/A</v>
      </c>
      <c r="B16" s="149" t="s">
        <v>3</v>
      </c>
      <c r="C16" s="133"/>
      <c r="D16" s="150">
        <v>4571</v>
      </c>
      <c r="E16" s="390">
        <v>3801</v>
      </c>
      <c r="F16" s="390">
        <v>3699</v>
      </c>
      <c r="G16" s="390">
        <v>3114</v>
      </c>
      <c r="H16" s="678">
        <v>2818</v>
      </c>
      <c r="I16" s="461">
        <f t="shared" si="3"/>
        <v>-0.25861615364377794</v>
      </c>
      <c r="J16" s="152"/>
      <c r="K16" s="153">
        <f>IF(D16=0,#N/A,D16/Population!C15*10000)</f>
        <v>750.57471264367825</v>
      </c>
      <c r="L16" s="153">
        <f>IF(E16=0,#N/A,E16/Population!D15*10000)</f>
        <v>617.04545454545462</v>
      </c>
      <c r="M16" s="153">
        <f>IF(F16=0,#N/A,F16/Population!E15*10000)</f>
        <v>591.84</v>
      </c>
      <c r="N16" s="153">
        <f>IF(G16=0,#N/A,G16/Population!F15*10000)</f>
        <v>492.72151898734177</v>
      </c>
      <c r="O16" s="154">
        <f>IF(H16=0,#N/A,H16/Population!G15*10000)</f>
        <v>442.40702073881033</v>
      </c>
      <c r="P16" s="466">
        <f t="shared" si="1"/>
        <v>6</v>
      </c>
      <c r="Q16" s="106"/>
      <c r="R16" s="456">
        <f>IDACI!C15</f>
        <v>22</v>
      </c>
      <c r="S16" s="457">
        <f t="shared" si="4"/>
        <v>541.49099999999999</v>
      </c>
      <c r="T16" s="458">
        <f t="shared" si="5"/>
        <v>-99.083979261189654</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675" t="str">
        <f t="shared" si="6"/>
        <v>Medway</v>
      </c>
      <c r="AG16" s="684">
        <f t="shared" si="7"/>
        <v>442.40702073881033</v>
      </c>
      <c r="AH16" s="216">
        <f t="shared" si="8"/>
        <v>6</v>
      </c>
      <c r="AI16" s="101"/>
      <c r="AJ16" s="239"/>
      <c r="AK16" s="240"/>
    </row>
    <row r="17" spans="1:37" s="138" customFormat="1" ht="13.5" customHeight="1" x14ac:dyDescent="0.2">
      <c r="A17" s="610" t="e">
        <f>VLOOKUP(B17,Sheet1!$B$4:$C$25,2,FALSE)</f>
        <v>#N/A</v>
      </c>
      <c r="B17" s="149" t="s">
        <v>13</v>
      </c>
      <c r="C17" s="133"/>
      <c r="D17" s="150">
        <v>2221</v>
      </c>
      <c r="E17" s="150">
        <v>2737</v>
      </c>
      <c r="F17" s="150">
        <v>2000</v>
      </c>
      <c r="G17" s="150">
        <v>2087</v>
      </c>
      <c r="H17" s="678">
        <v>2517</v>
      </c>
      <c r="I17" s="461">
        <f t="shared" si="3"/>
        <v>-8.0379978078187794E-2</v>
      </c>
      <c r="J17" s="152"/>
      <c r="K17" s="153">
        <f>IF(D17=0,#N/A,D17/Population!C16*10000)</f>
        <v>350.31545741324925</v>
      </c>
      <c r="L17" s="153">
        <f>IF(E17=0,#N/A,E17/Population!D16*10000)</f>
        <v>427.65625</v>
      </c>
      <c r="M17" s="153">
        <f>IF(F17=0,#N/A,F17/Population!E16*10000)</f>
        <v>306.74846625766872</v>
      </c>
      <c r="N17" s="153">
        <f>IF(G17=0,#N/A,G17/Population!F16*10000)</f>
        <v>315.7337367624811</v>
      </c>
      <c r="O17" s="154">
        <f>IF(H17=0,#N/A,H17/Population!G16*10000)</f>
        <v>374.85479403091773</v>
      </c>
      <c r="P17" s="466">
        <f t="shared" si="1"/>
        <v>4</v>
      </c>
      <c r="Q17" s="106"/>
      <c r="R17" s="456">
        <f>IDACI!C16</f>
        <v>19.7</v>
      </c>
      <c r="S17" s="457">
        <f t="shared" si="4"/>
        <v>518.77735000000007</v>
      </c>
      <c r="T17" s="458">
        <f t="shared" si="5"/>
        <v>-143.92255596908234</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675" t="str">
        <f t="shared" si="6"/>
        <v>Milton Keynes</v>
      </c>
      <c r="AG17" s="684">
        <f t="shared" si="7"/>
        <v>374.85479403091773</v>
      </c>
      <c r="AH17" s="216">
        <f t="shared" si="8"/>
        <v>4</v>
      </c>
      <c r="AI17" s="101"/>
      <c r="AJ17" s="239"/>
      <c r="AK17" s="240"/>
    </row>
    <row r="18" spans="1:37" s="138" customFormat="1" ht="13.5" customHeight="1" x14ac:dyDescent="0.2">
      <c r="A18" s="610" t="e">
        <f>VLOOKUP(B18,Sheet1!$B$4:$C$25,2,FALSE)</f>
        <v>#N/A</v>
      </c>
      <c r="B18" s="149" t="s">
        <v>14</v>
      </c>
      <c r="C18" s="133"/>
      <c r="D18" s="150">
        <v>6147</v>
      </c>
      <c r="E18" s="150">
        <v>5202</v>
      </c>
      <c r="F18" s="150">
        <v>3767</v>
      </c>
      <c r="G18" s="150">
        <v>5516</v>
      </c>
      <c r="H18" s="678">
        <v>6720</v>
      </c>
      <c r="I18" s="461">
        <f t="shared" si="3"/>
        <v>0.29181084198385238</v>
      </c>
      <c r="J18" s="152"/>
      <c r="K18" s="153">
        <f>IF(D18=0,#N/A,D18/Population!C17*10000)</f>
        <v>441.59482758620686</v>
      </c>
      <c r="L18" s="153">
        <f>IF(E18=0,#N/A,E18/Population!D17*10000)</f>
        <v>370.77690662865285</v>
      </c>
      <c r="M18" s="153">
        <f>IF(F18=0,#N/A,F18/Population!E17*10000)</f>
        <v>266.78470254957506</v>
      </c>
      <c r="N18" s="153">
        <f>IF(G18=0,#N/A,G18/Population!F17*10000)</f>
        <v>388.99858956276444</v>
      </c>
      <c r="O18" s="154">
        <f>IF(H18=0,#N/A,H18/Population!G17*10000)</f>
        <v>470.26879500619322</v>
      </c>
      <c r="P18" s="466">
        <f t="shared" si="1"/>
        <v>9</v>
      </c>
      <c r="Q18" s="106"/>
      <c r="R18" s="456">
        <f>IDACI!C17</f>
        <v>11.799999999999999</v>
      </c>
      <c r="S18" s="457">
        <f t="shared" si="4"/>
        <v>440.76089999999999</v>
      </c>
      <c r="T18" s="458">
        <f t="shared" si="5"/>
        <v>29.507895006193223</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675" t="str">
        <f t="shared" si="6"/>
        <v>Oxfordshire</v>
      </c>
      <c r="AG18" s="684">
        <f t="shared" si="7"/>
        <v>470.26879500619322</v>
      </c>
      <c r="AH18" s="216">
        <f t="shared" si="8"/>
        <v>9</v>
      </c>
      <c r="AI18" s="101"/>
      <c r="AJ18" s="239"/>
      <c r="AK18" s="240"/>
    </row>
    <row r="19" spans="1:37" s="138" customFormat="1" ht="13.5" customHeight="1" x14ac:dyDescent="0.2">
      <c r="A19" s="610" t="e">
        <f>VLOOKUP(B19,Sheet1!$B$4:$C$25,2,FALSE)</f>
        <v>#N/A</v>
      </c>
      <c r="B19" s="149" t="s">
        <v>15</v>
      </c>
      <c r="C19" s="133"/>
      <c r="D19" s="150">
        <v>2658</v>
      </c>
      <c r="E19" s="150">
        <v>3160</v>
      </c>
      <c r="F19" s="150">
        <v>1453</v>
      </c>
      <c r="G19" s="150">
        <v>1865</v>
      </c>
      <c r="H19" s="678">
        <v>2950</v>
      </c>
      <c r="I19" s="461">
        <f t="shared" si="3"/>
        <v>-6.6455696202531639E-2</v>
      </c>
      <c r="J19" s="152"/>
      <c r="K19" s="153">
        <f>IF(D19=0,#N/A,D19/Population!C18*10000)</f>
        <v>628.36879432624119</v>
      </c>
      <c r="L19" s="153">
        <f>IF(E19=0,#N/A,E19/Population!D18*10000)</f>
        <v>741.78403755868533</v>
      </c>
      <c r="M19" s="153">
        <f>IF(F19=0,#N/A,F19/Population!E18*10000)</f>
        <v>334.79262672811058</v>
      </c>
      <c r="N19" s="153">
        <f>IF(G19=0,#N/A,G19/Population!F18*10000)</f>
        <v>425.79908675799089</v>
      </c>
      <c r="O19" s="154">
        <f>IF(H19=0,#N/A,H19/Population!G18*10000)</f>
        <v>670.4545454545455</v>
      </c>
      <c r="P19" s="466">
        <f t="shared" si="1"/>
        <v>16</v>
      </c>
      <c r="Q19" s="106"/>
      <c r="R19" s="456">
        <f>IDACI!C18</f>
        <v>23.799999999999997</v>
      </c>
      <c r="S19" s="457">
        <f t="shared" si="4"/>
        <v>559.26689999999996</v>
      </c>
      <c r="T19" s="458">
        <f t="shared" si="5"/>
        <v>111.18764545454553</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675" t="str">
        <f t="shared" si="6"/>
        <v>Portsmouth</v>
      </c>
      <c r="AG19" s="684">
        <f t="shared" si="7"/>
        <v>670.4545454545455</v>
      </c>
      <c r="AH19" s="216">
        <f t="shared" si="8"/>
        <v>16</v>
      </c>
      <c r="AI19" s="101"/>
      <c r="AJ19" s="239"/>
      <c r="AK19" s="240"/>
    </row>
    <row r="20" spans="1:37" s="138" customFormat="1" ht="13.5" customHeight="1" x14ac:dyDescent="0.2">
      <c r="A20" s="610" t="e">
        <f>VLOOKUP(B20,Sheet1!$B$4:$C$25,2,FALSE)</f>
        <v>#N/A</v>
      </c>
      <c r="B20" s="149" t="s">
        <v>4</v>
      </c>
      <c r="C20" s="133"/>
      <c r="D20" s="150">
        <v>2365</v>
      </c>
      <c r="E20" s="150">
        <v>2129</v>
      </c>
      <c r="F20" s="150">
        <v>1197</v>
      </c>
      <c r="G20" s="150">
        <v>2171</v>
      </c>
      <c r="H20" s="678">
        <v>2945</v>
      </c>
      <c r="I20" s="461">
        <f t="shared" si="3"/>
        <v>0.38327853452325034</v>
      </c>
      <c r="J20" s="152"/>
      <c r="K20" s="153">
        <f>IF(D20=0,#N/A,D20/Population!C19*10000)</f>
        <v>695.58823529411768</v>
      </c>
      <c r="L20" s="153">
        <f>IF(E20=0,#N/A,E20/Population!D19*10000)</f>
        <v>613.54466858789624</v>
      </c>
      <c r="M20" s="153">
        <f>IF(F20=0,#N/A,F20/Population!E19*10000)</f>
        <v>333.42618384401112</v>
      </c>
      <c r="N20" s="153">
        <f>IF(G20=0,#N/A,G20/Population!F19*10000)</f>
        <v>596.42857142857144</v>
      </c>
      <c r="O20" s="154">
        <f>IF(H20=0,#N/A,H20/Population!G19*10000)</f>
        <v>803.74443928932078</v>
      </c>
      <c r="P20" s="466">
        <f t="shared" si="1"/>
        <v>18</v>
      </c>
      <c r="Q20" s="106"/>
      <c r="R20" s="456">
        <f>IDACI!C19</f>
        <v>19.8</v>
      </c>
      <c r="S20" s="457">
        <f t="shared" si="4"/>
        <v>519.76490000000001</v>
      </c>
      <c r="T20" s="458">
        <f t="shared" si="5"/>
        <v>283.97953928932077</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675" t="str">
        <f t="shared" si="6"/>
        <v>Reading</v>
      </c>
      <c r="AG20" s="684">
        <f t="shared" si="7"/>
        <v>803.74443928932078</v>
      </c>
      <c r="AH20" s="216">
        <f t="shared" si="8"/>
        <v>18</v>
      </c>
      <c r="AI20" s="101"/>
      <c r="AJ20" s="239"/>
      <c r="AK20" s="240"/>
    </row>
    <row r="21" spans="1:37" s="138" customFormat="1" ht="13.5" customHeight="1" x14ac:dyDescent="0.2">
      <c r="A21" s="610" t="e">
        <f>VLOOKUP(B21,Sheet1!$B$4:$C$25,2,FALSE)</f>
        <v>#N/A</v>
      </c>
      <c r="B21" s="149" t="s">
        <v>16</v>
      </c>
      <c r="C21" s="133"/>
      <c r="D21" s="150">
        <v>2448</v>
      </c>
      <c r="E21" s="150">
        <v>3455</v>
      </c>
      <c r="F21" s="150">
        <v>1879</v>
      </c>
      <c r="G21" s="150">
        <v>2588</v>
      </c>
      <c r="H21" s="678">
        <v>2339</v>
      </c>
      <c r="I21" s="461">
        <f t="shared" si="3"/>
        <v>-0.32301013024602027</v>
      </c>
      <c r="J21" s="152"/>
      <c r="K21" s="153">
        <f>IF(D21=0,#N/A,D21/Population!C20*10000)</f>
        <v>644.21052631578948</v>
      </c>
      <c r="L21" s="153">
        <f>IF(E21=0,#N/A,E21/Population!D20*10000)</f>
        <v>888.17480719794344</v>
      </c>
      <c r="M21" s="153">
        <f>IF(F21=0,#N/A,F21/Population!E20*10000)</f>
        <v>470.92731829573938</v>
      </c>
      <c r="N21" s="153">
        <f>IF(G21=0,#N/A,G21/Population!F20*10000)</f>
        <v>637.4384236453202</v>
      </c>
      <c r="O21" s="154">
        <f>IF(H21=0,#N/A,H21/Population!G20*10000)</f>
        <v>564.89397671835002</v>
      </c>
      <c r="P21" s="466">
        <f t="shared" si="1"/>
        <v>14</v>
      </c>
      <c r="Q21" s="106"/>
      <c r="R21" s="456">
        <f>IDACI!C20</f>
        <v>19.5</v>
      </c>
      <c r="S21" s="457">
        <f t="shared" si="4"/>
        <v>516.80225000000007</v>
      </c>
      <c r="T21" s="458">
        <f t="shared" si="5"/>
        <v>48.091726718349946</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675" t="str">
        <f t="shared" si="6"/>
        <v>Slough</v>
      </c>
      <c r="AG21" s="684">
        <f t="shared" si="7"/>
        <v>564.89397671835002</v>
      </c>
      <c r="AH21" s="216">
        <f t="shared" si="8"/>
        <v>14</v>
      </c>
      <c r="AI21" s="101"/>
      <c r="AJ21" s="239"/>
      <c r="AK21" s="240"/>
    </row>
    <row r="22" spans="1:37" s="138" customFormat="1" ht="13.5" customHeight="1" x14ac:dyDescent="0.2">
      <c r="A22" s="610" t="e">
        <f>VLOOKUP(B22,Sheet1!$B$4:$C$25,2,FALSE)</f>
        <v>#N/A</v>
      </c>
      <c r="B22" s="149" t="s">
        <v>93</v>
      </c>
      <c r="C22" s="133"/>
      <c r="D22" s="150">
        <v>6760</v>
      </c>
      <c r="E22" s="150">
        <v>6536</v>
      </c>
      <c r="F22" s="150">
        <v>4524</v>
      </c>
      <c r="G22" s="150">
        <v>4413</v>
      </c>
      <c r="H22" s="678">
        <v>4944</v>
      </c>
      <c r="I22" s="461">
        <f t="shared" si="3"/>
        <v>-0.24357405140758873</v>
      </c>
      <c r="J22" s="152"/>
      <c r="K22" s="153">
        <f>IF(D22=0,#N/A,D22/Population!C21*10000)</f>
        <v>621.32352941176475</v>
      </c>
      <c r="L22" s="153">
        <f>IF(E22=0,#N/A,E22/Population!D21*10000)</f>
        <v>600.73529411764707</v>
      </c>
      <c r="M22" s="153">
        <f>IF(F22=0,#N/A,F22/Population!E21*10000)</f>
        <v>415.42699724517905</v>
      </c>
      <c r="N22" s="153">
        <f>IF(G22=0,#N/A,G22/Population!F21*10000)</f>
        <v>404.12087912087912</v>
      </c>
      <c r="O22" s="154">
        <f>IF(H22=0,#N/A,H22/Population!G21*10000)</f>
        <v>450.86041018813211</v>
      </c>
      <c r="P22" s="491" t="str">
        <f t="shared" si="1"/>
        <v>--</v>
      </c>
      <c r="Q22" s="106"/>
      <c r="R22" s="456">
        <f>IDACI!C21</f>
        <v>14.8</v>
      </c>
      <c r="S22" s="457">
        <f t="shared" si="4"/>
        <v>470.38740000000007</v>
      </c>
      <c r="T22" s="458">
        <f t="shared" si="5"/>
        <v>-19.526989811867963</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675" t="str">
        <f>B23</f>
        <v>Southampton</v>
      </c>
      <c r="AG22" s="684">
        <f>O23</f>
        <v>532.05346586240762</v>
      </c>
      <c r="AH22" s="216">
        <f t="shared" si="8"/>
        <v>12</v>
      </c>
      <c r="AI22" s="101"/>
      <c r="AJ22" s="239"/>
      <c r="AK22" s="240"/>
    </row>
    <row r="23" spans="1:37" s="138" customFormat="1" ht="13.5" customHeight="1" x14ac:dyDescent="0.2">
      <c r="A23" s="610" t="e">
        <f>VLOOKUP(B23,Sheet1!$B$4:$C$25,2,FALSE)</f>
        <v>#N/A</v>
      </c>
      <c r="B23" s="149" t="s">
        <v>17</v>
      </c>
      <c r="C23" s="133"/>
      <c r="D23" s="150">
        <v>4536</v>
      </c>
      <c r="E23" s="520"/>
      <c r="F23" s="150">
        <v>2109</v>
      </c>
      <c r="G23" s="150">
        <v>3035</v>
      </c>
      <c r="H23" s="678">
        <v>2655</v>
      </c>
      <c r="I23" s="461"/>
      <c r="J23" s="152"/>
      <c r="K23" s="153">
        <f>IF(D23=0,#N/A,D23/Population!C22*10000)</f>
        <v>975.48387096774195</v>
      </c>
      <c r="L23" s="153" t="e">
        <f>IF(E23=0,#N/A,E23/Population!D22*10000)</f>
        <v>#N/A</v>
      </c>
      <c r="M23" s="153">
        <f>IF(F23=0,#N/A,F23/Population!E22*10000)</f>
        <v>433.95061728395063</v>
      </c>
      <c r="N23" s="153">
        <f>IF(G23=0,#N/A,G23/Population!F22*10000)</f>
        <v>616.869918699187</v>
      </c>
      <c r="O23" s="154">
        <f>IF(H23=0,#N/A,H23/Population!G22*10000)</f>
        <v>532.05346586240762</v>
      </c>
      <c r="P23" s="466">
        <f t="shared" si="1"/>
        <v>12</v>
      </c>
      <c r="Q23" s="106"/>
      <c r="R23" s="456">
        <f>IDACI!C22</f>
        <v>25</v>
      </c>
      <c r="S23" s="457">
        <f t="shared" si="4"/>
        <v>571.11750000000006</v>
      </c>
      <c r="T23" s="458">
        <f t="shared" si="5"/>
        <v>-39.064034137592444</v>
      </c>
      <c r="U23" s="175"/>
      <c r="V23" s="191"/>
      <c r="W23" s="208"/>
      <c r="X23" s="213" t="str">
        <f t="shared" si="2"/>
        <v>Southampton</v>
      </c>
      <c r="Y23" s="214">
        <v>15</v>
      </c>
      <c r="Z23" s="215">
        <f>IF(D23&gt;0,Population!C22,"")</f>
        <v>46500</v>
      </c>
      <c r="AA23" s="215" t="str">
        <f>IF(E23&gt;0,Population!D22,"")</f>
        <v/>
      </c>
      <c r="AB23" s="215">
        <f>IF(F23&gt;0,Population!E22,"")</f>
        <v>48600</v>
      </c>
      <c r="AC23" s="215">
        <f>IF(G23&gt;0,Population!F22,"")</f>
        <v>49200</v>
      </c>
      <c r="AD23" s="215">
        <f>IF(H23&gt;0,Population!G22,"")</f>
        <v>49901</v>
      </c>
      <c r="AE23" s="101"/>
      <c r="AF23" s="675" t="str">
        <f>B24</f>
        <v>Surrey</v>
      </c>
      <c r="AG23" s="684">
        <f t="shared" ref="AG23" si="9">O24</f>
        <v>464.17167633851869</v>
      </c>
      <c r="AH23" s="216">
        <f>RANK(AG23,$AG$9:$AG$27,1)</f>
        <v>8</v>
      </c>
      <c r="AI23" s="101"/>
      <c r="AJ23" s="239"/>
      <c r="AK23" s="240"/>
    </row>
    <row r="24" spans="1:37" s="138" customFormat="1" ht="13.5" customHeight="1" x14ac:dyDescent="0.2">
      <c r="A24" s="610" t="e">
        <f>VLOOKUP(B24,Sheet1!$B$4:$C$25,2,FALSE)</f>
        <v>#N/A</v>
      </c>
      <c r="B24" s="149" t="s">
        <v>8</v>
      </c>
      <c r="C24" s="133"/>
      <c r="D24" s="150">
        <v>11776</v>
      </c>
      <c r="E24" s="150">
        <v>11426</v>
      </c>
      <c r="F24" s="150">
        <v>8993</v>
      </c>
      <c r="G24" s="150">
        <v>12174</v>
      </c>
      <c r="H24" s="678">
        <v>12022</v>
      </c>
      <c r="I24" s="461">
        <f t="shared" si="3"/>
        <v>5.2161736390687906E-2</v>
      </c>
      <c r="J24" s="152"/>
      <c r="K24" s="153">
        <f>IF(D24=0,#N/A,D24/Population!C23*10000)</f>
        <v>471.79487179487182</v>
      </c>
      <c r="L24" s="153">
        <f>IF(E24=0,#N/A,E24/Population!D23*10000)</f>
        <v>453.41269841269843</v>
      </c>
      <c r="M24" s="153">
        <f>IF(F24=0,#N/A,F24/Population!E23*10000)</f>
        <v>353.22073841319718</v>
      </c>
      <c r="N24" s="153">
        <f>IF(G24=0,#N/A,G24/Population!F23*10000)</f>
        <v>474.80499219968794</v>
      </c>
      <c r="O24" s="154">
        <f>IF(H24=0,#N/A,H24/Population!G23*10000)</f>
        <v>464.17167633851869</v>
      </c>
      <c r="P24" s="466">
        <f t="shared" si="1"/>
        <v>8</v>
      </c>
      <c r="Q24" s="106"/>
      <c r="R24" s="456">
        <f>IDACI!C23</f>
        <v>9.7000000000000011</v>
      </c>
      <c r="S24" s="457">
        <f t="shared" si="4"/>
        <v>420.02235000000002</v>
      </c>
      <c r="T24" s="458">
        <f t="shared" si="5"/>
        <v>44.149326338518676</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675" t="str">
        <f>B27</f>
        <v>West Berkshire</v>
      </c>
      <c r="AG24" s="684">
        <f>O27</f>
        <v>418.30174501127158</v>
      </c>
      <c r="AH24" s="216">
        <f t="shared" si="8"/>
        <v>5</v>
      </c>
      <c r="AI24" s="101"/>
      <c r="AJ24" s="239"/>
      <c r="AK24" s="240"/>
    </row>
    <row r="25" spans="1:37" s="138" customFormat="1" ht="13.5" customHeight="1" x14ac:dyDescent="0.2">
      <c r="A25" s="610" t="e">
        <f>VLOOKUP(B25,Sheet1!$B$4:$C$25,2,FALSE)</f>
        <v>#N/A</v>
      </c>
      <c r="B25" s="149" t="s">
        <v>123</v>
      </c>
      <c r="C25" s="133"/>
      <c r="D25" s="150">
        <v>1793</v>
      </c>
      <c r="E25" s="150">
        <v>2297</v>
      </c>
      <c r="F25" s="150">
        <v>2649</v>
      </c>
      <c r="G25" s="150">
        <v>3139</v>
      </c>
      <c r="H25" s="678">
        <v>2994</v>
      </c>
      <c r="I25" s="461">
        <f t="shared" si="3"/>
        <v>0.30343926861123205</v>
      </c>
      <c r="J25" s="152"/>
      <c r="K25" s="153">
        <f>IF(D25=0,#N/A,D25/Population!C24*10000)</f>
        <v>378.27004219409281</v>
      </c>
      <c r="L25" s="153">
        <f>IF(E25=0,#N/A,E25/Population!D24*10000)</f>
        <v>479.54070981210856</v>
      </c>
      <c r="M25" s="153">
        <f>IF(F25=0,#N/A,F25/Population!E24*10000)</f>
        <v>545.06172839506166</v>
      </c>
      <c r="N25" s="153">
        <f>IF(G25=0,#N/A,G25/Population!F24*10000)</f>
        <v>640.61224489795916</v>
      </c>
      <c r="O25" s="154">
        <f>IF(H25=0,#N/A,H25/Population!G24*10000)</f>
        <v>605.313169706037</v>
      </c>
      <c r="P25" s="491" t="str">
        <f t="shared" si="1"/>
        <v>--</v>
      </c>
      <c r="Q25" s="106"/>
      <c r="R25" s="456">
        <f>IDACI!C24</f>
        <v>17.2</v>
      </c>
      <c r="S25" s="457">
        <f t="shared" si="4"/>
        <v>494.08860000000004</v>
      </c>
      <c r="T25" s="458">
        <f t="shared" si="5"/>
        <v>111.22456970603696</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675" t="str">
        <f>B28</f>
        <v>West Sussex</v>
      </c>
      <c r="AG25" s="684">
        <f>O28</f>
        <v>444.39657430965116</v>
      </c>
      <c r="AH25" s="216">
        <f t="shared" si="8"/>
        <v>7</v>
      </c>
      <c r="AI25" s="101"/>
      <c r="AJ25" s="239"/>
      <c r="AK25" s="240"/>
    </row>
    <row r="26" spans="1:37" s="138" customFormat="1" ht="13.5" customHeight="1" x14ac:dyDescent="0.2">
      <c r="A26" s="610" t="e">
        <f>VLOOKUP(B26,Sheet1!$B$4:$C$25,2,FALSE)</f>
        <v>#N/A</v>
      </c>
      <c r="B26" s="149" t="s">
        <v>124</v>
      </c>
      <c r="C26" s="133"/>
      <c r="D26" s="150">
        <v>2656</v>
      </c>
      <c r="E26" s="150">
        <v>2408</v>
      </c>
      <c r="F26" s="150">
        <v>1488</v>
      </c>
      <c r="G26" s="150">
        <v>1558</v>
      </c>
      <c r="H26" s="678">
        <v>1012</v>
      </c>
      <c r="I26" s="461">
        <f t="shared" si="3"/>
        <v>-0.57973421926910296</v>
      </c>
      <c r="J26" s="152"/>
      <c r="K26" s="153">
        <f>IF(D26=0,#N/A,D26/Population!C25*10000)</f>
        <v>1066.6666666666667</v>
      </c>
      <c r="L26" s="153">
        <f>IF(E26=0,#N/A,E26/Population!D25*10000)</f>
        <v>970.96774193548379</v>
      </c>
      <c r="M26" s="153">
        <f>IF(F26=0,#N/A,F26/Population!E25*10000)</f>
        <v>592.82868525896413</v>
      </c>
      <c r="N26" s="153">
        <f>IF(G26=0,#N/A,G26/Population!F25*10000)</f>
        <v>618.2539682539682</v>
      </c>
      <c r="O26" s="154">
        <f>IF(H26=0,#N/A,H26/Population!G25*10000)</f>
        <v>398.84917037796083</v>
      </c>
      <c r="P26" s="491" t="str">
        <f t="shared" si="1"/>
        <v>--</v>
      </c>
      <c r="Q26" s="106"/>
      <c r="R26" s="456">
        <f>IDACI!C25</f>
        <v>24.1</v>
      </c>
      <c r="S26" s="457">
        <f t="shared" si="4"/>
        <v>562.22955000000002</v>
      </c>
      <c r="T26" s="458">
        <f t="shared" si="5"/>
        <v>-163.38037962203919</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675" t="str">
        <f>B29</f>
        <v>Windsor &amp; Maidenhead</v>
      </c>
      <c r="AG26" s="684">
        <f t="shared" ref="AG26:AG27" si="10">O29</f>
        <v>195.45880149812734</v>
      </c>
      <c r="AH26" s="216">
        <f t="shared" si="8"/>
        <v>1</v>
      </c>
      <c r="AI26" s="101"/>
      <c r="AJ26" s="239"/>
      <c r="AK26" s="240"/>
    </row>
    <row r="27" spans="1:37" s="138" customFormat="1" ht="13.5" customHeight="1" x14ac:dyDescent="0.2">
      <c r="A27" s="610" t="e">
        <f>VLOOKUP(B27,Sheet1!$B$4:$C$25,2,FALSE)</f>
        <v>#N/A</v>
      </c>
      <c r="B27" s="149" t="s">
        <v>18</v>
      </c>
      <c r="C27" s="133"/>
      <c r="D27" s="150">
        <v>1439</v>
      </c>
      <c r="E27" s="155">
        <v>1497</v>
      </c>
      <c r="F27" s="150">
        <v>887</v>
      </c>
      <c r="G27" s="150">
        <v>1434</v>
      </c>
      <c r="H27" s="678">
        <v>1503</v>
      </c>
      <c r="I27" s="461">
        <f t="shared" si="3"/>
        <v>4.0080160320641279E-3</v>
      </c>
      <c r="J27" s="152"/>
      <c r="K27" s="153">
        <f>IF(D27=0,#N/A,D27/Population!C26*10000)</f>
        <v>400.83565459610026</v>
      </c>
      <c r="L27" s="153">
        <f>IF(E27=0,#N/A,E27/Population!D26*10000)</f>
        <v>419.32773109243698</v>
      </c>
      <c r="M27" s="153">
        <f>IF(F27=0,#N/A,F27/Population!E26*10000)</f>
        <v>249.15730337078651</v>
      </c>
      <c r="N27" s="153">
        <f>IF(G27=0,#N/A,G27/Population!F26*10000)</f>
        <v>401.68067226890759</v>
      </c>
      <c r="O27" s="154">
        <f>IF(H27=0,#N/A,H27/Population!G26*10000)</f>
        <v>418.30174501127158</v>
      </c>
      <c r="P27" s="466">
        <f t="shared" si="1"/>
        <v>5</v>
      </c>
      <c r="Q27" s="106"/>
      <c r="R27" s="456">
        <f>IDACI!C26</f>
        <v>10.4</v>
      </c>
      <c r="S27" s="457">
        <f t="shared" si="4"/>
        <v>426.93520000000001</v>
      </c>
      <c r="T27" s="458">
        <f t="shared" si="5"/>
        <v>-8.6334549887284311</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675" t="str">
        <f>B30</f>
        <v>Wokingham</v>
      </c>
      <c r="AG27" s="684">
        <f t="shared" si="10"/>
        <v>230.14808385281043</v>
      </c>
      <c r="AH27" s="216">
        <f t="shared" si="8"/>
        <v>2</v>
      </c>
      <c r="AI27" s="101"/>
      <c r="AJ27" s="239"/>
      <c r="AK27" s="240"/>
    </row>
    <row r="28" spans="1:37" s="138" customFormat="1" ht="13.5" customHeight="1" x14ac:dyDescent="0.2">
      <c r="A28" s="610" t="e">
        <f>VLOOKUP(B28,Sheet1!$B$4:$C$25,2,FALSE)</f>
        <v>#N/A</v>
      </c>
      <c r="B28" s="149" t="s">
        <v>6</v>
      </c>
      <c r="C28" s="133"/>
      <c r="D28" s="150">
        <v>11224</v>
      </c>
      <c r="E28" s="155">
        <v>7222</v>
      </c>
      <c r="F28" s="150">
        <v>5185</v>
      </c>
      <c r="G28" s="150">
        <v>7465</v>
      </c>
      <c r="H28" s="678">
        <v>7633</v>
      </c>
      <c r="I28" s="461">
        <f t="shared" si="3"/>
        <v>5.6909443367488231E-2</v>
      </c>
      <c r="J28" s="152"/>
      <c r="K28" s="153">
        <f>IF(D28=0,#N/A,D28/Population!C27*10000)</f>
        <v>677.77777777777783</v>
      </c>
      <c r="L28" s="153">
        <f>IF(E28=0,#N/A,E28/Population!D27*10000)</f>
        <v>432.45508982035926</v>
      </c>
      <c r="M28" s="153">
        <f>IF(F28=0,#N/A,F28/Population!E27*10000)</f>
        <v>307.16824644549763</v>
      </c>
      <c r="N28" s="153">
        <f>IF(G28=0,#N/A,G28/Population!F27*10000)</f>
        <v>438.08685446009389</v>
      </c>
      <c r="O28" s="154">
        <f>IF(H28=0,#N/A,H28/Population!G27*10000)</f>
        <v>444.39657430965116</v>
      </c>
      <c r="P28" s="466">
        <f t="shared" si="1"/>
        <v>7</v>
      </c>
      <c r="Q28" s="106"/>
      <c r="R28" s="456">
        <f>IDACI!C27</f>
        <v>12.9</v>
      </c>
      <c r="S28" s="457">
        <f t="shared" si="4"/>
        <v>451.62395000000004</v>
      </c>
      <c r="T28" s="458">
        <f t="shared" si="5"/>
        <v>-7.2273756903488788</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101"/>
      <c r="AJ28" s="239"/>
      <c r="AK28" s="240"/>
    </row>
    <row r="29" spans="1:37" s="138" customFormat="1" ht="13.5" customHeight="1" x14ac:dyDescent="0.2">
      <c r="A29" s="610" t="e">
        <f>VLOOKUP(B29,Sheet1!$B$4:$C$25,2,FALSE)</f>
        <v>#N/A</v>
      </c>
      <c r="B29" s="149" t="s">
        <v>46</v>
      </c>
      <c r="C29" s="133"/>
      <c r="D29" s="155">
        <v>974</v>
      </c>
      <c r="E29" s="150">
        <v>845</v>
      </c>
      <c r="F29" s="150">
        <v>779</v>
      </c>
      <c r="G29" s="150">
        <v>924</v>
      </c>
      <c r="H29" s="678">
        <v>668</v>
      </c>
      <c r="I29" s="461">
        <f t="shared" si="3"/>
        <v>-0.20946745562130178</v>
      </c>
      <c r="J29" s="152"/>
      <c r="K29" s="153">
        <f>IF(D29=0,#N/A,D29/Population!C28*10000)</f>
        <v>294.25981873111783</v>
      </c>
      <c r="L29" s="153">
        <f>IF(E29=0,#N/A,E29/Population!D28*10000)</f>
        <v>253.75375375375376</v>
      </c>
      <c r="M29" s="153">
        <f>IF(F29=0,#N/A,F29/Population!E28*10000)</f>
        <v>233.23353293413174</v>
      </c>
      <c r="N29" s="153">
        <f>IF(G29=0,#N/A,G29/Population!F28*10000)</f>
        <v>274.18397626112761</v>
      </c>
      <c r="O29" s="154">
        <f>IF(H29=0,#N/A,H29/Population!G28*10000)</f>
        <v>195.45880149812734</v>
      </c>
      <c r="P29" s="466">
        <f t="shared" si="1"/>
        <v>1</v>
      </c>
      <c r="Q29" s="106"/>
      <c r="R29" s="456">
        <f>IDACI!C28</f>
        <v>8.4</v>
      </c>
      <c r="S29" s="457">
        <f t="shared" si="4"/>
        <v>407.18420000000003</v>
      </c>
      <c r="T29" s="458">
        <f t="shared" si="5"/>
        <v>-211.72539850187269</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101"/>
      <c r="AJ29" s="239"/>
      <c r="AK29" s="240"/>
    </row>
    <row r="30" spans="1:37" s="138" customFormat="1" ht="13.5" customHeight="1" x14ac:dyDescent="0.2">
      <c r="A30" s="610" t="e">
        <f>VLOOKUP(B30,Sheet1!$B$4:$C$25,2,FALSE)</f>
        <v>#N/A</v>
      </c>
      <c r="B30" s="149" t="s">
        <v>19</v>
      </c>
      <c r="C30" s="133"/>
      <c r="D30" s="155">
        <v>1498</v>
      </c>
      <c r="E30" s="150">
        <v>1199</v>
      </c>
      <c r="F30" s="150">
        <v>887</v>
      </c>
      <c r="G30" s="150">
        <v>1128</v>
      </c>
      <c r="H30" s="678">
        <v>875</v>
      </c>
      <c r="I30" s="461">
        <f t="shared" si="3"/>
        <v>-0.27022518765638032</v>
      </c>
      <c r="J30" s="152"/>
      <c r="K30" s="153">
        <f>IF(D30=0,#N/A,D30/Population!C29*10000)</f>
        <v>418.43575418994419</v>
      </c>
      <c r="L30" s="153">
        <f>IF(E30=0,#N/A,E30/Population!D29*10000)</f>
        <v>331.21546961325964</v>
      </c>
      <c r="M30" s="153">
        <f>IF(F30=0,#N/A,F30/Population!E29*10000)</f>
        <v>240.37940379403793</v>
      </c>
      <c r="N30" s="153">
        <f>IF(G30=0,#N/A,G30/Population!F29*10000)</f>
        <v>302.41286863270778</v>
      </c>
      <c r="O30" s="154">
        <f>IF(H30=0,#N/A,H30/Population!G29*10000)</f>
        <v>230.14808385281043</v>
      </c>
      <c r="P30" s="466">
        <f t="shared" si="1"/>
        <v>2</v>
      </c>
      <c r="Q30" s="106"/>
      <c r="R30" s="456">
        <f>IDACI!C29</f>
        <v>6.8000000000000007</v>
      </c>
      <c r="S30" s="457">
        <f t="shared" si="4"/>
        <v>391.38340000000005</v>
      </c>
      <c r="T30" s="458">
        <f t="shared" si="5"/>
        <v>-161.23531614718962</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101"/>
      <c r="AJ30" s="239"/>
      <c r="AK30" s="240"/>
    </row>
    <row r="31" spans="1:37" s="138" customFormat="1" ht="13.5" customHeight="1" x14ac:dyDescent="0.2">
      <c r="A31" s="174"/>
      <c r="B31" s="182" t="s">
        <v>69</v>
      </c>
      <c r="C31" s="133"/>
      <c r="D31" s="183">
        <f>IF(SUM(D9:D21,D23:D24,D27:D30)&gt;0,SUM(D9:D21,D23:D24,D27:D30),"")</f>
        <v>102926</v>
      </c>
      <c r="E31" s="183">
        <f t="shared" ref="E31" si="11">IF(SUM(E9:E21,E23:E24,E27:E30)&gt;0,SUM(E9:E21,E23:E24,E27:E30),"")</f>
        <v>94291</v>
      </c>
      <c r="F31" s="183">
        <f>IF(SUM(F9:F21,F23:F24,F27:F30)&gt;0,SUM(F9:F21,F23:F24,F27:F30),"")</f>
        <v>80401</v>
      </c>
      <c r="G31" s="183">
        <f>IF(SUM(G9:G21,G23:G24,G27:G30)&gt;0,SUM(G9:G21,G23:G24,G27:G30),"")</f>
        <v>91316</v>
      </c>
      <c r="H31" s="184">
        <f>IF(SUM(H9:H21,H23:H24,H27:H30)&gt;0,SUM(H9:H21,H23:H24,H27:H30),"")</f>
        <v>98779</v>
      </c>
      <c r="I31" s="619">
        <f>IF(H31=0,"",(H31-E31)/E31)</f>
        <v>4.7597331664740006E-2</v>
      </c>
      <c r="J31" s="152"/>
      <c r="K31" s="185">
        <f>IF(D31=0,#N/A,D31/Population!C30*10000)</f>
        <v>549.70091860713524</v>
      </c>
      <c r="L31" s="185">
        <f>IF(E31=0,#N/A,E31/Population!D30*10000)</f>
        <v>499.74030103879579</v>
      </c>
      <c r="M31" s="185">
        <f>IF(F31=0,#N/A,F31/Population!E30*10000)</f>
        <v>422.22980779329902</v>
      </c>
      <c r="N31" s="185">
        <f>IF(G31=0,#N/A,G31/Population!F30*10000)</f>
        <v>476.07528283196916</v>
      </c>
      <c r="O31" s="186">
        <f>H31/AD31*10000</f>
        <v>510.96295093143834</v>
      </c>
      <c r="P31" s="452" t="s">
        <v>90</v>
      </c>
      <c r="Q31" s="106"/>
      <c r="R31" s="454">
        <f>IDACI!C30</f>
        <v>14.45223640702325</v>
      </c>
      <c r="S31" s="185">
        <f t="shared" si="4"/>
        <v>466.95306063755811</v>
      </c>
      <c r="T31" s="459">
        <f t="shared" si="5"/>
        <v>44.009890293880233</v>
      </c>
      <c r="U31" s="175"/>
      <c r="V31" s="191"/>
      <c r="W31" s="208"/>
      <c r="X31" s="213" t="str">
        <f t="shared" si="2"/>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101"/>
      <c r="AJ31" s="239"/>
      <c r="AK31" s="240"/>
    </row>
    <row r="32" spans="1:37" s="138" customFormat="1" ht="13.5" customHeight="1" x14ac:dyDescent="0.2">
      <c r="A32" s="381"/>
      <c r="B32" s="437" t="s">
        <v>138</v>
      </c>
      <c r="C32" s="133"/>
      <c r="D32" s="438">
        <v>674220</v>
      </c>
      <c r="E32" s="438">
        <v>654450</v>
      </c>
      <c r="F32" s="438">
        <v>550810</v>
      </c>
      <c r="G32" s="438">
        <v>571640</v>
      </c>
      <c r="H32" s="439">
        <v>606920</v>
      </c>
      <c r="I32" s="477">
        <f>IF(H32=0,"",(H32-E32)/E32)</f>
        <v>-7.2625869050347625E-2</v>
      </c>
      <c r="J32" s="152"/>
      <c r="K32" s="440">
        <f>IF(D32=0,#N/A,D32/Population!C31*10000)</f>
        <v>591.55077867953503</v>
      </c>
      <c r="L32" s="440">
        <f>IF(E32=0,#N/A,E32/Population!D31*10000)</f>
        <v>570.13302668374149</v>
      </c>
      <c r="M32" s="440">
        <f>IF(F32=0,#N/A,F32/Population!E31*10000)</f>
        <v>475.17620366296575</v>
      </c>
      <c r="N32" s="440">
        <f>IF(G32=0,#N/A,G32/Population!F31*10000)</f>
        <v>489.50581868315362</v>
      </c>
      <c r="O32" s="441">
        <f>IF(H32=0,#N/A,H32/Population!G31*10000)</f>
        <v>514.98153161779737</v>
      </c>
      <c r="P32" s="453" t="s">
        <v>90</v>
      </c>
      <c r="Q32" s="106"/>
      <c r="R32" s="455">
        <f>IDACI!C31</f>
        <v>19.902611588091716</v>
      </c>
      <c r="S32" s="440">
        <f t="shared" si="4"/>
        <v>520.77824073819977</v>
      </c>
      <c r="T32" s="460">
        <f t="shared" si="5"/>
        <v>-5.7967091204023973</v>
      </c>
      <c r="U32" s="175"/>
      <c r="V32" s="191"/>
      <c r="W32" s="208"/>
      <c r="X32" s="213" t="str">
        <f t="shared" si="2"/>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101"/>
      <c r="AJ32" s="239"/>
      <c r="AK32" s="240"/>
    </row>
    <row r="33" spans="1:64"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100"/>
      <c r="AJ33" s="88"/>
      <c r="AK33" s="241"/>
    </row>
    <row r="34" spans="1:64"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100"/>
      <c r="AJ34" s="88"/>
      <c r="AK34" s="237"/>
      <c r="AL34" s="116"/>
      <c r="AM34" s="116"/>
      <c r="AN34" s="116"/>
      <c r="AO34" s="116"/>
      <c r="AP34" s="116"/>
      <c r="AQ34" s="116"/>
      <c r="AR34" s="116"/>
    </row>
    <row r="35" spans="1:64"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100"/>
      <c r="AJ35" s="88"/>
      <c r="AK35" s="237"/>
      <c r="AL35" s="116"/>
      <c r="AM35" s="116"/>
      <c r="AN35" s="116"/>
      <c r="AO35" s="116"/>
      <c r="AP35" s="116"/>
      <c r="AQ35" s="116"/>
      <c r="AR35" s="116"/>
    </row>
    <row r="36" spans="1:64"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100"/>
      <c r="AK36" s="241"/>
      <c r="AM36" s="124">
        <v>10</v>
      </c>
      <c r="AN36" s="124">
        <v>11</v>
      </c>
      <c r="AO36" s="124">
        <v>12</v>
      </c>
      <c r="AP36" s="124">
        <v>13</v>
      </c>
      <c r="AQ36" s="124">
        <v>14</v>
      </c>
      <c r="AS36" s="124">
        <v>3</v>
      </c>
      <c r="AT36" s="54">
        <v>4</v>
      </c>
      <c r="AU36" s="54">
        <v>5</v>
      </c>
      <c r="AV36" s="54">
        <v>6</v>
      </c>
      <c r="AW36" s="53">
        <v>7</v>
      </c>
      <c r="AX36" s="124">
        <v>3</v>
      </c>
      <c r="AY36" s="54">
        <v>4</v>
      </c>
      <c r="AZ36" s="54">
        <v>5</v>
      </c>
      <c r="BA36" s="54">
        <v>6</v>
      </c>
      <c r="BB36" s="53">
        <v>7</v>
      </c>
      <c r="BC36" s="53"/>
      <c r="BD36" s="53"/>
      <c r="BE36" s="124">
        <v>3</v>
      </c>
      <c r="BF36" s="124">
        <v>4</v>
      </c>
      <c r="BG36" s="124">
        <v>5</v>
      </c>
      <c r="BJ36" s="124">
        <v>6</v>
      </c>
      <c r="BK36" s="124">
        <v>7</v>
      </c>
      <c r="BL36" s="124">
        <v>8</v>
      </c>
    </row>
    <row r="37" spans="1:64"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100"/>
      <c r="AJ37" s="88"/>
      <c r="AK37" s="240"/>
      <c r="AL37" s="138"/>
      <c r="AM37" s="416" t="s">
        <v>88</v>
      </c>
      <c r="AN37" s="417"/>
      <c r="AO37" s="417"/>
      <c r="AP37" s="417"/>
      <c r="AQ37" s="417"/>
      <c r="AR37" s="416" t="s">
        <v>95</v>
      </c>
      <c r="AS37" s="85" t="s">
        <v>155</v>
      </c>
      <c r="AT37" s="54"/>
      <c r="AU37" s="54"/>
      <c r="AV37" s="54"/>
      <c r="AW37" s="53"/>
      <c r="AX37" s="85" t="s">
        <v>218</v>
      </c>
      <c r="AY37" s="54"/>
      <c r="AZ37" s="54"/>
      <c r="BA37" s="54"/>
      <c r="BB37" s="53"/>
      <c r="BC37" s="53"/>
      <c r="BD37" s="53"/>
    </row>
    <row r="38" spans="1:64"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100"/>
      <c r="AJ38" s="88"/>
      <c r="AK38" s="240"/>
      <c r="AL38" s="138"/>
      <c r="AM38" s="416"/>
      <c r="AN38" s="416"/>
      <c r="AO38" s="416"/>
      <c r="AP38" s="416"/>
      <c r="AQ38" s="416"/>
      <c r="AR38" s="417"/>
      <c r="AS38" s="416"/>
      <c r="AT38" s="416"/>
      <c r="AU38" s="416"/>
      <c r="AV38" s="416"/>
      <c r="AW38" s="416"/>
      <c r="AX38" s="615"/>
      <c r="AY38" s="615"/>
      <c r="AZ38" s="615"/>
      <c r="BA38" s="615"/>
      <c r="BB38" s="615"/>
      <c r="BC38" s="925" t="s">
        <v>217</v>
      </c>
      <c r="BD38" s="925"/>
      <c r="BE38" s="925"/>
      <c r="BF38" s="925"/>
      <c r="BG38" s="925"/>
      <c r="BH38" s="925" t="s">
        <v>216</v>
      </c>
      <c r="BI38" s="925"/>
      <c r="BJ38" s="925"/>
      <c r="BK38" s="925"/>
      <c r="BL38" s="925"/>
    </row>
    <row r="39" spans="1:64"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218" t="s">
        <v>45</v>
      </c>
      <c r="Y39" s="218" t="s">
        <v>10</v>
      </c>
      <c r="Z39" s="218" t="s">
        <v>105</v>
      </c>
      <c r="AA39" s="874" t="s">
        <v>71</v>
      </c>
      <c r="AB39" s="874" t="s">
        <v>72</v>
      </c>
      <c r="AC39" s="100"/>
      <c r="AD39" s="100"/>
      <c r="AE39" s="100"/>
      <c r="AF39" s="100"/>
      <c r="AG39" s="100"/>
      <c r="AH39" s="100"/>
      <c r="AI39" s="100"/>
      <c r="AJ39" s="100"/>
      <c r="AK39" s="240"/>
      <c r="AL39" s="138"/>
      <c r="AM39" s="416">
        <f>D8</f>
        <v>2013</v>
      </c>
      <c r="AN39" s="416">
        <f>E8</f>
        <v>2014</v>
      </c>
      <c r="AO39" s="416">
        <f>F8</f>
        <v>2015</v>
      </c>
      <c r="AP39" s="416">
        <f>G8</f>
        <v>2016</v>
      </c>
      <c r="AQ39" s="416">
        <f>H8</f>
        <v>2017</v>
      </c>
      <c r="AR39" s="417"/>
      <c r="AS39" s="481" t="s">
        <v>149</v>
      </c>
      <c r="AT39" s="481" t="s">
        <v>150</v>
      </c>
      <c r="AU39" s="481" t="s">
        <v>151</v>
      </c>
      <c r="AV39" s="481" t="s">
        <v>152</v>
      </c>
      <c r="AW39" s="482" t="s">
        <v>153</v>
      </c>
      <c r="AX39" s="615">
        <v>2014</v>
      </c>
      <c r="AY39" s="615">
        <v>2014</v>
      </c>
      <c r="AZ39" s="615">
        <v>2015</v>
      </c>
      <c r="BA39" s="615">
        <v>2016</v>
      </c>
      <c r="BB39" s="615">
        <v>2017</v>
      </c>
      <c r="BC39" s="615">
        <v>2014</v>
      </c>
      <c r="BD39" s="615">
        <v>2014</v>
      </c>
      <c r="BE39" s="488" t="e">
        <f>#REF!</f>
        <v>#REF!</v>
      </c>
      <c r="BF39" s="488" t="e">
        <f>#REF!</f>
        <v>#REF!</v>
      </c>
      <c r="BG39" s="488" t="e">
        <f>#REF!</f>
        <v>#REF!</v>
      </c>
      <c r="BH39" s="615">
        <v>2014</v>
      </c>
      <c r="BI39" s="615">
        <v>2014</v>
      </c>
      <c r="BJ39" s="488" t="e">
        <f>#REF!</f>
        <v>#REF!</v>
      </c>
      <c r="BK39" s="488" t="e">
        <f>#REF!</f>
        <v>#REF!</v>
      </c>
      <c r="BL39" s="488" t="e">
        <f>#REF!</f>
        <v>#REF!</v>
      </c>
    </row>
    <row r="40" spans="1:64"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86" t="e">
        <f ca="1">OFFSET(B8,$X$4,0)</f>
        <v>#N/A</v>
      </c>
      <c r="Y40" s="219" t="e">
        <f ca="1">OFFSET(R7,(VLOOKUP(X40,$Y$41:$Z$62,2,FALSE)),0)</f>
        <v>#N/A</v>
      </c>
      <c r="Z40" s="219" t="e">
        <f ca="1">(OFFSET(O7,(VLOOKUP(X40,$Y$41:$Z$62,2,FALSE)),0))</f>
        <v>#N/A</v>
      </c>
      <c r="AA40" s="875"/>
      <c r="AB40" s="875"/>
      <c r="AC40" s="100"/>
      <c r="AD40" s="100"/>
      <c r="AE40" s="100"/>
      <c r="AF40" s="100"/>
      <c r="AG40" s="100"/>
      <c r="AH40" s="100"/>
      <c r="AI40" s="100"/>
      <c r="AJ40" s="363" t="b">
        <v>1</v>
      </c>
      <c r="AK40" s="240" t="s">
        <v>1</v>
      </c>
      <c r="AL40" s="138" t="str">
        <f t="shared" ref="AL40:AL63" si="12">IF(AJ40=TRUE,B9,"")</f>
        <v>Bracknell Forest</v>
      </c>
      <c r="AM40" s="201">
        <f t="shared" ref="AM40:AQ49" si="13">VLOOKUP($AL40,$B$9:$O$32,AM$36,FALSE)</f>
        <v>476.69172932330827</v>
      </c>
      <c r="AN40" s="201">
        <f t="shared" si="13"/>
        <v>363.46863468634689</v>
      </c>
      <c r="AO40" s="201">
        <f t="shared" si="13"/>
        <v>354.67625899280574</v>
      </c>
      <c r="AP40" s="201">
        <f t="shared" si="13"/>
        <v>389.71631205673754</v>
      </c>
      <c r="AQ40" s="201">
        <f t="shared" si="13"/>
        <v>494.42748633491874</v>
      </c>
      <c r="AR40" s="202">
        <f>VLOOKUP(AL40,$B$9:$T$32,17,FALSE)</f>
        <v>11</v>
      </c>
      <c r="AS40" s="467">
        <f t="shared" ref="AS40:AW49" si="14">VLOOKUP($AL40,$B$146:$H$169,AS$36,FALSE)</f>
        <v>0.18965517241379309</v>
      </c>
      <c r="AT40" s="467">
        <f t="shared" si="14"/>
        <v>0.21839080459770116</v>
      </c>
      <c r="AU40" s="467">
        <f t="shared" si="14"/>
        <v>0.1875</v>
      </c>
      <c r="AV40" s="467">
        <f t="shared" si="14"/>
        <v>0.30172413793103448</v>
      </c>
      <c r="AW40" s="467">
        <f t="shared" si="14"/>
        <v>0.10272988505747127</v>
      </c>
      <c r="AX40" s="467" t="e">
        <f>VLOOKUP($AL40,$B$110:$H$133,AX$36,FALSE)</f>
        <v>#N/A</v>
      </c>
      <c r="AY40" s="467" t="e">
        <f t="shared" ref="AY40:BB55" si="15">VLOOKUP($AL40,$B$110:$H$133,AY$36,FALSE)</f>
        <v>#N/A</v>
      </c>
      <c r="AZ40" s="467">
        <f t="shared" si="15"/>
        <v>0.98275862068965514</v>
      </c>
      <c r="BA40" s="467">
        <f t="shared" si="15"/>
        <v>0.96542311191992725</v>
      </c>
      <c r="BB40" s="467">
        <f t="shared" si="15"/>
        <v>0.89662598707824837</v>
      </c>
      <c r="BC40" s="467"/>
      <c r="BD40" s="467"/>
      <c r="BE40" s="467" t="e">
        <f>VLOOKUP($AL40,#REF!,BE$36,FALSE)</f>
        <v>#REF!</v>
      </c>
      <c r="BF40" s="467" t="e">
        <f>VLOOKUP($AL40,#REF!,BF$36,FALSE)</f>
        <v>#REF!</v>
      </c>
      <c r="BG40" s="467" t="e">
        <f>VLOOKUP($AL40,#REF!,BG$36,FALSE)</f>
        <v>#REF!</v>
      </c>
      <c r="BH40" s="467"/>
      <c r="BI40" s="467"/>
      <c r="BJ40" s="467" t="e">
        <f>VLOOKUP($AL40,#REF!,BJ$36,FALSE)</f>
        <v>#REF!</v>
      </c>
      <c r="BK40" s="467" t="e">
        <f>VLOOKUP($AL40,#REF!,BK$36,FALSE)</f>
        <v>#REF!</v>
      </c>
      <c r="BL40" s="467" t="e">
        <f>VLOOKUP($AL40,#REF!,BL$36,FALSE)</f>
        <v>#REF!</v>
      </c>
    </row>
    <row r="41" spans="1:64"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86">
        <v>1</v>
      </c>
      <c r="Y41" s="220" t="str">
        <f t="shared" ref="Y41:Y64" si="16">B9</f>
        <v>Bracknell Forest</v>
      </c>
      <c r="Z41" s="86">
        <v>2</v>
      </c>
      <c r="AA41" s="221">
        <f>IF(H9&gt;0,IDACI!D8,0)</f>
        <v>23799</v>
      </c>
      <c r="AB41" s="221">
        <f>IF(H9&gt;0,IDACI!E8,0)</f>
        <v>2617.89</v>
      </c>
      <c r="AC41" s="100"/>
      <c r="AD41" s="100"/>
      <c r="AE41" s="100"/>
      <c r="AF41" s="100"/>
      <c r="AG41" s="100"/>
      <c r="AH41" s="100"/>
      <c r="AI41" s="100"/>
      <c r="AJ41" s="363" t="b">
        <v>1</v>
      </c>
      <c r="AK41" s="240" t="s">
        <v>47</v>
      </c>
      <c r="AL41" s="138" t="str">
        <f t="shared" si="12"/>
        <v>Brighton &amp; Hove</v>
      </c>
      <c r="AM41" s="201">
        <f t="shared" si="13"/>
        <v>820.91633466135465</v>
      </c>
      <c r="AN41" s="201">
        <f t="shared" si="13"/>
        <v>513.66336633663366</v>
      </c>
      <c r="AO41" s="201">
        <f t="shared" si="13"/>
        <v>543.13725490196077</v>
      </c>
      <c r="AP41" s="201">
        <f t="shared" si="13"/>
        <v>560.15625</v>
      </c>
      <c r="AQ41" s="201">
        <f t="shared" si="13"/>
        <v>588.91207269749032</v>
      </c>
      <c r="AR41" s="202">
        <f t="shared" ref="AR41:AR63" si="17">VLOOKUP(AL41,$B$9:$T$31,17,FALSE)</f>
        <v>18.3</v>
      </c>
      <c r="AS41" s="467">
        <f t="shared" si="14"/>
        <v>0.17052980132450332</v>
      </c>
      <c r="AT41" s="467">
        <f t="shared" si="14"/>
        <v>0.12185430463576159</v>
      </c>
      <c r="AU41" s="467">
        <f t="shared" si="14"/>
        <v>0.16920529801324502</v>
      </c>
      <c r="AV41" s="467">
        <f t="shared" si="14"/>
        <v>0.24172185430463577</v>
      </c>
      <c r="AW41" s="467">
        <f t="shared" si="14"/>
        <v>0.29668874172185433</v>
      </c>
      <c r="AX41" s="467" t="e">
        <f t="shared" ref="AX41:BB63" si="18">VLOOKUP($AL41,$B$110:$H$133,AX$36,FALSE)</f>
        <v>#N/A</v>
      </c>
      <c r="AY41" s="467" t="e">
        <f t="shared" si="15"/>
        <v>#N/A</v>
      </c>
      <c r="AZ41" s="467">
        <f t="shared" si="15"/>
        <v>0.53104693140794224</v>
      </c>
      <c r="BA41" s="467">
        <f t="shared" si="15"/>
        <v>0.48814504881450488</v>
      </c>
      <c r="BB41" s="467">
        <f t="shared" si="15"/>
        <v>0.70331125827814567</v>
      </c>
      <c r="BC41" s="467"/>
      <c r="BD41" s="467"/>
      <c r="BE41" s="467" t="e">
        <f>VLOOKUP($AL41,#REF!,BE$36,FALSE)</f>
        <v>#REF!</v>
      </c>
      <c r="BF41" s="467" t="e">
        <f>VLOOKUP($AL41,#REF!,BF$36,FALSE)</f>
        <v>#REF!</v>
      </c>
      <c r="BG41" s="467" t="e">
        <f>VLOOKUP($AL41,#REF!,BG$36,FALSE)</f>
        <v>#REF!</v>
      </c>
      <c r="BH41" s="467"/>
      <c r="BI41" s="467"/>
      <c r="BJ41" s="467" t="e">
        <f>VLOOKUP($AL41,#REF!,BJ$36,FALSE)</f>
        <v>#REF!</v>
      </c>
      <c r="BK41" s="467" t="e">
        <f>VLOOKUP($AL41,#REF!,BK$36,FALSE)</f>
        <v>#REF!</v>
      </c>
      <c r="BL41" s="467" t="e">
        <f>VLOOKUP($AL41,#REF!,BL$36,FALSE)</f>
        <v>#REF!</v>
      </c>
    </row>
    <row r="42" spans="1:64"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86">
        <v>2</v>
      </c>
      <c r="Y42" s="220" t="str">
        <f t="shared" si="16"/>
        <v>Brighton &amp; Hove</v>
      </c>
      <c r="Z42" s="86">
        <v>3</v>
      </c>
      <c r="AA42" s="221">
        <f>IF(H10&gt;0,IDACI!D9,0)</f>
        <v>44814</v>
      </c>
      <c r="AB42" s="221">
        <f>IF(H10&gt;0,IDACI!E9,0)</f>
        <v>8200.9619999999995</v>
      </c>
      <c r="AC42" s="100"/>
      <c r="AD42" s="100"/>
      <c r="AE42" s="100"/>
      <c r="AF42" s="100"/>
      <c r="AG42" s="100"/>
      <c r="AH42" s="100"/>
      <c r="AI42" s="100"/>
      <c r="AJ42" s="363" t="b">
        <v>1</v>
      </c>
      <c r="AK42" s="240" t="s">
        <v>11</v>
      </c>
      <c r="AL42" s="138" t="str">
        <f t="shared" si="12"/>
        <v>Buckinghamshire</v>
      </c>
      <c r="AM42" s="201">
        <f t="shared" si="13"/>
        <v>363.9724849527085</v>
      </c>
      <c r="AN42" s="201">
        <f t="shared" si="13"/>
        <v>383.07823129251699</v>
      </c>
      <c r="AO42" s="201">
        <f t="shared" si="13"/>
        <v>519.76450798990754</v>
      </c>
      <c r="AP42" s="201">
        <f t="shared" si="13"/>
        <v>464.09618573797678</v>
      </c>
      <c r="AQ42" s="201">
        <f t="shared" si="13"/>
        <v>546.62247862198763</v>
      </c>
      <c r="AR42" s="202">
        <f t="shared" si="17"/>
        <v>9.8000000000000007</v>
      </c>
      <c r="AS42" s="467">
        <f t="shared" si="14"/>
        <v>0.16616766467065869</v>
      </c>
      <c r="AT42" s="467">
        <f t="shared" si="14"/>
        <v>0.16706586826347306</v>
      </c>
      <c r="AU42" s="467">
        <f t="shared" si="14"/>
        <v>0.28667664670658682</v>
      </c>
      <c r="AV42" s="467">
        <f t="shared" si="14"/>
        <v>0.30913173652694609</v>
      </c>
      <c r="AW42" s="467">
        <f t="shared" si="14"/>
        <v>7.0958083832335331E-2</v>
      </c>
      <c r="AX42" s="467" t="e">
        <f t="shared" si="18"/>
        <v>#N/A</v>
      </c>
      <c r="AY42" s="467" t="e">
        <f t="shared" si="15"/>
        <v>#N/A</v>
      </c>
      <c r="AZ42" s="467">
        <f t="shared" si="15"/>
        <v>0.82847896440129454</v>
      </c>
      <c r="BA42" s="467">
        <f t="shared" si="15"/>
        <v>0.87296766124709668</v>
      </c>
      <c r="BB42" s="467">
        <f t="shared" si="15"/>
        <v>0.92904191616766463</v>
      </c>
      <c r="BC42" s="467"/>
      <c r="BD42" s="467"/>
      <c r="BE42" s="467" t="e">
        <f>VLOOKUP($AL42,#REF!,BE$36,FALSE)</f>
        <v>#REF!</v>
      </c>
      <c r="BF42" s="467" t="e">
        <f>VLOOKUP($AL42,#REF!,BF$36,FALSE)</f>
        <v>#REF!</v>
      </c>
      <c r="BG42" s="467" t="e">
        <f>VLOOKUP($AL42,#REF!,BG$36,FALSE)</f>
        <v>#REF!</v>
      </c>
      <c r="BH42" s="467"/>
      <c r="BI42" s="467"/>
      <c r="BJ42" s="467" t="e">
        <f>VLOOKUP($AL42,#REF!,BJ$36,FALSE)</f>
        <v>#REF!</v>
      </c>
      <c r="BK42" s="467" t="e">
        <f>VLOOKUP($AL42,#REF!,BK$36,FALSE)</f>
        <v>#REF!</v>
      </c>
      <c r="BL42" s="467" t="e">
        <f>VLOOKUP($AL42,#REF!,BL$36,FALSE)</f>
        <v>#REF!</v>
      </c>
    </row>
    <row r="43" spans="1:64"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86">
        <v>3</v>
      </c>
      <c r="Y43" s="220" t="str">
        <f t="shared" si="16"/>
        <v>Buckinghamshire</v>
      </c>
      <c r="Z43" s="86">
        <v>4</v>
      </c>
      <c r="AA43" s="221">
        <f>IF(H11&gt;0,IDACI!D10,0)</f>
        <v>103548</v>
      </c>
      <c r="AB43" s="221">
        <f>IF(H11&gt;0,IDACI!E10,0)</f>
        <v>10147.704</v>
      </c>
      <c r="AC43" s="100"/>
      <c r="AD43" s="100"/>
      <c r="AE43" s="100"/>
      <c r="AF43" s="100"/>
      <c r="AG43" s="100"/>
      <c r="AH43" s="100"/>
      <c r="AI43" s="100"/>
      <c r="AJ43" s="363" t="b">
        <v>1</v>
      </c>
      <c r="AK43" s="240" t="s">
        <v>5</v>
      </c>
      <c r="AL43" s="138" t="str">
        <f t="shared" si="12"/>
        <v>East Sussex</v>
      </c>
      <c r="AM43" s="201">
        <f t="shared" si="13"/>
        <v>496.26436781609198</v>
      </c>
      <c r="AN43" s="201">
        <f t="shared" si="13"/>
        <v>343.70229007633588</v>
      </c>
      <c r="AO43" s="201">
        <f t="shared" si="13"/>
        <v>254.64895635673622</v>
      </c>
      <c r="AP43" s="201">
        <f t="shared" si="13"/>
        <v>234.65533522190745</v>
      </c>
      <c r="AQ43" s="201">
        <f t="shared" si="13"/>
        <v>296.72497946621604</v>
      </c>
      <c r="AR43" s="202">
        <f t="shared" si="17"/>
        <v>17.399999999999999</v>
      </c>
      <c r="AS43" s="467">
        <f t="shared" si="14"/>
        <v>0.10340439070951321</v>
      </c>
      <c r="AT43" s="467">
        <f t="shared" si="14"/>
        <v>0.12217626471524022</v>
      </c>
      <c r="AU43" s="467">
        <f t="shared" si="14"/>
        <v>0.1689468660515431</v>
      </c>
      <c r="AV43" s="467">
        <f t="shared" si="14"/>
        <v>0.26439707286032454</v>
      </c>
      <c r="AW43" s="467">
        <f t="shared" si="14"/>
        <v>0.34107540566337896</v>
      </c>
      <c r="AX43" s="467" t="e">
        <f t="shared" si="18"/>
        <v>#N/A</v>
      </c>
      <c r="AY43" s="467" t="e">
        <f t="shared" si="15"/>
        <v>#N/A</v>
      </c>
      <c r="AZ43" s="467">
        <f t="shared" si="15"/>
        <v>0.5167660208643815</v>
      </c>
      <c r="BA43" s="467">
        <f t="shared" si="15"/>
        <v>0.53883299798792761</v>
      </c>
      <c r="BB43" s="467">
        <f t="shared" si="15"/>
        <v>0.65892459433662109</v>
      </c>
      <c r="BC43" s="467"/>
      <c r="BD43" s="467"/>
      <c r="BE43" s="467" t="e">
        <f>VLOOKUP($AL43,#REF!,BE$36,FALSE)</f>
        <v>#REF!</v>
      </c>
      <c r="BF43" s="467" t="e">
        <f>VLOOKUP($AL43,#REF!,BF$36,FALSE)</f>
        <v>#REF!</v>
      </c>
      <c r="BG43" s="467" t="e">
        <f>VLOOKUP($AL43,#REF!,BG$36,FALSE)</f>
        <v>#REF!</v>
      </c>
      <c r="BH43" s="467"/>
      <c r="BI43" s="467"/>
      <c r="BJ43" s="467" t="e">
        <f>VLOOKUP($AL43,#REF!,BJ$36,FALSE)</f>
        <v>#REF!</v>
      </c>
      <c r="BK43" s="467" t="e">
        <f>VLOOKUP($AL43,#REF!,BK$36,FALSE)</f>
        <v>#REF!</v>
      </c>
      <c r="BL43" s="467" t="e">
        <f>VLOOKUP($AL43,#REF!,BL$36,FALSE)</f>
        <v>#REF!</v>
      </c>
    </row>
    <row r="44" spans="1:64"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86">
        <v>4</v>
      </c>
      <c r="Y44" s="220" t="str">
        <f t="shared" si="16"/>
        <v>East Sussex</v>
      </c>
      <c r="Z44" s="86">
        <v>5</v>
      </c>
      <c r="AA44" s="221">
        <f>IF(H12&gt;0,IDACI!D11,0)</f>
        <v>91918</v>
      </c>
      <c r="AB44" s="221">
        <f>IF(H12&gt;0,IDACI!E11,0)</f>
        <v>15993.731999999998</v>
      </c>
      <c r="AC44" s="100"/>
      <c r="AD44" s="100"/>
      <c r="AE44" s="100"/>
      <c r="AF44" s="100"/>
      <c r="AG44" s="100"/>
      <c r="AH44" s="100"/>
      <c r="AI44" s="100"/>
      <c r="AJ44" s="363" t="b">
        <v>1</v>
      </c>
      <c r="AK44" s="240" t="s">
        <v>7</v>
      </c>
      <c r="AL44" s="138" t="str">
        <f t="shared" si="12"/>
        <v>Hampshire</v>
      </c>
      <c r="AM44" s="201">
        <f t="shared" si="13"/>
        <v>499.60840156639375</v>
      </c>
      <c r="AN44" s="201">
        <f t="shared" si="13"/>
        <v>610.53565094004966</v>
      </c>
      <c r="AO44" s="201">
        <f t="shared" si="13"/>
        <v>607.31793960923619</v>
      </c>
      <c r="AP44" s="201">
        <f t="shared" si="13"/>
        <v>600.60305072720826</v>
      </c>
      <c r="AQ44" s="201">
        <f t="shared" si="13"/>
        <v>701.61355913024113</v>
      </c>
      <c r="AR44" s="202">
        <f t="shared" si="17"/>
        <v>11.799999999999999</v>
      </c>
      <c r="AS44" s="467">
        <f t="shared" si="14"/>
        <v>0.24570334156544529</v>
      </c>
      <c r="AT44" s="467">
        <f t="shared" si="14"/>
        <v>0.37538430522655108</v>
      </c>
      <c r="AU44" s="467">
        <f t="shared" si="14"/>
        <v>0.17020311476236077</v>
      </c>
      <c r="AV44" s="467">
        <f t="shared" si="14"/>
        <v>0.10508542916183661</v>
      </c>
      <c r="AW44" s="467">
        <f t="shared" si="14"/>
        <v>0.10362380928380625</v>
      </c>
      <c r="AX44" s="467" t="e">
        <f t="shared" si="18"/>
        <v>#N/A</v>
      </c>
      <c r="AY44" s="467" t="e">
        <f t="shared" si="15"/>
        <v>#N/A</v>
      </c>
      <c r="AZ44" s="467">
        <f t="shared" si="15"/>
        <v>0.79404539073467473</v>
      </c>
      <c r="BA44" s="467">
        <f t="shared" si="15"/>
        <v>0.88252318232827354</v>
      </c>
      <c r="BB44" s="467">
        <f t="shared" si="15"/>
        <v>0.89637619071619379</v>
      </c>
      <c r="BC44" s="467"/>
      <c r="BD44" s="467"/>
      <c r="BE44" s="467" t="e">
        <f>VLOOKUP($AL44,#REF!,BE$36,FALSE)</f>
        <v>#REF!</v>
      </c>
      <c r="BF44" s="467" t="e">
        <f>VLOOKUP($AL44,#REF!,BF$36,FALSE)</f>
        <v>#REF!</v>
      </c>
      <c r="BG44" s="467" t="e">
        <f>VLOOKUP($AL44,#REF!,BG$36,FALSE)</f>
        <v>#REF!</v>
      </c>
      <c r="BH44" s="467"/>
      <c r="BI44" s="467"/>
      <c r="BJ44" s="467" t="e">
        <f>VLOOKUP($AL44,#REF!,BJ$36,FALSE)</f>
        <v>#REF!</v>
      </c>
      <c r="BK44" s="467" t="e">
        <f>VLOOKUP($AL44,#REF!,BK$36,FALSE)</f>
        <v>#REF!</v>
      </c>
      <c r="BL44" s="467" t="e">
        <f>VLOOKUP($AL44,#REF!,BL$36,FALSE)</f>
        <v>#REF!</v>
      </c>
    </row>
    <row r="45" spans="1:64"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86">
        <v>5</v>
      </c>
      <c r="Y45" s="220" t="str">
        <f t="shared" si="16"/>
        <v>Hampshire</v>
      </c>
      <c r="Z45" s="86">
        <v>6</v>
      </c>
      <c r="AA45" s="221">
        <f>IF(H13&gt;0,IDACI!D12,0)</f>
        <v>247800</v>
      </c>
      <c r="AB45" s="221">
        <f>IF(H13&gt;0,IDACI!E12,0)</f>
        <v>29240.399999999998</v>
      </c>
      <c r="AC45" s="100"/>
      <c r="AD45" s="100"/>
      <c r="AE45" s="100"/>
      <c r="AF45" s="100"/>
      <c r="AG45" s="100"/>
      <c r="AH45" s="100"/>
      <c r="AI45" s="100"/>
      <c r="AJ45" s="363" t="b">
        <v>1</v>
      </c>
      <c r="AK45" s="240" t="s">
        <v>2</v>
      </c>
      <c r="AL45" s="138" t="str">
        <f t="shared" si="12"/>
        <v>Isle of Wight</v>
      </c>
      <c r="AM45" s="201">
        <f t="shared" si="13"/>
        <v>541.92307692307691</v>
      </c>
      <c r="AN45" s="201">
        <f t="shared" si="13"/>
        <v>687.98449612403101</v>
      </c>
      <c r="AO45" s="201">
        <f t="shared" si="13"/>
        <v>803.13725490196077</v>
      </c>
      <c r="AP45" s="201">
        <f t="shared" si="13"/>
        <v>946.64031620553351</v>
      </c>
      <c r="AQ45" s="201">
        <f t="shared" si="13"/>
        <v>1067.8571428571429</v>
      </c>
      <c r="AR45" s="202">
        <f t="shared" si="17"/>
        <v>20.399999999999999</v>
      </c>
      <c r="AS45" s="467">
        <f t="shared" si="14"/>
        <v>0.19323671497584541</v>
      </c>
      <c r="AT45" s="467">
        <f t="shared" si="14"/>
        <v>0.31735414344109997</v>
      </c>
      <c r="AU45" s="467">
        <f t="shared" si="14"/>
        <v>0.15235971757710889</v>
      </c>
      <c r="AV45" s="467">
        <f t="shared" si="14"/>
        <v>0.12894834633965069</v>
      </c>
      <c r="AW45" s="467">
        <f t="shared" si="14"/>
        <v>0.20810107766629507</v>
      </c>
      <c r="AX45" s="467" t="e">
        <f t="shared" si="18"/>
        <v>#N/A</v>
      </c>
      <c r="AY45" s="467" t="e">
        <f t="shared" si="15"/>
        <v>#N/A</v>
      </c>
      <c r="AZ45" s="467">
        <f t="shared" si="15"/>
        <v>0.77783203125</v>
      </c>
      <c r="BA45" s="467">
        <f t="shared" si="15"/>
        <v>0.86304801670146136</v>
      </c>
      <c r="BB45" s="467">
        <f t="shared" si="15"/>
        <v>0.79189892233370496</v>
      </c>
      <c r="BC45" s="467"/>
      <c r="BD45" s="467"/>
      <c r="BE45" s="467" t="e">
        <f>VLOOKUP($AL45,#REF!,BE$36,FALSE)</f>
        <v>#REF!</v>
      </c>
      <c r="BF45" s="467" t="e">
        <f>VLOOKUP($AL45,#REF!,BF$36,FALSE)</f>
        <v>#REF!</v>
      </c>
      <c r="BG45" s="467" t="e">
        <f>VLOOKUP($AL45,#REF!,BG$36,FALSE)</f>
        <v>#REF!</v>
      </c>
      <c r="BH45" s="467"/>
      <c r="BI45" s="467"/>
      <c r="BJ45" s="467" t="e">
        <f>VLOOKUP($AL45,#REF!,BJ$36,FALSE)</f>
        <v>#REF!</v>
      </c>
      <c r="BK45" s="467" t="e">
        <f>VLOOKUP($AL45,#REF!,BK$36,FALSE)</f>
        <v>#REF!</v>
      </c>
      <c r="BL45" s="467" t="e">
        <f>VLOOKUP($AL45,#REF!,BL$36,FALSE)</f>
        <v>#REF!</v>
      </c>
    </row>
    <row r="46" spans="1:64"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86">
        <v>6</v>
      </c>
      <c r="Y46" s="220" t="str">
        <f t="shared" si="16"/>
        <v>Isle of Wight</v>
      </c>
      <c r="Z46" s="86">
        <v>7</v>
      </c>
      <c r="AA46" s="221">
        <f>IF(H14&gt;0,IDACI!D13,0)</f>
        <v>22502</v>
      </c>
      <c r="AB46" s="221">
        <f>IF(H14&gt;0,IDACI!E13,0)</f>
        <v>4590.4079999999994</v>
      </c>
      <c r="AC46" s="222"/>
      <c r="AD46" s="100"/>
      <c r="AE46" s="100"/>
      <c r="AF46" s="100"/>
      <c r="AG46" s="100"/>
      <c r="AH46" s="100"/>
      <c r="AI46" s="100"/>
      <c r="AJ46" s="363" t="b">
        <v>1</v>
      </c>
      <c r="AK46" s="240" t="s">
        <v>12</v>
      </c>
      <c r="AL46" s="138" t="str">
        <f t="shared" si="12"/>
        <v>Kent</v>
      </c>
      <c r="AM46" s="201">
        <f t="shared" si="13"/>
        <v>642.88360605125035</v>
      </c>
      <c r="AN46" s="201">
        <f t="shared" si="13"/>
        <v>643.30466830466833</v>
      </c>
      <c r="AO46" s="201">
        <f t="shared" si="13"/>
        <v>481.32805360950351</v>
      </c>
      <c r="AP46" s="201">
        <f t="shared" si="13"/>
        <v>497.57869249394673</v>
      </c>
      <c r="AQ46" s="201">
        <f t="shared" si="13"/>
        <v>491.40506538155506</v>
      </c>
      <c r="AR46" s="202">
        <f t="shared" si="17"/>
        <v>17.8</v>
      </c>
      <c r="AS46" s="467">
        <f t="shared" si="14"/>
        <v>0.11951606990101429</v>
      </c>
      <c r="AT46" s="467">
        <f t="shared" si="14"/>
        <v>0.12892582182573628</v>
      </c>
      <c r="AU46" s="467">
        <f t="shared" si="14"/>
        <v>0.25711841622876697</v>
      </c>
      <c r="AV46" s="467">
        <f t="shared" si="14"/>
        <v>0.41653427838201151</v>
      </c>
      <c r="AW46" s="467">
        <f t="shared" si="14"/>
        <v>7.7905413662470974E-2</v>
      </c>
      <c r="AX46" s="467" t="e">
        <f t="shared" si="18"/>
        <v>#N/A</v>
      </c>
      <c r="AY46" s="467" t="e">
        <f t="shared" si="15"/>
        <v>#N/A</v>
      </c>
      <c r="AZ46" s="467">
        <f t="shared" si="15"/>
        <v>0.88577395266421977</v>
      </c>
      <c r="BA46" s="467">
        <f t="shared" si="15"/>
        <v>0.91204379562043791</v>
      </c>
      <c r="BB46" s="467">
        <f t="shared" si="15"/>
        <v>0.92209458633752905</v>
      </c>
      <c r="BC46" s="467"/>
      <c r="BD46" s="467"/>
      <c r="BE46" s="467" t="e">
        <f>VLOOKUP($AL46,#REF!,BE$36,FALSE)</f>
        <v>#REF!</v>
      </c>
      <c r="BF46" s="467" t="e">
        <f>VLOOKUP($AL46,#REF!,BF$36,FALSE)</f>
        <v>#REF!</v>
      </c>
      <c r="BG46" s="467" t="e">
        <f>VLOOKUP($AL46,#REF!,BG$36,FALSE)</f>
        <v>#REF!</v>
      </c>
      <c r="BH46" s="467"/>
      <c r="BI46" s="467"/>
      <c r="BJ46" s="467" t="e">
        <f>VLOOKUP($AL46,#REF!,BJ$36,FALSE)</f>
        <v>#REF!</v>
      </c>
      <c r="BK46" s="467" t="e">
        <f>VLOOKUP($AL46,#REF!,BK$36,FALSE)</f>
        <v>#REF!</v>
      </c>
      <c r="BL46" s="467" t="e">
        <f>VLOOKUP($AL46,#REF!,BL$36,FALSE)</f>
        <v>#REF!</v>
      </c>
    </row>
    <row r="47" spans="1:64"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86">
        <v>7</v>
      </c>
      <c r="Y47" s="220" t="str">
        <f t="shared" si="16"/>
        <v>Kent</v>
      </c>
      <c r="Z47" s="86">
        <v>8</v>
      </c>
      <c r="AA47" s="221">
        <f>IF(H15&gt;0,IDACI!D14,0)</f>
        <v>286168</v>
      </c>
      <c r="AB47" s="221">
        <f>IF(H15&gt;0,IDACI!E14,0)</f>
        <v>50937.904000000002</v>
      </c>
      <c r="AC47" s="88"/>
      <c r="AD47" s="100"/>
      <c r="AE47" s="100"/>
      <c r="AF47" s="100"/>
      <c r="AG47" s="100"/>
      <c r="AH47" s="100"/>
      <c r="AI47" s="100"/>
      <c r="AJ47" s="363" t="b">
        <v>1</v>
      </c>
      <c r="AK47" s="240" t="s">
        <v>3</v>
      </c>
      <c r="AL47" s="138" t="str">
        <f t="shared" si="12"/>
        <v>Medway</v>
      </c>
      <c r="AM47" s="201">
        <f t="shared" si="13"/>
        <v>750.57471264367825</v>
      </c>
      <c r="AN47" s="201">
        <f t="shared" si="13"/>
        <v>617.04545454545462</v>
      </c>
      <c r="AO47" s="201">
        <f t="shared" si="13"/>
        <v>591.84</v>
      </c>
      <c r="AP47" s="201">
        <f t="shared" si="13"/>
        <v>492.72151898734177</v>
      </c>
      <c r="AQ47" s="201">
        <f t="shared" si="13"/>
        <v>442.40702073881033</v>
      </c>
      <c r="AR47" s="202">
        <f t="shared" si="17"/>
        <v>22</v>
      </c>
      <c r="AS47" s="467">
        <f t="shared" si="14"/>
        <v>6.2100780695528747E-2</v>
      </c>
      <c r="AT47" s="467">
        <f t="shared" si="14"/>
        <v>0.11000709723207949</v>
      </c>
      <c r="AU47" s="467">
        <f t="shared" si="14"/>
        <v>0.2945351312987935</v>
      </c>
      <c r="AV47" s="467">
        <f t="shared" si="14"/>
        <v>0.49183818310858762</v>
      </c>
      <c r="AW47" s="467">
        <f t="shared" si="14"/>
        <v>4.1518807665010649E-2</v>
      </c>
      <c r="AX47" s="467" t="e">
        <f t="shared" si="18"/>
        <v>#N/A</v>
      </c>
      <c r="AY47" s="467" t="e">
        <f t="shared" si="15"/>
        <v>#N/A</v>
      </c>
      <c r="AZ47" s="467">
        <f t="shared" si="15"/>
        <v>0.75371722087050552</v>
      </c>
      <c r="BA47" s="467">
        <f t="shared" si="15"/>
        <v>0.83365446371226715</v>
      </c>
      <c r="BB47" s="467">
        <f t="shared" si="15"/>
        <v>0.95848119233498941</v>
      </c>
      <c r="BC47" s="467"/>
      <c r="BD47" s="467"/>
      <c r="BE47" s="467" t="e">
        <f>VLOOKUP($AL47,#REF!,BE$36,FALSE)</f>
        <v>#REF!</v>
      </c>
      <c r="BF47" s="467" t="e">
        <f>VLOOKUP($AL47,#REF!,BF$36,FALSE)</f>
        <v>#REF!</v>
      </c>
      <c r="BG47" s="467" t="e">
        <f>VLOOKUP($AL47,#REF!,BG$36,FALSE)</f>
        <v>#REF!</v>
      </c>
      <c r="BH47" s="467"/>
      <c r="BI47" s="467"/>
      <c r="BJ47" s="467" t="e">
        <f>VLOOKUP($AL47,#REF!,BJ$36,FALSE)</f>
        <v>#REF!</v>
      </c>
      <c r="BK47" s="467" t="e">
        <f>VLOOKUP($AL47,#REF!,BK$36,FALSE)</f>
        <v>#REF!</v>
      </c>
      <c r="BL47" s="467" t="e">
        <f>VLOOKUP($AL47,#REF!,BL$36,FALSE)</f>
        <v>#REF!</v>
      </c>
    </row>
    <row r="48" spans="1:64"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86">
        <v>8</v>
      </c>
      <c r="Y48" s="220" t="str">
        <f t="shared" si="16"/>
        <v>Medway</v>
      </c>
      <c r="Z48" s="86">
        <v>9</v>
      </c>
      <c r="AA48" s="221">
        <f>IF(H16&gt;0,IDACI!D15,0)</f>
        <v>54280</v>
      </c>
      <c r="AB48" s="221">
        <f>IF(H16&gt;0,IDACI!E15,0)</f>
        <v>11941.6</v>
      </c>
      <c r="AC48" s="100"/>
      <c r="AD48" s="100"/>
      <c r="AE48" s="100"/>
      <c r="AF48" s="100"/>
      <c r="AG48" s="100"/>
      <c r="AH48" s="100"/>
      <c r="AI48" s="100"/>
      <c r="AJ48" s="363" t="b">
        <v>1</v>
      </c>
      <c r="AK48" s="240" t="s">
        <v>13</v>
      </c>
      <c r="AL48" s="138" t="str">
        <f t="shared" si="12"/>
        <v>Milton Keynes</v>
      </c>
      <c r="AM48" s="201">
        <f t="shared" si="13"/>
        <v>350.31545741324925</v>
      </c>
      <c r="AN48" s="201">
        <f t="shared" si="13"/>
        <v>427.65625</v>
      </c>
      <c r="AO48" s="201">
        <f t="shared" si="13"/>
        <v>306.74846625766872</v>
      </c>
      <c r="AP48" s="201">
        <f t="shared" si="13"/>
        <v>315.7337367624811</v>
      </c>
      <c r="AQ48" s="201">
        <f t="shared" si="13"/>
        <v>374.85479403091773</v>
      </c>
      <c r="AR48" s="202">
        <f t="shared" si="17"/>
        <v>19.7</v>
      </c>
      <c r="AS48" s="467">
        <f t="shared" si="14"/>
        <v>0.19825188716726261</v>
      </c>
      <c r="AT48" s="467">
        <f t="shared" si="14"/>
        <v>0.21414382201032975</v>
      </c>
      <c r="AU48" s="467">
        <f t="shared" si="14"/>
        <v>0.19626539531187923</v>
      </c>
      <c r="AV48" s="467">
        <f t="shared" si="14"/>
        <v>0.29320619785458879</v>
      </c>
      <c r="AW48" s="467">
        <f t="shared" si="14"/>
        <v>9.8132697655939613E-2</v>
      </c>
      <c r="AX48" s="467" t="e">
        <f t="shared" si="18"/>
        <v>#N/A</v>
      </c>
      <c r="AY48" s="467" t="e">
        <f t="shared" si="15"/>
        <v>#N/A</v>
      </c>
      <c r="AZ48" s="467">
        <f t="shared" si="15"/>
        <v>0.95950000000000002</v>
      </c>
      <c r="BA48" s="467">
        <f t="shared" si="15"/>
        <v>0.93291806420699563</v>
      </c>
      <c r="BB48" s="467">
        <f t="shared" si="15"/>
        <v>0.90186730234406043</v>
      </c>
      <c r="BC48" s="467"/>
      <c r="BD48" s="467"/>
      <c r="BE48" s="467" t="e">
        <f>VLOOKUP($AL48,#REF!,BE$36,FALSE)</f>
        <v>#REF!</v>
      </c>
      <c r="BF48" s="467" t="e">
        <f>VLOOKUP($AL48,#REF!,BF$36,FALSE)</f>
        <v>#REF!</v>
      </c>
      <c r="BG48" s="467" t="e">
        <f>VLOOKUP($AL48,#REF!,BG$36,FALSE)</f>
        <v>#REF!</v>
      </c>
      <c r="BH48" s="467"/>
      <c r="BI48" s="467"/>
      <c r="BJ48" s="467" t="e">
        <f>VLOOKUP($AL48,#REF!,BJ$36,FALSE)</f>
        <v>#REF!</v>
      </c>
      <c r="BK48" s="467" t="e">
        <f>VLOOKUP($AL48,#REF!,BK$36,FALSE)</f>
        <v>#REF!</v>
      </c>
      <c r="BL48" s="467" t="e">
        <f>VLOOKUP($AL48,#REF!,BL$36,FALSE)</f>
        <v>#REF!</v>
      </c>
    </row>
    <row r="49" spans="1:64"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86">
        <v>9</v>
      </c>
      <c r="Y49" s="220" t="str">
        <f t="shared" si="16"/>
        <v>Milton Keynes</v>
      </c>
      <c r="Z49" s="86">
        <v>10</v>
      </c>
      <c r="AA49" s="221">
        <f>IF(H17&gt;0,IDACI!D16,0)</f>
        <v>56637</v>
      </c>
      <c r="AB49" s="221">
        <f>IF(H17&gt;0,IDACI!E16,0)</f>
        <v>11157.489</v>
      </c>
      <c r="AC49" s="100"/>
      <c r="AD49" s="100"/>
      <c r="AE49" s="100"/>
      <c r="AF49" s="100"/>
      <c r="AG49" s="100"/>
      <c r="AH49" s="100"/>
      <c r="AI49" s="100"/>
      <c r="AJ49" s="363" t="b">
        <v>1</v>
      </c>
      <c r="AK49" s="240" t="s">
        <v>14</v>
      </c>
      <c r="AL49" s="138" t="str">
        <f t="shared" si="12"/>
        <v>Oxfordshire</v>
      </c>
      <c r="AM49" s="201">
        <f t="shared" si="13"/>
        <v>441.59482758620686</v>
      </c>
      <c r="AN49" s="201">
        <f t="shared" si="13"/>
        <v>370.77690662865285</v>
      </c>
      <c r="AO49" s="201">
        <f t="shared" si="13"/>
        <v>266.78470254957506</v>
      </c>
      <c r="AP49" s="201">
        <f t="shared" si="13"/>
        <v>388.99858956276444</v>
      </c>
      <c r="AQ49" s="201">
        <f t="shared" si="13"/>
        <v>470.26879500619322</v>
      </c>
      <c r="AR49" s="202">
        <f t="shared" si="17"/>
        <v>11.799999999999999</v>
      </c>
      <c r="AS49" s="467">
        <f t="shared" si="14"/>
        <v>8.5267857142857145E-2</v>
      </c>
      <c r="AT49" s="467">
        <f t="shared" si="14"/>
        <v>0.1074404761904762</v>
      </c>
      <c r="AU49" s="467">
        <f t="shared" si="14"/>
        <v>0.11517857142857142</v>
      </c>
      <c r="AV49" s="467">
        <f t="shared" si="14"/>
        <v>0.2099702380952381</v>
      </c>
      <c r="AW49" s="467">
        <f t="shared" si="14"/>
        <v>0.48214285714285715</v>
      </c>
      <c r="AX49" s="467" t="e">
        <f t="shared" si="18"/>
        <v>#N/A</v>
      </c>
      <c r="AY49" s="467" t="e">
        <f t="shared" si="15"/>
        <v>#N/A</v>
      </c>
      <c r="AZ49" s="467">
        <f t="shared" si="15"/>
        <v>0.74807539155826919</v>
      </c>
      <c r="BA49" s="467">
        <f t="shared" si="15"/>
        <v>0.6292603335750544</v>
      </c>
      <c r="BB49" s="467">
        <f t="shared" si="15"/>
        <v>0.5178571428571429</v>
      </c>
      <c r="BC49" s="467"/>
      <c r="BD49" s="467"/>
      <c r="BE49" s="467" t="e">
        <f>VLOOKUP($AL49,#REF!,BE$36,FALSE)</f>
        <v>#REF!</v>
      </c>
      <c r="BF49" s="467" t="e">
        <f>VLOOKUP($AL49,#REF!,BF$36,FALSE)</f>
        <v>#REF!</v>
      </c>
      <c r="BG49" s="467" t="e">
        <f>VLOOKUP($AL49,#REF!,BG$36,FALSE)</f>
        <v>#REF!</v>
      </c>
      <c r="BH49" s="467"/>
      <c r="BI49" s="467"/>
      <c r="BJ49" s="467" t="e">
        <f>VLOOKUP($AL49,#REF!,BJ$36,FALSE)</f>
        <v>#REF!</v>
      </c>
      <c r="BK49" s="467" t="e">
        <f>VLOOKUP($AL49,#REF!,BK$36,FALSE)</f>
        <v>#REF!</v>
      </c>
      <c r="BL49" s="467" t="e">
        <f>VLOOKUP($AL49,#REF!,BL$36,FALSE)</f>
        <v>#REF!</v>
      </c>
    </row>
    <row r="50" spans="1:64" ht="14.25" customHeight="1" x14ac:dyDescent="0.2">
      <c r="A50" s="171"/>
      <c r="B50" s="427"/>
      <c r="C50" s="427"/>
      <c r="D50" s="88"/>
      <c r="E50" s="88"/>
      <c r="F50" s="88"/>
      <c r="G50" s="88"/>
      <c r="H50" s="88"/>
      <c r="I50" s="88"/>
      <c r="J50" s="42"/>
      <c r="K50" s="44"/>
      <c r="L50" s="44"/>
      <c r="M50" s="44"/>
      <c r="N50" s="44"/>
      <c r="O50" s="37"/>
      <c r="P50" s="37"/>
      <c r="Q50" s="37"/>
      <c r="R50" s="37"/>
      <c r="S50" s="37"/>
      <c r="T50" s="37"/>
      <c r="U50" s="170"/>
      <c r="V50" s="189"/>
      <c r="W50" s="384"/>
      <c r="X50" s="86">
        <v>10</v>
      </c>
      <c r="Y50" s="220" t="str">
        <f t="shared" si="16"/>
        <v>Oxfordshire</v>
      </c>
      <c r="Z50" s="86">
        <v>11</v>
      </c>
      <c r="AA50" s="221">
        <f>IF(H18&gt;0,IDACI!D17,0)</f>
        <v>123975</v>
      </c>
      <c r="AB50" s="221">
        <f>IF(H18&gt;0,IDACI!E17,0)</f>
        <v>14629.05</v>
      </c>
      <c r="AC50" s="100"/>
      <c r="AD50" s="100"/>
      <c r="AE50" s="100"/>
      <c r="AF50" s="100"/>
      <c r="AG50" s="100"/>
      <c r="AH50" s="100"/>
      <c r="AI50" s="100"/>
      <c r="AJ50" s="363" t="b">
        <v>1</v>
      </c>
      <c r="AK50" s="240" t="s">
        <v>15</v>
      </c>
      <c r="AL50" s="138" t="str">
        <f t="shared" si="12"/>
        <v>Portsmouth</v>
      </c>
      <c r="AM50" s="201">
        <f t="shared" ref="AM50:AQ63" si="19">VLOOKUP($AL50,$B$9:$O$32,AM$36,FALSE)</f>
        <v>628.36879432624119</v>
      </c>
      <c r="AN50" s="201">
        <f t="shared" si="19"/>
        <v>741.78403755868533</v>
      </c>
      <c r="AO50" s="201">
        <f t="shared" si="19"/>
        <v>334.79262672811058</v>
      </c>
      <c r="AP50" s="201">
        <f t="shared" si="19"/>
        <v>425.79908675799089</v>
      </c>
      <c r="AQ50" s="201">
        <f t="shared" si="19"/>
        <v>670.4545454545455</v>
      </c>
      <c r="AR50" s="202">
        <f t="shared" si="17"/>
        <v>23.799999999999997</v>
      </c>
      <c r="AS50" s="467">
        <f t="shared" ref="AS50:AW63" si="20">VLOOKUP($AL50,$B$146:$H$169,AS$36,FALSE)</f>
        <v>0.30508474576271188</v>
      </c>
      <c r="AT50" s="467">
        <f t="shared" si="20"/>
        <v>0.22203389830508474</v>
      </c>
      <c r="AU50" s="467">
        <f t="shared" si="20"/>
        <v>0.21288135593220339</v>
      </c>
      <c r="AV50" s="467">
        <f t="shared" si="20"/>
        <v>0.20135593220338982</v>
      </c>
      <c r="AW50" s="467">
        <f t="shared" si="20"/>
        <v>5.8644067796610168E-2</v>
      </c>
      <c r="AX50" s="467" t="e">
        <f t="shared" si="18"/>
        <v>#N/A</v>
      </c>
      <c r="AY50" s="467" t="e">
        <f t="shared" si="15"/>
        <v>#N/A</v>
      </c>
      <c r="AZ50" s="467">
        <f t="shared" si="15"/>
        <v>0.91397109428768064</v>
      </c>
      <c r="BA50" s="467">
        <f t="shared" si="15"/>
        <v>0.99410187667560324</v>
      </c>
      <c r="BB50" s="467">
        <f t="shared" si="15"/>
        <v>0.94135593220338987</v>
      </c>
      <c r="BC50" s="467"/>
      <c r="BD50" s="467"/>
      <c r="BE50" s="467" t="e">
        <f>VLOOKUP($AL50,#REF!,BE$36,FALSE)</f>
        <v>#REF!</v>
      </c>
      <c r="BF50" s="467" t="e">
        <f>VLOOKUP($AL50,#REF!,BF$36,FALSE)</f>
        <v>#REF!</v>
      </c>
      <c r="BG50" s="467" t="e">
        <f>VLOOKUP($AL50,#REF!,BG$36,FALSE)</f>
        <v>#REF!</v>
      </c>
      <c r="BH50" s="467"/>
      <c r="BI50" s="467"/>
      <c r="BJ50" s="467" t="e">
        <f>VLOOKUP($AL50,#REF!,BJ$36,FALSE)</f>
        <v>#REF!</v>
      </c>
      <c r="BK50" s="467" t="e">
        <f>VLOOKUP($AL50,#REF!,BK$36,FALSE)</f>
        <v>#REF!</v>
      </c>
      <c r="BL50" s="467" t="e">
        <f>VLOOKUP($AL50,#REF!,BL$36,FALSE)</f>
        <v>#REF!</v>
      </c>
    </row>
    <row r="51" spans="1:64" ht="14.25" customHeight="1" x14ac:dyDescent="0.2">
      <c r="A51" s="171"/>
      <c r="B51" s="427"/>
      <c r="C51" s="427"/>
      <c r="D51" s="88"/>
      <c r="E51" s="88"/>
      <c r="F51" s="88"/>
      <c r="G51" s="88"/>
      <c r="H51" s="88"/>
      <c r="I51" s="88"/>
      <c r="J51" s="42"/>
      <c r="K51" s="44"/>
      <c r="L51" s="44"/>
      <c r="M51" s="44"/>
      <c r="N51" s="44"/>
      <c r="O51" s="37"/>
      <c r="P51" s="37"/>
      <c r="Q51" s="37"/>
      <c r="R51" s="37"/>
      <c r="S51" s="37"/>
      <c r="T51" s="37"/>
      <c r="U51" s="170"/>
      <c r="V51" s="189"/>
      <c r="W51" s="384"/>
      <c r="X51" s="86">
        <v>11</v>
      </c>
      <c r="Y51" s="220" t="str">
        <f t="shared" si="16"/>
        <v>Portsmouth</v>
      </c>
      <c r="Z51" s="86">
        <v>12</v>
      </c>
      <c r="AA51" s="221">
        <f>IF(H19&gt;0,IDACI!D18,0)</f>
        <v>37912</v>
      </c>
      <c r="AB51" s="221">
        <f>IF(H19&gt;0,IDACI!E18,0)</f>
        <v>9023.0559999999987</v>
      </c>
      <c r="AC51" s="100"/>
      <c r="AD51" s="100"/>
      <c r="AE51" s="100"/>
      <c r="AF51" s="100"/>
      <c r="AG51" s="100"/>
      <c r="AH51" s="100"/>
      <c r="AI51" s="100"/>
      <c r="AJ51" s="363" t="b">
        <v>1</v>
      </c>
      <c r="AK51" s="240" t="s">
        <v>4</v>
      </c>
      <c r="AL51" s="138" t="str">
        <f t="shared" si="12"/>
        <v>Reading</v>
      </c>
      <c r="AM51" s="201">
        <f t="shared" si="19"/>
        <v>695.58823529411768</v>
      </c>
      <c r="AN51" s="201">
        <f t="shared" si="19"/>
        <v>613.54466858789624</v>
      </c>
      <c r="AO51" s="201">
        <f t="shared" si="19"/>
        <v>333.42618384401112</v>
      </c>
      <c r="AP51" s="201">
        <f t="shared" si="19"/>
        <v>596.42857142857144</v>
      </c>
      <c r="AQ51" s="201">
        <f t="shared" si="19"/>
        <v>803.74443928932078</v>
      </c>
      <c r="AR51" s="202">
        <f t="shared" si="17"/>
        <v>19.8</v>
      </c>
      <c r="AS51" s="467">
        <f t="shared" si="20"/>
        <v>0.12054329371816638</v>
      </c>
      <c r="AT51" s="467">
        <f t="shared" si="20"/>
        <v>0.14872665534804755</v>
      </c>
      <c r="AU51" s="467">
        <f t="shared" si="20"/>
        <v>0.12495755517826825</v>
      </c>
      <c r="AV51" s="467">
        <f t="shared" si="20"/>
        <v>0.30424448217317485</v>
      </c>
      <c r="AW51" s="467">
        <f t="shared" si="20"/>
        <v>0.30152801358234294</v>
      </c>
      <c r="AX51" s="467" t="e">
        <f t="shared" si="18"/>
        <v>#N/A</v>
      </c>
      <c r="AY51" s="467" t="e">
        <f t="shared" si="15"/>
        <v>#N/A</v>
      </c>
      <c r="AZ51" s="467">
        <f t="shared" si="15"/>
        <v>0.83792815371762741</v>
      </c>
      <c r="BA51" s="467">
        <f t="shared" si="15"/>
        <v>0.8337171810225702</v>
      </c>
      <c r="BB51" s="467">
        <f t="shared" si="15"/>
        <v>0.69847198641765706</v>
      </c>
      <c r="BC51" s="467"/>
      <c r="BD51" s="467"/>
      <c r="BE51" s="467" t="e">
        <f>VLOOKUP($AL51,#REF!,BE$36,FALSE)</f>
        <v>#REF!</v>
      </c>
      <c r="BF51" s="467" t="e">
        <f>VLOOKUP($AL51,#REF!,BF$36,FALSE)</f>
        <v>#REF!</v>
      </c>
      <c r="BG51" s="467" t="e">
        <f>VLOOKUP($AL51,#REF!,BG$36,FALSE)</f>
        <v>#REF!</v>
      </c>
      <c r="BH51" s="467"/>
      <c r="BI51" s="467"/>
      <c r="BJ51" s="467" t="e">
        <f>VLOOKUP($AL51,#REF!,BJ$36,FALSE)</f>
        <v>#REF!</v>
      </c>
      <c r="BK51" s="467" t="e">
        <f>VLOOKUP($AL51,#REF!,BK$36,FALSE)</f>
        <v>#REF!</v>
      </c>
      <c r="BL51" s="467" t="e">
        <f>VLOOKUP($AL51,#REF!,BL$36,FALSE)</f>
        <v>#REF!</v>
      </c>
    </row>
    <row r="52" spans="1:64" ht="14.25" customHeight="1" x14ac:dyDescent="0.2">
      <c r="A52" s="171"/>
      <c r="B52" s="427"/>
      <c r="C52" s="427"/>
      <c r="D52" s="88"/>
      <c r="E52" s="88"/>
      <c r="F52" s="88"/>
      <c r="G52" s="88"/>
      <c r="H52" s="88"/>
      <c r="I52" s="88"/>
      <c r="J52" s="42"/>
      <c r="K52" s="44"/>
      <c r="L52" s="44"/>
      <c r="M52" s="44"/>
      <c r="N52" s="44"/>
      <c r="O52" s="37"/>
      <c r="P52" s="37"/>
      <c r="Q52" s="37"/>
      <c r="R52" s="37"/>
      <c r="S52" s="37"/>
      <c r="T52" s="37"/>
      <c r="U52" s="170"/>
      <c r="V52" s="189"/>
      <c r="W52" s="384"/>
      <c r="X52" s="86">
        <v>12</v>
      </c>
      <c r="Y52" s="220" t="str">
        <f t="shared" si="16"/>
        <v>Reading</v>
      </c>
      <c r="Z52" s="86">
        <v>13</v>
      </c>
      <c r="AA52" s="221">
        <f>IF(H20&gt;0,IDACI!D19,0)</f>
        <v>30916</v>
      </c>
      <c r="AB52" s="221">
        <f>IF(H20&gt;0,IDACI!E19,0)</f>
        <v>6121.3680000000004</v>
      </c>
      <c r="AC52" s="100"/>
      <c r="AD52" s="100"/>
      <c r="AE52" s="100"/>
      <c r="AF52" s="100"/>
      <c r="AG52" s="100"/>
      <c r="AH52" s="100"/>
      <c r="AI52" s="100"/>
      <c r="AJ52" s="363" t="b">
        <v>1</v>
      </c>
      <c r="AK52" s="240" t="s">
        <v>16</v>
      </c>
      <c r="AL52" s="138" t="str">
        <f t="shared" si="12"/>
        <v>Slough</v>
      </c>
      <c r="AM52" s="201">
        <f t="shared" si="19"/>
        <v>644.21052631578948</v>
      </c>
      <c r="AN52" s="201">
        <f t="shared" si="19"/>
        <v>888.17480719794344</v>
      </c>
      <c r="AO52" s="201">
        <f t="shared" si="19"/>
        <v>470.92731829573938</v>
      </c>
      <c r="AP52" s="201">
        <f t="shared" si="19"/>
        <v>637.4384236453202</v>
      </c>
      <c r="AQ52" s="201">
        <f t="shared" si="19"/>
        <v>564.89397671835002</v>
      </c>
      <c r="AR52" s="202">
        <f t="shared" si="17"/>
        <v>19.5</v>
      </c>
      <c r="AS52" s="467">
        <f t="shared" si="20"/>
        <v>3.4202650705429674E-2</v>
      </c>
      <c r="AT52" s="467">
        <f t="shared" si="20"/>
        <v>0.10260795211628901</v>
      </c>
      <c r="AU52" s="467">
        <f t="shared" si="20"/>
        <v>0.24369388627618641</v>
      </c>
      <c r="AV52" s="467">
        <f t="shared" si="20"/>
        <v>0.47712697734074389</v>
      </c>
      <c r="AW52" s="467">
        <f t="shared" si="20"/>
        <v>0.14236853356135101</v>
      </c>
      <c r="AX52" s="467" t="e">
        <f t="shared" si="18"/>
        <v>#N/A</v>
      </c>
      <c r="AY52" s="467" t="e">
        <f t="shared" si="15"/>
        <v>#N/A</v>
      </c>
      <c r="AZ52" s="467">
        <f t="shared" si="15"/>
        <v>0.93773283661522089</v>
      </c>
      <c r="BA52" s="467">
        <f t="shared" si="15"/>
        <v>0.92851622874806805</v>
      </c>
      <c r="BB52" s="467">
        <f t="shared" si="15"/>
        <v>0.85763146643864896</v>
      </c>
      <c r="BC52" s="467"/>
      <c r="BD52" s="467"/>
      <c r="BE52" s="467" t="e">
        <f>VLOOKUP($AL52,#REF!,BE$36,FALSE)</f>
        <v>#REF!</v>
      </c>
      <c r="BF52" s="467" t="e">
        <f>VLOOKUP($AL52,#REF!,BF$36,FALSE)</f>
        <v>#REF!</v>
      </c>
      <c r="BG52" s="467" t="e">
        <f>VLOOKUP($AL52,#REF!,BG$36,FALSE)</f>
        <v>#REF!</v>
      </c>
      <c r="BH52" s="467"/>
      <c r="BI52" s="467"/>
      <c r="BJ52" s="467" t="e">
        <f>VLOOKUP($AL52,#REF!,BJ$36,FALSE)</f>
        <v>#REF!</v>
      </c>
      <c r="BK52" s="467" t="e">
        <f>VLOOKUP($AL52,#REF!,BK$36,FALSE)</f>
        <v>#REF!</v>
      </c>
      <c r="BL52" s="467" t="e">
        <f>VLOOKUP($AL52,#REF!,BL$36,FALSE)</f>
        <v>#REF!</v>
      </c>
    </row>
    <row r="53" spans="1:64" ht="14.25" customHeight="1" x14ac:dyDescent="0.2">
      <c r="A53" s="171"/>
      <c r="B53" s="427"/>
      <c r="C53" s="427"/>
      <c r="D53" s="88"/>
      <c r="E53" s="88"/>
      <c r="F53" s="88"/>
      <c r="G53" s="88"/>
      <c r="H53" s="88"/>
      <c r="I53" s="88"/>
      <c r="J53" s="42"/>
      <c r="K53" s="44"/>
      <c r="L53" s="44"/>
      <c r="M53" s="44"/>
      <c r="N53" s="44"/>
      <c r="O53" s="37"/>
      <c r="P53" s="37"/>
      <c r="Q53" s="37"/>
      <c r="R53" s="37"/>
      <c r="S53" s="37"/>
      <c r="T53" s="37"/>
      <c r="U53" s="170"/>
      <c r="V53" s="189"/>
      <c r="W53" s="384"/>
      <c r="X53" s="86">
        <v>13</v>
      </c>
      <c r="Y53" s="220" t="str">
        <f t="shared" si="16"/>
        <v>Slough</v>
      </c>
      <c r="Z53" s="86">
        <v>14</v>
      </c>
      <c r="AA53" s="221">
        <f>IF(H21&gt;0,IDACI!D20,0)</f>
        <v>34703</v>
      </c>
      <c r="AB53" s="221">
        <f>IF(H21&gt;0,IDACI!E20,0)</f>
        <v>6767.085</v>
      </c>
      <c r="AC53" s="100"/>
      <c r="AD53" s="100"/>
      <c r="AE53" s="100"/>
      <c r="AF53" s="100"/>
      <c r="AG53" s="100"/>
      <c r="AH53" s="100"/>
      <c r="AI53" s="100"/>
      <c r="AJ53" s="363" t="b">
        <v>1</v>
      </c>
      <c r="AK53" s="240" t="s">
        <v>93</v>
      </c>
      <c r="AL53" s="138" t="str">
        <f t="shared" si="12"/>
        <v>Somerset</v>
      </c>
      <c r="AM53" s="201">
        <f t="shared" si="19"/>
        <v>621.32352941176475</v>
      </c>
      <c r="AN53" s="201">
        <f t="shared" si="19"/>
        <v>600.73529411764707</v>
      </c>
      <c r="AO53" s="201">
        <f t="shared" si="19"/>
        <v>415.42699724517905</v>
      </c>
      <c r="AP53" s="201">
        <f t="shared" si="19"/>
        <v>404.12087912087912</v>
      </c>
      <c r="AQ53" s="201">
        <f t="shared" si="19"/>
        <v>450.86041018813211</v>
      </c>
      <c r="AR53" s="202">
        <f t="shared" si="17"/>
        <v>14.8</v>
      </c>
      <c r="AS53" s="467">
        <f t="shared" si="20"/>
        <v>0.21116504854368931</v>
      </c>
      <c r="AT53" s="467">
        <f t="shared" si="20"/>
        <v>0.18244336569579289</v>
      </c>
      <c r="AU53" s="467">
        <f t="shared" si="20"/>
        <v>0.21076051779935276</v>
      </c>
      <c r="AV53" s="467">
        <f t="shared" si="20"/>
        <v>0.28762135922330095</v>
      </c>
      <c r="AW53" s="467">
        <f t="shared" si="20"/>
        <v>0.10800970873786407</v>
      </c>
      <c r="AX53" s="467" t="e">
        <f t="shared" si="18"/>
        <v>#N/A</v>
      </c>
      <c r="AY53" s="467" t="e">
        <f t="shared" si="15"/>
        <v>#N/A</v>
      </c>
      <c r="AZ53" s="467">
        <f t="shared" si="15"/>
        <v>0.92904509283819625</v>
      </c>
      <c r="BA53" s="467">
        <f t="shared" si="15"/>
        <v>0.68116927260367099</v>
      </c>
      <c r="BB53" s="467">
        <f t="shared" si="15"/>
        <v>0.89199029126213591</v>
      </c>
      <c r="BC53" s="467"/>
      <c r="BD53" s="467"/>
      <c r="BE53" s="467" t="e">
        <f>VLOOKUP($AL53,#REF!,BE$36,FALSE)</f>
        <v>#REF!</v>
      </c>
      <c r="BF53" s="467" t="e">
        <f>VLOOKUP($AL53,#REF!,BF$36,FALSE)</f>
        <v>#REF!</v>
      </c>
      <c r="BG53" s="467" t="e">
        <f>VLOOKUP($AL53,#REF!,BG$36,FALSE)</f>
        <v>#REF!</v>
      </c>
      <c r="BH53" s="467"/>
      <c r="BI53" s="467"/>
      <c r="BJ53" s="467" t="e">
        <f>VLOOKUP($AL53,#REF!,BJ$36,FALSE)</f>
        <v>#REF!</v>
      </c>
      <c r="BK53" s="467" t="e">
        <f>VLOOKUP($AL53,#REF!,BK$36,FALSE)</f>
        <v>#REF!</v>
      </c>
      <c r="BL53" s="467" t="e">
        <f>VLOOKUP($AL53,#REF!,BL$36,FALSE)</f>
        <v>#REF!</v>
      </c>
    </row>
    <row r="54" spans="1:64" ht="14.25" customHeight="1" x14ac:dyDescent="0.2">
      <c r="A54" s="171"/>
      <c r="B54" s="427"/>
      <c r="C54" s="427"/>
      <c r="D54" s="88"/>
      <c r="E54" s="88"/>
      <c r="F54" s="88"/>
      <c r="G54" s="88"/>
      <c r="H54" s="88"/>
      <c r="I54" s="88"/>
      <c r="J54" s="42"/>
      <c r="K54" s="44"/>
      <c r="L54" s="44"/>
      <c r="M54" s="44"/>
      <c r="N54" s="44"/>
      <c r="O54" s="37"/>
      <c r="P54" s="37"/>
      <c r="Q54" s="37"/>
      <c r="R54" s="37"/>
      <c r="S54" s="37"/>
      <c r="T54" s="37"/>
      <c r="U54" s="170"/>
      <c r="V54" s="189"/>
      <c r="W54" s="384"/>
      <c r="X54" s="86">
        <v>14</v>
      </c>
      <c r="Y54" s="220" t="str">
        <f t="shared" si="16"/>
        <v>Somerset</v>
      </c>
      <c r="Z54" s="86">
        <v>15</v>
      </c>
      <c r="AA54" s="221">
        <f>IF(H22&gt;0,IDACI!D21,0)</f>
        <v>94797</v>
      </c>
      <c r="AB54" s="221">
        <f>IF(H22&gt;0,IDACI!E21,0)</f>
        <v>14029.956000000002</v>
      </c>
      <c r="AC54" s="100"/>
      <c r="AD54" s="100"/>
      <c r="AE54" s="100"/>
      <c r="AF54" s="100"/>
      <c r="AG54" s="100"/>
      <c r="AH54" s="100"/>
      <c r="AI54" s="100"/>
      <c r="AJ54" s="363" t="b">
        <v>1</v>
      </c>
      <c r="AK54" s="240" t="s">
        <v>17</v>
      </c>
      <c r="AL54" s="138" t="str">
        <f t="shared" si="12"/>
        <v>Southampton</v>
      </c>
      <c r="AM54" s="201">
        <f t="shared" si="19"/>
        <v>975.48387096774195</v>
      </c>
      <c r="AN54" s="201" t="e">
        <f t="shared" si="19"/>
        <v>#N/A</v>
      </c>
      <c r="AO54" s="201">
        <f t="shared" si="19"/>
        <v>433.95061728395063</v>
      </c>
      <c r="AP54" s="201">
        <f t="shared" si="19"/>
        <v>616.869918699187</v>
      </c>
      <c r="AQ54" s="201">
        <f t="shared" si="19"/>
        <v>532.05346586240762</v>
      </c>
      <c r="AR54" s="202">
        <f t="shared" si="17"/>
        <v>25</v>
      </c>
      <c r="AS54" s="467">
        <f t="shared" si="20"/>
        <v>0.1096045197740113</v>
      </c>
      <c r="AT54" s="467">
        <f t="shared" si="20"/>
        <v>0.18832391713747645</v>
      </c>
      <c r="AU54" s="467">
        <f t="shared" si="20"/>
        <v>0.14915254237288136</v>
      </c>
      <c r="AV54" s="467">
        <f t="shared" si="20"/>
        <v>0.23276836158192091</v>
      </c>
      <c r="AW54" s="467">
        <f t="shared" si="20"/>
        <v>0.32015065913370999</v>
      </c>
      <c r="AX54" s="467" t="e">
        <f t="shared" si="18"/>
        <v>#N/A</v>
      </c>
      <c r="AY54" s="467" t="e">
        <f t="shared" si="15"/>
        <v>#N/A</v>
      </c>
      <c r="AZ54" s="467">
        <f t="shared" si="15"/>
        <v>0.91559981033665239</v>
      </c>
      <c r="BA54" s="467">
        <f t="shared" si="15"/>
        <v>0.84843492586490943</v>
      </c>
      <c r="BB54" s="467">
        <f t="shared" si="15"/>
        <v>0.67984934086629001</v>
      </c>
      <c r="BC54" s="467"/>
      <c r="BD54" s="467"/>
      <c r="BE54" s="467" t="e">
        <f>VLOOKUP($AL54,#REF!,BE$36,FALSE)</f>
        <v>#REF!</v>
      </c>
      <c r="BF54" s="467" t="e">
        <f>VLOOKUP($AL54,#REF!,BF$36,FALSE)</f>
        <v>#REF!</v>
      </c>
      <c r="BG54" s="467" t="e">
        <f>VLOOKUP($AL54,#REF!,BG$36,FALSE)</f>
        <v>#REF!</v>
      </c>
      <c r="BH54" s="467"/>
      <c r="BI54" s="467"/>
      <c r="BJ54" s="467" t="e">
        <f>VLOOKUP($AL54,#REF!,BJ$36,FALSE)</f>
        <v>#REF!</v>
      </c>
      <c r="BK54" s="467" t="e">
        <f>VLOOKUP($AL54,#REF!,BK$36,FALSE)</f>
        <v>#REF!</v>
      </c>
      <c r="BL54" s="467" t="e">
        <f>VLOOKUP($AL54,#REF!,BL$36,FALSE)</f>
        <v>#REF!</v>
      </c>
    </row>
    <row r="55" spans="1:64" ht="14.25" customHeight="1" x14ac:dyDescent="0.2">
      <c r="A55" s="171"/>
      <c r="B55" s="427"/>
      <c r="C55" s="427"/>
      <c r="D55" s="88"/>
      <c r="E55" s="88"/>
      <c r="F55" s="88"/>
      <c r="G55" s="88"/>
      <c r="H55" s="88"/>
      <c r="I55" s="88"/>
      <c r="J55" s="42"/>
      <c r="K55" s="44"/>
      <c r="L55" s="44"/>
      <c r="M55" s="44"/>
      <c r="N55" s="44"/>
      <c r="O55" s="37"/>
      <c r="P55" s="37"/>
      <c r="Q55" s="37"/>
      <c r="R55" s="37"/>
      <c r="S55" s="37"/>
      <c r="T55" s="37"/>
      <c r="U55" s="170"/>
      <c r="V55" s="189"/>
      <c r="W55" s="384"/>
      <c r="X55" s="86">
        <v>15</v>
      </c>
      <c r="Y55" s="220" t="str">
        <f t="shared" si="16"/>
        <v>Southampton</v>
      </c>
      <c r="Z55" s="86">
        <v>16</v>
      </c>
      <c r="AA55" s="221">
        <f>IF(H23&gt;0,IDACI!D22,0)</f>
        <v>42079</v>
      </c>
      <c r="AB55" s="221">
        <f>IF(H23&gt;0,IDACI!E22,0)</f>
        <v>10519.75</v>
      </c>
      <c r="AC55" s="100"/>
      <c r="AD55" s="100"/>
      <c r="AE55" s="100"/>
      <c r="AF55" s="100"/>
      <c r="AG55" s="100"/>
      <c r="AH55" s="100"/>
      <c r="AI55" s="100"/>
      <c r="AJ55" s="363" t="b">
        <v>1</v>
      </c>
      <c r="AK55" s="240" t="s">
        <v>8</v>
      </c>
      <c r="AL55" s="138" t="str">
        <f t="shared" si="12"/>
        <v>Surrey</v>
      </c>
      <c r="AM55" s="201">
        <f t="shared" si="19"/>
        <v>471.79487179487182</v>
      </c>
      <c r="AN55" s="201">
        <f t="shared" si="19"/>
        <v>453.41269841269843</v>
      </c>
      <c r="AO55" s="201">
        <f t="shared" si="19"/>
        <v>353.22073841319718</v>
      </c>
      <c r="AP55" s="201">
        <f t="shared" si="19"/>
        <v>474.80499219968794</v>
      </c>
      <c r="AQ55" s="201">
        <f t="shared" si="19"/>
        <v>464.17167633851869</v>
      </c>
      <c r="AR55" s="202">
        <f t="shared" si="17"/>
        <v>9.7000000000000011</v>
      </c>
      <c r="AS55" s="467">
        <f t="shared" si="20"/>
        <v>9.1748461154549987E-2</v>
      </c>
      <c r="AT55" s="467">
        <f t="shared" si="20"/>
        <v>0.19821993012809849</v>
      </c>
      <c r="AU55" s="467">
        <f t="shared" si="20"/>
        <v>0.1364997504574946</v>
      </c>
      <c r="AV55" s="467">
        <f t="shared" si="20"/>
        <v>0.3286474796206954</v>
      </c>
      <c r="AW55" s="467">
        <f t="shared" si="20"/>
        <v>0.24488437863916154</v>
      </c>
      <c r="AX55" s="467" t="e">
        <f t="shared" si="18"/>
        <v>#N/A</v>
      </c>
      <c r="AY55" s="467" t="e">
        <f t="shared" si="15"/>
        <v>#N/A</v>
      </c>
      <c r="AZ55" s="467">
        <f t="shared" si="15"/>
        <v>0.74046480596019126</v>
      </c>
      <c r="BA55" s="467">
        <f t="shared" si="15"/>
        <v>0.6516346311812059</v>
      </c>
      <c r="BB55" s="467">
        <f t="shared" si="15"/>
        <v>0.69306271834969224</v>
      </c>
      <c r="BC55" s="467"/>
      <c r="BD55" s="467"/>
      <c r="BE55" s="467" t="e">
        <f>VLOOKUP($AL55,#REF!,BE$36,FALSE)</f>
        <v>#REF!</v>
      </c>
      <c r="BF55" s="467" t="e">
        <f>VLOOKUP($AL55,#REF!,BF$36,FALSE)</f>
        <v>#REF!</v>
      </c>
      <c r="BG55" s="467" t="e">
        <f>VLOOKUP($AL55,#REF!,BG$36,FALSE)</f>
        <v>#REF!</v>
      </c>
      <c r="BH55" s="467"/>
      <c r="BI55" s="467"/>
      <c r="BJ55" s="467" t="e">
        <f>VLOOKUP($AL55,#REF!,BJ$36,FALSE)</f>
        <v>#REF!</v>
      </c>
      <c r="BK55" s="467" t="e">
        <f>VLOOKUP($AL55,#REF!,BK$36,FALSE)</f>
        <v>#REF!</v>
      </c>
      <c r="BL55" s="467" t="e">
        <f>VLOOKUP($AL55,#REF!,BL$36,FALSE)</f>
        <v>#REF!</v>
      </c>
    </row>
    <row r="56" spans="1:64" ht="14.25" customHeight="1" x14ac:dyDescent="0.2">
      <c r="A56" s="366"/>
      <c r="B56" s="427"/>
      <c r="C56" s="427"/>
      <c r="D56" s="88"/>
      <c r="E56" s="88"/>
      <c r="F56" s="88"/>
      <c r="G56" s="88"/>
      <c r="H56" s="88"/>
      <c r="I56" s="88"/>
      <c r="J56" s="42"/>
      <c r="K56" s="44"/>
      <c r="L56" s="44"/>
      <c r="M56" s="44"/>
      <c r="N56" s="44"/>
      <c r="O56" s="37"/>
      <c r="P56" s="37"/>
      <c r="Q56" s="37"/>
      <c r="R56" s="37"/>
      <c r="S56" s="37"/>
      <c r="T56" s="37"/>
      <c r="U56" s="170"/>
      <c r="V56" s="189"/>
      <c r="W56" s="384"/>
      <c r="X56" s="86">
        <v>16</v>
      </c>
      <c r="Y56" s="220" t="str">
        <f t="shared" si="16"/>
        <v>Surrey</v>
      </c>
      <c r="Z56" s="86">
        <v>17</v>
      </c>
      <c r="AA56" s="221">
        <f>IF(H24&gt;0,IDACI!D23,0)</f>
        <v>221989</v>
      </c>
      <c r="AB56" s="221">
        <f>IF(H24&gt;0,IDACI!E23,0)</f>
        <v>21532.933000000005</v>
      </c>
      <c r="AC56" s="100"/>
      <c r="AD56" s="100"/>
      <c r="AE56" s="100"/>
      <c r="AF56" s="100"/>
      <c r="AG56" s="100"/>
      <c r="AH56" s="100"/>
      <c r="AI56" s="100"/>
      <c r="AJ56" s="363" t="b">
        <v>1</v>
      </c>
      <c r="AK56" s="240" t="s">
        <v>123</v>
      </c>
      <c r="AL56" s="138" t="str">
        <f t="shared" si="12"/>
        <v>Swindon</v>
      </c>
      <c r="AM56" s="201">
        <f t="shared" si="19"/>
        <v>378.27004219409281</v>
      </c>
      <c r="AN56" s="201">
        <f t="shared" si="19"/>
        <v>479.54070981210856</v>
      </c>
      <c r="AO56" s="201">
        <f t="shared" si="19"/>
        <v>545.06172839506166</v>
      </c>
      <c r="AP56" s="201">
        <f t="shared" si="19"/>
        <v>640.61224489795916</v>
      </c>
      <c r="AQ56" s="201">
        <f t="shared" si="19"/>
        <v>605.313169706037</v>
      </c>
      <c r="AR56" s="202">
        <f t="shared" si="17"/>
        <v>17.2</v>
      </c>
      <c r="AS56" s="467">
        <f t="shared" si="20"/>
        <v>0.10921843687374749</v>
      </c>
      <c r="AT56" s="467">
        <f t="shared" si="20"/>
        <v>0.14863059452237809</v>
      </c>
      <c r="AU56" s="467">
        <f t="shared" si="20"/>
        <v>0.14428857715430862</v>
      </c>
      <c r="AV56" s="467">
        <f t="shared" si="20"/>
        <v>0.18871075484301938</v>
      </c>
      <c r="AW56" s="467">
        <f t="shared" si="20"/>
        <v>0.40915163660654641</v>
      </c>
      <c r="AX56" s="467" t="e">
        <f t="shared" si="18"/>
        <v>#N/A</v>
      </c>
      <c r="AY56" s="467" t="e">
        <f t="shared" si="18"/>
        <v>#N/A</v>
      </c>
      <c r="AZ56" s="467">
        <f t="shared" si="18"/>
        <v>0.65081162702906759</v>
      </c>
      <c r="BA56" s="467">
        <f t="shared" si="18"/>
        <v>0.60688117234788153</v>
      </c>
      <c r="BB56" s="467">
        <f t="shared" si="18"/>
        <v>0.59084836339345359</v>
      </c>
      <c r="BC56" s="467"/>
      <c r="BD56" s="467"/>
      <c r="BE56" s="467" t="e">
        <f>VLOOKUP($AL56,#REF!,BE$36,FALSE)</f>
        <v>#REF!</v>
      </c>
      <c r="BF56" s="467" t="e">
        <f>VLOOKUP($AL56,#REF!,BF$36,FALSE)</f>
        <v>#REF!</v>
      </c>
      <c r="BG56" s="467" t="e">
        <f>VLOOKUP($AL56,#REF!,BG$36,FALSE)</f>
        <v>#REF!</v>
      </c>
      <c r="BH56" s="467"/>
      <c r="BI56" s="467"/>
      <c r="BJ56" s="467" t="e">
        <f>VLOOKUP($AL56,#REF!,BJ$36,FALSE)</f>
        <v>#REF!</v>
      </c>
      <c r="BK56" s="467" t="e">
        <f>VLOOKUP($AL56,#REF!,BK$36,FALSE)</f>
        <v>#REF!</v>
      </c>
      <c r="BL56" s="467" t="e">
        <f>VLOOKUP($AL56,#REF!,BL$36,FALSE)</f>
        <v>#REF!</v>
      </c>
    </row>
    <row r="57" spans="1:64" ht="14.25" customHeight="1" x14ac:dyDescent="0.2">
      <c r="A57" s="366"/>
      <c r="B57" s="427"/>
      <c r="C57" s="427"/>
      <c r="D57" s="88"/>
      <c r="E57" s="88"/>
      <c r="F57" s="88"/>
      <c r="G57" s="88"/>
      <c r="H57" s="88"/>
      <c r="I57" s="88"/>
      <c r="J57" s="42"/>
      <c r="K57" s="44"/>
      <c r="L57" s="44"/>
      <c r="M57" s="44"/>
      <c r="N57" s="44"/>
      <c r="O57" s="37"/>
      <c r="P57" s="37"/>
      <c r="Q57" s="37"/>
      <c r="R57" s="37"/>
      <c r="S57" s="37"/>
      <c r="T57" s="37"/>
      <c r="U57" s="170"/>
      <c r="V57" s="189"/>
      <c r="W57" s="384"/>
      <c r="X57" s="86">
        <v>17</v>
      </c>
      <c r="Y57" s="220" t="str">
        <f t="shared" si="16"/>
        <v>Swindon</v>
      </c>
      <c r="Z57" s="86">
        <v>18</v>
      </c>
      <c r="AA57" s="221">
        <f>IF(H25&gt;0,IDACI!D24,0)</f>
        <v>42184</v>
      </c>
      <c r="AB57" s="221">
        <f>IF(H25&gt;0,IDACI!E24,0)</f>
        <v>7255.6479999999992</v>
      </c>
      <c r="AC57" s="100"/>
      <c r="AD57" s="100"/>
      <c r="AE57" s="100"/>
      <c r="AF57" s="100"/>
      <c r="AG57" s="100"/>
      <c r="AH57" s="100"/>
      <c r="AI57" s="100"/>
      <c r="AJ57" s="363" t="b">
        <v>1</v>
      </c>
      <c r="AK57" s="240" t="s">
        <v>124</v>
      </c>
      <c r="AL57" s="138" t="str">
        <f t="shared" si="12"/>
        <v>Torbay</v>
      </c>
      <c r="AM57" s="201">
        <f t="shared" si="19"/>
        <v>1066.6666666666667</v>
      </c>
      <c r="AN57" s="201">
        <f t="shared" si="19"/>
        <v>970.96774193548379</v>
      </c>
      <c r="AO57" s="201">
        <f t="shared" si="19"/>
        <v>592.82868525896413</v>
      </c>
      <c r="AP57" s="201">
        <f t="shared" si="19"/>
        <v>618.2539682539682</v>
      </c>
      <c r="AQ57" s="201">
        <f t="shared" si="19"/>
        <v>398.84917037796083</v>
      </c>
      <c r="AR57" s="202">
        <f t="shared" si="17"/>
        <v>24.1</v>
      </c>
      <c r="AS57" s="467">
        <f t="shared" si="20"/>
        <v>0.12589559877175024</v>
      </c>
      <c r="AT57" s="467">
        <f t="shared" si="20"/>
        <v>0.38996929375639716</v>
      </c>
      <c r="AU57" s="467">
        <f t="shared" si="20"/>
        <v>0.14841351074718526</v>
      </c>
      <c r="AV57" s="467">
        <f t="shared" si="20"/>
        <v>0.15148413510747186</v>
      </c>
      <c r="AW57" s="467">
        <f t="shared" si="20"/>
        <v>0.18423746161719551</v>
      </c>
      <c r="AX57" s="467" t="e">
        <f t="shared" si="18"/>
        <v>#N/A</v>
      </c>
      <c r="AY57" s="467" t="e">
        <f t="shared" si="18"/>
        <v>#N/A</v>
      </c>
      <c r="AZ57" s="467">
        <f t="shared" si="18"/>
        <v>0.71505376344086025</v>
      </c>
      <c r="BA57" s="467">
        <f t="shared" si="18"/>
        <v>0.90115532734274706</v>
      </c>
      <c r="BB57" s="467">
        <f t="shared" si="18"/>
        <v>0.78754940711462451</v>
      </c>
      <c r="BC57" s="467"/>
      <c r="BD57" s="467"/>
      <c r="BE57" s="467" t="e">
        <f>VLOOKUP($AL57,#REF!,BE$36,FALSE)</f>
        <v>#REF!</v>
      </c>
      <c r="BF57" s="467" t="e">
        <f>VLOOKUP($AL57,#REF!,BF$36,FALSE)</f>
        <v>#REF!</v>
      </c>
      <c r="BG57" s="467" t="e">
        <f>VLOOKUP($AL57,#REF!,BG$36,FALSE)</f>
        <v>#REF!</v>
      </c>
      <c r="BH57" s="467"/>
      <c r="BI57" s="467"/>
      <c r="BJ57" s="467" t="e">
        <f>VLOOKUP($AL57,#REF!,BJ$36,FALSE)</f>
        <v>#REF!</v>
      </c>
      <c r="BK57" s="467" t="e">
        <f>VLOOKUP($AL57,#REF!,BK$36,FALSE)</f>
        <v>#REF!</v>
      </c>
      <c r="BL57" s="467" t="e">
        <f>VLOOKUP($AL57,#REF!,BL$36,FALSE)</f>
        <v>#REF!</v>
      </c>
    </row>
    <row r="58" spans="1:64" ht="14.25" customHeight="1" x14ac:dyDescent="0.2">
      <c r="A58" s="171"/>
      <c r="B58" s="427"/>
      <c r="C58" s="427"/>
      <c r="D58" s="88"/>
      <c r="E58" s="88"/>
      <c r="F58" s="88"/>
      <c r="G58" s="88"/>
      <c r="H58" s="88"/>
      <c r="I58" s="88"/>
      <c r="J58" s="42"/>
      <c r="K58" s="44"/>
      <c r="L58" s="44"/>
      <c r="M58" s="44"/>
      <c r="N58" s="44"/>
      <c r="O58" s="37"/>
      <c r="P58" s="37"/>
      <c r="Q58" s="37"/>
      <c r="R58" s="37"/>
      <c r="S58" s="37"/>
      <c r="T58" s="37"/>
      <c r="U58" s="170"/>
      <c r="V58" s="189"/>
      <c r="W58" s="384"/>
      <c r="X58" s="86">
        <v>18</v>
      </c>
      <c r="Y58" s="220" t="str">
        <f t="shared" si="16"/>
        <v>Torbay</v>
      </c>
      <c r="Z58" s="86">
        <v>19</v>
      </c>
      <c r="AA58" s="221">
        <f>IF(H26&gt;0,IDACI!D25,0)</f>
        <v>21714</v>
      </c>
      <c r="AB58" s="221">
        <f>IF(H26&gt;0,IDACI!E25,0)</f>
        <v>5233.0740000000005</v>
      </c>
      <c r="AC58" s="100"/>
      <c r="AD58" s="100"/>
      <c r="AE58" s="100"/>
      <c r="AF58" s="100"/>
      <c r="AG58" s="100"/>
      <c r="AH58" s="100"/>
      <c r="AI58" s="100"/>
      <c r="AJ58" s="363" t="b">
        <v>1</v>
      </c>
      <c r="AK58" s="240" t="s">
        <v>18</v>
      </c>
      <c r="AL58" s="138" t="str">
        <f t="shared" si="12"/>
        <v>West Berkshire</v>
      </c>
      <c r="AM58" s="201">
        <f t="shared" si="19"/>
        <v>400.83565459610026</v>
      </c>
      <c r="AN58" s="201">
        <f t="shared" si="19"/>
        <v>419.32773109243698</v>
      </c>
      <c r="AO58" s="201">
        <f t="shared" si="19"/>
        <v>249.15730337078651</v>
      </c>
      <c r="AP58" s="201">
        <f t="shared" si="19"/>
        <v>401.68067226890759</v>
      </c>
      <c r="AQ58" s="201">
        <f t="shared" si="19"/>
        <v>418.30174501127158</v>
      </c>
      <c r="AR58" s="202">
        <f t="shared" si="17"/>
        <v>10.4</v>
      </c>
      <c r="AS58" s="467">
        <f t="shared" si="20"/>
        <v>0.10911510312707917</v>
      </c>
      <c r="AT58" s="467">
        <f t="shared" si="20"/>
        <v>0.15901530272787759</v>
      </c>
      <c r="AU58" s="467">
        <f t="shared" si="20"/>
        <v>0.13639387890884896</v>
      </c>
      <c r="AV58" s="467">
        <f t="shared" si="20"/>
        <v>0.56220891550232865</v>
      </c>
      <c r="AW58" s="467">
        <f t="shared" si="20"/>
        <v>3.32667997338656E-2</v>
      </c>
      <c r="AX58" s="467" t="e">
        <f t="shared" si="18"/>
        <v>#N/A</v>
      </c>
      <c r="AY58" s="467" t="e">
        <f t="shared" si="18"/>
        <v>#N/A</v>
      </c>
      <c r="AZ58" s="467">
        <f t="shared" si="18"/>
        <v>0.7125140924464487</v>
      </c>
      <c r="BA58" s="467">
        <f t="shared" si="18"/>
        <v>0.86052998605299857</v>
      </c>
      <c r="BB58" s="467">
        <f t="shared" si="18"/>
        <v>0.96673320026613441</v>
      </c>
      <c r="BC58" s="467"/>
      <c r="BD58" s="467"/>
      <c r="BE58" s="467" t="e">
        <f>VLOOKUP($AL58,#REF!,BE$36,FALSE)</f>
        <v>#REF!</v>
      </c>
      <c r="BF58" s="467" t="e">
        <f>VLOOKUP($AL58,#REF!,BF$36,FALSE)</f>
        <v>#REF!</v>
      </c>
      <c r="BG58" s="467" t="e">
        <f>VLOOKUP($AL58,#REF!,BG$36,FALSE)</f>
        <v>#REF!</v>
      </c>
      <c r="BH58" s="467"/>
      <c r="BI58" s="467"/>
      <c r="BJ58" s="467" t="e">
        <f>VLOOKUP($AL58,#REF!,BJ$36,FALSE)</f>
        <v>#REF!</v>
      </c>
      <c r="BK58" s="467" t="e">
        <f>VLOOKUP($AL58,#REF!,BK$36,FALSE)</f>
        <v>#REF!</v>
      </c>
      <c r="BL58" s="467" t="e">
        <f>VLOOKUP($AL58,#REF!,BL$36,FALSE)</f>
        <v>#REF!</v>
      </c>
    </row>
    <row r="59" spans="1:64" ht="14.25" customHeight="1" x14ac:dyDescent="0.2">
      <c r="A59" s="171"/>
      <c r="B59" s="427"/>
      <c r="C59" s="427"/>
      <c r="D59" s="88"/>
      <c r="E59" s="88"/>
      <c r="F59" s="88"/>
      <c r="G59" s="88"/>
      <c r="H59" s="88"/>
      <c r="I59" s="88"/>
      <c r="J59" s="42"/>
      <c r="K59" s="44"/>
      <c r="L59" s="44"/>
      <c r="M59" s="44"/>
      <c r="N59" s="44"/>
      <c r="O59" s="37"/>
      <c r="P59" s="37"/>
      <c r="Q59" s="37"/>
      <c r="R59" s="37"/>
      <c r="S59" s="37"/>
      <c r="T59" s="37"/>
      <c r="U59" s="170"/>
      <c r="V59" s="189"/>
      <c r="W59" s="384"/>
      <c r="X59" s="86">
        <v>19</v>
      </c>
      <c r="Y59" s="220" t="str">
        <f t="shared" si="16"/>
        <v>West Berkshire</v>
      </c>
      <c r="Z59" s="86">
        <v>20</v>
      </c>
      <c r="AA59" s="221">
        <f>IF(H27&gt;0,IDACI!D26,0)</f>
        <v>31302</v>
      </c>
      <c r="AB59" s="221">
        <f>IF(H27&gt;0,IDACI!E26,0)</f>
        <v>3255.4080000000004</v>
      </c>
      <c r="AC59" s="100"/>
      <c r="AD59" s="100"/>
      <c r="AE59" s="100"/>
      <c r="AF59" s="100"/>
      <c r="AG59" s="100"/>
      <c r="AH59" s="100"/>
      <c r="AI59" s="100"/>
      <c r="AJ59" s="363" t="b">
        <v>1</v>
      </c>
      <c r="AK59" s="240" t="s">
        <v>6</v>
      </c>
      <c r="AL59" s="138" t="str">
        <f t="shared" si="12"/>
        <v>West Sussex</v>
      </c>
      <c r="AM59" s="201">
        <f t="shared" si="19"/>
        <v>677.77777777777783</v>
      </c>
      <c r="AN59" s="201">
        <f t="shared" si="19"/>
        <v>432.45508982035926</v>
      </c>
      <c r="AO59" s="201">
        <f t="shared" si="19"/>
        <v>307.16824644549763</v>
      </c>
      <c r="AP59" s="201">
        <f t="shared" si="19"/>
        <v>438.08685446009389</v>
      </c>
      <c r="AQ59" s="201">
        <f t="shared" si="19"/>
        <v>444.39657430965116</v>
      </c>
      <c r="AR59" s="202">
        <f t="shared" si="17"/>
        <v>12.9</v>
      </c>
      <c r="AS59" s="467">
        <f t="shared" si="20"/>
        <v>0.70666841346783704</v>
      </c>
      <c r="AT59" s="467">
        <f t="shared" si="20"/>
        <v>0.12157736145683218</v>
      </c>
      <c r="AU59" s="467">
        <f t="shared" si="20"/>
        <v>7.4544739944975763E-2</v>
      </c>
      <c r="AV59" s="467">
        <f t="shared" si="20"/>
        <v>6.6553124590593482E-2</v>
      </c>
      <c r="AW59" s="467">
        <f t="shared" si="20"/>
        <v>3.0656360539761562E-2</v>
      </c>
      <c r="AX59" s="467" t="e">
        <f t="shared" si="18"/>
        <v>#N/A</v>
      </c>
      <c r="AY59" s="467" t="e">
        <f t="shared" si="18"/>
        <v>#N/A</v>
      </c>
      <c r="AZ59" s="467">
        <f t="shared" si="18"/>
        <v>0.95949855351976854</v>
      </c>
      <c r="BA59" s="467">
        <f t="shared" si="18"/>
        <v>0.96490288010716674</v>
      </c>
      <c r="BB59" s="467">
        <f t="shared" si="18"/>
        <v>0.96934363946023849</v>
      </c>
      <c r="BC59" s="467"/>
      <c r="BD59" s="467"/>
      <c r="BE59" s="467" t="e">
        <f>VLOOKUP($AL59,#REF!,BE$36,FALSE)</f>
        <v>#REF!</v>
      </c>
      <c r="BF59" s="467" t="e">
        <f>VLOOKUP($AL59,#REF!,BF$36,FALSE)</f>
        <v>#REF!</v>
      </c>
      <c r="BG59" s="467" t="e">
        <f>VLOOKUP($AL59,#REF!,BG$36,FALSE)</f>
        <v>#REF!</v>
      </c>
      <c r="BH59" s="467"/>
      <c r="BI59" s="467"/>
      <c r="BJ59" s="467" t="e">
        <f>VLOOKUP($AL59,#REF!,BJ$36,FALSE)</f>
        <v>#REF!</v>
      </c>
      <c r="BK59" s="467" t="e">
        <f>VLOOKUP($AL59,#REF!,BK$36,FALSE)</f>
        <v>#REF!</v>
      </c>
      <c r="BL59" s="467" t="e">
        <f>VLOOKUP($AL59,#REF!,BL$36,FALSE)</f>
        <v>#REF!</v>
      </c>
    </row>
    <row r="60" spans="1:64" s="124" customFormat="1" ht="14.25" customHeight="1" x14ac:dyDescent="0.2">
      <c r="A60" s="171"/>
      <c r="B60" s="427"/>
      <c r="C60" s="427"/>
      <c r="D60" s="88"/>
      <c r="E60" s="88"/>
      <c r="F60" s="88"/>
      <c r="G60" s="88"/>
      <c r="H60" s="88"/>
      <c r="I60" s="88"/>
      <c r="J60" s="42"/>
      <c r="K60" s="44"/>
      <c r="L60" s="44"/>
      <c r="M60" s="44"/>
      <c r="N60" s="44"/>
      <c r="O60" s="37"/>
      <c r="P60" s="37"/>
      <c r="Q60" s="37"/>
      <c r="R60" s="37"/>
      <c r="S60" s="37"/>
      <c r="T60" s="37"/>
      <c r="U60" s="170"/>
      <c r="V60" s="189"/>
      <c r="W60" s="384"/>
      <c r="X60" s="86">
        <v>20</v>
      </c>
      <c r="Y60" s="220" t="str">
        <f t="shared" si="16"/>
        <v>West Sussex</v>
      </c>
      <c r="Z60" s="86">
        <v>21</v>
      </c>
      <c r="AA60" s="221">
        <f>IF(H28&gt;0,IDACI!D27,0)</f>
        <v>146958</v>
      </c>
      <c r="AB60" s="221">
        <f>IF(H28&gt;0,IDACI!E27,0)</f>
        <v>18957.582000000002</v>
      </c>
      <c r="AC60" s="100"/>
      <c r="AD60" s="100"/>
      <c r="AE60" s="100"/>
      <c r="AF60" s="100"/>
      <c r="AG60" s="100"/>
      <c r="AH60" s="100"/>
      <c r="AI60" s="100"/>
      <c r="AJ60" s="363" t="b">
        <v>1</v>
      </c>
      <c r="AK60" s="240" t="s">
        <v>46</v>
      </c>
      <c r="AL60" s="138" t="str">
        <f t="shared" si="12"/>
        <v>Windsor &amp; Maidenhead</v>
      </c>
      <c r="AM60" s="201">
        <f t="shared" si="19"/>
        <v>294.25981873111783</v>
      </c>
      <c r="AN60" s="201">
        <f t="shared" si="19"/>
        <v>253.75375375375376</v>
      </c>
      <c r="AO60" s="201">
        <f t="shared" si="19"/>
        <v>233.23353293413174</v>
      </c>
      <c r="AP60" s="201">
        <f t="shared" si="19"/>
        <v>274.18397626112761</v>
      </c>
      <c r="AQ60" s="201">
        <f t="shared" si="19"/>
        <v>195.45880149812734</v>
      </c>
      <c r="AR60" s="202">
        <f t="shared" si="17"/>
        <v>8.4</v>
      </c>
      <c r="AS60" s="467">
        <f t="shared" si="20"/>
        <v>8.3832335329341312E-2</v>
      </c>
      <c r="AT60" s="467">
        <f t="shared" si="20"/>
        <v>0.17215568862275449</v>
      </c>
      <c r="AU60" s="467">
        <f t="shared" si="20"/>
        <v>0.1092814371257485</v>
      </c>
      <c r="AV60" s="467">
        <f t="shared" si="20"/>
        <v>0.20958083832335328</v>
      </c>
      <c r="AW60" s="467">
        <f t="shared" si="20"/>
        <v>0.42514970059880242</v>
      </c>
      <c r="AX60" s="467" t="e">
        <f t="shared" si="18"/>
        <v>#N/A</v>
      </c>
      <c r="AY60" s="467" t="e">
        <f t="shared" si="18"/>
        <v>#N/A</v>
      </c>
      <c r="AZ60" s="467">
        <f t="shared" si="18"/>
        <v>0.75866495507060339</v>
      </c>
      <c r="BA60" s="467">
        <f t="shared" si="18"/>
        <v>0.81060606060606055</v>
      </c>
      <c r="BB60" s="467">
        <f t="shared" si="18"/>
        <v>0.57485029940119758</v>
      </c>
      <c r="BC60" s="467"/>
      <c r="BD60" s="467"/>
      <c r="BE60" s="467" t="e">
        <f>VLOOKUP($AL60,#REF!,BE$36,FALSE)</f>
        <v>#REF!</v>
      </c>
      <c r="BF60" s="467" t="e">
        <f>VLOOKUP($AL60,#REF!,BF$36,FALSE)</f>
        <v>#REF!</v>
      </c>
      <c r="BG60" s="467" t="e">
        <f>VLOOKUP($AL60,#REF!,BG$36,FALSE)</f>
        <v>#REF!</v>
      </c>
      <c r="BH60" s="467"/>
      <c r="BI60" s="467"/>
      <c r="BJ60" s="467" t="e">
        <f>VLOOKUP($AL60,#REF!,BJ$36,FALSE)</f>
        <v>#REF!</v>
      </c>
      <c r="BK60" s="467" t="e">
        <f>VLOOKUP($AL60,#REF!,BK$36,FALSE)</f>
        <v>#REF!</v>
      </c>
      <c r="BL60" s="467" t="e">
        <f>VLOOKUP($AL60,#REF!,BL$36,FALSE)</f>
        <v>#REF!</v>
      </c>
    </row>
    <row r="61" spans="1:64" s="124" customFormat="1" ht="14.25" customHeight="1" x14ac:dyDescent="0.2">
      <c r="A61" s="171"/>
      <c r="B61" s="427"/>
      <c r="C61" s="427"/>
      <c r="D61" s="88"/>
      <c r="E61" s="88"/>
      <c r="F61" s="88"/>
      <c r="G61" s="88"/>
      <c r="H61" s="88"/>
      <c r="I61" s="88"/>
      <c r="J61" s="42"/>
      <c r="K61" s="44"/>
      <c r="L61" s="44"/>
      <c r="M61" s="44"/>
      <c r="N61" s="44"/>
      <c r="O61" s="37"/>
      <c r="P61" s="37"/>
      <c r="Q61" s="37"/>
      <c r="R61" s="37"/>
      <c r="S61" s="37"/>
      <c r="T61" s="37"/>
      <c r="U61" s="170"/>
      <c r="V61" s="189"/>
      <c r="W61" s="384"/>
      <c r="X61" s="86">
        <v>21</v>
      </c>
      <c r="Y61" s="220" t="str">
        <f t="shared" si="16"/>
        <v>Windsor &amp; Maidenhead</v>
      </c>
      <c r="Z61" s="86">
        <v>22</v>
      </c>
      <c r="AA61" s="221">
        <f>IF(H29&gt;0,IDACI!D28,0)</f>
        <v>29154</v>
      </c>
      <c r="AB61" s="221">
        <f>IF(H29&gt;0,IDACI!E28,0)</f>
        <v>2448.9360000000001</v>
      </c>
      <c r="AC61" s="100"/>
      <c r="AD61" s="100"/>
      <c r="AE61" s="100"/>
      <c r="AF61" s="100"/>
      <c r="AG61" s="100"/>
      <c r="AH61" s="100"/>
      <c r="AI61" s="100"/>
      <c r="AJ61" s="363" t="b">
        <v>1</v>
      </c>
      <c r="AK61" s="240" t="s">
        <v>19</v>
      </c>
      <c r="AL61" s="138" t="str">
        <f t="shared" si="12"/>
        <v>Wokingham</v>
      </c>
      <c r="AM61" s="201">
        <f t="shared" si="19"/>
        <v>418.43575418994419</v>
      </c>
      <c r="AN61" s="201">
        <f t="shared" si="19"/>
        <v>331.21546961325964</v>
      </c>
      <c r="AO61" s="201">
        <f t="shared" si="19"/>
        <v>240.37940379403793</v>
      </c>
      <c r="AP61" s="201">
        <f t="shared" si="19"/>
        <v>302.41286863270778</v>
      </c>
      <c r="AQ61" s="201">
        <f t="shared" si="19"/>
        <v>230.14808385281043</v>
      </c>
      <c r="AR61" s="202">
        <f t="shared" si="17"/>
        <v>6.8000000000000007</v>
      </c>
      <c r="AS61" s="467">
        <f t="shared" si="20"/>
        <v>8.6857142857142855E-2</v>
      </c>
      <c r="AT61" s="467">
        <f t="shared" si="20"/>
        <v>0.1977142857142857</v>
      </c>
      <c r="AU61" s="467">
        <f t="shared" si="20"/>
        <v>0.33142857142857141</v>
      </c>
      <c r="AV61" s="467">
        <f t="shared" si="20"/>
        <v>0.24</v>
      </c>
      <c r="AW61" s="467">
        <f t="shared" si="20"/>
        <v>0.14399999999999999</v>
      </c>
      <c r="AX61" s="467" t="e">
        <f t="shared" si="18"/>
        <v>#N/A</v>
      </c>
      <c r="AY61" s="467" t="e">
        <f t="shared" si="18"/>
        <v>#N/A</v>
      </c>
      <c r="AZ61" s="467">
        <f t="shared" si="18"/>
        <v>0.97857948139797069</v>
      </c>
      <c r="BA61" s="467">
        <f t="shared" si="18"/>
        <v>0.9521276595744681</v>
      </c>
      <c r="BB61" s="467">
        <f t="shared" si="18"/>
        <v>0.85599999999999998</v>
      </c>
      <c r="BC61" s="467"/>
      <c r="BD61" s="467"/>
      <c r="BE61" s="467" t="e">
        <f>VLOOKUP($AL61,#REF!,BE$36,FALSE)</f>
        <v>#REF!</v>
      </c>
      <c r="BF61" s="467" t="e">
        <f>VLOOKUP($AL61,#REF!,BF$36,FALSE)</f>
        <v>#REF!</v>
      </c>
      <c r="BG61" s="467" t="e">
        <f>VLOOKUP($AL61,#REF!,BG$36,FALSE)</f>
        <v>#REF!</v>
      </c>
      <c r="BH61" s="467"/>
      <c r="BI61" s="467"/>
      <c r="BJ61" s="467" t="e">
        <f>VLOOKUP($AL61,#REF!,BJ$36,FALSE)</f>
        <v>#REF!</v>
      </c>
      <c r="BK61" s="467" t="e">
        <f>VLOOKUP($AL61,#REF!,BK$36,FALSE)</f>
        <v>#REF!</v>
      </c>
      <c r="BL61" s="467" t="e">
        <f>VLOOKUP($AL61,#REF!,BL$36,FALSE)</f>
        <v>#REF!</v>
      </c>
    </row>
    <row r="62" spans="1:64" s="124" customFormat="1" ht="14.25" customHeight="1" x14ac:dyDescent="0.2">
      <c r="A62" s="171"/>
      <c r="B62" s="427"/>
      <c r="C62" s="427"/>
      <c r="D62" s="88"/>
      <c r="E62" s="88"/>
      <c r="F62" s="88"/>
      <c r="G62" s="88"/>
      <c r="H62" s="88"/>
      <c r="I62" s="88"/>
      <c r="J62" s="42"/>
      <c r="K62" s="44"/>
      <c r="L62" s="44"/>
      <c r="M62" s="44"/>
      <c r="N62" s="44"/>
      <c r="O62" s="37"/>
      <c r="P62" s="37"/>
      <c r="Q62" s="37"/>
      <c r="R62" s="37"/>
      <c r="S62" s="37"/>
      <c r="T62" s="37"/>
      <c r="U62" s="170"/>
      <c r="V62" s="189"/>
      <c r="W62" s="384"/>
      <c r="X62" s="86">
        <v>22</v>
      </c>
      <c r="Y62" s="220" t="str">
        <f t="shared" si="16"/>
        <v>Wokingham</v>
      </c>
      <c r="Z62" s="86">
        <v>23</v>
      </c>
      <c r="AA62" s="221">
        <f>IF(H30&gt;0,IDACI!D29,0)</f>
        <v>31967</v>
      </c>
      <c r="AB62" s="221">
        <f>IF(H30&gt;0,IDACI!E29,0)</f>
        <v>2173.7560000000003</v>
      </c>
      <c r="AC62" s="100"/>
      <c r="AD62" s="100"/>
      <c r="AE62" s="100"/>
      <c r="AF62" s="100"/>
      <c r="AG62" s="100"/>
      <c r="AH62" s="100"/>
      <c r="AI62" s="100"/>
      <c r="AJ62" s="363" t="b">
        <v>1</v>
      </c>
      <c r="AK62" s="240" t="s">
        <v>69</v>
      </c>
      <c r="AL62" s="138" t="str">
        <f t="shared" si="12"/>
        <v>South East</v>
      </c>
      <c r="AM62" s="201">
        <f t="shared" si="19"/>
        <v>549.70091860713524</v>
      </c>
      <c r="AN62" s="201">
        <f t="shared" si="19"/>
        <v>499.74030103879579</v>
      </c>
      <c r="AO62" s="201">
        <f t="shared" si="19"/>
        <v>422.22980779329902</v>
      </c>
      <c r="AP62" s="201">
        <f t="shared" si="19"/>
        <v>476.07528283196916</v>
      </c>
      <c r="AQ62" s="201">
        <f t="shared" si="19"/>
        <v>510.96295093143834</v>
      </c>
      <c r="AR62" s="202">
        <f t="shared" si="17"/>
        <v>14.45223640702325</v>
      </c>
      <c r="AS62" s="467">
        <f t="shared" si="20"/>
        <v>0.19468910081192167</v>
      </c>
      <c r="AT62" s="467">
        <f t="shared" si="20"/>
        <v>0.2007127093077406</v>
      </c>
      <c r="AU62" s="467">
        <f t="shared" si="20"/>
        <v>0.18274312093786066</v>
      </c>
      <c r="AV62" s="467">
        <f t="shared" si="20"/>
        <v>0.26026038186640749</v>
      </c>
      <c r="AW62" s="467">
        <f t="shared" si="20"/>
        <v>0.16159468707606958</v>
      </c>
      <c r="AX62" s="467">
        <f t="shared" si="18"/>
        <v>0</v>
      </c>
      <c r="AY62" s="467">
        <f t="shared" si="18"/>
        <v>0</v>
      </c>
      <c r="AZ62" s="467">
        <f t="shared" si="18"/>
        <v>0.81317396549794152</v>
      </c>
      <c r="BA62" s="467">
        <f t="shared" si="18"/>
        <v>0.82723728590827461</v>
      </c>
      <c r="BB62" s="467">
        <f t="shared" si="18"/>
        <v>0.83839682523613324</v>
      </c>
      <c r="BC62" s="467"/>
      <c r="BD62" s="467"/>
      <c r="BE62" s="467" t="e">
        <f>VLOOKUP($AL62,#REF!,BE$36,FALSE)</f>
        <v>#REF!</v>
      </c>
      <c r="BF62" s="467" t="e">
        <f>VLOOKUP($AL62,#REF!,BF$36,FALSE)</f>
        <v>#REF!</v>
      </c>
      <c r="BG62" s="467" t="e">
        <f>VLOOKUP($AL62,#REF!,BG$36,FALSE)</f>
        <v>#REF!</v>
      </c>
      <c r="BH62" s="467"/>
      <c r="BI62" s="467"/>
      <c r="BJ62" s="467" t="e">
        <f>VLOOKUP($AL62,#REF!,BJ$36,FALSE)</f>
        <v>#REF!</v>
      </c>
      <c r="BK62" s="467" t="e">
        <f>VLOOKUP($AL62,#REF!,BK$36,FALSE)</f>
        <v>#REF!</v>
      </c>
      <c r="BL62" s="467" t="e">
        <f>VLOOKUP($AL62,#REF!,BL$36,FALSE)</f>
        <v>#REF!</v>
      </c>
    </row>
    <row r="63" spans="1:64" s="124" customFormat="1" ht="14.25" customHeight="1" x14ac:dyDescent="0.2">
      <c r="A63" s="171"/>
      <c r="B63" s="427"/>
      <c r="C63" s="427"/>
      <c r="D63" s="88"/>
      <c r="E63" s="88"/>
      <c r="F63" s="88"/>
      <c r="G63" s="88"/>
      <c r="H63" s="88"/>
      <c r="I63" s="88"/>
      <c r="J63" s="42"/>
      <c r="K63" s="37"/>
      <c r="L63" s="163"/>
      <c r="M63" s="868" t="s">
        <v>67</v>
      </c>
      <c r="N63" s="869"/>
      <c r="O63" s="870"/>
      <c r="P63" s="418"/>
      <c r="Q63" s="871" t="s">
        <v>103</v>
      </c>
      <c r="R63" s="872"/>
      <c r="S63" s="872"/>
      <c r="T63" s="873"/>
      <c r="U63" s="170"/>
      <c r="V63" s="189"/>
      <c r="W63" s="384"/>
      <c r="X63" s="86">
        <v>23</v>
      </c>
      <c r="Y63" s="220" t="str">
        <f t="shared" si="16"/>
        <v>South East</v>
      </c>
      <c r="Z63" s="86">
        <v>24</v>
      </c>
      <c r="AA63" s="221">
        <f>SUM(AA55:AA56,AA41:AA53,AA59:AA62)</f>
        <v>1662421</v>
      </c>
      <c r="AB63" s="221">
        <f>SUM(AB55:AB56,AB41:AB53,AB59:AB62)</f>
        <v>240257.01299999995</v>
      </c>
      <c r="AC63" s="100"/>
      <c r="AD63" s="100"/>
      <c r="AE63" s="100"/>
      <c r="AF63" s="100"/>
      <c r="AG63" s="100"/>
      <c r="AH63" s="100"/>
      <c r="AI63" s="100"/>
      <c r="AJ63" s="363" t="b">
        <v>1</v>
      </c>
      <c r="AK63" s="240" t="s">
        <v>138</v>
      </c>
      <c r="AL63" s="138" t="str">
        <f t="shared" si="12"/>
        <v>England</v>
      </c>
      <c r="AM63" s="201">
        <f t="shared" si="19"/>
        <v>591.55077867953503</v>
      </c>
      <c r="AN63" s="201">
        <f t="shared" si="19"/>
        <v>570.13302668374149</v>
      </c>
      <c r="AO63" s="201">
        <f t="shared" si="19"/>
        <v>475.17620366296575</v>
      </c>
      <c r="AP63" s="201">
        <f t="shared" si="19"/>
        <v>489.50581868315362</v>
      </c>
      <c r="AQ63" s="201">
        <f t="shared" si="19"/>
        <v>514.98153161779737</v>
      </c>
      <c r="AR63" s="202" t="e">
        <f t="shared" si="17"/>
        <v>#N/A</v>
      </c>
      <c r="AS63" s="467" t="e">
        <f t="shared" si="20"/>
        <v>#N/A</v>
      </c>
      <c r="AT63" s="467" t="e">
        <f t="shared" si="20"/>
        <v>#N/A</v>
      </c>
      <c r="AU63" s="467" t="e">
        <f t="shared" si="20"/>
        <v>#N/A</v>
      </c>
      <c r="AV63" s="467" t="e">
        <f t="shared" si="20"/>
        <v>#N/A</v>
      </c>
      <c r="AW63" s="467" t="e">
        <f t="shared" si="20"/>
        <v>#N/A</v>
      </c>
      <c r="AX63" s="467">
        <f t="shared" si="18"/>
        <v>0</v>
      </c>
      <c r="AY63" s="467">
        <f t="shared" si="18"/>
        <v>0</v>
      </c>
      <c r="AZ63" s="467">
        <f t="shared" si="18"/>
        <v>0.81499972767378948</v>
      </c>
      <c r="BA63" s="467">
        <f t="shared" si="18"/>
        <v>0.8343537890980337</v>
      </c>
      <c r="BB63" s="467">
        <f t="shared" si="18"/>
        <v>0.82928557305740458</v>
      </c>
      <c r="BC63" s="467"/>
      <c r="BD63" s="467"/>
      <c r="BE63" s="467" t="e">
        <f>VLOOKUP($AL63,#REF!,BE$36,FALSE)</f>
        <v>#REF!</v>
      </c>
      <c r="BF63" s="467" t="e">
        <f>VLOOKUP($AL63,#REF!,BF$36,FALSE)</f>
        <v>#REF!</v>
      </c>
      <c r="BG63" s="467" t="e">
        <f>VLOOKUP($AL63,#REF!,BG$36,FALSE)</f>
        <v>#REF!</v>
      </c>
      <c r="BH63" s="467"/>
      <c r="BI63" s="467"/>
      <c r="BJ63" s="467" t="e">
        <f>VLOOKUP($AL63,#REF!,BJ$36,FALSE)</f>
        <v>#REF!</v>
      </c>
      <c r="BK63" s="467" t="e">
        <f>VLOOKUP($AL63,#REF!,BK$36,FALSE)</f>
        <v>#REF!</v>
      </c>
      <c r="BL63" s="467" t="e">
        <f>VLOOKUP($AL63,#REF!,BL$36,FALSE)</f>
        <v>#REF!</v>
      </c>
    </row>
    <row r="64" spans="1:64" s="124" customFormat="1" ht="11.25" customHeight="1" x14ac:dyDescent="0.2">
      <c r="A64" s="171"/>
      <c r="B64" s="427"/>
      <c r="C64" s="427"/>
      <c r="D64" s="88"/>
      <c r="E64" s="88"/>
      <c r="F64" s="88"/>
      <c r="G64" s="88"/>
      <c r="H64" s="88"/>
      <c r="I64" s="88"/>
      <c r="J64" s="42"/>
      <c r="K64" s="37"/>
      <c r="L64" s="164"/>
      <c r="M64" s="871" t="str">
        <f>Z4</f>
        <v>Selected LA- (None)</v>
      </c>
      <c r="N64" s="872"/>
      <c r="O64" s="872"/>
      <c r="P64" s="872"/>
      <c r="Q64" s="876"/>
      <c r="R64" s="877"/>
      <c r="S64" s="878" t="s">
        <v>188</v>
      </c>
      <c r="T64" s="879"/>
      <c r="U64" s="170"/>
      <c r="V64" s="189"/>
      <c r="W64" s="205"/>
      <c r="X64" s="86">
        <v>24</v>
      </c>
      <c r="Y64" s="220" t="str">
        <f t="shared" si="16"/>
        <v>England</v>
      </c>
      <c r="Z64" s="86">
        <v>25</v>
      </c>
      <c r="AA64" s="221">
        <f>IF(H32&gt;0,IDACI!D31,0)</f>
        <v>10130158</v>
      </c>
      <c r="AB64" s="221">
        <f>IF(H32&gt;0,IDACI!E31,0)</f>
        <v>2016166</v>
      </c>
      <c r="AC64" s="100"/>
      <c r="AD64" s="100"/>
      <c r="AE64" s="100"/>
      <c r="AF64" s="100"/>
      <c r="AG64" s="100"/>
      <c r="AH64" s="100"/>
      <c r="AI64" s="100"/>
      <c r="AJ64" s="100"/>
      <c r="AK64" s="241"/>
      <c r="AL64" s="116" t="str">
        <f>Z4</f>
        <v>Selected LA- (None)</v>
      </c>
      <c r="AM64" s="203" t="e">
        <f>VLOOKUP($Y4,$B$9:$O$31,AM$36,FALSE)</f>
        <v>#N/A</v>
      </c>
      <c r="AN64" s="203" t="e">
        <f>VLOOKUP($Y4,$B$9:$O$31,AN$36,FALSE)</f>
        <v>#N/A</v>
      </c>
      <c r="AO64" s="203" t="e">
        <f>VLOOKUP($Y4,$B$9:$O$31,AO$36,FALSE)</f>
        <v>#N/A</v>
      </c>
      <c r="AP64" s="203" t="e">
        <f>VLOOKUP($Y4,$B$9:$O$31,AP$36,FALSE)</f>
        <v>#N/A</v>
      </c>
      <c r="AQ64" s="203" t="e">
        <f>VLOOKUP($Y4,$B$9:$O$31,AQ$36,FALSE)</f>
        <v>#N/A</v>
      </c>
      <c r="AR64" s="202" t="e">
        <f>VLOOKUP(Y4,$B$9:$T$31,17,FALSE)</f>
        <v>#N/A</v>
      </c>
      <c r="AS64" s="255" t="e">
        <f>VLOOKUP($Y$4,$B$146:$H$169,AS$36,FALSE)</f>
        <v>#N/A</v>
      </c>
      <c r="AT64" s="255" t="e">
        <f>VLOOKUP($Y$4,$B$146:$H$169,AT$36,FALSE)</f>
        <v>#N/A</v>
      </c>
      <c r="AU64" s="255" t="e">
        <f>VLOOKUP($Y$4,$B$146:$H$169,AU$36,FALSE)</f>
        <v>#N/A</v>
      </c>
      <c r="AV64" s="255" t="e">
        <f>VLOOKUP($Y$4,$B$146:$H$169,AV$36,FALSE)</f>
        <v>#N/A</v>
      </c>
      <c r="AW64" s="255" t="e">
        <f>VLOOKUP($Y$4,$B$146:$H$169,AW$36,FALSE)</f>
        <v>#N/A</v>
      </c>
      <c r="AX64" s="255" t="e">
        <f>VLOOKUP($Y$4,$B$110:$H$133,AX$36,FALSE)</f>
        <v>#N/A</v>
      </c>
      <c r="AY64" s="255" t="e">
        <f t="shared" ref="AY64:BB64" si="21">VLOOKUP($Y$4,$B$110:$H$133,AY$36,FALSE)</f>
        <v>#N/A</v>
      </c>
      <c r="AZ64" s="255" t="e">
        <f t="shared" si="21"/>
        <v>#N/A</v>
      </c>
      <c r="BA64" s="255" t="e">
        <f t="shared" si="21"/>
        <v>#N/A</v>
      </c>
      <c r="BB64" s="255" t="e">
        <f t="shared" si="21"/>
        <v>#N/A</v>
      </c>
      <c r="BC64" s="255"/>
      <c r="BD64" s="255"/>
      <c r="BE64" s="255" t="e">
        <f>VLOOKUP($Y$4,#REF!,BE$36,FALSE)</f>
        <v>#REF!</v>
      </c>
      <c r="BF64" s="255" t="e">
        <f>VLOOKUP($Y$4,#REF!,BF$36,FALSE)</f>
        <v>#REF!</v>
      </c>
      <c r="BG64" s="255" t="e">
        <f>VLOOKUP($Y$4,#REF!,BG$36,FALSE)</f>
        <v>#REF!</v>
      </c>
      <c r="BH64" s="255"/>
      <c r="BI64" s="255"/>
      <c r="BJ64" s="255" t="e">
        <f>VLOOKUP($Y$4,#REF!,BJ$36,FALSE)</f>
        <v>#REF!</v>
      </c>
      <c r="BK64" s="255" t="e">
        <f>VLOOKUP($Y$4,#REF!,BK$36,FALSE)</f>
        <v>#REF!</v>
      </c>
      <c r="BL64" s="255" t="e">
        <f>VLOOKUP($Y$4,#REF!,BL$36,FALSE)</f>
        <v>#REF!</v>
      </c>
    </row>
    <row r="65" spans="1:45" s="124" customFormat="1" ht="42" customHeight="1" x14ac:dyDescent="0.2">
      <c r="A65" s="171"/>
      <c r="B65" s="427"/>
      <c r="C65" s="427"/>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340.28500000000003</v>
      </c>
      <c r="AC65" s="100"/>
      <c r="AD65" s="100"/>
      <c r="AE65" s="100"/>
      <c r="AF65" s="100"/>
      <c r="AG65" s="100"/>
      <c r="AH65" s="100"/>
      <c r="AI65" s="100"/>
      <c r="AJ65" s="100"/>
      <c r="AK65" s="241"/>
    </row>
    <row r="66" spans="1:45"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244</v>
      </c>
      <c r="Y66" s="226">
        <v>16.559000000000001</v>
      </c>
      <c r="Z66" s="227">
        <v>257.49</v>
      </c>
      <c r="AA66" s="107">
        <v>35</v>
      </c>
      <c r="AB66" s="228">
        <f>(AA66*Y66)+Z66</f>
        <v>837.05500000000006</v>
      </c>
      <c r="AC66" s="101"/>
      <c r="AD66" s="101"/>
      <c r="AE66" s="101"/>
      <c r="AF66" s="101"/>
      <c r="AG66" s="101"/>
      <c r="AH66" s="101"/>
      <c r="AI66" s="101"/>
      <c r="AJ66" s="239"/>
      <c r="AK66" s="240"/>
    </row>
    <row r="67" spans="1:45"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212" t="s">
        <v>146</v>
      </c>
      <c r="Y67" s="223" t="s">
        <v>65</v>
      </c>
      <c r="Z67" s="212" t="s">
        <v>66</v>
      </c>
      <c r="AA67" s="224">
        <v>5</v>
      </c>
      <c r="AB67" s="242">
        <f>(AA67*Y68)+Z68</f>
        <v>373.60750000000002</v>
      </c>
      <c r="AC67" s="101"/>
      <c r="AD67" s="101"/>
      <c r="AE67" s="101"/>
      <c r="AF67" s="101"/>
      <c r="AG67" s="101"/>
      <c r="AH67" s="101"/>
      <c r="AI67" s="101"/>
      <c r="AJ67" s="239"/>
      <c r="AK67" s="240"/>
    </row>
    <row r="68" spans="1:45"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9.8755x + 324.23</v>
      </c>
      <c r="Y68" s="226">
        <v>9.8755000000000006</v>
      </c>
      <c r="Z68" s="227">
        <v>324.23</v>
      </c>
      <c r="AA68" s="107">
        <v>35</v>
      </c>
      <c r="AB68" s="228">
        <f>(AA68*Y68)+Z68</f>
        <v>669.87250000000006</v>
      </c>
      <c r="AC68" s="100"/>
      <c r="AD68" s="100"/>
      <c r="AE68" s="100"/>
      <c r="AF68" s="100"/>
      <c r="AG68" s="100"/>
      <c r="AH68" s="100"/>
      <c r="AI68" s="100"/>
      <c r="AJ68" s="88"/>
      <c r="AK68" s="237"/>
    </row>
    <row r="69" spans="1:45"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t="s">
        <v>141</v>
      </c>
      <c r="AD69" s="100"/>
      <c r="AE69" s="100"/>
      <c r="AF69" s="100"/>
      <c r="AG69" s="100"/>
      <c r="AH69" s="100"/>
      <c r="AI69" s="100"/>
      <c r="AJ69" s="88"/>
      <c r="AK69" s="237"/>
    </row>
    <row r="70" spans="1:45"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229" t="e">
        <f ca="1">IF(OFFSET(T8,$X$4,0)=0,NA(),OFFSET(T8,$X$4,0))</f>
        <v>#N/A</v>
      </c>
      <c r="AD70" s="100"/>
      <c r="AE70" s="100"/>
      <c r="AF70" s="100"/>
      <c r="AG70" s="100"/>
      <c r="AH70" s="100"/>
      <c r="AI70" s="100"/>
      <c r="AJ70" s="88"/>
      <c r="AK70" s="237"/>
    </row>
    <row r="71" spans="1:45"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100"/>
      <c r="AJ71" s="88"/>
      <c r="AK71" s="237"/>
    </row>
    <row r="72" spans="1:45" s="118" customFormat="1" ht="15" customHeight="1" x14ac:dyDescent="0.2">
      <c r="A72" s="172"/>
      <c r="B72" s="94"/>
      <c r="C72" s="415"/>
      <c r="D72" s="415"/>
      <c r="E72" s="415"/>
      <c r="F72" s="415"/>
      <c r="G72" s="415"/>
      <c r="H72" s="415"/>
      <c r="I72" s="415"/>
      <c r="J72" s="106"/>
      <c r="K72" s="94"/>
      <c r="M72" s="415"/>
      <c r="N72" s="415"/>
      <c r="O72" s="415"/>
      <c r="P72" s="415"/>
      <c r="Q72" s="415"/>
      <c r="R72" s="415"/>
      <c r="S72" s="106"/>
      <c r="T72" s="106"/>
      <c r="U72" s="173"/>
      <c r="V72" s="190"/>
      <c r="W72" s="206"/>
      <c r="X72" s="97"/>
      <c r="Y72" s="97"/>
      <c r="Z72" s="97"/>
      <c r="AA72" s="97"/>
      <c r="AB72" s="97"/>
      <c r="AC72" s="97"/>
      <c r="AD72" s="97"/>
      <c r="AE72" s="97"/>
      <c r="AF72" s="97"/>
      <c r="AG72" s="97"/>
      <c r="AH72" s="97"/>
      <c r="AI72" s="97"/>
      <c r="AJ72" s="97"/>
      <c r="AK72" s="238"/>
    </row>
    <row r="73" spans="1:45" ht="13.5" customHeight="1" x14ac:dyDescent="0.2">
      <c r="A73" s="171"/>
      <c r="B73" s="415"/>
      <c r="C73" s="415"/>
      <c r="D73" s="415"/>
      <c r="E73" s="415"/>
      <c r="F73" s="415"/>
      <c r="G73" s="415"/>
      <c r="H73" s="415"/>
      <c r="I73" s="415"/>
      <c r="J73" s="106"/>
      <c r="K73" s="106"/>
      <c r="L73" s="415"/>
      <c r="M73" s="415"/>
      <c r="N73" s="415"/>
      <c r="O73" s="415"/>
      <c r="P73" s="415"/>
      <c r="Q73" s="415"/>
      <c r="R73" s="415"/>
      <c r="S73" s="106"/>
      <c r="T73" s="106"/>
      <c r="U73" s="170"/>
      <c r="V73" s="189"/>
      <c r="W73" s="205"/>
      <c r="X73" s="97"/>
      <c r="Y73" s="97"/>
      <c r="Z73" s="685"/>
      <c r="AA73" s="685"/>
      <c r="AB73" s="217"/>
      <c r="AC73" s="217"/>
      <c r="AD73" s="100"/>
      <c r="AE73" s="100"/>
      <c r="AF73" s="100"/>
      <c r="AG73" s="100"/>
      <c r="AH73" s="100"/>
      <c r="AI73" s="100"/>
      <c r="AJ73" s="88"/>
      <c r="AK73" s="237"/>
    </row>
    <row r="74" spans="1:45" s="138" customFormat="1" ht="24" customHeight="1" x14ac:dyDescent="0.2">
      <c r="A74" s="174"/>
      <c r="B74" s="415"/>
      <c r="C74" s="415"/>
      <c r="D74" s="415"/>
      <c r="E74" s="415"/>
      <c r="F74" s="415"/>
      <c r="G74" s="415"/>
      <c r="H74" s="415"/>
      <c r="I74" s="152"/>
      <c r="J74" s="152"/>
      <c r="K74" s="260"/>
      <c r="L74" s="260"/>
      <c r="M74" s="260"/>
      <c r="N74" s="260"/>
      <c r="O74" s="260"/>
      <c r="P74" s="415"/>
      <c r="Q74" s="415"/>
      <c r="R74" s="415"/>
      <c r="S74" s="239"/>
      <c r="T74" s="419"/>
      <c r="U74" s="175"/>
      <c r="V74" s="191"/>
      <c r="W74" s="208"/>
      <c r="X74" s="97"/>
      <c r="Y74" s="686" t="s">
        <v>142</v>
      </c>
      <c r="Z74" s="687" t="s">
        <v>143</v>
      </c>
      <c r="AA74" s="688" t="s">
        <v>154</v>
      </c>
      <c r="AB74" s="685"/>
      <c r="AC74" s="97"/>
      <c r="AD74" s="210"/>
      <c r="AE74" s="101"/>
      <c r="AF74" s="101"/>
      <c r="AG74" s="101"/>
      <c r="AH74" s="101"/>
      <c r="AI74" s="101"/>
      <c r="AJ74" s="239"/>
      <c r="AK74" s="240"/>
    </row>
    <row r="75" spans="1:45" s="138" customFormat="1" ht="12" customHeight="1" x14ac:dyDescent="0.2">
      <c r="A75" s="174"/>
      <c r="B75" s="415"/>
      <c r="C75" s="415"/>
      <c r="D75" s="415"/>
      <c r="E75" s="415"/>
      <c r="F75" s="415"/>
      <c r="G75" s="415"/>
      <c r="H75" s="415"/>
      <c r="I75" s="152"/>
      <c r="J75" s="152"/>
      <c r="K75" s="260"/>
      <c r="L75" s="260"/>
      <c r="M75" s="260"/>
      <c r="N75" s="260"/>
      <c r="O75" s="260"/>
      <c r="P75" s="415"/>
      <c r="Q75" s="415"/>
      <c r="R75" s="415"/>
      <c r="S75" s="239"/>
      <c r="T75" s="250"/>
      <c r="U75" s="175"/>
      <c r="V75" s="191"/>
      <c r="W75" s="208"/>
      <c r="X75" s="260"/>
      <c r="Y75" s="260"/>
      <c r="Z75" s="260"/>
      <c r="AA75" s="689"/>
      <c r="AB75" s="260"/>
      <c r="AC75" s="260"/>
      <c r="AD75" s="210"/>
      <c r="AE75" s="101"/>
      <c r="AF75" s="101"/>
      <c r="AG75" s="101"/>
      <c r="AH75" s="101"/>
      <c r="AI75" s="101"/>
      <c r="AJ75" s="239"/>
      <c r="AK75" s="240"/>
    </row>
    <row r="76" spans="1:45" s="138" customFormat="1" ht="12.75" customHeight="1" x14ac:dyDescent="0.2">
      <c r="A76" s="174"/>
      <c r="B76" s="415"/>
      <c r="C76" s="415"/>
      <c r="D76" s="415"/>
      <c r="E76" s="415"/>
      <c r="F76" s="415"/>
      <c r="G76" s="415"/>
      <c r="H76" s="415"/>
      <c r="I76" s="152"/>
      <c r="J76" s="152"/>
      <c r="K76" s="260"/>
      <c r="L76" s="260"/>
      <c r="M76" s="260"/>
      <c r="N76" s="260"/>
      <c r="O76" s="260"/>
      <c r="P76" s="415"/>
      <c r="Q76" s="415"/>
      <c r="R76" s="415"/>
      <c r="S76" s="239"/>
      <c r="T76" s="250"/>
      <c r="U76" s="175"/>
      <c r="V76" s="191"/>
      <c r="W76" s="208"/>
      <c r="X76" s="690" t="str">
        <f>B9</f>
        <v>Bracknell Forest</v>
      </c>
      <c r="Y76" s="691" t="e">
        <f>IF(X76=$Y$4,I9,#N/A)</f>
        <v>#N/A</v>
      </c>
      <c r="Z76" s="691" t="e">
        <f t="shared" ref="Z76:Z99" si="22">IF(X76=$Y$4,T9,#N/A)</f>
        <v>#N/A</v>
      </c>
      <c r="AA76" s="692">
        <f t="shared" ref="AA76:AA99" si="23">B44</f>
        <v>0</v>
      </c>
      <c r="AB76" s="260"/>
      <c r="AC76" s="260"/>
      <c r="AD76" s="210"/>
      <c r="AE76" s="101"/>
      <c r="AF76" s="101"/>
      <c r="AG76" s="101"/>
      <c r="AH76" s="101"/>
      <c r="AI76" s="101"/>
      <c r="AJ76" s="239"/>
      <c r="AK76" s="240"/>
    </row>
    <row r="77" spans="1:45" s="138" customFormat="1" ht="12.75" customHeight="1" x14ac:dyDescent="0.2">
      <c r="A77" s="174"/>
      <c r="B77" s="415"/>
      <c r="C77" s="415"/>
      <c r="D77" s="415"/>
      <c r="E77" s="415"/>
      <c r="F77" s="415"/>
      <c r="G77" s="415"/>
      <c r="H77" s="415"/>
      <c r="I77" s="152"/>
      <c r="J77" s="152"/>
      <c r="K77" s="260"/>
      <c r="L77" s="260"/>
      <c r="M77" s="260"/>
      <c r="N77" s="260"/>
      <c r="O77" s="260"/>
      <c r="P77" s="415"/>
      <c r="Q77" s="415"/>
      <c r="R77" s="415"/>
      <c r="S77" s="239"/>
      <c r="T77" s="250"/>
      <c r="U77" s="175"/>
      <c r="V77" s="191"/>
      <c r="W77" s="208"/>
      <c r="X77" s="690" t="str">
        <f t="shared" ref="X77:X97" si="24">B10</f>
        <v>Brighton &amp; Hove</v>
      </c>
      <c r="Y77" s="691" t="e">
        <f t="shared" ref="Y77:Y99" si="25">IF(X77=$Y$4,I10,#N/A)</f>
        <v>#N/A</v>
      </c>
      <c r="Z77" s="691" t="e">
        <f t="shared" si="22"/>
        <v>#N/A</v>
      </c>
      <c r="AA77" s="692">
        <f t="shared" si="23"/>
        <v>0</v>
      </c>
      <c r="AB77" s="260"/>
      <c r="AC77" s="260"/>
      <c r="AD77" s="210"/>
      <c r="AE77" s="101"/>
      <c r="AF77" s="101"/>
      <c r="AG77" s="101"/>
      <c r="AH77" s="101"/>
      <c r="AI77" s="101"/>
      <c r="AJ77" s="239"/>
      <c r="AK77" s="240"/>
    </row>
    <row r="78" spans="1:45" s="138" customFormat="1" ht="12.75" customHeight="1" x14ac:dyDescent="0.2">
      <c r="A78" s="174"/>
      <c r="B78" s="415"/>
      <c r="C78" s="415"/>
      <c r="D78" s="415"/>
      <c r="E78" s="415"/>
      <c r="F78" s="415"/>
      <c r="G78" s="415"/>
      <c r="H78" s="415"/>
      <c r="I78" s="152"/>
      <c r="J78" s="152"/>
      <c r="K78" s="260"/>
      <c r="L78" s="260"/>
      <c r="M78" s="260"/>
      <c r="N78" s="260"/>
      <c r="O78" s="260"/>
      <c r="P78" s="415"/>
      <c r="Q78" s="415"/>
      <c r="R78" s="415"/>
      <c r="S78" s="239"/>
      <c r="T78" s="250"/>
      <c r="U78" s="175"/>
      <c r="V78" s="191"/>
      <c r="W78" s="208"/>
      <c r="X78" s="690" t="str">
        <f t="shared" si="24"/>
        <v>Buckinghamshire</v>
      </c>
      <c r="Y78" s="691" t="e">
        <f t="shared" si="25"/>
        <v>#N/A</v>
      </c>
      <c r="Z78" s="691" t="e">
        <f t="shared" si="22"/>
        <v>#N/A</v>
      </c>
      <c r="AA78" s="692">
        <f t="shared" si="23"/>
        <v>0</v>
      </c>
      <c r="AB78" s="260"/>
      <c r="AC78" s="260"/>
      <c r="AD78" s="210"/>
      <c r="AE78" s="101"/>
      <c r="AF78" s="101"/>
      <c r="AG78" s="101"/>
      <c r="AH78" s="101"/>
      <c r="AI78" s="101"/>
      <c r="AJ78" s="239"/>
      <c r="AK78" s="240"/>
    </row>
    <row r="79" spans="1:45" s="138" customFormat="1" ht="12.75" customHeight="1" x14ac:dyDescent="0.2">
      <c r="A79" s="174"/>
      <c r="B79" s="415"/>
      <c r="C79" s="415"/>
      <c r="D79" s="415"/>
      <c r="E79" s="415"/>
      <c r="F79" s="415"/>
      <c r="G79" s="415"/>
      <c r="H79" s="415"/>
      <c r="I79" s="152"/>
      <c r="J79" s="152"/>
      <c r="K79" s="260"/>
      <c r="L79" s="260"/>
      <c r="M79" s="260"/>
      <c r="N79" s="260"/>
      <c r="O79" s="260"/>
      <c r="P79" s="415"/>
      <c r="Q79" s="415"/>
      <c r="R79" s="415"/>
      <c r="S79" s="239"/>
      <c r="T79" s="250"/>
      <c r="U79" s="175"/>
      <c r="V79" s="191"/>
      <c r="W79" s="208"/>
      <c r="X79" s="690" t="str">
        <f t="shared" si="24"/>
        <v>East Sussex</v>
      </c>
      <c r="Y79" s="691" t="e">
        <f>IF(X79=$Y$4,I12,#N/A)</f>
        <v>#N/A</v>
      </c>
      <c r="Z79" s="691" t="e">
        <f t="shared" si="22"/>
        <v>#N/A</v>
      </c>
      <c r="AA79" s="692">
        <f t="shared" si="23"/>
        <v>0</v>
      </c>
      <c r="AB79" s="260"/>
      <c r="AC79" s="260"/>
      <c r="AD79" s="210"/>
      <c r="AE79" s="101"/>
      <c r="AF79" s="101"/>
      <c r="AG79" s="101"/>
      <c r="AH79" s="101"/>
      <c r="AI79" s="101"/>
      <c r="AJ79" s="239"/>
      <c r="AK79" s="240"/>
    </row>
    <row r="80" spans="1:45" s="138" customFormat="1" ht="12.75" customHeight="1" x14ac:dyDescent="0.2">
      <c r="A80" s="174"/>
      <c r="B80" s="415"/>
      <c r="C80" s="415"/>
      <c r="D80" s="415"/>
      <c r="E80" s="415"/>
      <c r="F80" s="415"/>
      <c r="G80" s="415"/>
      <c r="H80" s="415"/>
      <c r="I80" s="152"/>
      <c r="J80" s="152"/>
      <c r="K80" s="260"/>
      <c r="L80" s="260"/>
      <c r="M80" s="260"/>
      <c r="N80" s="260"/>
      <c r="O80" s="260"/>
      <c r="P80" s="415"/>
      <c r="Q80" s="415"/>
      <c r="R80" s="415"/>
      <c r="S80" s="239"/>
      <c r="T80" s="250"/>
      <c r="U80" s="175"/>
      <c r="V80" s="191"/>
      <c r="W80" s="208"/>
      <c r="X80" s="690" t="str">
        <f t="shared" si="24"/>
        <v>Hampshire</v>
      </c>
      <c r="Y80" s="691" t="e">
        <f t="shared" si="25"/>
        <v>#N/A</v>
      </c>
      <c r="Z80" s="691" t="e">
        <f t="shared" si="22"/>
        <v>#N/A</v>
      </c>
      <c r="AA80" s="692">
        <f t="shared" si="23"/>
        <v>0</v>
      </c>
      <c r="AB80" s="260"/>
      <c r="AC80" s="260"/>
      <c r="AD80" s="210"/>
      <c r="AE80" s="101"/>
      <c r="AF80" s="101"/>
      <c r="AG80" s="101"/>
      <c r="AH80" s="101"/>
      <c r="AI80" s="101"/>
      <c r="AJ80" s="239"/>
      <c r="AK80" s="240"/>
      <c r="AS80" s="138" t="s">
        <v>106</v>
      </c>
    </row>
    <row r="81" spans="1:37" s="138" customFormat="1" ht="12.75" customHeight="1" x14ac:dyDescent="0.2">
      <c r="A81" s="174"/>
      <c r="B81" s="415"/>
      <c r="C81" s="415"/>
      <c r="D81" s="415"/>
      <c r="E81" s="415"/>
      <c r="F81" s="415"/>
      <c r="G81" s="415"/>
      <c r="H81" s="415"/>
      <c r="I81" s="152"/>
      <c r="J81" s="152"/>
      <c r="K81" s="260"/>
      <c r="L81" s="260"/>
      <c r="M81" s="260"/>
      <c r="N81" s="260"/>
      <c r="O81" s="260"/>
      <c r="P81" s="415"/>
      <c r="Q81" s="415"/>
      <c r="R81" s="415"/>
      <c r="S81" s="239"/>
      <c r="T81" s="250"/>
      <c r="U81" s="175"/>
      <c r="V81" s="191"/>
      <c r="W81" s="208"/>
      <c r="X81" s="690" t="str">
        <f t="shared" si="24"/>
        <v>Isle of Wight</v>
      </c>
      <c r="Y81" s="691" t="e">
        <f t="shared" si="25"/>
        <v>#N/A</v>
      </c>
      <c r="Z81" s="691" t="e">
        <f t="shared" si="22"/>
        <v>#N/A</v>
      </c>
      <c r="AA81" s="692">
        <f t="shared" si="23"/>
        <v>0</v>
      </c>
      <c r="AB81" s="260"/>
      <c r="AC81" s="260"/>
      <c r="AD81" s="210"/>
      <c r="AE81" s="101"/>
      <c r="AF81" s="101"/>
      <c r="AG81" s="101"/>
      <c r="AH81" s="101"/>
      <c r="AI81" s="101"/>
      <c r="AJ81" s="239"/>
      <c r="AK81" s="240"/>
    </row>
    <row r="82" spans="1:37" s="138" customFormat="1" ht="12.75" customHeight="1" x14ac:dyDescent="0.2">
      <c r="A82" s="174"/>
      <c r="B82" s="415"/>
      <c r="C82" s="415"/>
      <c r="D82" s="415"/>
      <c r="E82" s="415"/>
      <c r="F82" s="415"/>
      <c r="G82" s="415"/>
      <c r="H82" s="415"/>
      <c r="I82" s="152"/>
      <c r="J82" s="152"/>
      <c r="K82" s="260"/>
      <c r="L82" s="260"/>
      <c r="M82" s="260"/>
      <c r="N82" s="260"/>
      <c r="O82" s="260"/>
      <c r="P82" s="415"/>
      <c r="Q82" s="415"/>
      <c r="R82" s="415"/>
      <c r="S82" s="239"/>
      <c r="T82" s="250"/>
      <c r="U82" s="175"/>
      <c r="V82" s="191"/>
      <c r="W82" s="208"/>
      <c r="X82" s="690" t="str">
        <f t="shared" si="24"/>
        <v>Kent</v>
      </c>
      <c r="Y82" s="691" t="e">
        <f t="shared" si="25"/>
        <v>#N/A</v>
      </c>
      <c r="Z82" s="691" t="e">
        <f t="shared" si="22"/>
        <v>#N/A</v>
      </c>
      <c r="AA82" s="692">
        <f t="shared" si="23"/>
        <v>0</v>
      </c>
      <c r="AB82" s="260"/>
      <c r="AC82" s="260"/>
      <c r="AD82" s="210"/>
      <c r="AE82" s="101"/>
      <c r="AF82" s="101"/>
      <c r="AG82" s="101"/>
      <c r="AH82" s="101"/>
      <c r="AI82" s="101"/>
      <c r="AJ82" s="239"/>
      <c r="AK82" s="240"/>
    </row>
    <row r="83" spans="1:37" s="138" customFormat="1" ht="12.75" customHeight="1" x14ac:dyDescent="0.2">
      <c r="A83" s="174"/>
      <c r="B83" s="415"/>
      <c r="C83" s="415"/>
      <c r="D83" s="415"/>
      <c r="E83" s="415"/>
      <c r="F83" s="415"/>
      <c r="G83" s="415"/>
      <c r="H83" s="415"/>
      <c r="I83" s="152"/>
      <c r="J83" s="152"/>
      <c r="K83" s="260"/>
      <c r="L83" s="260"/>
      <c r="M83" s="260"/>
      <c r="N83" s="260"/>
      <c r="O83" s="260"/>
      <c r="P83" s="415"/>
      <c r="Q83" s="415"/>
      <c r="R83" s="415"/>
      <c r="S83" s="239"/>
      <c r="T83" s="250"/>
      <c r="U83" s="175"/>
      <c r="V83" s="191"/>
      <c r="W83" s="208"/>
      <c r="X83" s="690" t="str">
        <f t="shared" si="24"/>
        <v>Medway</v>
      </c>
      <c r="Y83" s="691" t="e">
        <f t="shared" si="25"/>
        <v>#N/A</v>
      </c>
      <c r="Z83" s="691" t="e">
        <f t="shared" si="22"/>
        <v>#N/A</v>
      </c>
      <c r="AA83" s="692">
        <f t="shared" si="23"/>
        <v>0</v>
      </c>
      <c r="AB83" s="260"/>
      <c r="AC83" s="260"/>
      <c r="AD83" s="210"/>
      <c r="AE83" s="101"/>
      <c r="AF83" s="101"/>
      <c r="AG83" s="101"/>
      <c r="AH83" s="101"/>
      <c r="AI83" s="101"/>
      <c r="AJ83" s="239"/>
      <c r="AK83" s="240"/>
    </row>
    <row r="84" spans="1:37" s="138" customFormat="1" ht="12.75" customHeight="1" x14ac:dyDescent="0.2">
      <c r="A84" s="174"/>
      <c r="B84" s="415"/>
      <c r="C84" s="415"/>
      <c r="D84" s="415"/>
      <c r="E84" s="415"/>
      <c r="F84" s="415"/>
      <c r="G84" s="415"/>
      <c r="H84" s="415"/>
      <c r="I84" s="152"/>
      <c r="J84" s="152"/>
      <c r="K84" s="260"/>
      <c r="L84" s="260"/>
      <c r="M84" s="260"/>
      <c r="N84" s="260"/>
      <c r="O84" s="260"/>
      <c r="P84" s="415"/>
      <c r="Q84" s="415"/>
      <c r="R84" s="415"/>
      <c r="S84" s="239"/>
      <c r="T84" s="250"/>
      <c r="U84" s="175"/>
      <c r="V84" s="191"/>
      <c r="W84" s="208"/>
      <c r="X84" s="690" t="str">
        <f t="shared" si="24"/>
        <v>Milton Keynes</v>
      </c>
      <c r="Y84" s="691" t="e">
        <f t="shared" si="25"/>
        <v>#N/A</v>
      </c>
      <c r="Z84" s="691" t="e">
        <f t="shared" si="22"/>
        <v>#N/A</v>
      </c>
      <c r="AA84" s="692">
        <f t="shared" si="23"/>
        <v>0</v>
      </c>
      <c r="AB84" s="260"/>
      <c r="AC84" s="260"/>
      <c r="AD84" s="210"/>
      <c r="AE84" s="101"/>
      <c r="AF84" s="101"/>
      <c r="AG84" s="101"/>
      <c r="AH84" s="101"/>
      <c r="AI84" s="101"/>
      <c r="AJ84" s="239"/>
      <c r="AK84" s="240"/>
    </row>
    <row r="85" spans="1:37" s="138" customFormat="1" ht="12.75" customHeight="1" x14ac:dyDescent="0.2">
      <c r="A85" s="174"/>
      <c r="B85" s="415"/>
      <c r="C85" s="415"/>
      <c r="D85" s="415"/>
      <c r="E85" s="415"/>
      <c r="F85" s="415"/>
      <c r="G85" s="415"/>
      <c r="H85" s="415"/>
      <c r="I85" s="152"/>
      <c r="J85" s="152"/>
      <c r="K85" s="260"/>
      <c r="L85" s="260"/>
      <c r="M85" s="260"/>
      <c r="N85" s="260"/>
      <c r="O85" s="260"/>
      <c r="P85" s="415"/>
      <c r="Q85" s="415"/>
      <c r="R85" s="415"/>
      <c r="S85" s="239"/>
      <c r="T85" s="250"/>
      <c r="U85" s="175"/>
      <c r="V85" s="191"/>
      <c r="W85" s="208"/>
      <c r="X85" s="690" t="str">
        <f t="shared" si="24"/>
        <v>Oxfordshire</v>
      </c>
      <c r="Y85" s="691" t="e">
        <f t="shared" si="25"/>
        <v>#N/A</v>
      </c>
      <c r="Z85" s="691" t="e">
        <f t="shared" si="22"/>
        <v>#N/A</v>
      </c>
      <c r="AA85" s="692">
        <f t="shared" si="23"/>
        <v>0</v>
      </c>
      <c r="AB85" s="260"/>
      <c r="AC85" s="260"/>
      <c r="AD85" s="210"/>
      <c r="AE85" s="101"/>
      <c r="AF85" s="101"/>
      <c r="AG85" s="101"/>
      <c r="AH85" s="101"/>
      <c r="AI85" s="101"/>
      <c r="AJ85" s="239"/>
      <c r="AK85" s="240"/>
    </row>
    <row r="86" spans="1:37" s="138" customFormat="1" ht="12.75" customHeight="1" x14ac:dyDescent="0.2">
      <c r="A86" s="174"/>
      <c r="B86" s="415"/>
      <c r="C86" s="415"/>
      <c r="D86" s="415"/>
      <c r="E86" s="415"/>
      <c r="F86" s="415"/>
      <c r="G86" s="415"/>
      <c r="H86" s="415"/>
      <c r="I86" s="152"/>
      <c r="J86" s="152"/>
      <c r="K86" s="260"/>
      <c r="L86" s="260"/>
      <c r="M86" s="260"/>
      <c r="N86" s="260"/>
      <c r="O86" s="260"/>
      <c r="P86" s="415"/>
      <c r="Q86" s="415"/>
      <c r="R86" s="415"/>
      <c r="S86" s="239"/>
      <c r="T86" s="250"/>
      <c r="U86" s="175"/>
      <c r="V86" s="191"/>
      <c r="W86" s="208"/>
      <c r="X86" s="690" t="str">
        <f t="shared" si="24"/>
        <v>Portsmouth</v>
      </c>
      <c r="Y86" s="691" t="e">
        <f t="shared" si="25"/>
        <v>#N/A</v>
      </c>
      <c r="Z86" s="691" t="e">
        <f t="shared" si="22"/>
        <v>#N/A</v>
      </c>
      <c r="AA86" s="692">
        <f t="shared" si="23"/>
        <v>0</v>
      </c>
      <c r="AB86" s="260"/>
      <c r="AC86" s="260"/>
      <c r="AD86" s="210"/>
      <c r="AE86" s="101"/>
      <c r="AF86" s="101"/>
      <c r="AG86" s="101"/>
      <c r="AH86" s="101"/>
      <c r="AI86" s="101"/>
      <c r="AJ86" s="239"/>
      <c r="AK86" s="240"/>
    </row>
    <row r="87" spans="1:37" s="138" customFormat="1" ht="12.75" customHeight="1" x14ac:dyDescent="0.2">
      <c r="A87" s="174"/>
      <c r="B87" s="415"/>
      <c r="C87" s="415"/>
      <c r="D87" s="415"/>
      <c r="E87" s="415"/>
      <c r="F87" s="415"/>
      <c r="G87" s="415"/>
      <c r="H87" s="415"/>
      <c r="I87" s="152"/>
      <c r="J87" s="152"/>
      <c r="K87" s="260"/>
      <c r="L87" s="260"/>
      <c r="M87" s="260"/>
      <c r="N87" s="260"/>
      <c r="O87" s="260"/>
      <c r="P87" s="415"/>
      <c r="Q87" s="415"/>
      <c r="R87" s="415"/>
      <c r="S87" s="239"/>
      <c r="T87" s="250"/>
      <c r="U87" s="175"/>
      <c r="V87" s="191"/>
      <c r="W87" s="208"/>
      <c r="X87" s="690" t="str">
        <f t="shared" si="24"/>
        <v>Reading</v>
      </c>
      <c r="Y87" s="691" t="e">
        <f t="shared" si="25"/>
        <v>#N/A</v>
      </c>
      <c r="Z87" s="691" t="e">
        <f t="shared" si="22"/>
        <v>#N/A</v>
      </c>
      <c r="AA87" s="692">
        <f t="shared" si="23"/>
        <v>0</v>
      </c>
      <c r="AB87" s="260"/>
      <c r="AC87" s="260"/>
      <c r="AD87" s="210"/>
      <c r="AE87" s="101"/>
      <c r="AF87" s="101"/>
      <c r="AG87" s="101"/>
      <c r="AH87" s="101"/>
      <c r="AI87" s="101"/>
      <c r="AJ87" s="239"/>
      <c r="AK87" s="240"/>
    </row>
    <row r="88" spans="1:37" s="138" customFormat="1" ht="12.75" customHeight="1" x14ac:dyDescent="0.2">
      <c r="A88" s="174"/>
      <c r="B88" s="415"/>
      <c r="C88" s="415"/>
      <c r="D88" s="415"/>
      <c r="E88" s="415"/>
      <c r="F88" s="415"/>
      <c r="G88" s="415"/>
      <c r="H88" s="415"/>
      <c r="I88" s="152"/>
      <c r="J88" s="152"/>
      <c r="K88" s="260"/>
      <c r="L88" s="260"/>
      <c r="M88" s="260"/>
      <c r="N88" s="260"/>
      <c r="O88" s="260"/>
      <c r="P88" s="415"/>
      <c r="Q88" s="415"/>
      <c r="R88" s="415"/>
      <c r="S88" s="239"/>
      <c r="T88" s="250"/>
      <c r="U88" s="175"/>
      <c r="V88" s="191"/>
      <c r="W88" s="208"/>
      <c r="X88" s="690" t="str">
        <f t="shared" si="24"/>
        <v>Slough</v>
      </c>
      <c r="Y88" s="691" t="e">
        <f t="shared" si="25"/>
        <v>#N/A</v>
      </c>
      <c r="Z88" s="691" t="e">
        <f t="shared" si="22"/>
        <v>#N/A</v>
      </c>
      <c r="AA88" s="692">
        <f t="shared" si="23"/>
        <v>0</v>
      </c>
      <c r="AB88" s="260"/>
      <c r="AC88" s="260"/>
      <c r="AD88" s="210"/>
      <c r="AE88" s="101"/>
      <c r="AF88" s="101"/>
      <c r="AG88" s="101"/>
      <c r="AH88" s="101"/>
      <c r="AI88" s="101"/>
      <c r="AJ88" s="239"/>
      <c r="AK88" s="240"/>
    </row>
    <row r="89" spans="1:37" s="138" customFormat="1" ht="12.75" customHeight="1" x14ac:dyDescent="0.2">
      <c r="A89" s="174"/>
      <c r="B89" s="415"/>
      <c r="C89" s="415"/>
      <c r="D89" s="415"/>
      <c r="E89" s="415"/>
      <c r="F89" s="415"/>
      <c r="G89" s="415"/>
      <c r="H89" s="415"/>
      <c r="I89" s="152"/>
      <c r="J89" s="152"/>
      <c r="K89" s="260"/>
      <c r="L89" s="260"/>
      <c r="M89" s="260"/>
      <c r="N89" s="260"/>
      <c r="O89" s="260"/>
      <c r="P89" s="415"/>
      <c r="Q89" s="415"/>
      <c r="R89" s="415"/>
      <c r="S89" s="239"/>
      <c r="T89" s="250"/>
      <c r="U89" s="175"/>
      <c r="V89" s="191"/>
      <c r="W89" s="208"/>
      <c r="X89" s="690" t="str">
        <f t="shared" si="24"/>
        <v>Somerset</v>
      </c>
      <c r="Y89" s="691" t="e">
        <f t="shared" si="25"/>
        <v>#N/A</v>
      </c>
      <c r="Z89" s="691" t="e">
        <f t="shared" si="22"/>
        <v>#N/A</v>
      </c>
      <c r="AA89" s="692">
        <f t="shared" si="23"/>
        <v>0</v>
      </c>
      <c r="AB89" s="260"/>
      <c r="AC89" s="260"/>
      <c r="AD89" s="210"/>
      <c r="AE89" s="101"/>
      <c r="AF89" s="101"/>
      <c r="AG89" s="101"/>
      <c r="AH89" s="101"/>
      <c r="AI89" s="101"/>
      <c r="AJ89" s="239"/>
      <c r="AK89" s="240"/>
    </row>
    <row r="90" spans="1:37" s="138" customFormat="1" ht="12.75" customHeight="1" x14ac:dyDescent="0.2">
      <c r="A90" s="174"/>
      <c r="B90" s="415"/>
      <c r="C90" s="415"/>
      <c r="D90" s="415"/>
      <c r="E90" s="415"/>
      <c r="F90" s="415"/>
      <c r="G90" s="415"/>
      <c r="H90" s="415"/>
      <c r="I90" s="152"/>
      <c r="J90" s="152"/>
      <c r="K90" s="260"/>
      <c r="L90" s="260"/>
      <c r="M90" s="260"/>
      <c r="N90" s="260"/>
      <c r="O90" s="260"/>
      <c r="P90" s="415"/>
      <c r="Q90" s="415"/>
      <c r="R90" s="415"/>
      <c r="S90" s="239"/>
      <c r="T90" s="250"/>
      <c r="U90" s="175"/>
      <c r="V90" s="191"/>
      <c r="W90" s="208"/>
      <c r="X90" s="690" t="str">
        <f t="shared" si="24"/>
        <v>Southampton</v>
      </c>
      <c r="Y90" s="691" t="e">
        <f t="shared" si="25"/>
        <v>#N/A</v>
      </c>
      <c r="Z90" s="691" t="e">
        <f t="shared" si="22"/>
        <v>#N/A</v>
      </c>
      <c r="AA90" s="692">
        <f t="shared" si="23"/>
        <v>0</v>
      </c>
      <c r="AB90" s="260"/>
      <c r="AC90" s="260"/>
      <c r="AD90" s="210"/>
      <c r="AE90" s="101"/>
      <c r="AF90" s="101"/>
      <c r="AG90" s="101"/>
      <c r="AH90" s="101"/>
      <c r="AI90" s="101"/>
      <c r="AJ90" s="239"/>
      <c r="AK90" s="240"/>
    </row>
    <row r="91" spans="1:37" s="138" customFormat="1" ht="12.75" customHeight="1" x14ac:dyDescent="0.2">
      <c r="A91" s="381"/>
      <c r="B91" s="415"/>
      <c r="C91" s="415"/>
      <c r="D91" s="415"/>
      <c r="E91" s="415"/>
      <c r="F91" s="415"/>
      <c r="G91" s="415"/>
      <c r="H91" s="415"/>
      <c r="I91" s="152"/>
      <c r="J91" s="152"/>
      <c r="K91" s="260"/>
      <c r="L91" s="260"/>
      <c r="M91" s="260"/>
      <c r="N91" s="260"/>
      <c r="O91" s="260"/>
      <c r="P91" s="415"/>
      <c r="Q91" s="415"/>
      <c r="R91" s="415"/>
      <c r="S91" s="239"/>
      <c r="T91" s="250"/>
      <c r="U91" s="175"/>
      <c r="V91" s="191"/>
      <c r="W91" s="208"/>
      <c r="X91" s="690" t="str">
        <f t="shared" si="24"/>
        <v>Surrey</v>
      </c>
      <c r="Y91" s="691" t="e">
        <f t="shared" si="25"/>
        <v>#N/A</v>
      </c>
      <c r="Z91" s="691" t="e">
        <f t="shared" si="22"/>
        <v>#N/A</v>
      </c>
      <c r="AA91" s="692">
        <f t="shared" si="23"/>
        <v>0</v>
      </c>
      <c r="AB91" s="260"/>
      <c r="AC91" s="260"/>
      <c r="AD91" s="210"/>
      <c r="AE91" s="101"/>
      <c r="AF91" s="101"/>
      <c r="AG91" s="101"/>
      <c r="AH91" s="101"/>
      <c r="AI91" s="101"/>
      <c r="AJ91" s="239"/>
      <c r="AK91" s="240"/>
    </row>
    <row r="92" spans="1:37" s="138" customFormat="1" ht="12.75" customHeight="1" x14ac:dyDescent="0.2">
      <c r="A92" s="381"/>
      <c r="B92" s="415"/>
      <c r="C92" s="415"/>
      <c r="D92" s="415"/>
      <c r="E92" s="415"/>
      <c r="F92" s="415"/>
      <c r="G92" s="415"/>
      <c r="H92" s="415"/>
      <c r="I92" s="152"/>
      <c r="J92" s="152"/>
      <c r="K92" s="260"/>
      <c r="L92" s="260"/>
      <c r="M92" s="260"/>
      <c r="N92" s="260"/>
      <c r="O92" s="260"/>
      <c r="P92" s="415"/>
      <c r="Q92" s="415"/>
      <c r="R92" s="415"/>
      <c r="S92" s="239"/>
      <c r="T92" s="250"/>
      <c r="U92" s="175"/>
      <c r="V92" s="191"/>
      <c r="W92" s="208"/>
      <c r="X92" s="690" t="str">
        <f t="shared" si="24"/>
        <v>Swindon</v>
      </c>
      <c r="Y92" s="691" t="e">
        <f t="shared" si="25"/>
        <v>#N/A</v>
      </c>
      <c r="Z92" s="691" t="e">
        <f t="shared" si="22"/>
        <v>#N/A</v>
      </c>
      <c r="AA92" s="692">
        <f t="shared" si="23"/>
        <v>0</v>
      </c>
      <c r="AB92" s="260"/>
      <c r="AC92" s="260"/>
      <c r="AD92" s="210"/>
      <c r="AE92" s="101"/>
      <c r="AF92" s="101"/>
      <c r="AG92" s="101"/>
      <c r="AH92" s="101"/>
      <c r="AI92" s="101"/>
      <c r="AJ92" s="239"/>
      <c r="AK92" s="240"/>
    </row>
    <row r="93" spans="1:37" s="138" customFormat="1" ht="12.75" customHeight="1" x14ac:dyDescent="0.2">
      <c r="A93" s="174"/>
      <c r="B93" s="415"/>
      <c r="C93" s="415"/>
      <c r="D93" s="415"/>
      <c r="E93" s="415"/>
      <c r="F93" s="415"/>
      <c r="G93" s="415"/>
      <c r="H93" s="415"/>
      <c r="I93" s="152"/>
      <c r="J93" s="152"/>
      <c r="K93" s="260"/>
      <c r="L93" s="260"/>
      <c r="M93" s="260"/>
      <c r="N93" s="260"/>
      <c r="O93" s="260"/>
      <c r="P93" s="415"/>
      <c r="Q93" s="415"/>
      <c r="R93" s="415"/>
      <c r="S93" s="239"/>
      <c r="T93" s="250"/>
      <c r="U93" s="175"/>
      <c r="V93" s="191"/>
      <c r="W93" s="208"/>
      <c r="X93" s="690" t="str">
        <f t="shared" si="24"/>
        <v>Torbay</v>
      </c>
      <c r="Y93" s="691" t="e">
        <f t="shared" si="25"/>
        <v>#N/A</v>
      </c>
      <c r="Z93" s="691" t="e">
        <f t="shared" si="22"/>
        <v>#N/A</v>
      </c>
      <c r="AA93" s="692">
        <f t="shared" si="23"/>
        <v>0</v>
      </c>
      <c r="AB93" s="260"/>
      <c r="AC93" s="260"/>
      <c r="AD93" s="210"/>
      <c r="AE93" s="239"/>
      <c r="AF93" s="101"/>
      <c r="AG93" s="101"/>
      <c r="AH93" s="101"/>
      <c r="AI93" s="101"/>
      <c r="AJ93" s="239"/>
      <c r="AK93" s="240"/>
    </row>
    <row r="94" spans="1:37" s="138" customFormat="1" ht="12.75" customHeight="1" x14ac:dyDescent="0.2">
      <c r="A94" s="174"/>
      <c r="B94" s="415"/>
      <c r="C94" s="415"/>
      <c r="D94" s="415"/>
      <c r="E94" s="415"/>
      <c r="F94" s="415"/>
      <c r="G94" s="415"/>
      <c r="H94" s="415"/>
      <c r="I94" s="152"/>
      <c r="J94" s="152"/>
      <c r="K94" s="260"/>
      <c r="L94" s="260"/>
      <c r="M94" s="260"/>
      <c r="N94" s="260"/>
      <c r="O94" s="260"/>
      <c r="P94" s="415"/>
      <c r="Q94" s="415"/>
      <c r="R94" s="415"/>
      <c r="S94" s="239"/>
      <c r="T94" s="250"/>
      <c r="U94" s="175"/>
      <c r="V94" s="191"/>
      <c r="W94" s="208"/>
      <c r="X94" s="690" t="str">
        <f t="shared" si="24"/>
        <v>West Berkshire</v>
      </c>
      <c r="Y94" s="691" t="e">
        <f t="shared" si="25"/>
        <v>#N/A</v>
      </c>
      <c r="Z94" s="691" t="e">
        <f t="shared" si="22"/>
        <v>#N/A</v>
      </c>
      <c r="AA94" s="692">
        <f t="shared" si="23"/>
        <v>0</v>
      </c>
      <c r="AB94" s="260"/>
      <c r="AC94" s="260"/>
      <c r="AD94" s="210"/>
      <c r="AE94" s="239"/>
      <c r="AF94" s="101"/>
      <c r="AG94" s="101"/>
      <c r="AH94" s="101"/>
      <c r="AI94" s="101"/>
      <c r="AJ94" s="239"/>
      <c r="AK94" s="240"/>
    </row>
    <row r="95" spans="1:37" s="138" customFormat="1" ht="12.75" customHeight="1" x14ac:dyDescent="0.2">
      <c r="A95" s="174"/>
      <c r="B95" s="415"/>
      <c r="C95" s="415"/>
      <c r="D95" s="415"/>
      <c r="E95" s="415"/>
      <c r="F95" s="415"/>
      <c r="G95" s="415"/>
      <c r="H95" s="415"/>
      <c r="I95" s="152"/>
      <c r="J95" s="152"/>
      <c r="K95" s="260"/>
      <c r="L95" s="260"/>
      <c r="M95" s="260"/>
      <c r="N95" s="260"/>
      <c r="O95" s="260"/>
      <c r="P95" s="415"/>
      <c r="Q95" s="415"/>
      <c r="R95" s="415"/>
      <c r="S95" s="239"/>
      <c r="T95" s="250"/>
      <c r="U95" s="175"/>
      <c r="V95" s="191"/>
      <c r="W95" s="208"/>
      <c r="X95" s="690" t="str">
        <f t="shared" si="24"/>
        <v>West Sussex</v>
      </c>
      <c r="Y95" s="691" t="e">
        <f t="shared" si="25"/>
        <v>#N/A</v>
      </c>
      <c r="Z95" s="691" t="e">
        <f t="shared" si="22"/>
        <v>#N/A</v>
      </c>
      <c r="AA95" s="692">
        <f t="shared" si="23"/>
        <v>0</v>
      </c>
      <c r="AB95" s="260"/>
      <c r="AC95" s="260"/>
      <c r="AD95" s="210"/>
      <c r="AE95" s="239"/>
      <c r="AF95" s="239"/>
      <c r="AG95" s="239"/>
      <c r="AH95" s="101"/>
      <c r="AI95" s="101"/>
      <c r="AJ95" s="239"/>
      <c r="AK95" s="240"/>
    </row>
    <row r="96" spans="1:37" s="138" customFormat="1" ht="12.75" customHeight="1" x14ac:dyDescent="0.2">
      <c r="A96" s="174"/>
      <c r="B96" s="415"/>
      <c r="C96" s="415"/>
      <c r="D96" s="415"/>
      <c r="E96" s="415"/>
      <c r="F96" s="415"/>
      <c r="G96" s="415"/>
      <c r="H96" s="415"/>
      <c r="I96" s="152"/>
      <c r="J96" s="152"/>
      <c r="K96" s="260"/>
      <c r="L96" s="260"/>
      <c r="M96" s="260"/>
      <c r="N96" s="260"/>
      <c r="O96" s="260"/>
      <c r="P96" s="415"/>
      <c r="Q96" s="415"/>
      <c r="R96" s="415"/>
      <c r="S96" s="239"/>
      <c r="T96" s="250"/>
      <c r="U96" s="175"/>
      <c r="V96" s="191"/>
      <c r="W96" s="208"/>
      <c r="X96" s="690" t="str">
        <f t="shared" si="24"/>
        <v>Windsor &amp; Maidenhead</v>
      </c>
      <c r="Y96" s="691" t="e">
        <f t="shared" si="25"/>
        <v>#N/A</v>
      </c>
      <c r="Z96" s="691" t="e">
        <f t="shared" si="22"/>
        <v>#N/A</v>
      </c>
      <c r="AA96" s="692">
        <f t="shared" si="23"/>
        <v>0</v>
      </c>
      <c r="AB96" s="260"/>
      <c r="AC96" s="260"/>
      <c r="AD96" s="210"/>
      <c r="AE96" s="239"/>
      <c r="AF96" s="239"/>
      <c r="AG96" s="239"/>
      <c r="AH96" s="101"/>
      <c r="AI96" s="101"/>
      <c r="AJ96" s="239"/>
      <c r="AK96" s="240"/>
    </row>
    <row r="97" spans="1:46" s="138" customFormat="1" ht="12.75" customHeight="1" x14ac:dyDescent="0.2">
      <c r="A97" s="174"/>
      <c r="B97" s="415"/>
      <c r="C97" s="415"/>
      <c r="D97" s="415"/>
      <c r="E97" s="415"/>
      <c r="F97" s="415"/>
      <c r="G97" s="415"/>
      <c r="H97" s="415"/>
      <c r="I97" s="152"/>
      <c r="J97" s="152"/>
      <c r="K97" s="260"/>
      <c r="L97" s="260"/>
      <c r="M97" s="260"/>
      <c r="N97" s="260"/>
      <c r="O97" s="260"/>
      <c r="P97" s="415"/>
      <c r="Q97" s="415"/>
      <c r="R97" s="415"/>
      <c r="S97" s="239"/>
      <c r="T97" s="254"/>
      <c r="U97" s="175"/>
      <c r="V97" s="191"/>
      <c r="W97" s="208"/>
      <c r="X97" s="690" t="str">
        <f t="shared" si="24"/>
        <v>Wokingham</v>
      </c>
      <c r="Y97" s="691" t="e">
        <f t="shared" si="25"/>
        <v>#N/A</v>
      </c>
      <c r="Z97" s="691" t="e">
        <f t="shared" si="22"/>
        <v>#N/A</v>
      </c>
      <c r="AA97" s="692">
        <f t="shared" si="23"/>
        <v>0</v>
      </c>
      <c r="AB97" s="260"/>
      <c r="AC97" s="260"/>
      <c r="AD97" s="210"/>
      <c r="AE97" s="239"/>
      <c r="AF97" s="239"/>
      <c r="AG97" s="239"/>
      <c r="AH97" s="101"/>
      <c r="AI97" s="101"/>
      <c r="AJ97" s="239"/>
      <c r="AK97" s="240"/>
    </row>
    <row r="98" spans="1:46" s="138" customFormat="1" ht="12.75" customHeight="1" x14ac:dyDescent="0.2">
      <c r="A98" s="174"/>
      <c r="B98" s="415"/>
      <c r="C98" s="415"/>
      <c r="D98" s="415"/>
      <c r="E98" s="415"/>
      <c r="F98" s="415"/>
      <c r="G98" s="415"/>
      <c r="H98" s="415"/>
      <c r="I98" s="152"/>
      <c r="J98" s="152"/>
      <c r="K98" s="260"/>
      <c r="L98" s="260"/>
      <c r="M98" s="260"/>
      <c r="N98" s="260"/>
      <c r="O98" s="260"/>
      <c r="P98" s="415"/>
      <c r="Q98" s="415"/>
      <c r="R98" s="415"/>
      <c r="S98" s="239"/>
      <c r="T98" s="254"/>
      <c r="U98" s="175"/>
      <c r="V98" s="191"/>
      <c r="W98" s="208"/>
      <c r="X98" s="690" t="str">
        <f>B31</f>
        <v>South East</v>
      </c>
      <c r="Y98" s="691" t="e">
        <f t="shared" si="25"/>
        <v>#N/A</v>
      </c>
      <c r="Z98" s="691" t="e">
        <f t="shared" si="22"/>
        <v>#N/A</v>
      </c>
      <c r="AA98" s="692">
        <f>B66</f>
        <v>0</v>
      </c>
      <c r="AB98" s="260"/>
      <c r="AC98" s="260"/>
      <c r="AD98" s="210"/>
      <c r="AE98" s="239"/>
      <c r="AF98" s="239"/>
      <c r="AG98" s="239"/>
      <c r="AH98" s="101"/>
      <c r="AI98" s="101"/>
      <c r="AJ98" s="239"/>
      <c r="AK98" s="240"/>
    </row>
    <row r="99" spans="1:46" s="138" customFormat="1" ht="11.25" customHeight="1" x14ac:dyDescent="0.2">
      <c r="A99" s="381"/>
      <c r="B99" s="415"/>
      <c r="C99" s="415"/>
      <c r="D99" s="415"/>
      <c r="E99" s="415"/>
      <c r="F99" s="415"/>
      <c r="G99" s="415"/>
      <c r="H99" s="415"/>
      <c r="I99" s="152"/>
      <c r="J99" s="152"/>
      <c r="K99" s="252"/>
      <c r="L99" s="252"/>
      <c r="M99" s="260"/>
      <c r="N99" s="260"/>
      <c r="O99" s="260"/>
      <c r="P99" s="415"/>
      <c r="Q99" s="415"/>
      <c r="R99" s="415"/>
      <c r="S99" s="239"/>
      <c r="T99" s="254"/>
      <c r="U99" s="175"/>
      <c r="V99" s="191"/>
      <c r="W99" s="208"/>
      <c r="X99" s="690" t="str">
        <f>B32</f>
        <v>England</v>
      </c>
      <c r="Y99" s="691" t="e">
        <f t="shared" si="25"/>
        <v>#N/A</v>
      </c>
      <c r="Z99" s="691" t="e">
        <f t="shared" si="22"/>
        <v>#N/A</v>
      </c>
      <c r="AA99" s="692">
        <f t="shared" si="23"/>
        <v>0</v>
      </c>
      <c r="AB99" s="260"/>
      <c r="AC99" s="260"/>
      <c r="AD99" s="210"/>
      <c r="AE99" s="239"/>
      <c r="AF99" s="239"/>
      <c r="AG99" s="239"/>
      <c r="AH99" s="101"/>
      <c r="AI99" s="101"/>
      <c r="AJ99" s="239"/>
      <c r="AK99" s="240"/>
    </row>
    <row r="100" spans="1:46" s="124" customFormat="1" ht="42" customHeight="1" x14ac:dyDescent="0.2">
      <c r="A100" s="296"/>
      <c r="B100" s="415"/>
      <c r="C100" s="415"/>
      <c r="D100" s="415"/>
      <c r="E100" s="415"/>
      <c r="F100" s="415"/>
      <c r="G100" s="415"/>
      <c r="H100" s="415"/>
      <c r="I100" s="422"/>
      <c r="J100" s="256"/>
      <c r="K100" s="256"/>
      <c r="L100" s="256"/>
      <c r="M100" s="260"/>
      <c r="N100" s="260"/>
      <c r="O100" s="256"/>
      <c r="P100" s="256"/>
      <c r="Q100" s="187"/>
      <c r="R100" s="256"/>
      <c r="S100" s="256"/>
      <c r="T100" s="256"/>
      <c r="U100" s="170"/>
      <c r="V100" s="189"/>
      <c r="W100" s="205"/>
      <c r="X100" s="100"/>
      <c r="Y100" s="100"/>
      <c r="Z100" s="100"/>
      <c r="AA100" s="100"/>
      <c r="AB100" s="100"/>
      <c r="AC100" s="217"/>
      <c r="AD100" s="210"/>
      <c r="AE100" s="88"/>
      <c r="AF100" s="88"/>
      <c r="AG100" s="88"/>
      <c r="AH100" s="100"/>
      <c r="AI100" s="100"/>
      <c r="AJ100" s="88"/>
      <c r="AK100" s="241"/>
    </row>
    <row r="101" spans="1:46" s="124" customFormat="1" ht="42" customHeight="1" x14ac:dyDescent="0.2">
      <c r="A101" s="296"/>
      <c r="B101" s="415"/>
      <c r="C101" s="415"/>
      <c r="D101" s="415"/>
      <c r="E101" s="415"/>
      <c r="F101" s="415"/>
      <c r="G101" s="415"/>
      <c r="H101" s="415"/>
      <c r="I101" s="422"/>
      <c r="J101" s="256"/>
      <c r="K101" s="256"/>
      <c r="L101" s="256"/>
      <c r="M101" s="260"/>
      <c r="N101" s="260"/>
      <c r="O101" s="256"/>
      <c r="P101" s="256"/>
      <c r="Q101" s="187"/>
      <c r="R101" s="256"/>
      <c r="S101" s="256"/>
      <c r="T101" s="256"/>
      <c r="U101" s="170"/>
      <c r="V101" s="189"/>
      <c r="W101" s="205"/>
      <c r="X101" s="100"/>
      <c r="Y101" s="101"/>
      <c r="Z101" s="100"/>
      <c r="AA101" s="100"/>
      <c r="AB101" s="100"/>
      <c r="AC101" s="100"/>
      <c r="AD101" s="210"/>
      <c r="AE101" s="88"/>
      <c r="AF101" s="88"/>
      <c r="AG101" s="88"/>
      <c r="AH101" s="100"/>
      <c r="AI101" s="100"/>
      <c r="AJ101" s="88"/>
      <c r="AK101" s="241"/>
    </row>
    <row r="102" spans="1:46" s="124" customFormat="1" ht="33" customHeight="1" x14ac:dyDescent="0.2">
      <c r="A102" s="296"/>
      <c r="B102" s="422"/>
      <c r="C102" s="422"/>
      <c r="D102" s="422"/>
      <c r="E102" s="422"/>
      <c r="F102" s="422"/>
      <c r="G102" s="422"/>
      <c r="H102" s="422"/>
      <c r="I102" s="422"/>
      <c r="J102" s="256"/>
      <c r="K102" s="256"/>
      <c r="L102" s="256"/>
      <c r="M102" s="256"/>
      <c r="N102" s="256"/>
      <c r="O102" s="256"/>
      <c r="P102" s="256"/>
      <c r="Q102" s="187"/>
      <c r="R102" s="256"/>
      <c r="S102" s="256"/>
      <c r="T102" s="256"/>
      <c r="U102" s="170"/>
      <c r="V102" s="189"/>
      <c r="W102" s="205"/>
      <c r="X102" s="100"/>
      <c r="Y102" s="101"/>
      <c r="Z102" s="100"/>
      <c r="AA102" s="100"/>
      <c r="AB102" s="100"/>
      <c r="AC102" s="100"/>
      <c r="AD102" s="210"/>
      <c r="AE102" s="88"/>
      <c r="AF102" s="88"/>
      <c r="AG102" s="88"/>
      <c r="AH102" s="100"/>
      <c r="AI102" s="100"/>
      <c r="AJ102" s="88"/>
      <c r="AK102" s="241"/>
    </row>
    <row r="103" spans="1:46"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100"/>
      <c r="AJ103" s="88"/>
      <c r="AK103" s="237"/>
      <c r="AL103" s="116"/>
      <c r="AM103" s="116"/>
      <c r="AN103" s="116"/>
      <c r="AO103" s="116"/>
      <c r="AP103" s="116"/>
      <c r="AQ103" s="116"/>
      <c r="AR103" s="116"/>
    </row>
    <row r="104" spans="1:46"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100"/>
      <c r="AK104" s="241"/>
      <c r="AT104" s="116"/>
    </row>
    <row r="105" spans="1:46"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100"/>
      <c r="AJ105" s="88"/>
      <c r="AK105" s="240"/>
      <c r="AL105" s="138"/>
      <c r="AT105" s="116"/>
    </row>
    <row r="106" spans="1:46" ht="11.25" customHeight="1" x14ac:dyDescent="0.2">
      <c r="A106" s="165"/>
      <c r="B106" s="166"/>
      <c r="C106" s="166"/>
      <c r="D106" s="166"/>
      <c r="E106" s="166"/>
      <c r="F106" s="166"/>
      <c r="G106" s="166"/>
      <c r="H106" s="166"/>
      <c r="I106" s="166"/>
      <c r="J106" s="167"/>
      <c r="K106" s="166"/>
      <c r="L106" s="166"/>
      <c r="M106" s="166"/>
      <c r="N106" s="166"/>
      <c r="O106" s="166"/>
      <c r="P106" s="166"/>
      <c r="Q106" s="166"/>
      <c r="R106" s="166"/>
      <c r="S106" s="166"/>
      <c r="T106" s="166"/>
      <c r="U106" s="168"/>
      <c r="V106" s="189"/>
      <c r="W106" s="205"/>
      <c r="X106" s="693"/>
      <c r="Y106" s="514"/>
      <c r="Z106" s="515"/>
      <c r="AA106" s="515"/>
      <c r="AB106" s="515"/>
      <c r="AC106" s="516"/>
      <c r="AD106" s="516"/>
      <c r="AE106" s="100"/>
      <c r="AF106" s="100"/>
      <c r="AG106" s="100"/>
      <c r="AH106" s="100"/>
      <c r="AI106" s="100"/>
      <c r="AJ106" s="88"/>
      <c r="AK106" s="237"/>
    </row>
    <row r="107" spans="1:46" s="118" customFormat="1" ht="15" customHeight="1" x14ac:dyDescent="0.2">
      <c r="A107" s="172"/>
      <c r="B107" s="926" t="s">
        <v>148</v>
      </c>
      <c r="C107" s="926"/>
      <c r="D107" s="926"/>
      <c r="E107" s="926"/>
      <c r="F107" s="926"/>
      <c r="G107" s="926"/>
      <c r="H107" s="926"/>
      <c r="I107" s="926"/>
      <c r="J107" s="106"/>
      <c r="K107" s="106"/>
      <c r="L107" s="106"/>
      <c r="M107" s="106"/>
      <c r="N107" s="106"/>
      <c r="O107" s="106"/>
      <c r="P107" s="106"/>
      <c r="Q107" s="106"/>
      <c r="R107" s="106"/>
      <c r="S107" s="106"/>
      <c r="T107" s="106"/>
      <c r="U107" s="173"/>
      <c r="V107" s="190"/>
      <c r="W107" s="206"/>
      <c r="X107" s="515"/>
      <c r="Y107" s="514"/>
      <c r="Z107" s="515"/>
      <c r="AA107" s="515"/>
      <c r="AB107" s="515"/>
      <c r="AC107" s="516"/>
      <c r="AD107" s="516"/>
      <c r="AE107" s="97"/>
      <c r="AF107" s="97"/>
      <c r="AG107" s="97"/>
      <c r="AH107" s="97"/>
      <c r="AI107" s="97"/>
      <c r="AJ107" s="97"/>
      <c r="AK107" s="238"/>
    </row>
    <row r="108" spans="1:46" ht="15" customHeight="1" x14ac:dyDescent="0.2">
      <c r="A108" s="171"/>
      <c r="B108" s="926"/>
      <c r="C108" s="926"/>
      <c r="D108" s="926"/>
      <c r="E108" s="926"/>
      <c r="F108" s="926"/>
      <c r="G108" s="926"/>
      <c r="H108" s="926"/>
      <c r="I108" s="926"/>
      <c r="J108" s="106"/>
      <c r="K108" s="106"/>
      <c r="L108" s="106"/>
      <c r="M108" s="106"/>
      <c r="N108" s="106"/>
      <c r="O108" s="106"/>
      <c r="P108" s="106"/>
      <c r="Q108" s="39"/>
      <c r="R108" s="106"/>
      <c r="S108" s="106"/>
      <c r="T108" s="106"/>
      <c r="U108" s="170"/>
      <c r="V108" s="189"/>
      <c r="W108" s="205"/>
      <c r="X108" s="515"/>
      <c r="Y108" s="100"/>
      <c r="Z108" s="100"/>
      <c r="AA108" s="100"/>
      <c r="AB108" s="100"/>
      <c r="AC108" s="100"/>
      <c r="AD108" s="100"/>
      <c r="AE108" s="100"/>
      <c r="AF108" s="100"/>
      <c r="AG108" s="100"/>
      <c r="AH108" s="100"/>
      <c r="AI108" s="100"/>
      <c r="AJ108" s="100"/>
      <c r="AK108" s="237"/>
    </row>
    <row r="109" spans="1:46" s="138" customFormat="1" ht="27" customHeight="1" x14ac:dyDescent="0.2">
      <c r="A109" s="174"/>
      <c r="B109" s="618" t="s">
        <v>211</v>
      </c>
      <c r="C109" s="133"/>
      <c r="D109" s="462">
        <f t="shared" ref="D109:F109" si="26">D8</f>
        <v>2013</v>
      </c>
      <c r="E109" s="462">
        <f t="shared" si="26"/>
        <v>2014</v>
      </c>
      <c r="F109" s="462">
        <f t="shared" si="26"/>
        <v>2015</v>
      </c>
      <c r="G109" s="462">
        <f>G8</f>
        <v>2016</v>
      </c>
      <c r="H109" s="463">
        <f>H8</f>
        <v>2017</v>
      </c>
      <c r="I109" s="152"/>
      <c r="J109" s="152"/>
      <c r="K109" s="96"/>
      <c r="L109" s="96"/>
      <c r="M109" s="96"/>
      <c r="N109" s="96"/>
      <c r="O109" s="96"/>
      <c r="P109" s="616"/>
      <c r="Q109" s="616"/>
      <c r="R109" s="239"/>
      <c r="S109" s="239"/>
      <c r="T109" s="617"/>
      <c r="U109" s="175"/>
      <c r="V109" s="191"/>
      <c r="W109" s="208"/>
      <c r="X109" s="523"/>
      <c r="Y109" s="212">
        <v>2014</v>
      </c>
      <c r="Z109" s="212">
        <v>2014</v>
      </c>
      <c r="AA109" s="212">
        <v>2015</v>
      </c>
      <c r="AB109" s="212">
        <f>G109</f>
        <v>2016</v>
      </c>
      <c r="AC109" s="212">
        <f>H109</f>
        <v>2017</v>
      </c>
      <c r="AD109" s="101"/>
      <c r="AE109" s="101"/>
      <c r="AF109" s="101"/>
      <c r="AG109" s="101"/>
      <c r="AH109" s="101"/>
      <c r="AI109" s="240"/>
      <c r="AJ109" s="260"/>
      <c r="AK109" s="240"/>
    </row>
    <row r="110" spans="1:46" s="138" customFormat="1" ht="12.75" customHeight="1" x14ac:dyDescent="0.2">
      <c r="A110" s="610" t="e">
        <f>VLOOKUP(B110,Sheet1!$B$4:$C$25,2,FALSE)</f>
        <v>#N/A</v>
      </c>
      <c r="B110" s="149" t="str">
        <f>B9</f>
        <v>Bracknell Forest</v>
      </c>
      <c r="C110" s="133"/>
      <c r="D110" s="246" t="e">
        <f t="shared" ref="D110:E110" si="27">IF(OR(ISBLANK(Y110),ISBLANK(D9)),NA(),Y110/D9)</f>
        <v>#N/A</v>
      </c>
      <c r="E110" s="246" t="e">
        <f t="shared" si="27"/>
        <v>#N/A</v>
      </c>
      <c r="F110" s="246">
        <f>IF(OR(ISBLANK(AA110),ISBLANK(F9)),NA(),AA110/F9)</f>
        <v>0.98275862068965514</v>
      </c>
      <c r="G110" s="246">
        <f>IF(OR(ISBLANK(AB110),ISBLANK(G9)),NA(),AB110/G9)</f>
        <v>0.96542311191992725</v>
      </c>
      <c r="H110" s="248">
        <f>IF(OR(ISBLANK(AC110),ISBLANK(H9)),NA(),AC110/H9)</f>
        <v>0.89662598707824837</v>
      </c>
      <c r="I110" s="152"/>
      <c r="J110" s="152"/>
      <c r="K110" s="250"/>
      <c r="L110" s="250"/>
      <c r="M110" s="250"/>
      <c r="N110" s="250"/>
      <c r="O110" s="250"/>
      <c r="P110" s="250"/>
      <c r="Q110" s="251"/>
      <c r="R110" s="239"/>
      <c r="S110" s="239"/>
      <c r="T110" s="250"/>
      <c r="U110" s="175"/>
      <c r="V110" s="191"/>
      <c r="W110" s="208"/>
      <c r="X110" s="694" t="str">
        <f>B110</f>
        <v>Bracknell Forest</v>
      </c>
      <c r="Y110" s="695"/>
      <c r="Z110" s="694"/>
      <c r="AA110" s="694">
        <v>969</v>
      </c>
      <c r="AB110" s="694">
        <v>1061</v>
      </c>
      <c r="AC110" s="696">
        <f t="shared" ref="AC110:AC120" si="28">SUM(Y146:AB146)</f>
        <v>1249</v>
      </c>
      <c r="AD110" s="101"/>
      <c r="AE110" s="101"/>
      <c r="AF110" s="101"/>
      <c r="AG110" s="101"/>
      <c r="AH110" s="101"/>
      <c r="AI110" s="240"/>
      <c r="AJ110" s="260"/>
      <c r="AK110" s="240"/>
    </row>
    <row r="111" spans="1:46" s="138" customFormat="1" ht="12.75" customHeight="1" x14ac:dyDescent="0.2">
      <c r="A111" s="610" t="e">
        <f>VLOOKUP(B111,Sheet1!$B$4:$C$25,2,FALSE)</f>
        <v>#N/A</v>
      </c>
      <c r="B111" s="149" t="str">
        <f t="shared" ref="B111:B132" si="29">B10</f>
        <v>Brighton &amp; Hove</v>
      </c>
      <c r="C111" s="133"/>
      <c r="D111" s="246" t="e">
        <f t="shared" ref="D111:F111" si="30">IF(OR(ISBLANK(Y111),ISBLANK(D10)),NA(),Y111/D10)</f>
        <v>#N/A</v>
      </c>
      <c r="E111" s="246" t="e">
        <f t="shared" si="30"/>
        <v>#N/A</v>
      </c>
      <c r="F111" s="246">
        <f t="shared" si="30"/>
        <v>0.53104693140794224</v>
      </c>
      <c r="G111" s="246">
        <f t="shared" ref="G111:G133" si="31">IF(OR(ISBLANK(AB111),ISBLANK(G10)),NA(),AB111/G10)</f>
        <v>0.48814504881450488</v>
      </c>
      <c r="H111" s="248">
        <f t="shared" ref="H111:H133" si="32">IF(OR(ISBLANK(AC111),ISBLANK(H10)),NA(),AC111/H10)</f>
        <v>0.70331125827814567</v>
      </c>
      <c r="I111" s="152"/>
      <c r="J111" s="152"/>
      <c r="K111" s="250"/>
      <c r="L111" s="250"/>
      <c r="M111" s="250"/>
      <c r="N111" s="250"/>
      <c r="O111" s="250"/>
      <c r="P111" s="250"/>
      <c r="Q111" s="251"/>
      <c r="R111" s="239"/>
      <c r="S111" s="239"/>
      <c r="T111" s="250"/>
      <c r="U111" s="175"/>
      <c r="V111" s="191"/>
      <c r="W111" s="208"/>
      <c r="X111" s="694" t="str">
        <f t="shared" ref="X111:X133" si="33">B111</f>
        <v>Brighton &amp; Hove</v>
      </c>
      <c r="Y111" s="695"/>
      <c r="Z111" s="694"/>
      <c r="AA111" s="694">
        <v>1471</v>
      </c>
      <c r="AB111" s="694">
        <v>1400</v>
      </c>
      <c r="AC111" s="696">
        <f t="shared" si="28"/>
        <v>2124</v>
      </c>
      <c r="AD111" s="101"/>
      <c r="AE111" s="101"/>
      <c r="AF111" s="101"/>
      <c r="AG111" s="101"/>
      <c r="AH111" s="101"/>
      <c r="AI111" s="240"/>
      <c r="AJ111" s="260"/>
      <c r="AK111" s="240"/>
    </row>
    <row r="112" spans="1:46" s="138" customFormat="1" ht="12.75" customHeight="1" x14ac:dyDescent="0.2">
      <c r="A112" s="610" t="e">
        <f>VLOOKUP(B112,Sheet1!$B$4:$C$25,2,FALSE)</f>
        <v>#N/A</v>
      </c>
      <c r="B112" s="149" t="str">
        <f t="shared" si="29"/>
        <v>Buckinghamshire</v>
      </c>
      <c r="C112" s="133"/>
      <c r="D112" s="246" t="e">
        <f t="shared" ref="D112:F112" si="34">IF(OR(ISBLANK(Y112),ISBLANK(D11)),NA(),Y112/D11)</f>
        <v>#N/A</v>
      </c>
      <c r="E112" s="246" t="e">
        <f t="shared" si="34"/>
        <v>#N/A</v>
      </c>
      <c r="F112" s="246">
        <f t="shared" si="34"/>
        <v>0.82847896440129454</v>
      </c>
      <c r="G112" s="246">
        <f t="shared" si="31"/>
        <v>0.87296766124709668</v>
      </c>
      <c r="H112" s="248">
        <f t="shared" si="32"/>
        <v>0.92904191616766463</v>
      </c>
      <c r="I112" s="152"/>
      <c r="J112" s="152"/>
      <c r="K112" s="250"/>
      <c r="L112" s="250"/>
      <c r="M112" s="250"/>
      <c r="N112" s="250"/>
      <c r="O112" s="250"/>
      <c r="P112" s="250"/>
      <c r="Q112" s="251"/>
      <c r="R112" s="239"/>
      <c r="S112" s="239"/>
      <c r="T112" s="250"/>
      <c r="U112" s="175"/>
      <c r="V112" s="191"/>
      <c r="W112" s="208"/>
      <c r="X112" s="694" t="str">
        <f t="shared" si="33"/>
        <v>Buckinghamshire</v>
      </c>
      <c r="Y112" s="695"/>
      <c r="Z112" s="694"/>
      <c r="AA112" s="694">
        <v>5120</v>
      </c>
      <c r="AB112" s="694">
        <v>4886</v>
      </c>
      <c r="AC112" s="696">
        <f t="shared" si="28"/>
        <v>6206</v>
      </c>
      <c r="AD112" s="101"/>
      <c r="AE112" s="101"/>
      <c r="AF112" s="101"/>
      <c r="AG112" s="101"/>
      <c r="AH112" s="101"/>
      <c r="AI112" s="240"/>
      <c r="AJ112" s="260"/>
      <c r="AK112" s="240"/>
    </row>
    <row r="113" spans="1:44" s="138" customFormat="1" ht="12.75" customHeight="1" x14ac:dyDescent="0.2">
      <c r="A113" s="610" t="e">
        <f>VLOOKUP(B113,Sheet1!$B$4:$C$25,2,FALSE)</f>
        <v>#N/A</v>
      </c>
      <c r="B113" s="149" t="str">
        <f t="shared" si="29"/>
        <v>East Sussex</v>
      </c>
      <c r="C113" s="133"/>
      <c r="D113" s="246" t="e">
        <f t="shared" ref="D113:F113" si="35">IF(OR(ISBLANK(Y113),ISBLANK(D12)),NA(),Y113/D12)</f>
        <v>#N/A</v>
      </c>
      <c r="E113" s="246" t="e">
        <f t="shared" si="35"/>
        <v>#N/A</v>
      </c>
      <c r="F113" s="246">
        <f t="shared" si="35"/>
        <v>0.5167660208643815</v>
      </c>
      <c r="G113" s="246">
        <f t="shared" si="31"/>
        <v>0.53883299798792761</v>
      </c>
      <c r="H113" s="248">
        <f t="shared" si="32"/>
        <v>0.65892459433662109</v>
      </c>
      <c r="I113" s="152"/>
      <c r="J113" s="152"/>
      <c r="K113" s="250"/>
      <c r="L113" s="250"/>
      <c r="M113" s="250"/>
      <c r="N113" s="250"/>
      <c r="O113" s="250"/>
      <c r="P113" s="250"/>
      <c r="Q113" s="251"/>
      <c r="R113" s="239"/>
      <c r="S113" s="239"/>
      <c r="T113" s="250"/>
      <c r="U113" s="175"/>
      <c r="V113" s="191"/>
      <c r="W113" s="208"/>
      <c r="X113" s="694" t="str">
        <f t="shared" si="33"/>
        <v>East Sussex</v>
      </c>
      <c r="Y113" s="695"/>
      <c r="Z113" s="694"/>
      <c r="AA113" s="694">
        <v>1387</v>
      </c>
      <c r="AB113" s="694">
        <v>1339</v>
      </c>
      <c r="AC113" s="696">
        <f t="shared" si="28"/>
        <v>2071</v>
      </c>
      <c r="AD113" s="101"/>
      <c r="AE113" s="101"/>
      <c r="AF113" s="101"/>
      <c r="AG113" s="101"/>
      <c r="AH113" s="101"/>
      <c r="AI113" s="240"/>
      <c r="AJ113" s="260"/>
      <c r="AK113" s="240"/>
    </row>
    <row r="114" spans="1:44" s="138" customFormat="1" ht="12.75" customHeight="1" x14ac:dyDescent="0.2">
      <c r="A114" s="610" t="e">
        <f>VLOOKUP(B114,Sheet1!$B$4:$C$25,2,FALSE)</f>
        <v>#N/A</v>
      </c>
      <c r="B114" s="149" t="str">
        <f t="shared" si="29"/>
        <v>Hampshire</v>
      </c>
      <c r="C114" s="133"/>
      <c r="D114" s="246" t="e">
        <f t="shared" ref="D114:F114" si="36">IF(OR(ISBLANK(Y114),ISBLANK(D13)),NA(),Y114/D13)</f>
        <v>#N/A</v>
      </c>
      <c r="E114" s="246" t="e">
        <f t="shared" si="36"/>
        <v>#N/A</v>
      </c>
      <c r="F114" s="246">
        <f t="shared" si="36"/>
        <v>0.79404539073467473</v>
      </c>
      <c r="G114" s="246">
        <f t="shared" si="31"/>
        <v>0.88252318232827354</v>
      </c>
      <c r="H114" s="248">
        <f t="shared" si="32"/>
        <v>0.89637619071619379</v>
      </c>
      <c r="I114" s="152"/>
      <c r="J114" s="152"/>
      <c r="K114" s="250"/>
      <c r="L114" s="250"/>
      <c r="M114" s="250"/>
      <c r="N114" s="250"/>
      <c r="O114" s="250"/>
      <c r="P114" s="250"/>
      <c r="Q114" s="251"/>
      <c r="R114" s="239"/>
      <c r="S114" s="239"/>
      <c r="T114" s="250"/>
      <c r="U114" s="175"/>
      <c r="V114" s="191"/>
      <c r="W114" s="208"/>
      <c r="X114" s="694" t="str">
        <f t="shared" si="33"/>
        <v>Hampshire</v>
      </c>
      <c r="Y114" s="695"/>
      <c r="Z114" s="694"/>
      <c r="AA114" s="694">
        <v>13575</v>
      </c>
      <c r="AB114" s="694">
        <v>14942</v>
      </c>
      <c r="AC114" s="696">
        <f t="shared" si="28"/>
        <v>17785</v>
      </c>
      <c r="AD114" s="101"/>
      <c r="AE114" s="101"/>
      <c r="AF114" s="101"/>
      <c r="AG114" s="101"/>
      <c r="AH114" s="101"/>
      <c r="AI114" s="240"/>
      <c r="AJ114" s="260"/>
      <c r="AK114" s="240"/>
    </row>
    <row r="115" spans="1:44" s="138" customFormat="1" ht="12.75" customHeight="1" x14ac:dyDescent="0.2">
      <c r="A115" s="610" t="e">
        <f>VLOOKUP(B115,Sheet1!$B$4:$C$25,2,FALSE)</f>
        <v>#N/A</v>
      </c>
      <c r="B115" s="149" t="str">
        <f t="shared" si="29"/>
        <v>Isle of Wight</v>
      </c>
      <c r="C115" s="133"/>
      <c r="D115" s="246" t="e">
        <f t="shared" ref="D115:F115" si="37">IF(OR(ISBLANK(Y115),ISBLANK(D14)),NA(),Y115/D14)</f>
        <v>#N/A</v>
      </c>
      <c r="E115" s="246" t="e">
        <f t="shared" si="37"/>
        <v>#N/A</v>
      </c>
      <c r="F115" s="246">
        <f t="shared" si="37"/>
        <v>0.77783203125</v>
      </c>
      <c r="G115" s="246">
        <f t="shared" si="31"/>
        <v>0.86304801670146136</v>
      </c>
      <c r="H115" s="248">
        <f t="shared" si="32"/>
        <v>0.79189892233370496</v>
      </c>
      <c r="I115" s="152"/>
      <c r="J115" s="152"/>
      <c r="K115" s="250"/>
      <c r="L115" s="250"/>
      <c r="M115" s="250"/>
      <c r="N115" s="250"/>
      <c r="O115" s="250"/>
      <c r="P115" s="250"/>
      <c r="Q115" s="251"/>
      <c r="R115" s="239"/>
      <c r="S115" s="239"/>
      <c r="T115" s="250"/>
      <c r="U115" s="175"/>
      <c r="V115" s="191"/>
      <c r="W115" s="208"/>
      <c r="X115" s="694" t="str">
        <f t="shared" si="33"/>
        <v>Isle of Wight</v>
      </c>
      <c r="Y115" s="695"/>
      <c r="Z115" s="694"/>
      <c r="AA115" s="694">
        <v>1593</v>
      </c>
      <c r="AB115" s="694">
        <v>2067</v>
      </c>
      <c r="AC115" s="696">
        <f t="shared" si="28"/>
        <v>2131</v>
      </c>
      <c r="AD115" s="101"/>
      <c r="AE115" s="101"/>
      <c r="AF115" s="101"/>
      <c r="AG115" s="101"/>
      <c r="AH115" s="101"/>
      <c r="AI115" s="240"/>
      <c r="AJ115" s="260"/>
      <c r="AK115" s="240"/>
      <c r="AR115" s="138" t="s">
        <v>106</v>
      </c>
    </row>
    <row r="116" spans="1:44" s="138" customFormat="1" ht="12.75" customHeight="1" x14ac:dyDescent="0.2">
      <c r="A116" s="610" t="e">
        <f>VLOOKUP(B116,Sheet1!$B$4:$C$25,2,FALSE)</f>
        <v>#N/A</v>
      </c>
      <c r="B116" s="149" t="str">
        <f t="shared" si="29"/>
        <v>Kent</v>
      </c>
      <c r="C116" s="133"/>
      <c r="D116" s="246" t="e">
        <f t="shared" ref="D116:F116" si="38">IF(OR(ISBLANK(Y116),ISBLANK(D15)),NA(),Y116/D15)</f>
        <v>#N/A</v>
      </c>
      <c r="E116" s="246" t="e">
        <f t="shared" si="38"/>
        <v>#N/A</v>
      </c>
      <c r="F116" s="246">
        <f t="shared" si="38"/>
        <v>0.88577395266421977</v>
      </c>
      <c r="G116" s="246">
        <f t="shared" si="31"/>
        <v>0.91204379562043791</v>
      </c>
      <c r="H116" s="248">
        <f t="shared" si="32"/>
        <v>0.92209458633752905</v>
      </c>
      <c r="I116" s="152"/>
      <c r="J116" s="152"/>
      <c r="K116" s="250"/>
      <c r="L116" s="250"/>
      <c r="M116" s="250"/>
      <c r="N116" s="250"/>
      <c r="O116" s="250"/>
      <c r="P116" s="250"/>
      <c r="Q116" s="251"/>
      <c r="R116" s="239"/>
      <c r="S116" s="239"/>
      <c r="T116" s="250"/>
      <c r="U116" s="175"/>
      <c r="V116" s="191"/>
      <c r="W116" s="208"/>
      <c r="X116" s="694" t="str">
        <f t="shared" si="33"/>
        <v>Kent</v>
      </c>
      <c r="Y116" s="697"/>
      <c r="Z116" s="698"/>
      <c r="AA116" s="698">
        <v>13997</v>
      </c>
      <c r="AB116" s="698">
        <v>14994</v>
      </c>
      <c r="AC116" s="696">
        <f t="shared" si="28"/>
        <v>15091</v>
      </c>
      <c r="AD116" s="101"/>
      <c r="AE116" s="101"/>
      <c r="AF116" s="101"/>
      <c r="AG116" s="101"/>
      <c r="AH116" s="101"/>
      <c r="AI116" s="240"/>
      <c r="AJ116" s="260"/>
      <c r="AK116" s="240"/>
    </row>
    <row r="117" spans="1:44" s="138" customFormat="1" ht="12.75" customHeight="1" x14ac:dyDescent="0.2">
      <c r="A117" s="610" t="e">
        <f>VLOOKUP(B117,Sheet1!$B$4:$C$25,2,FALSE)</f>
        <v>#N/A</v>
      </c>
      <c r="B117" s="149" t="str">
        <f t="shared" si="29"/>
        <v>Medway</v>
      </c>
      <c r="C117" s="133"/>
      <c r="D117" s="246" t="e">
        <f t="shared" ref="D117:F117" si="39">IF(OR(ISBLANK(Y117),ISBLANK(D16)),NA(),Y117/D16)</f>
        <v>#N/A</v>
      </c>
      <c r="E117" s="246" t="e">
        <f t="shared" si="39"/>
        <v>#N/A</v>
      </c>
      <c r="F117" s="246">
        <f t="shared" si="39"/>
        <v>0.75371722087050552</v>
      </c>
      <c r="G117" s="246">
        <f t="shared" si="31"/>
        <v>0.83365446371226715</v>
      </c>
      <c r="H117" s="248">
        <f t="shared" si="32"/>
        <v>0.95848119233498941</v>
      </c>
      <c r="I117" s="152"/>
      <c r="J117" s="152"/>
      <c r="K117" s="250"/>
      <c r="L117" s="250"/>
      <c r="M117" s="250"/>
      <c r="N117" s="250"/>
      <c r="O117" s="250"/>
      <c r="P117" s="250"/>
      <c r="Q117" s="251"/>
      <c r="R117" s="239"/>
      <c r="S117" s="239"/>
      <c r="T117" s="250"/>
      <c r="U117" s="175"/>
      <c r="V117" s="191"/>
      <c r="W117" s="208"/>
      <c r="X117" s="694" t="str">
        <f t="shared" si="33"/>
        <v>Medway</v>
      </c>
      <c r="Y117" s="697"/>
      <c r="Z117" s="698"/>
      <c r="AA117" s="698">
        <v>2788</v>
      </c>
      <c r="AB117" s="694">
        <v>2596</v>
      </c>
      <c r="AC117" s="696">
        <f t="shared" si="28"/>
        <v>2701</v>
      </c>
      <c r="AD117" s="101"/>
      <c r="AE117" s="101"/>
      <c r="AF117" s="101"/>
      <c r="AG117" s="101"/>
      <c r="AH117" s="101"/>
      <c r="AI117" s="240"/>
      <c r="AJ117" s="260"/>
      <c r="AK117" s="240"/>
    </row>
    <row r="118" spans="1:44" s="138" customFormat="1" ht="12.75" customHeight="1" x14ac:dyDescent="0.2">
      <c r="A118" s="610" t="e">
        <f>VLOOKUP(B118,Sheet1!$B$4:$C$25,2,FALSE)</f>
        <v>#N/A</v>
      </c>
      <c r="B118" s="149" t="str">
        <f t="shared" si="29"/>
        <v>Milton Keynes</v>
      </c>
      <c r="C118" s="133"/>
      <c r="D118" s="246" t="e">
        <f t="shared" ref="D118:F118" si="40">IF(OR(ISBLANK(Y118),ISBLANK(D17)),NA(),Y118/D17)</f>
        <v>#N/A</v>
      </c>
      <c r="E118" s="246" t="e">
        <f t="shared" si="40"/>
        <v>#N/A</v>
      </c>
      <c r="F118" s="246">
        <f t="shared" si="40"/>
        <v>0.95950000000000002</v>
      </c>
      <c r="G118" s="246">
        <f t="shared" si="31"/>
        <v>0.93291806420699563</v>
      </c>
      <c r="H118" s="248">
        <f t="shared" si="32"/>
        <v>0.90186730234406043</v>
      </c>
      <c r="I118" s="152"/>
      <c r="J118" s="152"/>
      <c r="K118" s="250"/>
      <c r="L118" s="250"/>
      <c r="M118" s="250"/>
      <c r="N118" s="250"/>
      <c r="O118" s="250"/>
      <c r="P118" s="250"/>
      <c r="Q118" s="251"/>
      <c r="R118" s="239"/>
      <c r="S118" s="239"/>
      <c r="T118" s="250"/>
      <c r="U118" s="175"/>
      <c r="V118" s="191"/>
      <c r="W118" s="208"/>
      <c r="X118" s="694" t="str">
        <f t="shared" si="33"/>
        <v>Milton Keynes</v>
      </c>
      <c r="Y118" s="697"/>
      <c r="Z118" s="698"/>
      <c r="AA118" s="698">
        <v>1919</v>
      </c>
      <c r="AB118" s="694">
        <v>1947</v>
      </c>
      <c r="AC118" s="696">
        <f t="shared" si="28"/>
        <v>2270</v>
      </c>
      <c r="AD118" s="101"/>
      <c r="AE118" s="101"/>
      <c r="AF118" s="101"/>
      <c r="AG118" s="101"/>
      <c r="AH118" s="101"/>
      <c r="AI118" s="240"/>
      <c r="AJ118" s="260"/>
      <c r="AK118" s="240"/>
    </row>
    <row r="119" spans="1:44" s="138" customFormat="1" ht="12.75" customHeight="1" x14ac:dyDescent="0.2">
      <c r="A119" s="610" t="e">
        <f>VLOOKUP(B119,Sheet1!$B$4:$C$25,2,FALSE)</f>
        <v>#N/A</v>
      </c>
      <c r="B119" s="149" t="str">
        <f t="shared" si="29"/>
        <v>Oxfordshire</v>
      </c>
      <c r="C119" s="133"/>
      <c r="D119" s="246" t="e">
        <f t="shared" ref="D119:F119" si="41">IF(OR(ISBLANK(Y119),ISBLANK(D18)),NA(),Y119/D18)</f>
        <v>#N/A</v>
      </c>
      <c r="E119" s="246" t="e">
        <f t="shared" si="41"/>
        <v>#N/A</v>
      </c>
      <c r="F119" s="246">
        <f t="shared" si="41"/>
        <v>0.74807539155826919</v>
      </c>
      <c r="G119" s="246">
        <f t="shared" si="31"/>
        <v>0.6292603335750544</v>
      </c>
      <c r="H119" s="248">
        <f t="shared" si="32"/>
        <v>0.5178571428571429</v>
      </c>
      <c r="I119" s="152"/>
      <c r="J119" s="152"/>
      <c r="K119" s="250"/>
      <c r="L119" s="250"/>
      <c r="M119" s="250"/>
      <c r="N119" s="250"/>
      <c r="O119" s="250"/>
      <c r="P119" s="250"/>
      <c r="Q119" s="251"/>
      <c r="R119" s="239"/>
      <c r="S119" s="239"/>
      <c r="T119" s="250"/>
      <c r="U119" s="175"/>
      <c r="V119" s="191"/>
      <c r="W119" s="208"/>
      <c r="X119" s="694" t="str">
        <f t="shared" si="33"/>
        <v>Oxfordshire</v>
      </c>
      <c r="Y119" s="695"/>
      <c r="Z119" s="694"/>
      <c r="AA119" s="694">
        <v>2818</v>
      </c>
      <c r="AB119" s="694">
        <v>3471</v>
      </c>
      <c r="AC119" s="696">
        <f t="shared" si="28"/>
        <v>3480</v>
      </c>
      <c r="AD119" s="101"/>
      <c r="AE119" s="101"/>
      <c r="AF119" s="101"/>
      <c r="AG119" s="101"/>
      <c r="AH119" s="101"/>
      <c r="AI119" s="240"/>
      <c r="AJ119" s="260"/>
      <c r="AK119" s="240"/>
    </row>
    <row r="120" spans="1:44" s="138" customFormat="1" ht="12.75" customHeight="1" x14ac:dyDescent="0.2">
      <c r="A120" s="610" t="e">
        <f>VLOOKUP(B120,Sheet1!$B$4:$C$25,2,FALSE)</f>
        <v>#N/A</v>
      </c>
      <c r="B120" s="149" t="str">
        <f t="shared" si="29"/>
        <v>Portsmouth</v>
      </c>
      <c r="C120" s="133"/>
      <c r="D120" s="246" t="e">
        <f t="shared" ref="D120:F120" si="42">IF(OR(ISBLANK(Y120),ISBLANK(D19)),NA(),Y120/D19)</f>
        <v>#N/A</v>
      </c>
      <c r="E120" s="246" t="e">
        <f t="shared" si="42"/>
        <v>#N/A</v>
      </c>
      <c r="F120" s="246">
        <f t="shared" si="42"/>
        <v>0.91397109428768064</v>
      </c>
      <c r="G120" s="246">
        <f t="shared" si="31"/>
        <v>0.99410187667560324</v>
      </c>
      <c r="H120" s="248">
        <f t="shared" si="32"/>
        <v>0.94135593220338987</v>
      </c>
      <c r="I120" s="152"/>
      <c r="J120" s="152"/>
      <c r="K120" s="250"/>
      <c r="L120" s="250"/>
      <c r="M120" s="250"/>
      <c r="N120" s="250"/>
      <c r="O120" s="250"/>
      <c r="P120" s="250"/>
      <c r="Q120" s="251"/>
      <c r="R120" s="239"/>
      <c r="S120" s="239"/>
      <c r="T120" s="250"/>
      <c r="U120" s="175"/>
      <c r="V120" s="191"/>
      <c r="W120" s="208"/>
      <c r="X120" s="694" t="str">
        <f t="shared" si="33"/>
        <v>Portsmouth</v>
      </c>
      <c r="Y120" s="695"/>
      <c r="Z120" s="694"/>
      <c r="AA120" s="694">
        <v>1328</v>
      </c>
      <c r="AB120" s="694">
        <v>1854</v>
      </c>
      <c r="AC120" s="696">
        <f t="shared" si="28"/>
        <v>2777</v>
      </c>
      <c r="AD120" s="101"/>
      <c r="AE120" s="101"/>
      <c r="AF120" s="101"/>
      <c r="AG120" s="101"/>
      <c r="AH120" s="101"/>
      <c r="AI120" s="240"/>
      <c r="AJ120" s="260"/>
      <c r="AK120" s="240"/>
    </row>
    <row r="121" spans="1:44" s="138" customFormat="1" ht="12.75" customHeight="1" x14ac:dyDescent="0.2">
      <c r="A121" s="610" t="e">
        <f>VLOOKUP(B121,Sheet1!$B$4:$C$25,2,FALSE)</f>
        <v>#N/A</v>
      </c>
      <c r="B121" s="149" t="str">
        <f t="shared" si="29"/>
        <v>Reading</v>
      </c>
      <c r="C121" s="133"/>
      <c r="D121" s="246" t="e">
        <f t="shared" ref="D121:F121" si="43">IF(OR(ISBLANK(Y121),ISBLANK(D20)),NA(),Y121/D20)</f>
        <v>#N/A</v>
      </c>
      <c r="E121" s="246" t="e">
        <f t="shared" si="43"/>
        <v>#N/A</v>
      </c>
      <c r="F121" s="246">
        <f t="shared" si="43"/>
        <v>0.83792815371762741</v>
      </c>
      <c r="G121" s="246">
        <f t="shared" si="31"/>
        <v>0.8337171810225702</v>
      </c>
      <c r="H121" s="248">
        <f t="shared" si="32"/>
        <v>0.69847198641765706</v>
      </c>
      <c r="I121" s="152"/>
      <c r="J121" s="152"/>
      <c r="K121" s="250"/>
      <c r="L121" s="250"/>
      <c r="M121" s="250"/>
      <c r="N121" s="250"/>
      <c r="O121" s="250"/>
      <c r="P121" s="250"/>
      <c r="Q121" s="251"/>
      <c r="R121" s="239"/>
      <c r="S121" s="239"/>
      <c r="T121" s="250"/>
      <c r="U121" s="175"/>
      <c r="V121" s="191"/>
      <c r="W121" s="208"/>
      <c r="X121" s="694" t="str">
        <f t="shared" si="33"/>
        <v>Reading</v>
      </c>
      <c r="Y121" s="695"/>
      <c r="Z121" s="694"/>
      <c r="AA121" s="694">
        <v>1003</v>
      </c>
      <c r="AB121" s="694">
        <v>1810</v>
      </c>
      <c r="AC121" s="696">
        <f>SUM(Y157:AB157)</f>
        <v>2057</v>
      </c>
      <c r="AD121" s="101"/>
      <c r="AE121" s="101"/>
      <c r="AF121" s="101"/>
      <c r="AG121" s="101"/>
      <c r="AH121" s="101"/>
      <c r="AI121" s="240"/>
      <c r="AJ121" s="260"/>
      <c r="AK121" s="240"/>
    </row>
    <row r="122" spans="1:44" s="138" customFormat="1" ht="12.75" customHeight="1" x14ac:dyDescent="0.2">
      <c r="A122" s="610" t="e">
        <f>VLOOKUP(B122,Sheet1!$B$4:$C$25,2,FALSE)</f>
        <v>#N/A</v>
      </c>
      <c r="B122" s="149" t="str">
        <f t="shared" si="29"/>
        <v>Slough</v>
      </c>
      <c r="C122" s="133"/>
      <c r="D122" s="246" t="e">
        <f t="shared" ref="D122:F122" si="44">IF(OR(ISBLANK(Y122),ISBLANK(D21)),NA(),Y122/D21)</f>
        <v>#N/A</v>
      </c>
      <c r="E122" s="246" t="e">
        <f t="shared" si="44"/>
        <v>#N/A</v>
      </c>
      <c r="F122" s="246">
        <f t="shared" si="44"/>
        <v>0.93773283661522089</v>
      </c>
      <c r="G122" s="246">
        <f t="shared" si="31"/>
        <v>0.92851622874806805</v>
      </c>
      <c r="H122" s="248">
        <f t="shared" si="32"/>
        <v>0.85763146643864896</v>
      </c>
      <c r="I122" s="152"/>
      <c r="J122" s="152"/>
      <c r="K122" s="250"/>
      <c r="L122" s="250"/>
      <c r="M122" s="250"/>
      <c r="N122" s="250"/>
      <c r="O122" s="250"/>
      <c r="P122" s="250"/>
      <c r="Q122" s="251"/>
      <c r="R122" s="239"/>
      <c r="S122" s="239"/>
      <c r="T122" s="250"/>
      <c r="U122" s="175"/>
      <c r="V122" s="191"/>
      <c r="W122" s="208"/>
      <c r="X122" s="694" t="str">
        <f t="shared" si="33"/>
        <v>Slough</v>
      </c>
      <c r="Y122" s="695"/>
      <c r="Z122" s="694"/>
      <c r="AA122" s="694">
        <v>1762</v>
      </c>
      <c r="AB122" s="694">
        <v>2403</v>
      </c>
      <c r="AC122" s="696">
        <f>SUM(Y158:AB158)</f>
        <v>2006</v>
      </c>
      <c r="AD122" s="101"/>
      <c r="AE122" s="101"/>
      <c r="AF122" s="101"/>
      <c r="AG122" s="101"/>
      <c r="AH122" s="101"/>
      <c r="AI122" s="240"/>
      <c r="AJ122" s="260"/>
      <c r="AK122" s="240"/>
    </row>
    <row r="123" spans="1:44" s="138" customFormat="1" ht="12.75" customHeight="1" x14ac:dyDescent="0.2">
      <c r="A123" s="610" t="e">
        <f>VLOOKUP(B123,Sheet1!$B$4:$C$25,2,FALSE)</f>
        <v>#N/A</v>
      </c>
      <c r="B123" s="149" t="str">
        <f t="shared" si="29"/>
        <v>Somerset</v>
      </c>
      <c r="C123" s="133"/>
      <c r="D123" s="246" t="e">
        <f t="shared" ref="D123:F123" si="45">IF(OR(ISBLANK(Y123),ISBLANK(D22)),NA(),Y123/D22)</f>
        <v>#N/A</v>
      </c>
      <c r="E123" s="246" t="e">
        <f t="shared" si="45"/>
        <v>#N/A</v>
      </c>
      <c r="F123" s="246">
        <f t="shared" si="45"/>
        <v>0.92904509283819625</v>
      </c>
      <c r="G123" s="246">
        <f t="shared" si="31"/>
        <v>0.68116927260367099</v>
      </c>
      <c r="H123" s="248">
        <f t="shared" si="32"/>
        <v>0.89199029126213591</v>
      </c>
      <c r="I123" s="152"/>
      <c r="J123" s="152"/>
      <c r="K123" s="250"/>
      <c r="L123" s="250"/>
      <c r="M123" s="250"/>
      <c r="N123" s="250"/>
      <c r="O123" s="250"/>
      <c r="P123" s="250"/>
      <c r="Q123" s="251"/>
      <c r="R123" s="239"/>
      <c r="S123" s="239"/>
      <c r="T123" s="250"/>
      <c r="U123" s="175"/>
      <c r="V123" s="191"/>
      <c r="W123" s="208"/>
      <c r="X123" s="694" t="str">
        <f t="shared" si="33"/>
        <v>Somerset</v>
      </c>
      <c r="Y123" s="695"/>
      <c r="Z123" s="694"/>
      <c r="AA123" s="694">
        <v>4203</v>
      </c>
      <c r="AB123" s="694">
        <v>3006</v>
      </c>
      <c r="AC123" s="696">
        <f>SUM(Y159:AB159)</f>
        <v>4410</v>
      </c>
      <c r="AD123" s="101"/>
      <c r="AE123" s="101"/>
      <c r="AF123" s="101"/>
      <c r="AG123" s="101"/>
      <c r="AH123" s="101"/>
      <c r="AI123" s="240"/>
      <c r="AJ123" s="260"/>
      <c r="AK123" s="240"/>
    </row>
    <row r="124" spans="1:44" s="138" customFormat="1" ht="12.75" customHeight="1" x14ac:dyDescent="0.2">
      <c r="A124" s="610" t="e">
        <f>VLOOKUP(B124,Sheet1!$B$4:$C$25,2,FALSE)</f>
        <v>#N/A</v>
      </c>
      <c r="B124" s="149" t="str">
        <f t="shared" si="29"/>
        <v>Southampton</v>
      </c>
      <c r="C124" s="133"/>
      <c r="D124" s="246" t="e">
        <f t="shared" ref="D124:F124" si="46">IF(OR(ISBLANK(Y124),ISBLANK(D23)),NA(),Y124/D23)</f>
        <v>#N/A</v>
      </c>
      <c r="E124" s="246" t="e">
        <f t="shared" si="46"/>
        <v>#N/A</v>
      </c>
      <c r="F124" s="246">
        <f t="shared" si="46"/>
        <v>0.91559981033665239</v>
      </c>
      <c r="G124" s="246">
        <f t="shared" si="31"/>
        <v>0.84843492586490943</v>
      </c>
      <c r="H124" s="248">
        <f t="shared" si="32"/>
        <v>0.67984934086629001</v>
      </c>
      <c r="I124" s="152"/>
      <c r="J124" s="152"/>
      <c r="K124" s="250"/>
      <c r="L124" s="250"/>
      <c r="M124" s="250"/>
      <c r="N124" s="250"/>
      <c r="O124" s="250"/>
      <c r="P124" s="250"/>
      <c r="Q124" s="251"/>
      <c r="R124" s="239"/>
      <c r="S124" s="239"/>
      <c r="T124" s="250"/>
      <c r="U124" s="175"/>
      <c r="V124" s="191"/>
      <c r="W124" s="208"/>
      <c r="X124" s="694" t="str">
        <f t="shared" si="33"/>
        <v>Southampton</v>
      </c>
      <c r="Y124" s="695"/>
      <c r="Z124" s="694"/>
      <c r="AA124" s="694">
        <v>1931</v>
      </c>
      <c r="AB124" s="694">
        <v>2575</v>
      </c>
      <c r="AC124" s="696">
        <f>SUM(Y160:AB160)</f>
        <v>1805</v>
      </c>
      <c r="AD124" s="101"/>
      <c r="AE124" s="101"/>
      <c r="AF124" s="101"/>
      <c r="AG124" s="101"/>
      <c r="AH124" s="101"/>
      <c r="AI124" s="240"/>
      <c r="AJ124" s="260"/>
      <c r="AK124" s="240"/>
    </row>
    <row r="125" spans="1:44" s="138" customFormat="1" ht="12.75" customHeight="1" x14ac:dyDescent="0.2">
      <c r="A125" s="610" t="e">
        <f>VLOOKUP(B125,Sheet1!$B$4:$C$25,2,FALSE)</f>
        <v>#N/A</v>
      </c>
      <c r="B125" s="149" t="str">
        <f t="shared" si="29"/>
        <v>Surrey</v>
      </c>
      <c r="C125" s="133"/>
      <c r="D125" s="246" t="e">
        <f t="shared" ref="D125:F125" si="47">IF(OR(ISBLANK(Y125),ISBLANK(D24)),NA(),Y125/D24)</f>
        <v>#N/A</v>
      </c>
      <c r="E125" s="246" t="e">
        <f t="shared" si="47"/>
        <v>#N/A</v>
      </c>
      <c r="F125" s="246">
        <f t="shared" si="47"/>
        <v>0.74046480596019126</v>
      </c>
      <c r="G125" s="246">
        <f t="shared" si="31"/>
        <v>0.6516346311812059</v>
      </c>
      <c r="H125" s="248">
        <f t="shared" si="32"/>
        <v>0.69306271834969224</v>
      </c>
      <c r="I125" s="152"/>
      <c r="J125" s="152"/>
      <c r="K125" s="250"/>
      <c r="L125" s="250"/>
      <c r="M125" s="250"/>
      <c r="N125" s="250"/>
      <c r="O125" s="250"/>
      <c r="P125" s="250"/>
      <c r="Q125" s="251"/>
      <c r="R125" s="239"/>
      <c r="S125" s="239"/>
      <c r="T125" s="250"/>
      <c r="U125" s="175"/>
      <c r="V125" s="191"/>
      <c r="W125" s="208"/>
      <c r="X125" s="694" t="str">
        <f t="shared" si="33"/>
        <v>Surrey</v>
      </c>
      <c r="Y125" s="695"/>
      <c r="Z125" s="694"/>
      <c r="AA125" s="694">
        <v>6659</v>
      </c>
      <c r="AB125" s="694">
        <v>7933</v>
      </c>
      <c r="AC125" s="696">
        <v>8332</v>
      </c>
      <c r="AD125" s="101"/>
      <c r="AE125" s="101"/>
      <c r="AF125" s="101"/>
      <c r="AG125" s="101"/>
      <c r="AH125" s="101"/>
      <c r="AI125" s="240"/>
      <c r="AJ125" s="260"/>
      <c r="AK125" s="240"/>
    </row>
    <row r="126" spans="1:44" s="138" customFormat="1" ht="12.75" customHeight="1" x14ac:dyDescent="0.2">
      <c r="A126" s="610" t="e">
        <f>VLOOKUP(B126,Sheet1!$B$4:$C$25,2,FALSE)</f>
        <v>#N/A</v>
      </c>
      <c r="B126" s="149" t="str">
        <f t="shared" si="29"/>
        <v>Swindon</v>
      </c>
      <c r="C126" s="133"/>
      <c r="D126" s="246" t="e">
        <f t="shared" ref="D126:F126" si="48">IF(OR(ISBLANK(Y126),ISBLANK(D25)),NA(),Y126/D25)</f>
        <v>#N/A</v>
      </c>
      <c r="E126" s="246" t="e">
        <f t="shared" si="48"/>
        <v>#N/A</v>
      </c>
      <c r="F126" s="246">
        <f t="shared" si="48"/>
        <v>0.65081162702906759</v>
      </c>
      <c r="G126" s="246">
        <f t="shared" si="31"/>
        <v>0.60688117234788153</v>
      </c>
      <c r="H126" s="248">
        <f t="shared" si="32"/>
        <v>0.59084836339345359</v>
      </c>
      <c r="I126" s="152"/>
      <c r="J126" s="152"/>
      <c r="K126" s="250"/>
      <c r="L126" s="250"/>
      <c r="M126" s="250"/>
      <c r="N126" s="250"/>
      <c r="O126" s="250"/>
      <c r="P126" s="250"/>
      <c r="Q126" s="251"/>
      <c r="R126" s="239"/>
      <c r="S126" s="239"/>
      <c r="T126" s="250"/>
      <c r="U126" s="175"/>
      <c r="V126" s="191"/>
      <c r="W126" s="208"/>
      <c r="X126" s="694" t="str">
        <f t="shared" si="33"/>
        <v>Swindon</v>
      </c>
      <c r="Y126" s="695"/>
      <c r="Z126" s="694"/>
      <c r="AA126" s="694">
        <v>1724</v>
      </c>
      <c r="AB126" s="694">
        <v>1905</v>
      </c>
      <c r="AC126" s="696">
        <f t="shared" ref="AC126:AC133" si="49">SUM(Y162:AB162)</f>
        <v>1769</v>
      </c>
      <c r="AD126" s="101"/>
      <c r="AE126" s="101"/>
      <c r="AF126" s="101"/>
      <c r="AG126" s="101"/>
      <c r="AH126" s="101"/>
      <c r="AI126" s="240"/>
      <c r="AJ126" s="260"/>
      <c r="AK126" s="240"/>
    </row>
    <row r="127" spans="1:44" s="138" customFormat="1" ht="12.75" customHeight="1" x14ac:dyDescent="0.2">
      <c r="A127" s="610" t="e">
        <f>VLOOKUP(B127,Sheet1!$B$4:$C$25,2,FALSE)</f>
        <v>#N/A</v>
      </c>
      <c r="B127" s="149" t="str">
        <f t="shared" si="29"/>
        <v>Torbay</v>
      </c>
      <c r="C127" s="133"/>
      <c r="D127" s="246" t="e">
        <f t="shared" ref="D127:F127" si="50">IF(OR(ISBLANK(Y127),ISBLANK(D26)),NA(),Y127/D26)</f>
        <v>#N/A</v>
      </c>
      <c r="E127" s="246" t="e">
        <f t="shared" si="50"/>
        <v>#N/A</v>
      </c>
      <c r="F127" s="246">
        <f t="shared" si="50"/>
        <v>0.71505376344086025</v>
      </c>
      <c r="G127" s="246">
        <f t="shared" si="31"/>
        <v>0.90115532734274706</v>
      </c>
      <c r="H127" s="248">
        <f t="shared" si="32"/>
        <v>0.78754940711462451</v>
      </c>
      <c r="I127" s="152"/>
      <c r="J127" s="152"/>
      <c r="K127" s="250"/>
      <c r="L127" s="250"/>
      <c r="M127" s="250"/>
      <c r="N127" s="250"/>
      <c r="O127" s="250"/>
      <c r="P127" s="250"/>
      <c r="Q127" s="251"/>
      <c r="R127" s="239"/>
      <c r="S127" s="239"/>
      <c r="T127" s="250"/>
      <c r="U127" s="175"/>
      <c r="V127" s="191"/>
      <c r="W127" s="208"/>
      <c r="X127" s="694" t="str">
        <f t="shared" si="33"/>
        <v>Torbay</v>
      </c>
      <c r="Y127" s="695"/>
      <c r="Z127" s="694"/>
      <c r="AA127" s="694">
        <v>1064</v>
      </c>
      <c r="AB127" s="694">
        <v>1404</v>
      </c>
      <c r="AC127" s="696">
        <f t="shared" si="49"/>
        <v>797</v>
      </c>
      <c r="AD127" s="101"/>
      <c r="AE127" s="101"/>
      <c r="AF127" s="101"/>
      <c r="AG127" s="101"/>
      <c r="AH127" s="101"/>
      <c r="AI127" s="240"/>
      <c r="AJ127" s="260"/>
      <c r="AK127" s="240"/>
    </row>
    <row r="128" spans="1:44" s="138" customFormat="1" ht="12.75" customHeight="1" x14ac:dyDescent="0.2">
      <c r="A128" s="610" t="e">
        <f>VLOOKUP(B128,Sheet1!$B$4:$C$25,2,FALSE)</f>
        <v>#N/A</v>
      </c>
      <c r="B128" s="149" t="str">
        <f t="shared" si="29"/>
        <v>West Berkshire</v>
      </c>
      <c r="C128" s="133"/>
      <c r="D128" s="246" t="e">
        <f t="shared" ref="D128:F128" si="51">IF(OR(ISBLANK(Y128),ISBLANK(D27)),NA(),Y128/D27)</f>
        <v>#N/A</v>
      </c>
      <c r="E128" s="246" t="e">
        <f t="shared" si="51"/>
        <v>#N/A</v>
      </c>
      <c r="F128" s="246">
        <f t="shared" si="51"/>
        <v>0.7125140924464487</v>
      </c>
      <c r="G128" s="246">
        <f t="shared" si="31"/>
        <v>0.86052998605299857</v>
      </c>
      <c r="H128" s="248">
        <f t="shared" si="32"/>
        <v>0.96673320026613441</v>
      </c>
      <c r="I128" s="152"/>
      <c r="J128" s="152"/>
      <c r="K128" s="250"/>
      <c r="L128" s="250"/>
      <c r="M128" s="250"/>
      <c r="N128" s="250"/>
      <c r="O128" s="250"/>
      <c r="P128" s="250"/>
      <c r="Q128" s="251"/>
      <c r="R128" s="239"/>
      <c r="S128" s="239"/>
      <c r="T128" s="250"/>
      <c r="U128" s="175"/>
      <c r="V128" s="191"/>
      <c r="W128" s="208"/>
      <c r="X128" s="694" t="str">
        <f t="shared" si="33"/>
        <v>West Berkshire</v>
      </c>
      <c r="Y128" s="695"/>
      <c r="Z128" s="694"/>
      <c r="AA128" s="694">
        <v>632</v>
      </c>
      <c r="AB128" s="694">
        <v>1234</v>
      </c>
      <c r="AC128" s="696">
        <f t="shared" si="49"/>
        <v>1453</v>
      </c>
      <c r="AD128" s="239"/>
      <c r="AE128" s="101"/>
      <c r="AF128" s="101"/>
      <c r="AG128" s="101"/>
      <c r="AH128" s="101"/>
      <c r="AI128" s="240"/>
      <c r="AJ128" s="260"/>
      <c r="AK128" s="240"/>
    </row>
    <row r="129" spans="1:46" s="138" customFormat="1" ht="12.75" customHeight="1" x14ac:dyDescent="0.2">
      <c r="A129" s="610" t="e">
        <f>VLOOKUP(B129,Sheet1!$B$4:$C$25,2,FALSE)</f>
        <v>#N/A</v>
      </c>
      <c r="B129" s="149" t="str">
        <f t="shared" si="29"/>
        <v>West Sussex</v>
      </c>
      <c r="C129" s="133"/>
      <c r="D129" s="246" t="e">
        <f t="shared" ref="D129:F129" si="52">IF(OR(ISBLANK(Y129),ISBLANK(D28)),NA(),Y129/D28)</f>
        <v>#N/A</v>
      </c>
      <c r="E129" s="246" t="e">
        <f t="shared" si="52"/>
        <v>#N/A</v>
      </c>
      <c r="F129" s="246">
        <f t="shared" si="52"/>
        <v>0.95949855351976854</v>
      </c>
      <c r="G129" s="246">
        <f t="shared" si="31"/>
        <v>0.96490288010716674</v>
      </c>
      <c r="H129" s="248">
        <f t="shared" si="32"/>
        <v>0.96934363946023849</v>
      </c>
      <c r="I129" s="152"/>
      <c r="J129" s="152"/>
      <c r="K129" s="250"/>
      <c r="L129" s="250"/>
      <c r="M129" s="250"/>
      <c r="N129" s="250"/>
      <c r="O129" s="250"/>
      <c r="P129" s="250"/>
      <c r="Q129" s="251"/>
      <c r="R129" s="239"/>
      <c r="S129" s="239"/>
      <c r="T129" s="250"/>
      <c r="U129" s="175"/>
      <c r="V129" s="191"/>
      <c r="W129" s="208"/>
      <c r="X129" s="694" t="str">
        <f t="shared" si="33"/>
        <v>West Sussex</v>
      </c>
      <c r="Y129" s="695"/>
      <c r="Z129" s="694"/>
      <c r="AA129" s="694">
        <v>4975</v>
      </c>
      <c r="AB129" s="694">
        <v>7203</v>
      </c>
      <c r="AC129" s="696">
        <f t="shared" si="49"/>
        <v>7399</v>
      </c>
      <c r="AD129" s="239"/>
      <c r="AE129" s="101"/>
      <c r="AF129" s="101"/>
      <c r="AG129" s="101"/>
      <c r="AH129" s="101"/>
      <c r="AI129" s="240"/>
      <c r="AJ129" s="260"/>
      <c r="AK129" s="240"/>
    </row>
    <row r="130" spans="1:46" s="138" customFormat="1" ht="12.75" customHeight="1" x14ac:dyDescent="0.2">
      <c r="A130" s="610" t="e">
        <f>VLOOKUP(B130,Sheet1!$B$4:$C$25,2,FALSE)</f>
        <v>#N/A</v>
      </c>
      <c r="B130" s="149" t="str">
        <f t="shared" si="29"/>
        <v>Windsor &amp; Maidenhead</v>
      </c>
      <c r="C130" s="133"/>
      <c r="D130" s="246" t="e">
        <f t="shared" ref="D130:F130" si="53">IF(OR(ISBLANK(Y130),ISBLANK(D29)),NA(),Y130/D29)</f>
        <v>#N/A</v>
      </c>
      <c r="E130" s="246" t="e">
        <f t="shared" si="53"/>
        <v>#N/A</v>
      </c>
      <c r="F130" s="246">
        <f t="shared" si="53"/>
        <v>0.75866495507060339</v>
      </c>
      <c r="G130" s="246">
        <f t="shared" si="31"/>
        <v>0.81060606060606055</v>
      </c>
      <c r="H130" s="248">
        <f t="shared" si="32"/>
        <v>0.57485029940119758</v>
      </c>
      <c r="I130" s="152"/>
      <c r="J130" s="152"/>
      <c r="K130" s="250"/>
      <c r="L130" s="250"/>
      <c r="M130" s="250"/>
      <c r="N130" s="250"/>
      <c r="O130" s="250"/>
      <c r="P130" s="250"/>
      <c r="Q130" s="251"/>
      <c r="R130" s="239"/>
      <c r="S130" s="239"/>
      <c r="T130" s="250"/>
      <c r="U130" s="175"/>
      <c r="V130" s="191"/>
      <c r="W130" s="208"/>
      <c r="X130" s="694" t="str">
        <f t="shared" si="33"/>
        <v>Windsor &amp; Maidenhead</v>
      </c>
      <c r="Y130" s="695"/>
      <c r="Z130" s="694"/>
      <c r="AA130" s="694">
        <v>591</v>
      </c>
      <c r="AB130" s="694">
        <v>749</v>
      </c>
      <c r="AC130" s="696">
        <f t="shared" si="49"/>
        <v>384</v>
      </c>
      <c r="AD130" s="239"/>
      <c r="AE130" s="239"/>
      <c r="AF130" s="239"/>
      <c r="AG130" s="239"/>
      <c r="AH130" s="101"/>
      <c r="AI130" s="240"/>
      <c r="AJ130" s="260"/>
      <c r="AK130" s="240"/>
    </row>
    <row r="131" spans="1:46" s="138" customFormat="1" ht="12.75" customHeight="1" x14ac:dyDescent="0.2">
      <c r="A131" s="610" t="e">
        <f>VLOOKUP(B131,Sheet1!$B$4:$C$25,2,FALSE)</f>
        <v>#N/A</v>
      </c>
      <c r="B131" s="149" t="str">
        <f t="shared" si="29"/>
        <v>Wokingham</v>
      </c>
      <c r="C131" s="133"/>
      <c r="D131" s="246" t="e">
        <f t="shared" ref="D131:F131" si="54">IF(OR(ISBLANK(Y131),ISBLANK(D30)),NA(),Y131/D30)</f>
        <v>#N/A</v>
      </c>
      <c r="E131" s="246" t="e">
        <f t="shared" si="54"/>
        <v>#N/A</v>
      </c>
      <c r="F131" s="246">
        <f t="shared" si="54"/>
        <v>0.97857948139797069</v>
      </c>
      <c r="G131" s="246">
        <f t="shared" si="31"/>
        <v>0.9521276595744681</v>
      </c>
      <c r="H131" s="248">
        <f t="shared" si="32"/>
        <v>0.85599999999999998</v>
      </c>
      <c r="I131" s="152"/>
      <c r="J131" s="152"/>
      <c r="K131" s="250"/>
      <c r="L131" s="250"/>
      <c r="M131" s="250"/>
      <c r="N131" s="250"/>
      <c r="O131" s="250"/>
      <c r="P131" s="250"/>
      <c r="Q131" s="251"/>
      <c r="R131" s="239"/>
      <c r="S131" s="239"/>
      <c r="T131" s="250"/>
      <c r="U131" s="175"/>
      <c r="V131" s="191"/>
      <c r="W131" s="208"/>
      <c r="X131" s="694" t="str">
        <f t="shared" si="33"/>
        <v>Wokingham</v>
      </c>
      <c r="Y131" s="695"/>
      <c r="Z131" s="694"/>
      <c r="AA131" s="694">
        <v>868</v>
      </c>
      <c r="AB131" s="698">
        <v>1074</v>
      </c>
      <c r="AC131" s="696">
        <f t="shared" si="49"/>
        <v>749</v>
      </c>
      <c r="AD131" s="239"/>
      <c r="AE131" s="239"/>
      <c r="AF131" s="239"/>
      <c r="AG131" s="239"/>
      <c r="AH131" s="101"/>
      <c r="AI131" s="240"/>
      <c r="AJ131" s="260"/>
      <c r="AK131" s="240"/>
    </row>
    <row r="132" spans="1:46" s="138" customFormat="1" ht="12.75" customHeight="1" x14ac:dyDescent="0.2">
      <c r="A132" s="174"/>
      <c r="B132" s="182" t="str">
        <f t="shared" si="29"/>
        <v>South East</v>
      </c>
      <c r="C132" s="133"/>
      <c r="D132" s="247"/>
      <c r="E132" s="247"/>
      <c r="F132" s="247">
        <f>IF(OR(ISBLANK(AA132),ISBLANK(F31)),NA(),AA132/F31)</f>
        <v>0.81317396549794152</v>
      </c>
      <c r="G132" s="247">
        <f t="shared" si="31"/>
        <v>0.82723728590827461</v>
      </c>
      <c r="H132" s="249">
        <f t="shared" si="32"/>
        <v>0.83839682523613324</v>
      </c>
      <c r="I132" s="152"/>
      <c r="J132" s="152"/>
      <c r="K132" s="252"/>
      <c r="L132" s="252"/>
      <c r="M132" s="252"/>
      <c r="N132" s="252"/>
      <c r="O132" s="252"/>
      <c r="P132" s="252"/>
      <c r="Q132" s="253"/>
      <c r="R132" s="239"/>
      <c r="S132" s="239"/>
      <c r="T132" s="254"/>
      <c r="U132" s="175"/>
      <c r="V132" s="191"/>
      <c r="W132" s="208"/>
      <c r="X132" s="694" t="str">
        <f t="shared" si="33"/>
        <v>South East</v>
      </c>
      <c r="Y132" s="694"/>
      <c r="Z132" s="694"/>
      <c r="AA132" s="694">
        <v>65380</v>
      </c>
      <c r="AB132" s="695">
        <v>75540</v>
      </c>
      <c r="AC132" s="696">
        <f t="shared" si="49"/>
        <v>82816</v>
      </c>
      <c r="AD132" s="239"/>
      <c r="AE132" s="239"/>
      <c r="AF132" s="239"/>
      <c r="AG132" s="239"/>
      <c r="AH132" s="101"/>
      <c r="AI132" s="240"/>
      <c r="AJ132" s="260"/>
      <c r="AK132" s="240"/>
    </row>
    <row r="133" spans="1:46" s="138" customFormat="1" ht="12.75" customHeight="1" x14ac:dyDescent="0.2">
      <c r="A133" s="174"/>
      <c r="B133" s="437" t="s">
        <v>138</v>
      </c>
      <c r="C133" s="133"/>
      <c r="D133" s="470"/>
      <c r="E133" s="470"/>
      <c r="F133" s="470">
        <f t="shared" ref="F133" si="55">IF(OR(ISBLANK(AA133),ISBLANK(F32)),NA(),AA133/F32)</f>
        <v>0.81499972767378948</v>
      </c>
      <c r="G133" s="470">
        <f t="shared" si="31"/>
        <v>0.8343537890980337</v>
      </c>
      <c r="H133" s="471">
        <f t="shared" si="32"/>
        <v>0.82928557305740458</v>
      </c>
      <c r="I133" s="152"/>
      <c r="J133" s="152"/>
      <c r="K133" s="252"/>
      <c r="L133" s="252"/>
      <c r="M133" s="252"/>
      <c r="N133" s="252"/>
      <c r="O133" s="252"/>
      <c r="P133" s="252"/>
      <c r="Q133" s="253"/>
      <c r="R133" s="239"/>
      <c r="S133" s="239"/>
      <c r="T133" s="254"/>
      <c r="U133" s="175"/>
      <c r="V133" s="191"/>
      <c r="W133" s="208"/>
      <c r="X133" s="694" t="str">
        <f t="shared" si="33"/>
        <v>England</v>
      </c>
      <c r="Y133" s="651"/>
      <c r="Z133" s="651"/>
      <c r="AA133" s="651">
        <v>448910</v>
      </c>
      <c r="AB133" s="694">
        <v>476950</v>
      </c>
      <c r="AC133" s="696">
        <f t="shared" si="49"/>
        <v>503310</v>
      </c>
      <c r="AD133" s="239"/>
      <c r="AE133" s="239"/>
      <c r="AF133" s="101"/>
      <c r="AG133" s="101"/>
      <c r="AH133" s="239"/>
      <c r="AI133" s="240"/>
      <c r="AJ133" s="260"/>
      <c r="AK133" s="240"/>
    </row>
    <row r="134" spans="1:46" s="138" customFormat="1" ht="7.5" customHeight="1" x14ac:dyDescent="0.2">
      <c r="A134" s="381"/>
      <c r="B134" s="152"/>
      <c r="C134" s="152"/>
      <c r="D134" s="152"/>
      <c r="E134" s="152"/>
      <c r="F134" s="152"/>
      <c r="G134" s="152"/>
      <c r="H134" s="152"/>
      <c r="I134" s="152"/>
      <c r="J134" s="152"/>
      <c r="K134" s="252"/>
      <c r="L134" s="252"/>
      <c r="M134" s="252"/>
      <c r="N134" s="252"/>
      <c r="O134" s="252"/>
      <c r="P134" s="252"/>
      <c r="Q134" s="253"/>
      <c r="R134" s="239"/>
      <c r="S134" s="239"/>
      <c r="T134" s="254"/>
      <c r="U134" s="175"/>
      <c r="V134" s="191"/>
      <c r="W134" s="208"/>
      <c r="X134" s="100"/>
      <c r="Y134" s="100"/>
      <c r="Z134" s="685"/>
      <c r="AA134" s="685"/>
      <c r="AB134" s="217"/>
      <c r="AC134" s="217"/>
      <c r="AD134" s="210"/>
      <c r="AE134" s="239"/>
      <c r="AF134" s="239"/>
      <c r="AG134" s="239"/>
      <c r="AH134" s="101"/>
      <c r="AI134" s="101"/>
      <c r="AJ134" s="239"/>
      <c r="AK134" s="240"/>
    </row>
    <row r="135" spans="1:46" s="124" customFormat="1" ht="39" customHeight="1" x14ac:dyDescent="0.2">
      <c r="A135" s="296"/>
      <c r="B135" s="927"/>
      <c r="C135" s="927"/>
      <c r="D135" s="927"/>
      <c r="E135" s="927"/>
      <c r="F135" s="927"/>
      <c r="G135" s="927"/>
      <c r="H135" s="927"/>
      <c r="I135" s="518"/>
      <c r="J135" s="256"/>
      <c r="K135" s="256"/>
      <c r="L135" s="256"/>
      <c r="M135" s="256"/>
      <c r="N135" s="256"/>
      <c r="O135" s="256"/>
      <c r="P135" s="256"/>
      <c r="Q135" s="187"/>
      <c r="R135" s="256"/>
      <c r="S135" s="256"/>
      <c r="T135" s="256"/>
      <c r="U135" s="170"/>
      <c r="V135" s="189"/>
      <c r="W135" s="205"/>
      <c r="X135" s="100"/>
      <c r="Y135" s="100"/>
      <c r="Z135" s="100"/>
      <c r="AA135" s="100"/>
      <c r="AB135" s="100"/>
      <c r="AC135" s="217"/>
      <c r="AD135" s="210"/>
      <c r="AE135" s="88"/>
      <c r="AF135" s="88"/>
      <c r="AG135" s="88"/>
      <c r="AH135" s="100"/>
      <c r="AI135" s="100"/>
      <c r="AJ135" s="88"/>
      <c r="AK135" s="241"/>
    </row>
    <row r="136" spans="1:46" s="124" customFormat="1" ht="38.25" customHeight="1" x14ac:dyDescent="0.2">
      <c r="A136" s="296"/>
      <c r="B136" s="518"/>
      <c r="C136" s="518"/>
      <c r="D136" s="518"/>
      <c r="E136" s="518"/>
      <c r="F136" s="518"/>
      <c r="G136" s="518"/>
      <c r="H136" s="518"/>
      <c r="I136" s="518"/>
      <c r="J136" s="256"/>
      <c r="K136" s="256"/>
      <c r="L136" s="256"/>
      <c r="M136" s="256"/>
      <c r="N136" s="256"/>
      <c r="O136" s="256"/>
      <c r="P136" s="256"/>
      <c r="Q136" s="187"/>
      <c r="R136" s="256"/>
      <c r="S136" s="256"/>
      <c r="T136" s="256"/>
      <c r="U136" s="170"/>
      <c r="V136" s="189"/>
      <c r="W136" s="205"/>
      <c r="X136" s="100"/>
      <c r="Y136" s="101"/>
      <c r="Z136" s="100"/>
      <c r="AA136" s="100"/>
      <c r="AB136" s="100"/>
      <c r="AC136" s="100"/>
      <c r="AD136" s="210"/>
      <c r="AE136" s="88"/>
      <c r="AF136" s="88"/>
      <c r="AG136" s="88"/>
      <c r="AH136" s="100"/>
      <c r="AI136" s="100"/>
      <c r="AJ136" s="88"/>
      <c r="AK136" s="241"/>
    </row>
    <row r="137" spans="1:46" s="124" customFormat="1" ht="38.25" customHeight="1" x14ac:dyDescent="0.2">
      <c r="A137" s="296"/>
      <c r="B137" s="518"/>
      <c r="C137" s="518"/>
      <c r="D137" s="518"/>
      <c r="E137" s="518"/>
      <c r="F137" s="518"/>
      <c r="G137" s="518"/>
      <c r="H137" s="518"/>
      <c r="I137" s="518"/>
      <c r="J137" s="256"/>
      <c r="K137" s="256"/>
      <c r="L137" s="256"/>
      <c r="M137" s="256"/>
      <c r="N137" s="256"/>
      <c r="O137" s="256"/>
      <c r="P137" s="256"/>
      <c r="Q137" s="187"/>
      <c r="R137" s="256"/>
      <c r="S137" s="256"/>
      <c r="T137" s="256"/>
      <c r="U137" s="170"/>
      <c r="V137" s="189"/>
      <c r="W137" s="205"/>
      <c r="X137" s="100"/>
      <c r="Y137" s="101"/>
      <c r="Z137" s="100"/>
      <c r="AA137" s="100"/>
      <c r="AB137" s="100"/>
      <c r="AC137" s="100"/>
      <c r="AD137" s="210"/>
      <c r="AE137" s="88"/>
      <c r="AF137" s="88"/>
      <c r="AG137" s="88"/>
      <c r="AH137" s="100"/>
      <c r="AI137" s="100"/>
      <c r="AJ137" s="88"/>
      <c r="AK137" s="241"/>
    </row>
    <row r="138" spans="1:46" s="124" customFormat="1" ht="7.5" customHeight="1" x14ac:dyDescent="0.2">
      <c r="A138" s="171"/>
      <c r="B138" s="47"/>
      <c r="C138" s="47"/>
      <c r="D138" s="46"/>
      <c r="E138" s="46"/>
      <c r="F138" s="46"/>
      <c r="G138" s="46"/>
      <c r="H138" s="46"/>
      <c r="I138" s="46"/>
      <c r="J138" s="42"/>
      <c r="K138" s="48"/>
      <c r="L138" s="48"/>
      <c r="M138" s="48"/>
      <c r="N138" s="48"/>
      <c r="O138" s="48"/>
      <c r="P138" s="48"/>
      <c r="Q138" s="48"/>
      <c r="R138" s="48"/>
      <c r="S138" s="48"/>
      <c r="T138" s="49"/>
      <c r="U138" s="170"/>
      <c r="V138" s="189"/>
      <c r="W138" s="205"/>
      <c r="X138" s="100"/>
      <c r="Y138" s="101"/>
      <c r="Z138" s="100"/>
      <c r="AA138" s="100"/>
      <c r="AB138" s="100"/>
      <c r="AC138" s="100"/>
      <c r="AD138" s="100"/>
      <c r="AE138" s="100"/>
      <c r="AF138" s="100"/>
      <c r="AG138" s="100"/>
      <c r="AH138" s="100"/>
      <c r="AI138" s="100"/>
      <c r="AJ138" s="88"/>
      <c r="AK138" s="237"/>
      <c r="AM138" s="116"/>
      <c r="AN138" s="116"/>
      <c r="AO138" s="116"/>
      <c r="AP138" s="116"/>
      <c r="AQ138" s="116"/>
      <c r="AR138" s="116"/>
    </row>
    <row r="139" spans="1:46" s="124" customFormat="1" ht="15" customHeight="1" x14ac:dyDescent="0.2">
      <c r="A139" s="850"/>
      <c r="B139" s="860"/>
      <c r="C139" s="860"/>
      <c r="D139" s="860"/>
      <c r="E139" s="860"/>
      <c r="F139" s="860"/>
      <c r="G139" s="860"/>
      <c r="H139" s="860"/>
      <c r="I139" s="860"/>
      <c r="J139" s="860"/>
      <c r="K139" s="860"/>
      <c r="L139" s="860"/>
      <c r="M139" s="860"/>
      <c r="N139" s="860"/>
      <c r="O139" s="860"/>
      <c r="P139" s="860"/>
      <c r="Q139" s="860"/>
      <c r="R139" s="860"/>
      <c r="S139" s="860"/>
      <c r="T139" s="860"/>
      <c r="U139" s="861"/>
      <c r="V139" s="189"/>
      <c r="W139" s="205"/>
      <c r="X139" s="100"/>
      <c r="Y139" s="100"/>
      <c r="Z139" s="100"/>
      <c r="AA139" s="100"/>
      <c r="AB139" s="100"/>
      <c r="AC139" s="100"/>
      <c r="AD139" s="100"/>
      <c r="AE139" s="100"/>
      <c r="AF139" s="100"/>
      <c r="AG139" s="100"/>
      <c r="AH139" s="100"/>
      <c r="AI139" s="100"/>
      <c r="AJ139" s="100"/>
      <c r="AK139" s="241"/>
      <c r="AT139" s="116"/>
    </row>
    <row r="140" spans="1:46" s="124" customFormat="1" ht="11.25" customHeight="1" x14ac:dyDescent="0.2">
      <c r="A140" s="862" t="s">
        <v>212</v>
      </c>
      <c r="B140" s="863"/>
      <c r="C140" s="863"/>
      <c r="D140" s="863"/>
      <c r="E140" s="863"/>
      <c r="F140" s="863"/>
      <c r="G140" s="863"/>
      <c r="H140" s="863"/>
      <c r="I140" s="863"/>
      <c r="J140" s="863"/>
      <c r="K140" s="863"/>
      <c r="L140" s="863"/>
      <c r="M140" s="863"/>
      <c r="N140" s="863"/>
      <c r="O140" s="863"/>
      <c r="P140" s="863"/>
      <c r="Q140" s="863"/>
      <c r="R140" s="863"/>
      <c r="S140" s="863"/>
      <c r="T140" s="863"/>
      <c r="U140" s="864"/>
      <c r="V140" s="189"/>
      <c r="W140" s="205"/>
      <c r="X140" s="100"/>
      <c r="Y140" s="100"/>
      <c r="Z140" s="100"/>
      <c r="AA140" s="100"/>
      <c r="AB140" s="100"/>
      <c r="AC140" s="100"/>
      <c r="AD140" s="100"/>
      <c r="AE140" s="100"/>
      <c r="AF140" s="100"/>
      <c r="AG140" s="100"/>
      <c r="AH140" s="100"/>
      <c r="AI140" s="100"/>
      <c r="AJ140" s="88"/>
      <c r="AK140" s="240"/>
      <c r="AM140" s="138"/>
      <c r="AT140" s="116"/>
    </row>
    <row r="141" spans="1:46" ht="11.25" customHeight="1" x14ac:dyDescent="0.2">
      <c r="A141" s="165"/>
      <c r="B141" s="166"/>
      <c r="C141" s="166"/>
      <c r="D141" s="166"/>
      <c r="E141" s="166"/>
      <c r="F141" s="166"/>
      <c r="G141" s="166"/>
      <c r="H141" s="166"/>
      <c r="I141" s="166"/>
      <c r="J141" s="167"/>
      <c r="K141" s="166"/>
      <c r="L141" s="166"/>
      <c r="M141" s="166"/>
      <c r="N141" s="166"/>
      <c r="O141" s="166"/>
      <c r="P141" s="166"/>
      <c r="Q141" s="166"/>
      <c r="R141" s="166"/>
      <c r="S141" s="166"/>
      <c r="T141" s="166"/>
      <c r="U141" s="168"/>
      <c r="V141" s="189"/>
      <c r="W141" s="205"/>
      <c r="X141" s="693"/>
      <c r="Y141" s="514"/>
      <c r="Z141" s="515"/>
      <c r="AA141" s="515"/>
      <c r="AB141" s="515"/>
      <c r="AC141" s="516"/>
      <c r="AD141" s="516"/>
      <c r="AE141" s="100"/>
      <c r="AF141" s="100"/>
      <c r="AG141" s="100"/>
      <c r="AH141" s="100"/>
      <c r="AI141" s="100"/>
      <c r="AJ141" s="88"/>
      <c r="AK141" s="237"/>
    </row>
    <row r="142" spans="1:46" s="118" customFormat="1" ht="15" customHeight="1" x14ac:dyDescent="0.2">
      <c r="A142" s="172"/>
      <c r="B142" s="926" t="s">
        <v>207</v>
      </c>
      <c r="C142" s="926"/>
      <c r="D142" s="926"/>
      <c r="E142" s="926"/>
      <c r="F142" s="926"/>
      <c r="G142" s="926"/>
      <c r="H142" s="926"/>
      <c r="I142" s="926"/>
      <c r="J142" s="106"/>
      <c r="K142" s="106"/>
      <c r="L142" s="106"/>
      <c r="M142" s="106"/>
      <c r="N142" s="410"/>
      <c r="O142" s="106"/>
      <c r="P142" s="106"/>
      <c r="Q142" s="106"/>
      <c r="R142" s="106"/>
      <c r="S142" s="106"/>
      <c r="T142" s="106"/>
      <c r="U142" s="173"/>
      <c r="V142" s="190"/>
      <c r="W142" s="206"/>
      <c r="X142" s="515"/>
      <c r="Y142" s="514"/>
      <c r="Z142" s="515"/>
      <c r="AA142" s="515"/>
      <c r="AB142" s="515"/>
      <c r="AC142" s="516"/>
      <c r="AD142" s="516"/>
      <c r="AE142" s="97"/>
      <c r="AF142" s="97"/>
      <c r="AG142" s="97"/>
      <c r="AH142" s="97"/>
      <c r="AI142" s="97"/>
      <c r="AJ142" s="97"/>
      <c r="AK142" s="238"/>
    </row>
    <row r="143" spans="1:46" ht="15.75" customHeight="1" x14ac:dyDescent="0.2">
      <c r="A143" s="171"/>
      <c r="B143" s="926"/>
      <c r="C143" s="926"/>
      <c r="D143" s="926"/>
      <c r="E143" s="926"/>
      <c r="F143" s="926"/>
      <c r="G143" s="926"/>
      <c r="H143" s="926"/>
      <c r="I143" s="926"/>
      <c r="J143" s="106"/>
      <c r="K143" s="106"/>
      <c r="L143" s="106"/>
      <c r="M143" s="106"/>
      <c r="N143" s="410"/>
      <c r="O143" s="106"/>
      <c r="P143" s="106"/>
      <c r="Q143" s="39"/>
      <c r="R143" s="106"/>
      <c r="S143" s="106"/>
      <c r="T143" s="106"/>
      <c r="U143" s="170"/>
      <c r="V143" s="189"/>
      <c r="W143" s="205"/>
      <c r="X143" s="515"/>
      <c r="Y143" s="100"/>
      <c r="Z143" s="100"/>
      <c r="AA143" s="100"/>
      <c r="AB143" s="100"/>
      <c r="AC143" s="100"/>
      <c r="AD143" s="100"/>
      <c r="AE143" s="100"/>
      <c r="AF143" s="100"/>
      <c r="AG143" s="100"/>
      <c r="AH143" s="100"/>
      <c r="AI143" s="100"/>
      <c r="AJ143" s="100"/>
      <c r="AK143" s="237"/>
    </row>
    <row r="144" spans="1:46" ht="10.5" customHeight="1" thickBot="1" x14ac:dyDescent="0.25">
      <c r="A144" s="366"/>
      <c r="B144" s="421"/>
      <c r="C144" s="421"/>
      <c r="D144" s="421"/>
      <c r="E144" s="421"/>
      <c r="F144" s="421"/>
      <c r="G144" s="421"/>
      <c r="H144" s="421"/>
      <c r="I144" s="421"/>
      <c r="J144" s="106"/>
      <c r="K144" s="106"/>
      <c r="L144" s="106"/>
      <c r="M144" s="106"/>
      <c r="N144" s="410"/>
      <c r="O144" s="106"/>
      <c r="P144" s="106"/>
      <c r="Q144" s="39"/>
      <c r="R144" s="106"/>
      <c r="S144" s="106"/>
      <c r="T144" s="106"/>
      <c r="U144" s="170"/>
      <c r="V144" s="189"/>
      <c r="W144" s="205"/>
      <c r="X144" s="515"/>
      <c r="Y144" s="100"/>
      <c r="Z144" s="100"/>
      <c r="AA144" s="100"/>
      <c r="AB144" s="100"/>
      <c r="AC144" s="100"/>
      <c r="AD144" s="100"/>
      <c r="AE144" s="100"/>
      <c r="AF144" s="100"/>
      <c r="AG144" s="100"/>
      <c r="AH144" s="100"/>
      <c r="AI144" s="100"/>
      <c r="AJ144" s="100"/>
      <c r="AK144" s="237"/>
    </row>
    <row r="145" spans="1:46" s="138" customFormat="1" ht="34.5" customHeight="1" thickBot="1" x14ac:dyDescent="0.25">
      <c r="A145" s="174"/>
      <c r="B145" s="591" t="s">
        <v>211</v>
      </c>
      <c r="C145" s="133"/>
      <c r="D145" s="413" t="s">
        <v>149</v>
      </c>
      <c r="E145" s="413" t="s">
        <v>232</v>
      </c>
      <c r="F145" s="413" t="s">
        <v>233</v>
      </c>
      <c r="G145" s="413" t="s">
        <v>234</v>
      </c>
      <c r="H145" s="414" t="s">
        <v>153</v>
      </c>
      <c r="I145" s="152"/>
      <c r="J145" s="152"/>
      <c r="K145" s="96"/>
      <c r="L145" s="96"/>
      <c r="M145" s="96"/>
      <c r="N145" s="96"/>
      <c r="O145" s="96"/>
      <c r="P145" s="420"/>
      <c r="Q145" s="420"/>
      <c r="R145" s="239"/>
      <c r="S145" s="239"/>
      <c r="T145" s="419"/>
      <c r="U145" s="175"/>
      <c r="V145" s="191"/>
      <c r="W145" s="208"/>
      <c r="X145" s="699"/>
      <c r="Y145" s="700" t="s">
        <v>149</v>
      </c>
      <c r="Z145" s="701" t="s">
        <v>232</v>
      </c>
      <c r="AA145" s="701" t="s">
        <v>233</v>
      </c>
      <c r="AB145" s="701" t="s">
        <v>234</v>
      </c>
      <c r="AC145" s="702" t="s">
        <v>153</v>
      </c>
      <c r="AD145" s="703" t="s">
        <v>86</v>
      </c>
      <c r="AE145" s="627" t="s">
        <v>114</v>
      </c>
      <c r="AF145" s="101"/>
      <c r="AG145" s="101"/>
      <c r="AH145" s="101"/>
      <c r="AI145" s="101"/>
      <c r="AJ145" s="101"/>
      <c r="AK145" s="240"/>
    </row>
    <row r="146" spans="1:46" s="138" customFormat="1" ht="12.75" customHeight="1" x14ac:dyDescent="0.2">
      <c r="A146" s="610" t="e">
        <f>VLOOKUP(B146,Sheet1!$B$4:$C$25,2,FALSE)</f>
        <v>#N/A</v>
      </c>
      <c r="B146" s="149" t="str">
        <f t="shared" ref="B146:B168" si="56">B9</f>
        <v>Bracknell Forest</v>
      </c>
      <c r="C146" s="133"/>
      <c r="D146" s="246">
        <f>IF($AD146&gt;0,Y146/$AD146,NA())</f>
        <v>0.18965517241379309</v>
      </c>
      <c r="E146" s="246">
        <f t="shared" ref="E146" si="57">IF($AD146&gt;0,Z146/$AD146,NA())</f>
        <v>0.21839080459770116</v>
      </c>
      <c r="F146" s="246">
        <f>IF($AD146&gt;0,AA146/$AD146,NA())</f>
        <v>0.1875</v>
      </c>
      <c r="G146" s="246">
        <f>IF($AD146&gt;0,AB146/$AD146,NA())</f>
        <v>0.30172413793103448</v>
      </c>
      <c r="H146" s="248">
        <f>IF($AD146&gt;0,AC146/$AD146,NA())</f>
        <v>0.10272988505747127</v>
      </c>
      <c r="I146" s="152"/>
      <c r="J146" s="152"/>
      <c r="K146" s="250"/>
      <c r="L146" s="250"/>
      <c r="M146" s="250"/>
      <c r="N146" s="250"/>
      <c r="O146" s="250"/>
      <c r="P146" s="250"/>
      <c r="Q146" s="251"/>
      <c r="R146" s="239"/>
      <c r="S146" s="239"/>
      <c r="T146" s="250"/>
      <c r="U146" s="175"/>
      <c r="V146" s="191"/>
      <c r="W146" s="208"/>
      <c r="X146" s="704" t="str">
        <f>B146</f>
        <v>Bracknell Forest</v>
      </c>
      <c r="Y146" s="705">
        <v>264</v>
      </c>
      <c r="Z146" s="706">
        <v>304</v>
      </c>
      <c r="AA146" s="706">
        <v>261</v>
      </c>
      <c r="AB146" s="706">
        <v>420</v>
      </c>
      <c r="AC146" s="707">
        <v>143</v>
      </c>
      <c r="AD146" s="708">
        <f t="shared" ref="AD146:AD158" si="58">SUM(Y146:AC146)</f>
        <v>1392</v>
      </c>
      <c r="AE146" s="632">
        <f>SUM(Z146:AB146)/AD146</f>
        <v>0.70761494252873558</v>
      </c>
      <c r="AF146" s="101"/>
      <c r="AG146" s="101"/>
      <c r="AH146" s="101"/>
      <c r="AI146" s="101"/>
      <c r="AJ146" s="101"/>
      <c r="AK146" s="240"/>
    </row>
    <row r="147" spans="1:46" s="138" customFormat="1" ht="12.75" customHeight="1" x14ac:dyDescent="0.2">
      <c r="A147" s="610" t="e">
        <f>VLOOKUP(B147,Sheet1!$B$4:$C$25,2,FALSE)</f>
        <v>#N/A</v>
      </c>
      <c r="B147" s="149" t="str">
        <f t="shared" si="56"/>
        <v>Brighton &amp; Hove</v>
      </c>
      <c r="C147" s="133"/>
      <c r="D147" s="246">
        <f t="shared" ref="D147:D169" si="59">IF($AD147&gt;0,Y147/$AD147,NA())</f>
        <v>0.17052980132450332</v>
      </c>
      <c r="E147" s="246">
        <f t="shared" ref="E147:E169" si="60">IF($AD147&gt;0,Z147/$AD147,NA())</f>
        <v>0.12185430463576159</v>
      </c>
      <c r="F147" s="246">
        <f t="shared" ref="F147:F169" si="61">IF($AD147&gt;0,AA147/$AD147,NA())</f>
        <v>0.16920529801324502</v>
      </c>
      <c r="G147" s="246">
        <f t="shared" ref="G147:G169" si="62">IF($AD147&gt;0,AB147/$AD147,NA())</f>
        <v>0.24172185430463577</v>
      </c>
      <c r="H147" s="248">
        <f t="shared" ref="H147:H169" si="63">IF($AD147&gt;0,AC147/$AD147,NA())</f>
        <v>0.29668874172185433</v>
      </c>
      <c r="I147" s="152"/>
      <c r="J147" s="152"/>
      <c r="K147" s="250"/>
      <c r="L147" s="250"/>
      <c r="M147" s="250"/>
      <c r="N147" s="250"/>
      <c r="O147" s="250"/>
      <c r="P147" s="250"/>
      <c r="Q147" s="251"/>
      <c r="R147" s="239"/>
      <c r="S147" s="239"/>
      <c r="T147" s="250"/>
      <c r="U147" s="175"/>
      <c r="V147" s="191"/>
      <c r="W147" s="208"/>
      <c r="X147" s="709" t="str">
        <f t="shared" ref="X147:X169" si="64">B147</f>
        <v>Brighton &amp; Hove</v>
      </c>
      <c r="Y147" s="705">
        <v>515</v>
      </c>
      <c r="Z147" s="706">
        <v>368</v>
      </c>
      <c r="AA147" s="706">
        <v>511</v>
      </c>
      <c r="AB147" s="706">
        <v>730</v>
      </c>
      <c r="AC147" s="707">
        <v>896</v>
      </c>
      <c r="AD147" s="710">
        <f t="shared" si="58"/>
        <v>3020</v>
      </c>
      <c r="AE147" s="631">
        <f t="shared" ref="AE147:AE169" si="65">SUM(Z147:AB147)/AD147</f>
        <v>0.53278145695364243</v>
      </c>
      <c r="AF147" s="101"/>
      <c r="AG147" s="101"/>
      <c r="AH147" s="101"/>
      <c r="AI147" s="101"/>
      <c r="AJ147" s="101"/>
      <c r="AK147" s="240"/>
    </row>
    <row r="148" spans="1:46" s="138" customFormat="1" ht="12.75" customHeight="1" x14ac:dyDescent="0.2">
      <c r="A148" s="610" t="e">
        <f>VLOOKUP(B148,Sheet1!$B$4:$C$25,2,FALSE)</f>
        <v>#N/A</v>
      </c>
      <c r="B148" s="149" t="str">
        <f t="shared" si="56"/>
        <v>Buckinghamshire</v>
      </c>
      <c r="C148" s="133"/>
      <c r="D148" s="246">
        <f t="shared" si="59"/>
        <v>0.16616766467065869</v>
      </c>
      <c r="E148" s="246">
        <f t="shared" si="60"/>
        <v>0.16706586826347306</v>
      </c>
      <c r="F148" s="246">
        <f t="shared" si="61"/>
        <v>0.28667664670658682</v>
      </c>
      <c r="G148" s="246">
        <f t="shared" si="62"/>
        <v>0.30913173652694609</v>
      </c>
      <c r="H148" s="248">
        <f t="shared" si="63"/>
        <v>7.0958083832335331E-2</v>
      </c>
      <c r="I148" s="152"/>
      <c r="J148" s="152"/>
      <c r="K148" s="250"/>
      <c r="L148" s="250"/>
      <c r="M148" s="250"/>
      <c r="N148" s="250"/>
      <c r="O148" s="250"/>
      <c r="P148" s="250"/>
      <c r="Q148" s="251"/>
      <c r="R148" s="239"/>
      <c r="S148" s="239"/>
      <c r="T148" s="250"/>
      <c r="U148" s="175"/>
      <c r="V148" s="191"/>
      <c r="W148" s="208"/>
      <c r="X148" s="709" t="str">
        <f t="shared" si="64"/>
        <v>Buckinghamshire</v>
      </c>
      <c r="Y148" s="705">
        <v>1110</v>
      </c>
      <c r="Z148" s="706">
        <v>1116</v>
      </c>
      <c r="AA148" s="706">
        <v>1915</v>
      </c>
      <c r="AB148" s="706">
        <v>2065</v>
      </c>
      <c r="AC148" s="707">
        <v>474</v>
      </c>
      <c r="AD148" s="710">
        <f t="shared" si="58"/>
        <v>6680</v>
      </c>
      <c r="AE148" s="631">
        <f t="shared" si="65"/>
        <v>0.76287425149700594</v>
      </c>
      <c r="AF148" s="101"/>
      <c r="AG148" s="101"/>
      <c r="AH148" s="101"/>
      <c r="AI148" s="101"/>
      <c r="AJ148" s="101"/>
      <c r="AK148" s="240"/>
    </row>
    <row r="149" spans="1:46" s="138" customFormat="1" ht="12.75" customHeight="1" x14ac:dyDescent="0.2">
      <c r="A149" s="610" t="e">
        <f>VLOOKUP(B149,Sheet1!$B$4:$C$25,2,FALSE)</f>
        <v>#N/A</v>
      </c>
      <c r="B149" s="149" t="str">
        <f t="shared" si="56"/>
        <v>East Sussex</v>
      </c>
      <c r="C149" s="133"/>
      <c r="D149" s="246">
        <f t="shared" si="59"/>
        <v>0.10340439070951321</v>
      </c>
      <c r="E149" s="246">
        <f t="shared" si="60"/>
        <v>0.12217626471524022</v>
      </c>
      <c r="F149" s="246">
        <f t="shared" si="61"/>
        <v>0.1689468660515431</v>
      </c>
      <c r="G149" s="246">
        <f t="shared" si="62"/>
        <v>0.26439707286032454</v>
      </c>
      <c r="H149" s="248">
        <f t="shared" si="63"/>
        <v>0.34107540566337896</v>
      </c>
      <c r="I149" s="152"/>
      <c r="J149" s="152"/>
      <c r="K149" s="250"/>
      <c r="L149" s="250"/>
      <c r="M149" s="250"/>
      <c r="N149" s="250"/>
      <c r="O149" s="250"/>
      <c r="P149" s="250"/>
      <c r="Q149" s="251"/>
      <c r="R149" s="239"/>
      <c r="S149" s="239"/>
      <c r="T149" s="250"/>
      <c r="U149" s="175"/>
      <c r="V149" s="191"/>
      <c r="W149" s="208"/>
      <c r="X149" s="709" t="str">
        <f t="shared" si="64"/>
        <v>East Sussex</v>
      </c>
      <c r="Y149" s="705">
        <v>325</v>
      </c>
      <c r="Z149" s="706">
        <v>384</v>
      </c>
      <c r="AA149" s="706">
        <v>531</v>
      </c>
      <c r="AB149" s="706">
        <v>831</v>
      </c>
      <c r="AC149" s="707">
        <v>1072</v>
      </c>
      <c r="AD149" s="710">
        <f t="shared" si="58"/>
        <v>3143</v>
      </c>
      <c r="AE149" s="631">
        <f t="shared" si="65"/>
        <v>0.55552020362710786</v>
      </c>
      <c r="AF149" s="101"/>
      <c r="AG149" s="101"/>
      <c r="AH149" s="101"/>
      <c r="AI149" s="101"/>
      <c r="AJ149" s="101"/>
      <c r="AK149" s="240"/>
    </row>
    <row r="150" spans="1:46" s="138" customFormat="1" ht="12.75" customHeight="1" x14ac:dyDescent="0.2">
      <c r="A150" s="610" t="e">
        <f>VLOOKUP(B150,Sheet1!$B$4:$C$25,2,FALSE)</f>
        <v>#N/A</v>
      </c>
      <c r="B150" s="149" t="str">
        <f t="shared" si="56"/>
        <v>Hampshire</v>
      </c>
      <c r="C150" s="133"/>
      <c r="D150" s="246">
        <f t="shared" si="59"/>
        <v>0.24570334156544529</v>
      </c>
      <c r="E150" s="246">
        <f t="shared" si="60"/>
        <v>0.37538430522655108</v>
      </c>
      <c r="F150" s="246">
        <f t="shared" si="61"/>
        <v>0.17020311476236077</v>
      </c>
      <c r="G150" s="246">
        <f t="shared" si="62"/>
        <v>0.10508542916183661</v>
      </c>
      <c r="H150" s="248">
        <f t="shared" si="63"/>
        <v>0.10362380928380625</v>
      </c>
      <c r="I150" s="152"/>
      <c r="J150" s="152"/>
      <c r="K150" s="250"/>
      <c r="L150" s="250"/>
      <c r="M150" s="250"/>
      <c r="N150" s="250"/>
      <c r="O150" s="250"/>
      <c r="P150" s="250"/>
      <c r="Q150" s="251"/>
      <c r="R150" s="239"/>
      <c r="S150" s="239"/>
      <c r="T150" s="250"/>
      <c r="U150" s="175"/>
      <c r="V150" s="191"/>
      <c r="W150" s="208"/>
      <c r="X150" s="709" t="str">
        <f t="shared" si="64"/>
        <v>Hampshire</v>
      </c>
      <c r="Y150" s="705">
        <v>4875</v>
      </c>
      <c r="Z150" s="706">
        <v>7448</v>
      </c>
      <c r="AA150" s="706">
        <v>3377</v>
      </c>
      <c r="AB150" s="706">
        <v>2085</v>
      </c>
      <c r="AC150" s="707">
        <v>2056</v>
      </c>
      <c r="AD150" s="710">
        <f t="shared" si="58"/>
        <v>19841</v>
      </c>
      <c r="AE150" s="631">
        <f t="shared" si="65"/>
        <v>0.65067284915074841</v>
      </c>
      <c r="AF150" s="101"/>
      <c r="AG150" s="101"/>
      <c r="AH150" s="101"/>
      <c r="AI150" s="101"/>
      <c r="AJ150" s="101"/>
      <c r="AK150" s="240"/>
    </row>
    <row r="151" spans="1:46" s="138" customFormat="1" ht="12.75" customHeight="1" x14ac:dyDescent="0.2">
      <c r="A151" s="610" t="e">
        <f>VLOOKUP(B151,Sheet1!$B$4:$C$25,2,FALSE)</f>
        <v>#N/A</v>
      </c>
      <c r="B151" s="149" t="str">
        <f t="shared" si="56"/>
        <v>Isle of Wight</v>
      </c>
      <c r="C151" s="133"/>
      <c r="D151" s="246">
        <f t="shared" si="59"/>
        <v>0.19323671497584541</v>
      </c>
      <c r="E151" s="246">
        <f t="shared" si="60"/>
        <v>0.31735414344109997</v>
      </c>
      <c r="F151" s="246">
        <f t="shared" si="61"/>
        <v>0.15235971757710889</v>
      </c>
      <c r="G151" s="246">
        <f t="shared" si="62"/>
        <v>0.12894834633965069</v>
      </c>
      <c r="H151" s="248">
        <f t="shared" si="63"/>
        <v>0.20810107766629507</v>
      </c>
      <c r="I151" s="152"/>
      <c r="J151" s="152"/>
      <c r="K151" s="250"/>
      <c r="L151" s="250"/>
      <c r="M151" s="250"/>
      <c r="N151" s="250"/>
      <c r="O151" s="250"/>
      <c r="P151" s="250"/>
      <c r="Q151" s="251"/>
      <c r="R151" s="239"/>
      <c r="S151" s="239"/>
      <c r="T151" s="250"/>
      <c r="U151" s="175"/>
      <c r="V151" s="191"/>
      <c r="W151" s="208"/>
      <c r="X151" s="709" t="str">
        <f t="shared" si="64"/>
        <v>Isle of Wight</v>
      </c>
      <c r="Y151" s="705">
        <v>520</v>
      </c>
      <c r="Z151" s="706">
        <v>854</v>
      </c>
      <c r="AA151" s="706">
        <v>410</v>
      </c>
      <c r="AB151" s="706">
        <v>347</v>
      </c>
      <c r="AC151" s="707">
        <v>560</v>
      </c>
      <c r="AD151" s="710">
        <f t="shared" si="58"/>
        <v>2691</v>
      </c>
      <c r="AE151" s="631">
        <f t="shared" si="65"/>
        <v>0.59866220735785958</v>
      </c>
      <c r="AF151" s="101"/>
      <c r="AG151" s="101"/>
      <c r="AH151" s="101"/>
      <c r="AI151" s="101"/>
      <c r="AJ151" s="101"/>
      <c r="AK151" s="240"/>
      <c r="AT151" s="138" t="s">
        <v>106</v>
      </c>
    </row>
    <row r="152" spans="1:46" s="138" customFormat="1" ht="12.75" customHeight="1" x14ac:dyDescent="0.2">
      <c r="A152" s="610" t="e">
        <f>VLOOKUP(B152,Sheet1!$B$4:$C$25,2,FALSE)</f>
        <v>#N/A</v>
      </c>
      <c r="B152" s="149" t="str">
        <f t="shared" si="56"/>
        <v>Kent</v>
      </c>
      <c r="C152" s="133"/>
      <c r="D152" s="246">
        <f t="shared" si="59"/>
        <v>0.11951606990101429</v>
      </c>
      <c r="E152" s="246">
        <f t="shared" si="60"/>
        <v>0.12892582182573628</v>
      </c>
      <c r="F152" s="246">
        <f t="shared" si="61"/>
        <v>0.25711841622876697</v>
      </c>
      <c r="G152" s="246">
        <f t="shared" si="62"/>
        <v>0.41653427838201151</v>
      </c>
      <c r="H152" s="248">
        <f t="shared" si="63"/>
        <v>7.7905413662470974E-2</v>
      </c>
      <c r="I152" s="152"/>
      <c r="J152" s="152"/>
      <c r="K152" s="250"/>
      <c r="L152" s="250"/>
      <c r="M152" s="250"/>
      <c r="N152" s="250"/>
      <c r="O152" s="250"/>
      <c r="P152" s="250"/>
      <c r="Q152" s="251"/>
      <c r="R152" s="239"/>
      <c r="S152" s="239"/>
      <c r="T152" s="250"/>
      <c r="U152" s="175"/>
      <c r="V152" s="191"/>
      <c r="W152" s="208"/>
      <c r="X152" s="709" t="str">
        <f t="shared" si="64"/>
        <v>Kent</v>
      </c>
      <c r="Y152" s="705">
        <v>1956</v>
      </c>
      <c r="Z152" s="706">
        <v>2110</v>
      </c>
      <c r="AA152" s="706">
        <v>4208</v>
      </c>
      <c r="AB152" s="706">
        <v>6817</v>
      </c>
      <c r="AC152" s="707">
        <v>1275</v>
      </c>
      <c r="AD152" s="710">
        <f t="shared" si="58"/>
        <v>16366</v>
      </c>
      <c r="AE152" s="631">
        <f t="shared" si="65"/>
        <v>0.80257851643651468</v>
      </c>
      <c r="AF152" s="101"/>
      <c r="AG152" s="101"/>
      <c r="AH152" s="101"/>
      <c r="AI152" s="101"/>
      <c r="AJ152" s="101"/>
      <c r="AK152" s="240"/>
    </row>
    <row r="153" spans="1:46" s="138" customFormat="1" ht="12.75" customHeight="1" x14ac:dyDescent="0.2">
      <c r="A153" s="610" t="e">
        <f>VLOOKUP(B153,Sheet1!$B$4:$C$25,2,FALSE)</f>
        <v>#N/A</v>
      </c>
      <c r="B153" s="149" t="str">
        <f t="shared" si="56"/>
        <v>Medway</v>
      </c>
      <c r="C153" s="133"/>
      <c r="D153" s="246">
        <f t="shared" si="59"/>
        <v>6.2100780695528747E-2</v>
      </c>
      <c r="E153" s="246">
        <f t="shared" si="60"/>
        <v>0.11000709723207949</v>
      </c>
      <c r="F153" s="246">
        <f t="shared" si="61"/>
        <v>0.2945351312987935</v>
      </c>
      <c r="G153" s="246">
        <f t="shared" si="62"/>
        <v>0.49183818310858762</v>
      </c>
      <c r="H153" s="248">
        <f t="shared" si="63"/>
        <v>4.1518807665010649E-2</v>
      </c>
      <c r="I153" s="152"/>
      <c r="J153" s="152"/>
      <c r="K153" s="250"/>
      <c r="L153" s="250"/>
      <c r="M153" s="250"/>
      <c r="N153" s="250"/>
      <c r="O153" s="250"/>
      <c r="P153" s="250"/>
      <c r="Q153" s="251"/>
      <c r="R153" s="239"/>
      <c r="S153" s="239"/>
      <c r="T153" s="250"/>
      <c r="U153" s="175"/>
      <c r="V153" s="191"/>
      <c r="W153" s="208"/>
      <c r="X153" s="709" t="str">
        <f t="shared" si="64"/>
        <v>Medway</v>
      </c>
      <c r="Y153" s="705">
        <v>175</v>
      </c>
      <c r="Z153" s="706">
        <v>310</v>
      </c>
      <c r="AA153" s="706">
        <v>830</v>
      </c>
      <c r="AB153" s="706">
        <v>1386</v>
      </c>
      <c r="AC153" s="707">
        <v>117</v>
      </c>
      <c r="AD153" s="710">
        <f t="shared" si="58"/>
        <v>2818</v>
      </c>
      <c r="AE153" s="631">
        <f t="shared" si="65"/>
        <v>0.89638041163946058</v>
      </c>
      <c r="AF153" s="101"/>
      <c r="AG153" s="101"/>
      <c r="AH153" s="101"/>
      <c r="AI153" s="101"/>
      <c r="AJ153" s="101"/>
      <c r="AK153" s="240"/>
    </row>
    <row r="154" spans="1:46" s="138" customFormat="1" ht="12.75" customHeight="1" x14ac:dyDescent="0.2">
      <c r="A154" s="610" t="e">
        <f>VLOOKUP(B154,Sheet1!$B$4:$C$25,2,FALSE)</f>
        <v>#N/A</v>
      </c>
      <c r="B154" s="149" t="str">
        <f t="shared" si="56"/>
        <v>Milton Keynes</v>
      </c>
      <c r="C154" s="133"/>
      <c r="D154" s="246">
        <f t="shared" si="59"/>
        <v>0.19825188716726261</v>
      </c>
      <c r="E154" s="246">
        <f t="shared" si="60"/>
        <v>0.21414382201032975</v>
      </c>
      <c r="F154" s="246">
        <f t="shared" si="61"/>
        <v>0.19626539531187923</v>
      </c>
      <c r="G154" s="246">
        <f t="shared" si="62"/>
        <v>0.29320619785458879</v>
      </c>
      <c r="H154" s="248">
        <f t="shared" si="63"/>
        <v>9.8132697655939613E-2</v>
      </c>
      <c r="I154" s="152"/>
      <c r="J154" s="152"/>
      <c r="K154" s="250"/>
      <c r="L154" s="250"/>
      <c r="M154" s="250"/>
      <c r="N154" s="250"/>
      <c r="O154" s="250"/>
      <c r="P154" s="250"/>
      <c r="Q154" s="251"/>
      <c r="R154" s="239"/>
      <c r="S154" s="239"/>
      <c r="T154" s="250"/>
      <c r="U154" s="175"/>
      <c r="V154" s="191"/>
      <c r="W154" s="208"/>
      <c r="X154" s="709" t="str">
        <f t="shared" si="64"/>
        <v>Milton Keynes</v>
      </c>
      <c r="Y154" s="705">
        <v>499</v>
      </c>
      <c r="Z154" s="706">
        <v>539</v>
      </c>
      <c r="AA154" s="706">
        <v>494</v>
      </c>
      <c r="AB154" s="706">
        <v>738</v>
      </c>
      <c r="AC154" s="707">
        <v>247</v>
      </c>
      <c r="AD154" s="710">
        <f t="shared" si="58"/>
        <v>2517</v>
      </c>
      <c r="AE154" s="631">
        <f t="shared" si="65"/>
        <v>0.70361541517679782</v>
      </c>
      <c r="AF154" s="101"/>
      <c r="AG154" s="101"/>
      <c r="AH154" s="101"/>
      <c r="AI154" s="101"/>
      <c r="AJ154" s="101"/>
      <c r="AK154" s="240"/>
    </row>
    <row r="155" spans="1:46" s="138" customFormat="1" ht="12.75" customHeight="1" x14ac:dyDescent="0.2">
      <c r="A155" s="610" t="e">
        <f>VLOOKUP(B155,Sheet1!$B$4:$C$25,2,FALSE)</f>
        <v>#N/A</v>
      </c>
      <c r="B155" s="149" t="str">
        <f t="shared" si="56"/>
        <v>Oxfordshire</v>
      </c>
      <c r="C155" s="133"/>
      <c r="D155" s="246">
        <f t="shared" si="59"/>
        <v>8.5267857142857145E-2</v>
      </c>
      <c r="E155" s="246">
        <f t="shared" si="60"/>
        <v>0.1074404761904762</v>
      </c>
      <c r="F155" s="246">
        <f t="shared" si="61"/>
        <v>0.11517857142857142</v>
      </c>
      <c r="G155" s="246">
        <f t="shared" si="62"/>
        <v>0.2099702380952381</v>
      </c>
      <c r="H155" s="248">
        <f t="shared" si="63"/>
        <v>0.48214285714285715</v>
      </c>
      <c r="I155" s="152"/>
      <c r="J155" s="152"/>
      <c r="K155" s="250"/>
      <c r="L155" s="250"/>
      <c r="M155" s="250"/>
      <c r="N155" s="250"/>
      <c r="O155" s="250"/>
      <c r="P155" s="250"/>
      <c r="Q155" s="251"/>
      <c r="R155" s="239"/>
      <c r="S155" s="239"/>
      <c r="T155" s="250"/>
      <c r="U155" s="175"/>
      <c r="V155" s="191"/>
      <c r="W155" s="208"/>
      <c r="X155" s="709" t="str">
        <f t="shared" si="64"/>
        <v>Oxfordshire</v>
      </c>
      <c r="Y155" s="705">
        <v>573</v>
      </c>
      <c r="Z155" s="706">
        <v>722</v>
      </c>
      <c r="AA155" s="706">
        <v>774</v>
      </c>
      <c r="AB155" s="706">
        <v>1411</v>
      </c>
      <c r="AC155" s="707">
        <v>3240</v>
      </c>
      <c r="AD155" s="710">
        <f t="shared" si="58"/>
        <v>6720</v>
      </c>
      <c r="AE155" s="631">
        <f t="shared" si="65"/>
        <v>0.43258928571428573</v>
      </c>
      <c r="AF155" s="101"/>
      <c r="AG155" s="101"/>
      <c r="AH155" s="101"/>
      <c r="AI155" s="101"/>
      <c r="AJ155" s="101"/>
      <c r="AK155" s="240"/>
    </row>
    <row r="156" spans="1:46" s="138" customFormat="1" ht="12.75" customHeight="1" x14ac:dyDescent="0.2">
      <c r="A156" s="610" t="e">
        <f>VLOOKUP(B156,Sheet1!$B$4:$C$25,2,FALSE)</f>
        <v>#N/A</v>
      </c>
      <c r="B156" s="149" t="str">
        <f t="shared" si="56"/>
        <v>Portsmouth</v>
      </c>
      <c r="C156" s="133"/>
      <c r="D156" s="246">
        <f t="shared" si="59"/>
        <v>0.30508474576271188</v>
      </c>
      <c r="E156" s="246">
        <f t="shared" si="60"/>
        <v>0.22203389830508474</v>
      </c>
      <c r="F156" s="246">
        <f t="shared" si="61"/>
        <v>0.21288135593220339</v>
      </c>
      <c r="G156" s="246">
        <f t="shared" si="62"/>
        <v>0.20135593220338982</v>
      </c>
      <c r="H156" s="248">
        <f t="shared" si="63"/>
        <v>5.8644067796610168E-2</v>
      </c>
      <c r="I156" s="152"/>
      <c r="J156" s="152"/>
      <c r="K156" s="250"/>
      <c r="L156" s="250"/>
      <c r="M156" s="250"/>
      <c r="N156" s="250"/>
      <c r="O156" s="250"/>
      <c r="P156" s="250"/>
      <c r="Q156" s="251"/>
      <c r="R156" s="239"/>
      <c r="S156" s="239"/>
      <c r="T156" s="250"/>
      <c r="U156" s="175"/>
      <c r="V156" s="191"/>
      <c r="W156" s="208"/>
      <c r="X156" s="709" t="str">
        <f t="shared" si="64"/>
        <v>Portsmouth</v>
      </c>
      <c r="Y156" s="705">
        <v>900</v>
      </c>
      <c r="Z156" s="706">
        <v>655</v>
      </c>
      <c r="AA156" s="706">
        <v>628</v>
      </c>
      <c r="AB156" s="706">
        <v>594</v>
      </c>
      <c r="AC156" s="707">
        <v>173</v>
      </c>
      <c r="AD156" s="710">
        <f t="shared" si="58"/>
        <v>2950</v>
      </c>
      <c r="AE156" s="631">
        <f t="shared" si="65"/>
        <v>0.63627118644067793</v>
      </c>
      <c r="AF156" s="101"/>
      <c r="AG156" s="101"/>
      <c r="AH156" s="101"/>
      <c r="AI156" s="101"/>
      <c r="AJ156" s="101"/>
      <c r="AK156" s="240"/>
    </row>
    <row r="157" spans="1:46" s="138" customFormat="1" ht="12.75" customHeight="1" x14ac:dyDescent="0.2">
      <c r="A157" s="610" t="e">
        <f>VLOOKUP(B157,Sheet1!$B$4:$C$25,2,FALSE)</f>
        <v>#N/A</v>
      </c>
      <c r="B157" s="149" t="str">
        <f t="shared" si="56"/>
        <v>Reading</v>
      </c>
      <c r="C157" s="133"/>
      <c r="D157" s="246">
        <f t="shared" si="59"/>
        <v>0.12054329371816638</v>
      </c>
      <c r="E157" s="246">
        <f t="shared" si="60"/>
        <v>0.14872665534804755</v>
      </c>
      <c r="F157" s="246">
        <f t="shared" si="61"/>
        <v>0.12495755517826825</v>
      </c>
      <c r="G157" s="246">
        <f t="shared" si="62"/>
        <v>0.30424448217317485</v>
      </c>
      <c r="H157" s="248">
        <f t="shared" si="63"/>
        <v>0.30152801358234294</v>
      </c>
      <c r="I157" s="152"/>
      <c r="J157" s="152"/>
      <c r="K157" s="250"/>
      <c r="L157" s="250"/>
      <c r="M157" s="250"/>
      <c r="N157" s="250"/>
      <c r="O157" s="250"/>
      <c r="P157" s="250"/>
      <c r="Q157" s="251"/>
      <c r="R157" s="239"/>
      <c r="S157" s="239"/>
      <c r="T157" s="250"/>
      <c r="U157" s="175"/>
      <c r="V157" s="191"/>
      <c r="W157" s="208"/>
      <c r="X157" s="709" t="str">
        <f t="shared" si="64"/>
        <v>Reading</v>
      </c>
      <c r="Y157" s="705">
        <v>355</v>
      </c>
      <c r="Z157" s="706">
        <v>438</v>
      </c>
      <c r="AA157" s="706">
        <v>368</v>
      </c>
      <c r="AB157" s="706">
        <v>896</v>
      </c>
      <c r="AC157" s="707">
        <v>888</v>
      </c>
      <c r="AD157" s="710">
        <f t="shared" si="58"/>
        <v>2945</v>
      </c>
      <c r="AE157" s="631">
        <f t="shared" si="65"/>
        <v>0.57792869269949065</v>
      </c>
      <c r="AF157" s="101"/>
      <c r="AG157" s="101"/>
      <c r="AH157" s="101"/>
      <c r="AI157" s="101"/>
      <c r="AJ157" s="101"/>
      <c r="AK157" s="240"/>
    </row>
    <row r="158" spans="1:46" s="138" customFormat="1" ht="12.75" customHeight="1" x14ac:dyDescent="0.2">
      <c r="A158" s="610" t="e">
        <f>VLOOKUP(B158,Sheet1!$B$4:$C$25,2,FALSE)</f>
        <v>#N/A</v>
      </c>
      <c r="B158" s="149" t="str">
        <f t="shared" si="56"/>
        <v>Slough</v>
      </c>
      <c r="C158" s="133"/>
      <c r="D158" s="246">
        <f t="shared" si="59"/>
        <v>3.4202650705429674E-2</v>
      </c>
      <c r="E158" s="246">
        <f t="shared" si="60"/>
        <v>0.10260795211628901</v>
      </c>
      <c r="F158" s="246">
        <f t="shared" si="61"/>
        <v>0.24369388627618641</v>
      </c>
      <c r="G158" s="246">
        <f t="shared" si="62"/>
        <v>0.47712697734074389</v>
      </c>
      <c r="H158" s="248">
        <f t="shared" si="63"/>
        <v>0.14236853356135101</v>
      </c>
      <c r="I158" s="152"/>
      <c r="J158" s="152"/>
      <c r="K158" s="250"/>
      <c r="L158" s="250"/>
      <c r="M158" s="250"/>
      <c r="N158" s="250"/>
      <c r="O158" s="250"/>
      <c r="P158" s="250"/>
      <c r="Q158" s="251"/>
      <c r="R158" s="239"/>
      <c r="S158" s="239"/>
      <c r="T158" s="250"/>
      <c r="U158" s="175"/>
      <c r="V158" s="191"/>
      <c r="W158" s="208"/>
      <c r="X158" s="709" t="str">
        <f t="shared" si="64"/>
        <v>Slough</v>
      </c>
      <c r="Y158" s="705">
        <v>80</v>
      </c>
      <c r="Z158" s="706">
        <v>240</v>
      </c>
      <c r="AA158" s="706">
        <v>570</v>
      </c>
      <c r="AB158" s="706">
        <v>1116</v>
      </c>
      <c r="AC158" s="707">
        <v>333</v>
      </c>
      <c r="AD158" s="710">
        <f t="shared" si="58"/>
        <v>2339</v>
      </c>
      <c r="AE158" s="631">
        <f t="shared" si="65"/>
        <v>0.82342881573321935</v>
      </c>
      <c r="AF158" s="101"/>
      <c r="AG158" s="101"/>
      <c r="AH158" s="101"/>
      <c r="AI158" s="101"/>
      <c r="AJ158" s="101"/>
      <c r="AK158" s="240"/>
    </row>
    <row r="159" spans="1:46" s="138" customFormat="1" ht="12.75" customHeight="1" x14ac:dyDescent="0.2">
      <c r="A159" s="610" t="e">
        <f>VLOOKUP(B159,Sheet1!$B$4:$C$25,2,FALSE)</f>
        <v>#N/A</v>
      </c>
      <c r="B159" s="149" t="str">
        <f t="shared" si="56"/>
        <v>Somerset</v>
      </c>
      <c r="C159" s="133"/>
      <c r="D159" s="246">
        <f t="shared" si="59"/>
        <v>0.21116504854368931</v>
      </c>
      <c r="E159" s="246">
        <f t="shared" si="60"/>
        <v>0.18244336569579289</v>
      </c>
      <c r="F159" s="246">
        <f t="shared" si="61"/>
        <v>0.21076051779935276</v>
      </c>
      <c r="G159" s="246">
        <f t="shared" si="62"/>
        <v>0.28762135922330095</v>
      </c>
      <c r="H159" s="248">
        <f t="shared" si="63"/>
        <v>0.10800970873786407</v>
      </c>
      <c r="I159" s="152"/>
      <c r="J159" s="152"/>
      <c r="K159" s="250"/>
      <c r="L159" s="250"/>
      <c r="M159" s="250"/>
      <c r="N159" s="250"/>
      <c r="O159" s="250"/>
      <c r="P159" s="250"/>
      <c r="Q159" s="251"/>
      <c r="R159" s="239"/>
      <c r="S159" s="239"/>
      <c r="T159" s="250"/>
      <c r="U159" s="175"/>
      <c r="V159" s="191"/>
      <c r="W159" s="208"/>
      <c r="X159" s="709" t="str">
        <f t="shared" si="64"/>
        <v>Somerset</v>
      </c>
      <c r="Y159" s="705">
        <v>1044</v>
      </c>
      <c r="Z159" s="706">
        <v>902</v>
      </c>
      <c r="AA159" s="706">
        <v>1042</v>
      </c>
      <c r="AB159" s="706">
        <v>1422</v>
      </c>
      <c r="AC159" s="707">
        <v>534</v>
      </c>
      <c r="AD159" s="710">
        <f>SUM(Y159:AC159)</f>
        <v>4944</v>
      </c>
      <c r="AE159" s="631">
        <f t="shared" si="65"/>
        <v>0.68082524271844658</v>
      </c>
      <c r="AF159" s="101"/>
      <c r="AG159" s="101"/>
      <c r="AH159" s="101"/>
      <c r="AI159" s="101"/>
      <c r="AJ159" s="101"/>
      <c r="AK159" s="240"/>
    </row>
    <row r="160" spans="1:46" s="138" customFormat="1" ht="12.75" customHeight="1" x14ac:dyDescent="0.2">
      <c r="A160" s="610" t="e">
        <f>VLOOKUP(B160,Sheet1!$B$4:$C$25,2,FALSE)</f>
        <v>#N/A</v>
      </c>
      <c r="B160" s="149" t="str">
        <f t="shared" si="56"/>
        <v>Southampton</v>
      </c>
      <c r="C160" s="133"/>
      <c r="D160" s="246">
        <f t="shared" si="59"/>
        <v>0.1096045197740113</v>
      </c>
      <c r="E160" s="246">
        <f t="shared" si="60"/>
        <v>0.18832391713747645</v>
      </c>
      <c r="F160" s="246">
        <f t="shared" si="61"/>
        <v>0.14915254237288136</v>
      </c>
      <c r="G160" s="246">
        <f t="shared" si="62"/>
        <v>0.23276836158192091</v>
      </c>
      <c r="H160" s="248">
        <f t="shared" si="63"/>
        <v>0.32015065913370999</v>
      </c>
      <c r="I160" s="152"/>
      <c r="J160" s="152"/>
      <c r="K160" s="250"/>
      <c r="L160" s="250"/>
      <c r="M160" s="250"/>
      <c r="N160" s="250"/>
      <c r="O160" s="250"/>
      <c r="P160" s="250"/>
      <c r="Q160" s="251"/>
      <c r="R160" s="239"/>
      <c r="S160" s="239"/>
      <c r="T160" s="250"/>
      <c r="U160" s="175"/>
      <c r="V160" s="191"/>
      <c r="W160" s="208"/>
      <c r="X160" s="709" t="str">
        <f t="shared" si="64"/>
        <v>Southampton</v>
      </c>
      <c r="Y160" s="705">
        <v>291</v>
      </c>
      <c r="Z160" s="706">
        <v>500</v>
      </c>
      <c r="AA160" s="706">
        <v>396</v>
      </c>
      <c r="AB160" s="706">
        <v>618</v>
      </c>
      <c r="AC160" s="707">
        <v>850</v>
      </c>
      <c r="AD160" s="710">
        <f t="shared" ref="AD160:AD169" si="66">SUM(Y160:AC160)</f>
        <v>2655</v>
      </c>
      <c r="AE160" s="631">
        <f t="shared" si="65"/>
        <v>0.5702448210922787</v>
      </c>
      <c r="AF160" s="101"/>
      <c r="AG160" s="101"/>
      <c r="AH160" s="101"/>
      <c r="AI160" s="101"/>
      <c r="AJ160" s="101"/>
      <c r="AK160" s="240"/>
    </row>
    <row r="161" spans="1:46" s="138" customFormat="1" ht="12.75" customHeight="1" x14ac:dyDescent="0.2">
      <c r="A161" s="610" t="e">
        <f>VLOOKUP(B161,Sheet1!$B$4:$C$25,2,FALSE)</f>
        <v>#N/A</v>
      </c>
      <c r="B161" s="149" t="str">
        <f t="shared" si="56"/>
        <v>Surrey</v>
      </c>
      <c r="C161" s="133"/>
      <c r="D161" s="246">
        <f t="shared" si="59"/>
        <v>9.1748461154549987E-2</v>
      </c>
      <c r="E161" s="246">
        <f t="shared" si="60"/>
        <v>0.19821993012809849</v>
      </c>
      <c r="F161" s="246">
        <f t="shared" si="61"/>
        <v>0.1364997504574946</v>
      </c>
      <c r="G161" s="246">
        <f t="shared" si="62"/>
        <v>0.3286474796206954</v>
      </c>
      <c r="H161" s="248">
        <f t="shared" si="63"/>
        <v>0.24488437863916154</v>
      </c>
      <c r="I161" s="152"/>
      <c r="J161" s="152"/>
      <c r="K161" s="250"/>
      <c r="L161" s="250"/>
      <c r="M161" s="250"/>
      <c r="N161" s="250"/>
      <c r="O161" s="250"/>
      <c r="P161" s="250"/>
      <c r="Q161" s="251"/>
      <c r="R161" s="239"/>
      <c r="S161" s="239"/>
      <c r="T161" s="250"/>
      <c r="U161" s="175"/>
      <c r="V161" s="191"/>
      <c r="W161" s="208"/>
      <c r="X161" s="709" t="str">
        <f t="shared" si="64"/>
        <v>Surrey</v>
      </c>
      <c r="Y161" s="705">
        <v>1103</v>
      </c>
      <c r="Z161" s="706">
        <v>2383</v>
      </c>
      <c r="AA161" s="706">
        <v>1641</v>
      </c>
      <c r="AB161" s="706">
        <v>3951</v>
      </c>
      <c r="AC161" s="707">
        <v>2944</v>
      </c>
      <c r="AD161" s="710">
        <f t="shared" si="66"/>
        <v>12022</v>
      </c>
      <c r="AE161" s="631">
        <f t="shared" si="65"/>
        <v>0.6633671602062885</v>
      </c>
      <c r="AF161" s="101"/>
      <c r="AG161" s="101"/>
      <c r="AH161" s="101"/>
      <c r="AI161" s="101"/>
      <c r="AJ161" s="101"/>
      <c r="AK161" s="240"/>
    </row>
    <row r="162" spans="1:46" s="138" customFormat="1" ht="12.75" customHeight="1" x14ac:dyDescent="0.2">
      <c r="A162" s="610" t="e">
        <f>VLOOKUP(B162,Sheet1!$B$4:$C$25,2,FALSE)</f>
        <v>#N/A</v>
      </c>
      <c r="B162" s="149" t="str">
        <f t="shared" si="56"/>
        <v>Swindon</v>
      </c>
      <c r="C162" s="133"/>
      <c r="D162" s="246">
        <f t="shared" si="59"/>
        <v>0.10921843687374749</v>
      </c>
      <c r="E162" s="246">
        <f t="shared" si="60"/>
        <v>0.14863059452237809</v>
      </c>
      <c r="F162" s="246">
        <f t="shared" si="61"/>
        <v>0.14428857715430862</v>
      </c>
      <c r="G162" s="246">
        <f t="shared" si="62"/>
        <v>0.18871075484301938</v>
      </c>
      <c r="H162" s="248">
        <f t="shared" si="63"/>
        <v>0.40915163660654641</v>
      </c>
      <c r="I162" s="152"/>
      <c r="J162" s="152"/>
      <c r="K162" s="250"/>
      <c r="L162" s="250"/>
      <c r="M162" s="250"/>
      <c r="N162" s="250"/>
      <c r="O162" s="250"/>
      <c r="P162" s="250"/>
      <c r="Q162" s="251"/>
      <c r="R162" s="239"/>
      <c r="S162" s="239"/>
      <c r="T162" s="250"/>
      <c r="U162" s="175"/>
      <c r="V162" s="191"/>
      <c r="W162" s="208"/>
      <c r="X162" s="709" t="str">
        <f t="shared" si="64"/>
        <v>Swindon</v>
      </c>
      <c r="Y162" s="705">
        <v>327</v>
      </c>
      <c r="Z162" s="706">
        <v>445</v>
      </c>
      <c r="AA162" s="706">
        <v>432</v>
      </c>
      <c r="AB162" s="706">
        <v>565</v>
      </c>
      <c r="AC162" s="707">
        <v>1225</v>
      </c>
      <c r="AD162" s="710">
        <f t="shared" si="66"/>
        <v>2994</v>
      </c>
      <c r="AE162" s="631">
        <f t="shared" si="65"/>
        <v>0.4816299265197061</v>
      </c>
      <c r="AF162" s="101"/>
      <c r="AG162" s="101"/>
      <c r="AH162" s="101"/>
      <c r="AI162" s="101"/>
      <c r="AJ162" s="101"/>
      <c r="AK162" s="240"/>
    </row>
    <row r="163" spans="1:46" s="138" customFormat="1" ht="12.75" customHeight="1" x14ac:dyDescent="0.2">
      <c r="A163" s="610" t="e">
        <f>VLOOKUP(B163,Sheet1!$B$4:$C$25,2,FALSE)</f>
        <v>#N/A</v>
      </c>
      <c r="B163" s="149" t="str">
        <f t="shared" si="56"/>
        <v>Torbay</v>
      </c>
      <c r="C163" s="133"/>
      <c r="D163" s="246">
        <f t="shared" si="59"/>
        <v>0.12589559877175024</v>
      </c>
      <c r="E163" s="246">
        <f t="shared" si="60"/>
        <v>0.38996929375639716</v>
      </c>
      <c r="F163" s="246">
        <f t="shared" si="61"/>
        <v>0.14841351074718526</v>
      </c>
      <c r="G163" s="246">
        <f t="shared" si="62"/>
        <v>0.15148413510747186</v>
      </c>
      <c r="H163" s="248">
        <f t="shared" si="63"/>
        <v>0.18423746161719551</v>
      </c>
      <c r="I163" s="152"/>
      <c r="J163" s="152"/>
      <c r="K163" s="250"/>
      <c r="L163" s="250"/>
      <c r="M163" s="250"/>
      <c r="N163" s="250"/>
      <c r="O163" s="250"/>
      <c r="P163" s="250"/>
      <c r="Q163" s="251"/>
      <c r="R163" s="239"/>
      <c r="S163" s="239"/>
      <c r="T163" s="250"/>
      <c r="U163" s="175"/>
      <c r="V163" s="191"/>
      <c r="W163" s="208"/>
      <c r="X163" s="709" t="str">
        <f t="shared" si="64"/>
        <v>Torbay</v>
      </c>
      <c r="Y163" s="705">
        <v>123</v>
      </c>
      <c r="Z163" s="706">
        <v>381</v>
      </c>
      <c r="AA163" s="706">
        <v>145</v>
      </c>
      <c r="AB163" s="706">
        <v>148</v>
      </c>
      <c r="AC163" s="707">
        <v>180</v>
      </c>
      <c r="AD163" s="710">
        <f t="shared" si="66"/>
        <v>977</v>
      </c>
      <c r="AE163" s="631">
        <f t="shared" si="65"/>
        <v>0.68986693961105428</v>
      </c>
      <c r="AF163" s="101"/>
      <c r="AG163" s="101"/>
      <c r="AH163" s="101"/>
      <c r="AI163" s="101"/>
      <c r="AJ163" s="101"/>
      <c r="AK163" s="240"/>
    </row>
    <row r="164" spans="1:46" s="138" customFormat="1" ht="12.75" customHeight="1" x14ac:dyDescent="0.2">
      <c r="A164" s="610" t="e">
        <f>VLOOKUP(B164,Sheet1!$B$4:$C$25,2,FALSE)</f>
        <v>#N/A</v>
      </c>
      <c r="B164" s="149" t="str">
        <f t="shared" si="56"/>
        <v>West Berkshire</v>
      </c>
      <c r="C164" s="133"/>
      <c r="D164" s="246">
        <f t="shared" si="59"/>
        <v>0.10911510312707917</v>
      </c>
      <c r="E164" s="246">
        <f t="shared" si="60"/>
        <v>0.15901530272787759</v>
      </c>
      <c r="F164" s="246">
        <f t="shared" si="61"/>
        <v>0.13639387890884896</v>
      </c>
      <c r="G164" s="246">
        <f t="shared" si="62"/>
        <v>0.56220891550232865</v>
      </c>
      <c r="H164" s="248">
        <f t="shared" si="63"/>
        <v>3.32667997338656E-2</v>
      </c>
      <c r="I164" s="152"/>
      <c r="J164" s="152"/>
      <c r="K164" s="250"/>
      <c r="L164" s="250"/>
      <c r="M164" s="250"/>
      <c r="N164" s="250"/>
      <c r="O164" s="250"/>
      <c r="P164" s="250"/>
      <c r="Q164" s="251"/>
      <c r="R164" s="239"/>
      <c r="S164" s="239"/>
      <c r="T164" s="250"/>
      <c r="U164" s="175"/>
      <c r="V164" s="191"/>
      <c r="W164" s="208"/>
      <c r="X164" s="709" t="str">
        <f t="shared" si="64"/>
        <v>West Berkshire</v>
      </c>
      <c r="Y164" s="705">
        <v>164</v>
      </c>
      <c r="Z164" s="706">
        <v>239</v>
      </c>
      <c r="AA164" s="706">
        <v>205</v>
      </c>
      <c r="AB164" s="706">
        <v>845</v>
      </c>
      <c r="AC164" s="707">
        <v>50</v>
      </c>
      <c r="AD164" s="710">
        <f t="shared" si="66"/>
        <v>1503</v>
      </c>
      <c r="AE164" s="631">
        <f t="shared" si="65"/>
        <v>0.85761809713905524</v>
      </c>
      <c r="AF164" s="239"/>
      <c r="AG164" s="101"/>
      <c r="AH164" s="101"/>
      <c r="AI164" s="101"/>
      <c r="AJ164" s="101"/>
      <c r="AK164" s="240"/>
    </row>
    <row r="165" spans="1:46" s="138" customFormat="1" ht="12.75" customHeight="1" x14ac:dyDescent="0.2">
      <c r="A165" s="610" t="e">
        <f>VLOOKUP(B165,Sheet1!$B$4:$C$25,2,FALSE)</f>
        <v>#N/A</v>
      </c>
      <c r="B165" s="149" t="str">
        <f t="shared" si="56"/>
        <v>West Sussex</v>
      </c>
      <c r="C165" s="133"/>
      <c r="D165" s="246">
        <f t="shared" si="59"/>
        <v>0.70666841346783704</v>
      </c>
      <c r="E165" s="246">
        <f t="shared" si="60"/>
        <v>0.12157736145683218</v>
      </c>
      <c r="F165" s="246">
        <f t="shared" si="61"/>
        <v>7.4544739944975763E-2</v>
      </c>
      <c r="G165" s="246">
        <f t="shared" si="62"/>
        <v>6.6553124590593482E-2</v>
      </c>
      <c r="H165" s="248">
        <f t="shared" si="63"/>
        <v>3.0656360539761562E-2</v>
      </c>
      <c r="I165" s="152"/>
      <c r="J165" s="152"/>
      <c r="K165" s="250"/>
      <c r="L165" s="250"/>
      <c r="M165" s="250"/>
      <c r="N165" s="250"/>
      <c r="O165" s="250"/>
      <c r="P165" s="250"/>
      <c r="Q165" s="251"/>
      <c r="R165" s="239"/>
      <c r="S165" s="239"/>
      <c r="T165" s="250"/>
      <c r="U165" s="175"/>
      <c r="V165" s="191"/>
      <c r="W165" s="208"/>
      <c r="X165" s="709" t="str">
        <f t="shared" si="64"/>
        <v>West Sussex</v>
      </c>
      <c r="Y165" s="705">
        <v>5394</v>
      </c>
      <c r="Z165" s="706">
        <v>928</v>
      </c>
      <c r="AA165" s="706">
        <v>569</v>
      </c>
      <c r="AB165" s="706">
        <v>508</v>
      </c>
      <c r="AC165" s="707">
        <v>234</v>
      </c>
      <c r="AD165" s="710">
        <f t="shared" si="66"/>
        <v>7633</v>
      </c>
      <c r="AE165" s="631">
        <f t="shared" si="65"/>
        <v>0.2626752259924014</v>
      </c>
      <c r="AF165" s="239"/>
      <c r="AG165" s="101"/>
      <c r="AH165" s="101"/>
      <c r="AI165" s="101"/>
      <c r="AJ165" s="101"/>
      <c r="AK165" s="240"/>
    </row>
    <row r="166" spans="1:46" s="138" customFormat="1" ht="12.75" customHeight="1" x14ac:dyDescent="0.2">
      <c r="A166" s="610" t="e">
        <f>VLOOKUP(B166,Sheet1!$B$4:$C$25,2,FALSE)</f>
        <v>#N/A</v>
      </c>
      <c r="B166" s="149" t="str">
        <f t="shared" si="56"/>
        <v>Windsor &amp; Maidenhead</v>
      </c>
      <c r="C166" s="133"/>
      <c r="D166" s="246">
        <f t="shared" si="59"/>
        <v>8.3832335329341312E-2</v>
      </c>
      <c r="E166" s="246">
        <f t="shared" si="60"/>
        <v>0.17215568862275449</v>
      </c>
      <c r="F166" s="246">
        <f t="shared" si="61"/>
        <v>0.1092814371257485</v>
      </c>
      <c r="G166" s="246">
        <f t="shared" si="62"/>
        <v>0.20958083832335328</v>
      </c>
      <c r="H166" s="248">
        <f t="shared" si="63"/>
        <v>0.42514970059880242</v>
      </c>
      <c r="I166" s="152"/>
      <c r="J166" s="152"/>
      <c r="K166" s="250"/>
      <c r="L166" s="250"/>
      <c r="M166" s="250"/>
      <c r="N166" s="250"/>
      <c r="O166" s="250"/>
      <c r="P166" s="250"/>
      <c r="Q166" s="251"/>
      <c r="R166" s="239"/>
      <c r="S166" s="239"/>
      <c r="T166" s="250"/>
      <c r="U166" s="175"/>
      <c r="V166" s="191"/>
      <c r="W166" s="208"/>
      <c r="X166" s="709" t="str">
        <f t="shared" si="64"/>
        <v>Windsor &amp; Maidenhead</v>
      </c>
      <c r="Y166" s="705">
        <v>56</v>
      </c>
      <c r="Z166" s="706">
        <v>115</v>
      </c>
      <c r="AA166" s="706">
        <v>73</v>
      </c>
      <c r="AB166" s="706">
        <v>140</v>
      </c>
      <c r="AC166" s="707">
        <v>284</v>
      </c>
      <c r="AD166" s="710">
        <f t="shared" si="66"/>
        <v>668</v>
      </c>
      <c r="AE166" s="631">
        <f t="shared" si="65"/>
        <v>0.49101796407185627</v>
      </c>
      <c r="AF166" s="239"/>
      <c r="AG166" s="239"/>
      <c r="AH166" s="239"/>
      <c r="AI166" s="239"/>
      <c r="AJ166" s="101"/>
      <c r="AK166" s="240"/>
    </row>
    <row r="167" spans="1:46" s="138" customFormat="1" ht="12.75" customHeight="1" thickBot="1" x14ac:dyDescent="0.25">
      <c r="A167" s="610" t="e">
        <f>VLOOKUP(B167,Sheet1!$B$4:$C$25,2,FALSE)</f>
        <v>#N/A</v>
      </c>
      <c r="B167" s="149" t="str">
        <f t="shared" si="56"/>
        <v>Wokingham</v>
      </c>
      <c r="C167" s="133"/>
      <c r="D167" s="246">
        <f t="shared" si="59"/>
        <v>8.6857142857142855E-2</v>
      </c>
      <c r="E167" s="246">
        <f t="shared" si="60"/>
        <v>0.1977142857142857</v>
      </c>
      <c r="F167" s="246">
        <f t="shared" si="61"/>
        <v>0.33142857142857141</v>
      </c>
      <c r="G167" s="246">
        <f t="shared" si="62"/>
        <v>0.24</v>
      </c>
      <c r="H167" s="248">
        <f t="shared" si="63"/>
        <v>0.14399999999999999</v>
      </c>
      <c r="I167" s="152"/>
      <c r="J167" s="152"/>
      <c r="K167" s="250"/>
      <c r="L167" s="250"/>
      <c r="M167" s="250"/>
      <c r="N167" s="250"/>
      <c r="O167" s="250"/>
      <c r="P167" s="250"/>
      <c r="Q167" s="251"/>
      <c r="R167" s="239"/>
      <c r="S167" s="239"/>
      <c r="T167" s="250"/>
      <c r="U167" s="175"/>
      <c r="V167" s="191"/>
      <c r="W167" s="208"/>
      <c r="X167" s="711" t="str">
        <f t="shared" si="64"/>
        <v>Wokingham</v>
      </c>
      <c r="Y167" s="705">
        <v>76</v>
      </c>
      <c r="Z167" s="706">
        <v>173</v>
      </c>
      <c r="AA167" s="706">
        <v>290</v>
      </c>
      <c r="AB167" s="706">
        <v>210</v>
      </c>
      <c r="AC167" s="707">
        <v>126</v>
      </c>
      <c r="AD167" s="712">
        <f t="shared" si="66"/>
        <v>875</v>
      </c>
      <c r="AE167" s="633">
        <f t="shared" si="65"/>
        <v>0.76914285714285713</v>
      </c>
      <c r="AF167" s="239"/>
      <c r="AG167" s="239"/>
      <c r="AH167" s="239"/>
      <c r="AI167" s="239"/>
      <c r="AJ167" s="101"/>
      <c r="AK167" s="240"/>
    </row>
    <row r="168" spans="1:46" s="138" customFormat="1" ht="12.75" customHeight="1" x14ac:dyDescent="0.2">
      <c r="A168" s="174"/>
      <c r="B168" s="182" t="str">
        <f t="shared" si="56"/>
        <v>South East</v>
      </c>
      <c r="C168" s="133"/>
      <c r="D168" s="247">
        <f t="shared" si="59"/>
        <v>0.19468910081192167</v>
      </c>
      <c r="E168" s="247">
        <f t="shared" si="60"/>
        <v>0.2007127093077406</v>
      </c>
      <c r="F168" s="247">
        <f t="shared" si="61"/>
        <v>0.18274312093786066</v>
      </c>
      <c r="G168" s="247">
        <f t="shared" si="62"/>
        <v>0.26026038186640749</v>
      </c>
      <c r="H168" s="249">
        <f t="shared" si="63"/>
        <v>0.16159468707606958</v>
      </c>
      <c r="I168" s="152"/>
      <c r="J168" s="152"/>
      <c r="K168" s="252"/>
      <c r="L168" s="252"/>
      <c r="M168" s="252"/>
      <c r="N168" s="252"/>
      <c r="O168" s="252"/>
      <c r="P168" s="252"/>
      <c r="Q168" s="253"/>
      <c r="R168" s="239"/>
      <c r="S168" s="239"/>
      <c r="T168" s="254"/>
      <c r="U168" s="175"/>
      <c r="V168" s="191"/>
      <c r="W168" s="208"/>
      <c r="X168" s="713" t="str">
        <f t="shared" si="64"/>
        <v>South East</v>
      </c>
      <c r="Y168" s="714">
        <f>SUM(Y146:Y158,Y160:Y161,Y164:Y167)</f>
        <v>19231</v>
      </c>
      <c r="Z168" s="715">
        <f t="shared" ref="Z168:AC168" si="67">SUM(Z146:Z158,Z160:Z161,Z164:Z167)</f>
        <v>19826</v>
      </c>
      <c r="AA168" s="715">
        <f t="shared" si="67"/>
        <v>18051</v>
      </c>
      <c r="AB168" s="715">
        <f t="shared" si="67"/>
        <v>25708</v>
      </c>
      <c r="AC168" s="716">
        <f t="shared" si="67"/>
        <v>15962</v>
      </c>
      <c r="AD168" s="717">
        <f t="shared" si="66"/>
        <v>98778</v>
      </c>
      <c r="AE168" s="628">
        <f t="shared" si="65"/>
        <v>0.6437162121120088</v>
      </c>
      <c r="AF168" s="239"/>
      <c r="AG168" s="239"/>
      <c r="AH168" s="239"/>
      <c r="AI168" s="239"/>
      <c r="AJ168" s="101"/>
      <c r="AK168" s="240"/>
    </row>
    <row r="169" spans="1:46" s="138" customFormat="1" ht="12.75" customHeight="1" thickBot="1" x14ac:dyDescent="0.25">
      <c r="A169" s="174"/>
      <c r="B169" s="437" t="s">
        <v>215</v>
      </c>
      <c r="C169" s="133"/>
      <c r="D169" s="470">
        <f t="shared" si="59"/>
        <v>0.16482665436330082</v>
      </c>
      <c r="E169" s="470">
        <f t="shared" si="60"/>
        <v>0.18740113366728184</v>
      </c>
      <c r="F169" s="470">
        <f t="shared" si="61"/>
        <v>0.16840232006327446</v>
      </c>
      <c r="G169" s="470">
        <f t="shared" si="62"/>
        <v>0.30871012391247032</v>
      </c>
      <c r="H169" s="471">
        <f t="shared" si="63"/>
        <v>0.17065976799367255</v>
      </c>
      <c r="I169" s="152"/>
      <c r="J169" s="152"/>
      <c r="K169" s="252"/>
      <c r="L169" s="252"/>
      <c r="M169" s="252"/>
      <c r="N169" s="252"/>
      <c r="O169" s="252"/>
      <c r="P169" s="252"/>
      <c r="Q169" s="253"/>
      <c r="R169" s="239"/>
      <c r="S169" s="239"/>
      <c r="T169" s="254"/>
      <c r="U169" s="175"/>
      <c r="V169" s="191"/>
      <c r="W169" s="208"/>
      <c r="X169" s="718" t="str">
        <f t="shared" si="64"/>
        <v>England (2016)</v>
      </c>
      <c r="Y169" s="629">
        <v>100030</v>
      </c>
      <c r="Z169" s="719">
        <v>113730</v>
      </c>
      <c r="AA169" s="719">
        <v>102200</v>
      </c>
      <c r="AB169" s="720">
        <v>187350</v>
      </c>
      <c r="AC169" s="721">
        <v>103570</v>
      </c>
      <c r="AD169" s="722">
        <f t="shared" si="66"/>
        <v>606880</v>
      </c>
      <c r="AE169" s="630">
        <f t="shared" si="65"/>
        <v>0.66451357764302665</v>
      </c>
      <c r="AF169" s="239"/>
      <c r="AG169" s="239"/>
      <c r="AH169" s="101"/>
      <c r="AI169" s="101"/>
      <c r="AJ169" s="239"/>
      <c r="AK169" s="240"/>
    </row>
    <row r="170" spans="1:46" s="138" customFormat="1" ht="11.25" customHeight="1" x14ac:dyDescent="0.2">
      <c r="A170" s="381"/>
      <c r="B170" s="152"/>
      <c r="C170" s="152"/>
      <c r="D170" s="152"/>
      <c r="E170" s="152"/>
      <c r="F170" s="152"/>
      <c r="G170" s="152"/>
      <c r="H170" s="152"/>
      <c r="I170" s="152"/>
      <c r="J170" s="152"/>
      <c r="K170" s="252"/>
      <c r="L170" s="252"/>
      <c r="M170" s="252"/>
      <c r="N170" s="252"/>
      <c r="O170" s="252"/>
      <c r="P170" s="252"/>
      <c r="Q170" s="253"/>
      <c r="R170" s="239"/>
      <c r="S170" s="239"/>
      <c r="T170" s="254"/>
      <c r="U170" s="175"/>
      <c r="V170" s="191"/>
      <c r="W170" s="208"/>
      <c r="X170" s="100"/>
      <c r="Y170" s="100"/>
      <c r="Z170" s="685"/>
      <c r="AA170" s="685"/>
      <c r="AB170" s="217"/>
      <c r="AC170" s="217"/>
      <c r="AD170" s="210"/>
      <c r="AE170" s="239"/>
      <c r="AF170" s="239"/>
      <c r="AG170" s="239"/>
      <c r="AH170" s="101"/>
      <c r="AI170" s="101"/>
      <c r="AJ170" s="239"/>
      <c r="AK170" s="240"/>
    </row>
    <row r="171" spans="1:46" s="124" customFormat="1" ht="30.75" customHeight="1" x14ac:dyDescent="0.2">
      <c r="A171" s="296"/>
      <c r="B171" s="927"/>
      <c r="C171" s="927"/>
      <c r="D171" s="927"/>
      <c r="E171" s="927"/>
      <c r="F171" s="927"/>
      <c r="G171" s="927"/>
      <c r="H171" s="927"/>
      <c r="I171" s="422"/>
      <c r="J171" s="256"/>
      <c r="K171" s="256"/>
      <c r="L171" s="256"/>
      <c r="M171" s="256"/>
      <c r="N171" s="256"/>
      <c r="O171" s="256"/>
      <c r="P171" s="256"/>
      <c r="Q171" s="187"/>
      <c r="R171" s="256"/>
      <c r="S171" s="256"/>
      <c r="T171" s="256"/>
      <c r="U171" s="170"/>
      <c r="V171" s="189"/>
      <c r="W171" s="205"/>
      <c r="X171" s="100"/>
      <c r="Y171" s="100"/>
      <c r="Z171" s="100"/>
      <c r="AA171" s="100"/>
      <c r="AB171" s="100"/>
      <c r="AC171" s="217"/>
      <c r="AD171" s="210"/>
      <c r="AE171" s="88"/>
      <c r="AF171" s="88"/>
      <c r="AG171" s="88"/>
      <c r="AH171" s="100"/>
      <c r="AI171" s="100"/>
      <c r="AJ171" s="88"/>
      <c r="AK171" s="241"/>
    </row>
    <row r="172" spans="1:46" s="124" customFormat="1" ht="30.75" customHeight="1" x14ac:dyDescent="0.2">
      <c r="A172" s="296"/>
      <c r="B172" s="422"/>
      <c r="C172" s="422"/>
      <c r="D172" s="422"/>
      <c r="E172" s="422"/>
      <c r="F172" s="422"/>
      <c r="G172" s="422"/>
      <c r="H172" s="422"/>
      <c r="I172" s="422"/>
      <c r="J172" s="256"/>
      <c r="K172" s="256"/>
      <c r="L172" s="256"/>
      <c r="M172" s="256"/>
      <c r="N172" s="256"/>
      <c r="O172" s="256"/>
      <c r="P172" s="256"/>
      <c r="Q172" s="187"/>
      <c r="R172" s="256"/>
      <c r="S172" s="256"/>
      <c r="T172" s="256"/>
      <c r="U172" s="170"/>
      <c r="V172" s="189"/>
      <c r="W172" s="205"/>
      <c r="X172" s="100"/>
      <c r="Y172" s="101"/>
      <c r="Z172" s="100"/>
      <c r="AA172" s="100"/>
      <c r="AB172" s="100"/>
      <c r="AC172" s="100"/>
      <c r="AD172" s="210"/>
      <c r="AE172" s="88"/>
      <c r="AF172" s="88"/>
      <c r="AG172" s="88"/>
      <c r="AH172" s="100"/>
      <c r="AI172" s="100"/>
      <c r="AJ172" s="88"/>
      <c r="AK172" s="241"/>
    </row>
    <row r="173" spans="1:46" s="124" customFormat="1" ht="32.25" customHeight="1" x14ac:dyDescent="0.2">
      <c r="A173" s="296"/>
      <c r="B173" s="422"/>
      <c r="C173" s="422"/>
      <c r="D173" s="422"/>
      <c r="E173" s="422"/>
      <c r="F173" s="422"/>
      <c r="G173" s="422"/>
      <c r="H173" s="422"/>
      <c r="I173" s="422"/>
      <c r="J173" s="256"/>
      <c r="K173" s="256"/>
      <c r="L173" s="256"/>
      <c r="M173" s="256"/>
      <c r="N173" s="256"/>
      <c r="O173" s="256"/>
      <c r="P173" s="256"/>
      <c r="Q173" s="187"/>
      <c r="R173" s="256"/>
      <c r="S173" s="256"/>
      <c r="T173" s="256"/>
      <c r="U173" s="170"/>
      <c r="V173" s="189"/>
      <c r="W173" s="205"/>
      <c r="X173" s="100"/>
      <c r="Y173" s="101"/>
      <c r="Z173" s="100"/>
      <c r="AA173" s="100"/>
      <c r="AB173" s="100"/>
      <c r="AC173" s="100"/>
      <c r="AD173" s="210"/>
      <c r="AE173" s="88"/>
      <c r="AF173" s="88"/>
      <c r="AG173" s="88"/>
      <c r="AH173" s="100"/>
      <c r="AI173" s="100"/>
      <c r="AJ173" s="88"/>
      <c r="AK173" s="241"/>
    </row>
    <row r="174" spans="1:46" s="124" customFormat="1" ht="7.5" customHeight="1" x14ac:dyDescent="0.2">
      <c r="A174" s="171"/>
      <c r="B174" s="47"/>
      <c r="C174" s="47"/>
      <c r="D174" s="46"/>
      <c r="E174" s="46"/>
      <c r="F174" s="46"/>
      <c r="G174" s="46"/>
      <c r="H174" s="46"/>
      <c r="I174" s="46"/>
      <c r="J174" s="42"/>
      <c r="K174" s="48"/>
      <c r="L174" s="48"/>
      <c r="M174" s="48"/>
      <c r="N174" s="48"/>
      <c r="O174" s="48"/>
      <c r="P174" s="48"/>
      <c r="Q174" s="48"/>
      <c r="R174" s="48"/>
      <c r="S174" s="48"/>
      <c r="T174" s="49"/>
      <c r="U174" s="170"/>
      <c r="V174" s="189"/>
      <c r="W174" s="205"/>
      <c r="X174" s="100"/>
      <c r="Y174" s="101"/>
      <c r="Z174" s="100"/>
      <c r="AA174" s="100"/>
      <c r="AB174" s="100"/>
      <c r="AC174" s="100"/>
      <c r="AD174" s="100"/>
      <c r="AE174" s="100"/>
      <c r="AF174" s="100"/>
      <c r="AG174" s="100"/>
      <c r="AH174" s="100"/>
      <c r="AI174" s="100"/>
      <c r="AJ174" s="88"/>
      <c r="AK174" s="237"/>
      <c r="AM174" s="116"/>
      <c r="AN174" s="116"/>
      <c r="AO174" s="116"/>
      <c r="AP174" s="116"/>
      <c r="AQ174" s="116"/>
      <c r="AR174" s="116"/>
    </row>
    <row r="175" spans="1:46" s="124" customFormat="1" ht="14.25" customHeight="1" x14ac:dyDescent="0.2">
      <c r="A175" s="850"/>
      <c r="B175" s="860"/>
      <c r="C175" s="860"/>
      <c r="D175" s="860"/>
      <c r="E175" s="860"/>
      <c r="F175" s="860"/>
      <c r="G175" s="860"/>
      <c r="H175" s="860"/>
      <c r="I175" s="860"/>
      <c r="J175" s="860"/>
      <c r="K175" s="860"/>
      <c r="L175" s="860"/>
      <c r="M175" s="860"/>
      <c r="N175" s="860"/>
      <c r="O175" s="860"/>
      <c r="P175" s="860"/>
      <c r="Q175" s="860"/>
      <c r="R175" s="860"/>
      <c r="S175" s="860"/>
      <c r="T175" s="860"/>
      <c r="U175" s="861"/>
      <c r="V175" s="189"/>
      <c r="W175" s="205"/>
      <c r="X175" s="100"/>
      <c r="Y175" s="100"/>
      <c r="Z175" s="100"/>
      <c r="AA175" s="100"/>
      <c r="AB175" s="100"/>
      <c r="AC175" s="100"/>
      <c r="AD175" s="100"/>
      <c r="AE175" s="100"/>
      <c r="AF175" s="100"/>
      <c r="AG175" s="100"/>
      <c r="AH175" s="100"/>
      <c r="AI175" s="100"/>
      <c r="AJ175" s="100"/>
      <c r="AK175" s="241"/>
      <c r="AT175" s="116"/>
    </row>
    <row r="176" spans="1:46" s="124" customFormat="1" ht="11.25" customHeight="1" x14ac:dyDescent="0.2">
      <c r="A176" s="862" t="s">
        <v>212</v>
      </c>
      <c r="B176" s="863"/>
      <c r="C176" s="863"/>
      <c r="D176" s="863"/>
      <c r="E176" s="863"/>
      <c r="F176" s="863"/>
      <c r="G176" s="863"/>
      <c r="H176" s="863"/>
      <c r="I176" s="863"/>
      <c r="J176" s="863"/>
      <c r="K176" s="863"/>
      <c r="L176" s="863"/>
      <c r="M176" s="863"/>
      <c r="N176" s="863"/>
      <c r="O176" s="863"/>
      <c r="P176" s="863"/>
      <c r="Q176" s="863"/>
      <c r="R176" s="863"/>
      <c r="S176" s="863"/>
      <c r="T176" s="863"/>
      <c r="U176" s="864"/>
      <c r="V176" s="189"/>
      <c r="W176" s="205"/>
      <c r="X176" s="100"/>
      <c r="Y176" s="100"/>
      <c r="Z176" s="100"/>
      <c r="AA176" s="100"/>
      <c r="AB176" s="100"/>
      <c r="AC176" s="100"/>
      <c r="AD176" s="100"/>
      <c r="AE176" s="100"/>
      <c r="AF176" s="100"/>
      <c r="AG176" s="100"/>
      <c r="AH176" s="100"/>
      <c r="AI176" s="100"/>
      <c r="AJ176" s="88"/>
      <c r="AK176" s="240"/>
      <c r="AM176" s="138"/>
      <c r="AT176" s="116"/>
    </row>
    <row r="177" spans="1:44" ht="11.25" customHeight="1" x14ac:dyDescent="0.2">
      <c r="A177" s="195"/>
      <c r="B177" s="37"/>
      <c r="C177" s="37"/>
      <c r="D177" s="37"/>
      <c r="E177" s="37"/>
      <c r="F177" s="37"/>
      <c r="G177" s="37"/>
      <c r="H177" s="37"/>
      <c r="I177" s="37"/>
      <c r="J177" s="42"/>
      <c r="K177" s="37"/>
      <c r="L177" s="37"/>
      <c r="M177" s="37"/>
      <c r="N177" s="37"/>
      <c r="O177" s="37"/>
      <c r="P177" s="37"/>
      <c r="Q177" s="37"/>
      <c r="R177" s="37"/>
      <c r="S177" s="37"/>
      <c r="T177" s="37"/>
      <c r="U177" s="37"/>
      <c r="V177" s="189"/>
      <c r="W177" s="205"/>
      <c r="X177" s="100"/>
      <c r="Y177" s="100"/>
      <c r="Z177" s="100"/>
      <c r="AA177" s="100"/>
      <c r="AB177" s="100"/>
      <c r="AC177" s="100"/>
      <c r="AD177" s="100"/>
      <c r="AE177" s="231"/>
      <c r="AF177" s="100"/>
      <c r="AG177" s="100"/>
      <c r="AH177" s="88"/>
      <c r="AI177" s="88"/>
      <c r="AJ177" s="88"/>
      <c r="AK177" s="237"/>
      <c r="AM177" s="124"/>
      <c r="AN177" s="124"/>
      <c r="AO177" s="124"/>
      <c r="AP177" s="124"/>
      <c r="AQ177" s="124"/>
      <c r="AR177" s="124"/>
    </row>
    <row r="178" spans="1:44" ht="11.25" customHeight="1" x14ac:dyDescent="0.2">
      <c r="A178" s="195"/>
      <c r="B178" s="846" t="s">
        <v>81</v>
      </c>
      <c r="C178" s="412"/>
      <c r="D178" s="44"/>
      <c r="E178" s="44"/>
      <c r="F178" s="37"/>
      <c r="G178" s="37"/>
      <c r="H178" s="37"/>
      <c r="I178" s="37"/>
      <c r="J178" s="42"/>
      <c r="K178" s="37"/>
      <c r="L178" s="37"/>
      <c r="M178" s="37"/>
      <c r="N178" s="37"/>
      <c r="O178" s="37"/>
      <c r="P178" s="37"/>
      <c r="Q178" s="37"/>
      <c r="R178" s="37"/>
      <c r="S178" s="37"/>
      <c r="T178" s="37"/>
      <c r="U178" s="37"/>
      <c r="V178" s="189"/>
      <c r="W178" s="205"/>
      <c r="X178" s="100"/>
      <c r="Y178" s="100"/>
      <c r="Z178" s="100"/>
      <c r="AA178" s="100"/>
      <c r="AB178" s="100"/>
      <c r="AC178" s="100"/>
      <c r="AD178" s="100"/>
      <c r="AE178" s="231"/>
      <c r="AF178" s="100"/>
      <c r="AG178" s="100"/>
      <c r="AH178" s="88"/>
      <c r="AI178" s="88"/>
      <c r="AJ178" s="88"/>
      <c r="AK178" s="237"/>
      <c r="AM178" s="124"/>
      <c r="AN178" s="124"/>
      <c r="AO178" s="124"/>
      <c r="AP178" s="124"/>
      <c r="AQ178" s="124"/>
      <c r="AR178" s="124"/>
    </row>
    <row r="179" spans="1:44" ht="11.25" customHeight="1" x14ac:dyDescent="0.2">
      <c r="A179" s="195"/>
      <c r="B179" s="847"/>
      <c r="C179" s="411"/>
      <c r="D179" s="37"/>
      <c r="E179" s="37"/>
      <c r="F179" s="37"/>
      <c r="G179" s="37"/>
      <c r="H179" s="37"/>
      <c r="I179" s="37"/>
      <c r="J179" s="42"/>
      <c r="K179" s="37"/>
      <c r="L179" s="37"/>
      <c r="M179" s="37"/>
      <c r="N179" s="37"/>
      <c r="O179" s="37"/>
      <c r="P179" s="37"/>
      <c r="Q179" s="37"/>
      <c r="R179" s="37"/>
      <c r="S179" s="37"/>
      <c r="T179" s="37"/>
      <c r="U179" s="37"/>
      <c r="V179" s="189"/>
      <c r="W179" s="205"/>
      <c r="X179" s="100"/>
      <c r="Y179" s="100"/>
      <c r="Z179" s="100"/>
      <c r="AA179" s="100"/>
      <c r="AB179" s="100"/>
      <c r="AC179" s="100"/>
      <c r="AD179" s="100"/>
      <c r="AE179" s="231"/>
      <c r="AF179" s="100"/>
      <c r="AG179" s="100"/>
      <c r="AH179" s="88"/>
      <c r="AI179" s="88"/>
      <c r="AJ179" s="88"/>
      <c r="AK179" s="237"/>
    </row>
    <row r="180" spans="1:44" ht="11.25" customHeight="1" x14ac:dyDescent="0.2">
      <c r="A180" s="195"/>
      <c r="B180" s="843" t="s">
        <v>80</v>
      </c>
      <c r="C180" s="843"/>
      <c r="D180" s="844"/>
      <c r="E180" s="844"/>
      <c r="F180" s="844"/>
      <c r="G180" s="37"/>
      <c r="H180" s="37"/>
      <c r="I180" s="37"/>
      <c r="J180" s="42"/>
      <c r="K180" s="37"/>
      <c r="L180" s="37"/>
      <c r="M180" s="37"/>
      <c r="N180" s="37"/>
      <c r="O180" s="37"/>
      <c r="P180" s="37"/>
      <c r="Q180" s="37"/>
      <c r="R180" s="37"/>
      <c r="S180" s="37"/>
      <c r="T180" s="37"/>
      <c r="U180" s="37"/>
      <c r="V180" s="189"/>
      <c r="W180" s="205"/>
      <c r="X180" s="100"/>
      <c r="Y180" s="100"/>
      <c r="Z180" s="100"/>
      <c r="AA180" s="100"/>
      <c r="AB180" s="100"/>
      <c r="AC180" s="100"/>
      <c r="AD180" s="100"/>
      <c r="AE180" s="231"/>
      <c r="AF180" s="100"/>
      <c r="AG180" s="100"/>
      <c r="AH180" s="88"/>
      <c r="AI180" s="88"/>
      <c r="AJ180" s="88"/>
      <c r="AK180" s="237"/>
    </row>
    <row r="181" spans="1:44" ht="11.25" customHeight="1" x14ac:dyDescent="0.2">
      <c r="A181" s="195"/>
      <c r="B181" s="843"/>
      <c r="C181" s="843"/>
      <c r="D181" s="844"/>
      <c r="E181" s="844"/>
      <c r="F181" s="844"/>
      <c r="G181" s="37"/>
      <c r="H181" s="37"/>
      <c r="I181" s="37"/>
      <c r="J181" s="42"/>
      <c r="K181" s="37"/>
      <c r="L181" s="37"/>
      <c r="M181" s="37"/>
      <c r="N181" s="37"/>
      <c r="O181" s="37"/>
      <c r="P181" s="37"/>
      <c r="Q181" s="37"/>
      <c r="R181" s="37"/>
      <c r="S181" s="37"/>
      <c r="T181" s="37"/>
      <c r="U181" s="37"/>
      <c r="V181" s="189"/>
      <c r="W181" s="205"/>
      <c r="X181" s="100"/>
      <c r="Y181" s="100"/>
      <c r="Z181" s="100"/>
      <c r="AA181" s="100"/>
      <c r="AB181" s="100"/>
      <c r="AC181" s="100"/>
      <c r="AD181" s="100"/>
      <c r="AE181" s="231"/>
      <c r="AF181" s="100"/>
      <c r="AG181" s="100"/>
      <c r="AH181" s="97"/>
      <c r="AI181" s="97"/>
      <c r="AJ181" s="97"/>
      <c r="AK181" s="238"/>
    </row>
    <row r="182" spans="1:44" s="118" customFormat="1" ht="11.25" customHeight="1" x14ac:dyDescent="0.2">
      <c r="A182" s="195"/>
      <c r="B182" s="843" t="s">
        <v>73</v>
      </c>
      <c r="C182" s="843"/>
      <c r="D182" s="844"/>
      <c r="E182" s="844"/>
      <c r="F182" s="844"/>
      <c r="G182" s="44"/>
      <c r="H182" s="44"/>
      <c r="I182" s="44"/>
      <c r="J182" s="44"/>
      <c r="K182" s="44"/>
      <c r="L182" s="44"/>
      <c r="M182" s="44"/>
      <c r="N182" s="44"/>
      <c r="O182" s="44"/>
      <c r="P182" s="44"/>
      <c r="Q182" s="44"/>
      <c r="R182" s="44"/>
      <c r="S182" s="44"/>
      <c r="T182" s="44"/>
      <c r="U182" s="44"/>
      <c r="V182" s="192"/>
      <c r="W182" s="232"/>
      <c r="X182" s="100"/>
      <c r="Y182" s="100"/>
      <c r="Z182" s="100"/>
      <c r="AA182" s="100"/>
      <c r="AB182" s="100"/>
      <c r="AC182" s="100"/>
      <c r="AD182" s="100"/>
      <c r="AE182" s="231"/>
      <c r="AF182" s="100"/>
      <c r="AG182" s="100"/>
      <c r="AH182" s="88"/>
      <c r="AI182" s="88"/>
      <c r="AJ182" s="88"/>
      <c r="AK182" s="237"/>
    </row>
    <row r="183" spans="1:44" ht="11.25" customHeight="1" x14ac:dyDescent="0.2">
      <c r="A183" s="195"/>
      <c r="B183" s="843"/>
      <c r="C183" s="843"/>
      <c r="D183" s="844"/>
      <c r="E183" s="844"/>
      <c r="F183" s="844"/>
      <c r="G183" s="37"/>
      <c r="H183" s="37"/>
      <c r="I183" s="37"/>
      <c r="J183" s="42"/>
      <c r="K183" s="37"/>
      <c r="L183" s="37"/>
      <c r="M183" s="37"/>
      <c r="N183" s="37"/>
      <c r="O183" s="37"/>
      <c r="P183" s="37"/>
      <c r="Q183" s="37"/>
      <c r="R183" s="37"/>
      <c r="S183" s="37"/>
      <c r="T183" s="37"/>
      <c r="U183" s="37"/>
      <c r="V183" s="189"/>
      <c r="W183" s="205"/>
      <c r="X183" s="100"/>
      <c r="Y183" s="100"/>
      <c r="Z183" s="100"/>
      <c r="AA183" s="100"/>
      <c r="AB183" s="100"/>
      <c r="AC183" s="100"/>
      <c r="AD183" s="100"/>
      <c r="AE183" s="231"/>
      <c r="AF183" s="100"/>
      <c r="AG183" s="100"/>
      <c r="AH183" s="88"/>
      <c r="AI183" s="88"/>
      <c r="AJ183" s="88"/>
      <c r="AK183" s="237"/>
    </row>
    <row r="184" spans="1:44" ht="11.25" customHeight="1" x14ac:dyDescent="0.2">
      <c r="A184" s="195"/>
      <c r="B184" s="843" t="s">
        <v>23</v>
      </c>
      <c r="C184" s="843"/>
      <c r="D184" s="844"/>
      <c r="E184" s="844"/>
      <c r="F184" s="844"/>
      <c r="G184" s="37"/>
      <c r="H184" s="37"/>
      <c r="I184" s="37"/>
      <c r="J184" s="42"/>
      <c r="K184" s="37"/>
      <c r="L184" s="37"/>
      <c r="M184" s="37"/>
      <c r="N184" s="37"/>
      <c r="O184" s="37"/>
      <c r="P184" s="37"/>
      <c r="Q184" s="37"/>
      <c r="R184" s="37"/>
      <c r="S184" s="37"/>
      <c r="T184" s="37"/>
      <c r="U184" s="37"/>
      <c r="V184" s="189"/>
      <c r="W184" s="205"/>
      <c r="X184" s="100"/>
      <c r="Y184" s="100"/>
      <c r="Z184" s="100"/>
      <c r="AA184" s="100"/>
      <c r="AB184" s="100"/>
      <c r="AC184" s="100"/>
      <c r="AD184" s="100"/>
      <c r="AE184" s="231"/>
      <c r="AF184" s="100"/>
      <c r="AG184" s="100"/>
      <c r="AH184" s="88"/>
      <c r="AI184" s="88"/>
      <c r="AJ184" s="88"/>
      <c r="AK184" s="237"/>
    </row>
    <row r="185" spans="1:44" ht="11.25" customHeight="1" x14ac:dyDescent="0.2">
      <c r="A185" s="195"/>
      <c r="B185" s="843"/>
      <c r="C185" s="843"/>
      <c r="D185" s="844"/>
      <c r="E185" s="844"/>
      <c r="F185" s="844"/>
      <c r="G185" s="37"/>
      <c r="H185" s="37"/>
      <c r="I185" s="37"/>
      <c r="J185" s="42"/>
      <c r="K185" s="37"/>
      <c r="L185" s="37"/>
      <c r="M185" s="37"/>
      <c r="N185" s="37"/>
      <c r="O185" s="37"/>
      <c r="P185" s="37"/>
      <c r="Q185" s="37"/>
      <c r="R185" s="37"/>
      <c r="S185" s="37"/>
      <c r="T185" s="37"/>
      <c r="U185" s="37"/>
      <c r="V185" s="189"/>
      <c r="W185" s="205"/>
      <c r="X185" s="100"/>
      <c r="Y185" s="100"/>
      <c r="Z185" s="100"/>
      <c r="AA185" s="100"/>
      <c r="AB185" s="100"/>
      <c r="AC185" s="100"/>
      <c r="AD185" s="100"/>
      <c r="AE185" s="231"/>
      <c r="AF185" s="100"/>
      <c r="AG185" s="100"/>
      <c r="AH185" s="88"/>
      <c r="AI185" s="88"/>
      <c r="AJ185" s="88"/>
      <c r="AK185" s="237"/>
    </row>
    <row r="186" spans="1:44" ht="11.25" customHeight="1" x14ac:dyDescent="0.2">
      <c r="A186" s="195"/>
      <c r="B186" s="843" t="s">
        <v>77</v>
      </c>
      <c r="C186" s="843"/>
      <c r="D186" s="844"/>
      <c r="E186" s="844"/>
      <c r="F186" s="844"/>
      <c r="G186" s="37"/>
      <c r="H186" s="37"/>
      <c r="I186" s="37"/>
      <c r="J186" s="42"/>
      <c r="K186" s="37"/>
      <c r="L186" s="37"/>
      <c r="M186" s="37"/>
      <c r="N186" s="37"/>
      <c r="O186" s="37"/>
      <c r="P186" s="37"/>
      <c r="Q186" s="37"/>
      <c r="R186" s="37"/>
      <c r="S186" s="37"/>
      <c r="T186" s="37"/>
      <c r="U186" s="37"/>
      <c r="V186" s="189"/>
      <c r="W186" s="205"/>
      <c r="X186" s="100"/>
      <c r="Y186" s="100"/>
      <c r="Z186" s="100"/>
      <c r="AA186" s="100"/>
      <c r="AB186" s="100"/>
      <c r="AC186" s="100"/>
      <c r="AD186" s="100"/>
      <c r="AE186" s="231"/>
      <c r="AF186" s="100"/>
      <c r="AG186" s="100"/>
      <c r="AH186" s="88"/>
      <c r="AI186" s="88"/>
      <c r="AJ186" s="88"/>
      <c r="AK186" s="237"/>
    </row>
    <row r="187" spans="1:44" ht="11.25" customHeight="1" x14ac:dyDescent="0.2">
      <c r="A187" s="195"/>
      <c r="B187" s="843"/>
      <c r="C187" s="843"/>
      <c r="D187" s="844"/>
      <c r="E187" s="844"/>
      <c r="F187" s="844"/>
      <c r="G187" s="37"/>
      <c r="H187" s="37"/>
      <c r="I187" s="37"/>
      <c r="J187" s="42"/>
      <c r="K187" s="37"/>
      <c r="L187" s="37"/>
      <c r="M187" s="37"/>
      <c r="N187" s="37"/>
      <c r="O187" s="37"/>
      <c r="P187" s="37"/>
      <c r="Q187" s="37"/>
      <c r="R187" s="37"/>
      <c r="S187" s="37"/>
      <c r="T187" s="37"/>
      <c r="U187" s="37"/>
      <c r="V187" s="189"/>
      <c r="W187" s="205"/>
      <c r="X187" s="100"/>
      <c r="Y187" s="100"/>
      <c r="Z187" s="100"/>
      <c r="AA187" s="100"/>
      <c r="AB187" s="100"/>
      <c r="AC187" s="100"/>
      <c r="AD187" s="100"/>
      <c r="AE187" s="231"/>
      <c r="AF187" s="100"/>
      <c r="AG187" s="100"/>
      <c r="AH187" s="88"/>
      <c r="AI187" s="88"/>
      <c r="AJ187" s="88"/>
      <c r="AK187" s="237"/>
    </row>
    <row r="188" spans="1:44" ht="11.25" customHeight="1" x14ac:dyDescent="0.2">
      <c r="A188" s="195"/>
      <c r="B188" s="843" t="s">
        <v>62</v>
      </c>
      <c r="C188" s="843"/>
      <c r="D188" s="844"/>
      <c r="E188" s="844"/>
      <c r="F188" s="844"/>
      <c r="G188" s="37"/>
      <c r="H188" s="37"/>
      <c r="I188" s="37"/>
      <c r="J188" s="42"/>
      <c r="K188" s="37"/>
      <c r="L188" s="37"/>
      <c r="M188" s="37"/>
      <c r="N188" s="37"/>
      <c r="O188" s="37"/>
      <c r="P188" s="37"/>
      <c r="Q188" s="37"/>
      <c r="R188" s="37"/>
      <c r="S188" s="37"/>
      <c r="T188" s="37"/>
      <c r="U188" s="37"/>
      <c r="V188" s="189"/>
      <c r="W188" s="205"/>
      <c r="X188" s="100"/>
      <c r="Y188" s="100"/>
      <c r="Z188" s="100"/>
      <c r="AA188" s="100"/>
      <c r="AB188" s="100"/>
      <c r="AC188" s="100"/>
      <c r="AD188" s="100"/>
      <c r="AE188" s="231"/>
      <c r="AF188" s="100"/>
      <c r="AG188" s="100"/>
      <c r="AH188" s="88"/>
      <c r="AI188" s="88"/>
      <c r="AJ188" s="88"/>
      <c r="AK188" s="237"/>
    </row>
    <row r="189" spans="1:44" ht="11.25" customHeight="1" x14ac:dyDescent="0.2">
      <c r="A189" s="195"/>
      <c r="B189" s="843"/>
      <c r="C189" s="843"/>
      <c r="D189" s="844"/>
      <c r="E189" s="844"/>
      <c r="F189" s="844"/>
      <c r="G189" s="37"/>
      <c r="H189" s="37"/>
      <c r="I189" s="37"/>
      <c r="J189" s="42"/>
      <c r="K189" s="37"/>
      <c r="L189" s="37"/>
      <c r="M189" s="37"/>
      <c r="N189" s="37"/>
      <c r="O189" s="37"/>
      <c r="P189" s="37"/>
      <c r="Q189" s="37"/>
      <c r="R189" s="37"/>
      <c r="S189" s="37"/>
      <c r="T189" s="37"/>
      <c r="U189" s="37"/>
      <c r="V189" s="189"/>
      <c r="W189" s="205"/>
      <c r="X189" s="100"/>
      <c r="Y189" s="100"/>
      <c r="Z189" s="100"/>
      <c r="AA189" s="100"/>
      <c r="AB189" s="100"/>
      <c r="AC189" s="100"/>
      <c r="AD189" s="100"/>
      <c r="AE189" s="231"/>
      <c r="AF189" s="100"/>
      <c r="AG189" s="100"/>
      <c r="AH189" s="88"/>
      <c r="AI189" s="88"/>
      <c r="AJ189" s="88"/>
      <c r="AK189" s="237"/>
    </row>
    <row r="190" spans="1:44" ht="11.25" customHeight="1" x14ac:dyDescent="0.2">
      <c r="A190" s="195"/>
      <c r="B190" s="843" t="s">
        <v>33</v>
      </c>
      <c r="C190" s="843"/>
      <c r="D190" s="844"/>
      <c r="E190" s="844"/>
      <c r="F190" s="844"/>
      <c r="G190" s="37"/>
      <c r="H190" s="37"/>
      <c r="I190" s="37"/>
      <c r="J190" s="42"/>
      <c r="K190" s="37"/>
      <c r="L190" s="37"/>
      <c r="M190" s="37"/>
      <c r="N190" s="37"/>
      <c r="O190" s="37"/>
      <c r="P190" s="37"/>
      <c r="Q190" s="37"/>
      <c r="R190" s="37"/>
      <c r="S190" s="37"/>
      <c r="T190" s="37"/>
      <c r="U190" s="37"/>
      <c r="V190" s="189"/>
      <c r="W190" s="205"/>
      <c r="X190" s="100"/>
      <c r="Y190" s="100"/>
      <c r="Z190" s="100"/>
      <c r="AA190" s="100"/>
      <c r="AB190" s="100"/>
      <c r="AC190" s="100"/>
      <c r="AD190" s="100"/>
      <c r="AE190" s="231"/>
      <c r="AF190" s="100"/>
      <c r="AG190" s="100"/>
      <c r="AH190" s="88"/>
      <c r="AI190" s="88"/>
      <c r="AJ190" s="88"/>
      <c r="AK190" s="237"/>
    </row>
    <row r="191" spans="1:44" ht="11.25" customHeight="1" x14ac:dyDescent="0.2">
      <c r="A191" s="195"/>
      <c r="B191" s="843"/>
      <c r="C191" s="843"/>
      <c r="D191" s="844"/>
      <c r="E191" s="844"/>
      <c r="F191" s="844"/>
      <c r="G191" s="37"/>
      <c r="H191" s="37"/>
      <c r="I191" s="37"/>
      <c r="J191" s="42"/>
      <c r="K191" s="37"/>
      <c r="L191" s="37"/>
      <c r="M191" s="37"/>
      <c r="N191" s="37"/>
      <c r="O191" s="37"/>
      <c r="P191" s="37"/>
      <c r="Q191" s="37"/>
      <c r="R191" s="37"/>
      <c r="S191" s="37"/>
      <c r="T191" s="37"/>
      <c r="U191" s="37"/>
      <c r="V191" s="189"/>
      <c r="W191" s="205"/>
      <c r="X191" s="100"/>
      <c r="Y191" s="100"/>
      <c r="Z191" s="100"/>
      <c r="AA191" s="100"/>
      <c r="AB191" s="100"/>
      <c r="AC191" s="100"/>
      <c r="AD191" s="100"/>
      <c r="AE191" s="231"/>
      <c r="AF191" s="100"/>
      <c r="AG191" s="100"/>
      <c r="AH191" s="88"/>
      <c r="AI191" s="88"/>
      <c r="AJ191" s="88"/>
      <c r="AK191" s="237"/>
    </row>
    <row r="192" spans="1:44" ht="11.25" customHeight="1" x14ac:dyDescent="0.2">
      <c r="A192" s="195"/>
      <c r="B192" s="843" t="s">
        <v>28</v>
      </c>
      <c r="C192" s="843"/>
      <c r="D192" s="844"/>
      <c r="E192" s="844"/>
      <c r="F192" s="844"/>
      <c r="G192" s="37"/>
      <c r="H192" s="37"/>
      <c r="I192" s="37"/>
      <c r="J192" s="42"/>
      <c r="K192" s="37"/>
      <c r="L192" s="37"/>
      <c r="M192" s="37"/>
      <c r="N192" s="37"/>
      <c r="O192" s="37"/>
      <c r="P192" s="37"/>
      <c r="Q192" s="37"/>
      <c r="R192" s="37"/>
      <c r="S192" s="37"/>
      <c r="T192" s="37"/>
      <c r="U192" s="37"/>
      <c r="V192" s="189"/>
      <c r="W192" s="205"/>
      <c r="X192" s="100"/>
      <c r="Y192" s="100"/>
      <c r="Z192" s="100"/>
      <c r="AA192" s="100"/>
      <c r="AB192" s="100"/>
      <c r="AC192" s="100"/>
      <c r="AD192" s="100"/>
      <c r="AE192" s="231"/>
      <c r="AF192" s="100"/>
      <c r="AG192" s="100"/>
      <c r="AH192" s="88"/>
      <c r="AI192" s="88"/>
      <c r="AJ192" s="88"/>
      <c r="AK192" s="237"/>
    </row>
    <row r="193" spans="1:46" ht="11.25" customHeight="1" x14ac:dyDescent="0.2">
      <c r="A193" s="195"/>
      <c r="B193" s="843"/>
      <c r="C193" s="843"/>
      <c r="D193" s="844"/>
      <c r="E193" s="844"/>
      <c r="F193" s="844"/>
      <c r="G193" s="37"/>
      <c r="H193" s="37"/>
      <c r="I193" s="37"/>
      <c r="J193" s="42"/>
      <c r="K193" s="37"/>
      <c r="L193" s="37"/>
      <c r="M193" s="37"/>
      <c r="N193" s="37"/>
      <c r="O193" s="37"/>
      <c r="P193" s="37"/>
      <c r="Q193" s="37"/>
      <c r="R193" s="37"/>
      <c r="S193" s="37"/>
      <c r="T193" s="37"/>
      <c r="U193" s="37"/>
      <c r="V193" s="189"/>
      <c r="W193" s="205"/>
      <c r="X193" s="100"/>
      <c r="Y193" s="100"/>
      <c r="Z193" s="100"/>
      <c r="AA193" s="100"/>
      <c r="AB193" s="100"/>
      <c r="AC193" s="100"/>
      <c r="AD193" s="100"/>
      <c r="AE193" s="231"/>
      <c r="AF193" s="100"/>
      <c r="AG193" s="100"/>
      <c r="AH193" s="88"/>
      <c r="AI193" s="88"/>
      <c r="AJ193" s="88"/>
      <c r="AK193" s="237"/>
    </row>
    <row r="194" spans="1:46" ht="11.25" customHeight="1" x14ac:dyDescent="0.2">
      <c r="A194" s="195"/>
      <c r="B194" s="843" t="s">
        <v>37</v>
      </c>
      <c r="C194" s="843"/>
      <c r="D194" s="844"/>
      <c r="E194" s="844"/>
      <c r="F194" s="844"/>
      <c r="G194" s="37"/>
      <c r="H194" s="37"/>
      <c r="I194" s="37"/>
      <c r="J194" s="42"/>
      <c r="K194" s="37"/>
      <c r="L194" s="37"/>
      <c r="M194" s="37"/>
      <c r="N194" s="37"/>
      <c r="O194" s="37"/>
      <c r="P194" s="37"/>
      <c r="Q194" s="37"/>
      <c r="R194" s="37"/>
      <c r="S194" s="37"/>
      <c r="T194" s="37"/>
      <c r="U194" s="37"/>
      <c r="V194" s="189"/>
      <c r="W194" s="205"/>
      <c r="X194" s="100"/>
      <c r="Y194" s="100"/>
      <c r="Z194" s="100"/>
      <c r="AA194" s="100"/>
      <c r="AB194" s="100"/>
      <c r="AC194" s="100"/>
      <c r="AD194" s="100"/>
      <c r="AE194" s="231"/>
      <c r="AF194" s="100"/>
      <c r="AG194" s="100"/>
      <c r="AH194" s="88"/>
      <c r="AI194" s="88"/>
      <c r="AJ194" s="88"/>
      <c r="AK194" s="237"/>
    </row>
    <row r="195" spans="1:46" ht="11.25" customHeight="1" x14ac:dyDescent="0.2">
      <c r="A195" s="195"/>
      <c r="B195" s="843"/>
      <c r="C195" s="843"/>
      <c r="D195" s="844"/>
      <c r="E195" s="844"/>
      <c r="F195" s="844"/>
      <c r="G195" s="37"/>
      <c r="H195" s="37"/>
      <c r="I195" s="37"/>
      <c r="J195" s="42"/>
      <c r="K195" s="37"/>
      <c r="L195" s="37"/>
      <c r="M195" s="37"/>
      <c r="N195" s="37"/>
      <c r="O195" s="37"/>
      <c r="P195" s="37"/>
      <c r="Q195" s="37"/>
      <c r="R195" s="37"/>
      <c r="S195" s="37"/>
      <c r="T195" s="37"/>
      <c r="U195" s="37"/>
      <c r="V195" s="189"/>
      <c r="W195" s="205"/>
      <c r="X195" s="100"/>
      <c r="Y195" s="100"/>
      <c r="Z195" s="100"/>
      <c r="AA195" s="100"/>
      <c r="AB195" s="100"/>
      <c r="AC195" s="100"/>
      <c r="AD195" s="100"/>
      <c r="AE195" s="231"/>
      <c r="AF195" s="100"/>
      <c r="AG195" s="100"/>
      <c r="AH195" s="88"/>
      <c r="AI195" s="88"/>
      <c r="AJ195" s="88"/>
      <c r="AK195" s="237"/>
    </row>
    <row r="196" spans="1:46" ht="11.25" customHeight="1" x14ac:dyDescent="0.2">
      <c r="A196" s="195"/>
      <c r="B196" s="843" t="s">
        <v>24</v>
      </c>
      <c r="C196" s="843"/>
      <c r="D196" s="844"/>
      <c r="E196" s="844"/>
      <c r="F196" s="844"/>
      <c r="G196" s="37"/>
      <c r="H196" s="37"/>
      <c r="I196" s="37"/>
      <c r="J196" s="42"/>
      <c r="K196" s="37"/>
      <c r="L196" s="37"/>
      <c r="M196" s="37"/>
      <c r="N196" s="37"/>
      <c r="O196" s="37"/>
      <c r="P196" s="37"/>
      <c r="Q196" s="37"/>
      <c r="R196" s="37"/>
      <c r="S196" s="37"/>
      <c r="T196" s="37"/>
      <c r="U196" s="37"/>
      <c r="V196" s="189"/>
      <c r="W196" s="205"/>
      <c r="X196" s="100"/>
      <c r="Y196" s="100"/>
      <c r="Z196" s="100"/>
      <c r="AA196" s="100"/>
      <c r="AB196" s="100"/>
      <c r="AC196" s="100"/>
      <c r="AD196" s="100"/>
      <c r="AE196" s="231"/>
      <c r="AF196" s="100"/>
      <c r="AG196" s="100"/>
      <c r="AH196" s="88"/>
      <c r="AI196" s="88"/>
      <c r="AJ196" s="88"/>
      <c r="AK196" s="237"/>
    </row>
    <row r="197" spans="1:46" ht="11.25" customHeight="1" x14ac:dyDescent="0.2">
      <c r="A197" s="195"/>
      <c r="B197" s="843"/>
      <c r="C197" s="843"/>
      <c r="D197" s="844"/>
      <c r="E197" s="844"/>
      <c r="F197" s="844"/>
      <c r="G197" s="37"/>
      <c r="H197" s="37"/>
      <c r="I197" s="37"/>
      <c r="J197" s="42"/>
      <c r="K197" s="37"/>
      <c r="L197" s="37"/>
      <c r="M197" s="37"/>
      <c r="N197" s="37"/>
      <c r="O197" s="37"/>
      <c r="P197" s="37"/>
      <c r="Q197" s="37"/>
      <c r="R197" s="37"/>
      <c r="S197" s="37"/>
      <c r="T197" s="37"/>
      <c r="U197" s="37"/>
      <c r="V197" s="189"/>
      <c r="W197" s="205"/>
      <c r="X197" s="100"/>
      <c r="Y197" s="100"/>
      <c r="Z197" s="100"/>
      <c r="AA197" s="100"/>
      <c r="AB197" s="100"/>
      <c r="AC197" s="100"/>
      <c r="AD197" s="100"/>
      <c r="AE197" s="231"/>
      <c r="AF197" s="100"/>
      <c r="AG197" s="100"/>
      <c r="AH197" s="88"/>
      <c r="AI197" s="88"/>
      <c r="AJ197" s="88"/>
      <c r="AK197" s="237"/>
    </row>
    <row r="198" spans="1:46" ht="11.25" customHeight="1" x14ac:dyDescent="0.2">
      <c r="A198" s="195"/>
      <c r="B198" s="843" t="s">
        <v>25</v>
      </c>
      <c r="C198" s="843"/>
      <c r="D198" s="844"/>
      <c r="E198" s="844"/>
      <c r="F198" s="844"/>
      <c r="G198" s="37"/>
      <c r="H198" s="37"/>
      <c r="I198" s="37"/>
      <c r="J198" s="42"/>
      <c r="K198" s="37"/>
      <c r="L198" s="37"/>
      <c r="M198" s="37"/>
      <c r="N198" s="37"/>
      <c r="O198" s="37"/>
      <c r="P198" s="37"/>
      <c r="Q198" s="37"/>
      <c r="R198" s="37"/>
      <c r="S198" s="37"/>
      <c r="T198" s="37"/>
      <c r="U198" s="37"/>
      <c r="V198" s="189"/>
      <c r="W198" s="205"/>
      <c r="X198" s="100"/>
      <c r="Y198" s="100"/>
      <c r="Z198" s="100"/>
      <c r="AA198" s="100"/>
      <c r="AB198" s="100"/>
      <c r="AC198" s="100"/>
      <c r="AD198" s="100"/>
      <c r="AE198" s="231"/>
      <c r="AF198" s="100"/>
      <c r="AG198" s="100"/>
      <c r="AH198" s="88"/>
      <c r="AI198" s="88"/>
      <c r="AJ198" s="88"/>
      <c r="AK198" s="237"/>
    </row>
    <row r="199" spans="1:46" ht="11.25" customHeight="1" x14ac:dyDescent="0.2">
      <c r="A199" s="195"/>
      <c r="B199" s="844"/>
      <c r="C199" s="844"/>
      <c r="D199" s="844"/>
      <c r="E199" s="844"/>
      <c r="F199" s="844"/>
      <c r="G199" s="37"/>
      <c r="H199" s="37"/>
      <c r="I199" s="37"/>
      <c r="J199" s="42"/>
      <c r="K199" s="37"/>
      <c r="L199" s="37"/>
      <c r="M199" s="37"/>
      <c r="N199" s="37"/>
      <c r="O199" s="37"/>
      <c r="P199" s="37"/>
      <c r="Q199" s="37"/>
      <c r="R199" s="37"/>
      <c r="S199" s="37"/>
      <c r="T199" s="37"/>
      <c r="U199" s="37"/>
      <c r="V199" s="189"/>
      <c r="W199" s="205"/>
      <c r="X199" s="100"/>
      <c r="Y199" s="100"/>
      <c r="Z199" s="100"/>
      <c r="AA199" s="100"/>
      <c r="AB199" s="100"/>
      <c r="AC199" s="100"/>
      <c r="AD199" s="100"/>
      <c r="AE199" s="231"/>
      <c r="AF199" s="100"/>
      <c r="AG199" s="100"/>
      <c r="AH199" s="88"/>
      <c r="AI199" s="88"/>
      <c r="AJ199" s="88"/>
      <c r="AK199" s="237"/>
    </row>
    <row r="200" spans="1:46" ht="11.25" customHeight="1" x14ac:dyDescent="0.2">
      <c r="A200" s="195"/>
      <c r="B200" s="843" t="s">
        <v>26</v>
      </c>
      <c r="C200" s="843"/>
      <c r="D200" s="844"/>
      <c r="E200" s="844"/>
      <c r="F200" s="844"/>
      <c r="G200" s="37"/>
      <c r="H200" s="37"/>
      <c r="I200" s="37"/>
      <c r="J200" s="42"/>
      <c r="K200" s="37"/>
      <c r="L200" s="37"/>
      <c r="M200" s="37"/>
      <c r="N200" s="37"/>
      <c r="O200" s="37"/>
      <c r="P200" s="37"/>
      <c r="Q200" s="37"/>
      <c r="R200" s="37"/>
      <c r="S200" s="37"/>
      <c r="T200" s="37"/>
      <c r="U200" s="37"/>
      <c r="V200" s="189"/>
      <c r="W200" s="205"/>
      <c r="X200" s="100"/>
      <c r="Y200" s="100"/>
      <c r="Z200" s="100"/>
      <c r="AA200" s="100"/>
      <c r="AB200" s="100"/>
      <c r="AC200" s="100"/>
      <c r="AD200" s="100"/>
      <c r="AE200" s="231"/>
      <c r="AF200" s="100"/>
      <c r="AG200" s="100"/>
      <c r="AH200" s="88"/>
      <c r="AI200" s="88"/>
      <c r="AJ200" s="88"/>
      <c r="AK200" s="237"/>
    </row>
    <row r="201" spans="1:46" ht="11.25" customHeight="1" x14ac:dyDescent="0.2">
      <c r="A201" s="195"/>
      <c r="B201" s="843"/>
      <c r="C201" s="843"/>
      <c r="D201" s="844"/>
      <c r="E201" s="844"/>
      <c r="F201" s="844"/>
      <c r="G201" s="37"/>
      <c r="H201" s="37"/>
      <c r="I201" s="37"/>
      <c r="J201" s="42"/>
      <c r="K201" s="37"/>
      <c r="L201" s="37"/>
      <c r="M201" s="37"/>
      <c r="N201" s="37"/>
      <c r="O201" s="37"/>
      <c r="P201" s="37"/>
      <c r="Q201" s="37"/>
      <c r="R201" s="37"/>
      <c r="S201" s="37"/>
      <c r="T201" s="37"/>
      <c r="U201" s="37"/>
      <c r="V201" s="189"/>
      <c r="W201" s="205"/>
      <c r="X201" s="100"/>
      <c r="Y201" s="100"/>
      <c r="Z201" s="100"/>
      <c r="AA201" s="100"/>
      <c r="AB201" s="100"/>
      <c r="AC201" s="100"/>
      <c r="AD201" s="100"/>
      <c r="AE201" s="231"/>
      <c r="AF201" s="100"/>
      <c r="AG201" s="100"/>
      <c r="AH201" s="88"/>
      <c r="AI201" s="88"/>
      <c r="AJ201" s="88"/>
      <c r="AK201" s="237"/>
    </row>
    <row r="202" spans="1:46" ht="11.25" customHeight="1" x14ac:dyDescent="0.2">
      <c r="A202" s="195"/>
      <c r="B202" s="843" t="s">
        <v>38</v>
      </c>
      <c r="C202" s="843"/>
      <c r="D202" s="844"/>
      <c r="E202" s="844"/>
      <c r="F202" s="844"/>
      <c r="G202" s="37"/>
      <c r="H202" s="37"/>
      <c r="I202" s="37"/>
      <c r="J202" s="42"/>
      <c r="K202" s="37"/>
      <c r="L202" s="37"/>
      <c r="M202" s="37"/>
      <c r="N202" s="37"/>
      <c r="O202" s="37"/>
      <c r="P202" s="37"/>
      <c r="Q202" s="37"/>
      <c r="R202" s="37"/>
      <c r="S202" s="37"/>
      <c r="T202" s="37"/>
      <c r="U202" s="37"/>
      <c r="V202" s="189"/>
      <c r="W202" s="205"/>
      <c r="X202" s="100"/>
      <c r="Y202" s="100"/>
      <c r="Z202" s="100"/>
      <c r="AA202" s="100"/>
      <c r="AB202" s="100"/>
      <c r="AC202" s="100"/>
      <c r="AD202" s="100"/>
      <c r="AE202" s="231"/>
      <c r="AF202" s="100"/>
      <c r="AG202" s="100"/>
      <c r="AH202" s="88"/>
      <c r="AI202" s="88"/>
      <c r="AJ202" s="88"/>
      <c r="AK202" s="237"/>
    </row>
    <row r="203" spans="1:46" ht="11.25" customHeight="1" x14ac:dyDescent="0.2">
      <c r="A203" s="195"/>
      <c r="B203" s="843"/>
      <c r="C203" s="843"/>
      <c r="D203" s="844"/>
      <c r="E203" s="844"/>
      <c r="F203" s="844"/>
      <c r="G203" s="37"/>
      <c r="H203" s="37"/>
      <c r="I203" s="37"/>
      <c r="J203" s="42"/>
      <c r="K203" s="37"/>
      <c r="L203" s="37"/>
      <c r="M203" s="37"/>
      <c r="N203" s="37"/>
      <c r="O203" s="37"/>
      <c r="P203" s="37"/>
      <c r="Q203" s="37"/>
      <c r="R203" s="37"/>
      <c r="S203" s="37"/>
      <c r="T203" s="37"/>
      <c r="U203" s="37"/>
      <c r="V203" s="189"/>
      <c r="W203" s="205"/>
      <c r="X203" s="100"/>
      <c r="Y203" s="100"/>
      <c r="Z203" s="100"/>
      <c r="AA203" s="100"/>
      <c r="AB203" s="100"/>
      <c r="AC203" s="100"/>
      <c r="AD203" s="100"/>
      <c r="AE203" s="231"/>
      <c r="AF203" s="100"/>
      <c r="AG203" s="100"/>
      <c r="AH203" s="88"/>
      <c r="AI203" s="88"/>
      <c r="AJ203" s="88"/>
      <c r="AK203" s="237"/>
    </row>
    <row r="204" spans="1:46" ht="11.25" customHeight="1" x14ac:dyDescent="0.2">
      <c r="A204" s="195"/>
      <c r="B204" s="843" t="s">
        <v>27</v>
      </c>
      <c r="C204" s="843"/>
      <c r="D204" s="844"/>
      <c r="E204" s="844"/>
      <c r="F204" s="844"/>
      <c r="G204" s="37"/>
      <c r="H204" s="37"/>
      <c r="I204" s="37"/>
      <c r="J204" s="42"/>
      <c r="K204" s="37"/>
      <c r="L204" s="37"/>
      <c r="M204" s="37"/>
      <c r="N204" s="37"/>
      <c r="O204" s="37"/>
      <c r="P204" s="37"/>
      <c r="Q204" s="37"/>
      <c r="R204" s="37"/>
      <c r="S204" s="37"/>
      <c r="T204" s="37"/>
      <c r="U204" s="37"/>
      <c r="V204" s="189"/>
      <c r="W204" s="205"/>
      <c r="X204" s="100"/>
      <c r="Y204" s="100"/>
      <c r="Z204" s="100"/>
      <c r="AA204" s="100"/>
      <c r="AB204" s="100"/>
      <c r="AC204" s="100"/>
      <c r="AD204" s="100"/>
      <c r="AE204" s="231"/>
      <c r="AF204" s="100"/>
      <c r="AG204" s="100"/>
      <c r="AH204" s="88"/>
      <c r="AI204" s="88"/>
      <c r="AJ204" s="88"/>
      <c r="AK204" s="237"/>
    </row>
    <row r="205" spans="1:46" ht="11.25" customHeight="1" x14ac:dyDescent="0.2">
      <c r="A205" s="195"/>
      <c r="B205" s="843"/>
      <c r="C205" s="843"/>
      <c r="D205" s="844"/>
      <c r="E205" s="844"/>
      <c r="F205" s="844"/>
      <c r="G205" s="37"/>
      <c r="H205" s="37"/>
      <c r="I205" s="37"/>
      <c r="J205" s="42"/>
      <c r="K205" s="37"/>
      <c r="L205" s="37"/>
      <c r="M205" s="37"/>
      <c r="N205" s="37"/>
      <c r="O205" s="37"/>
      <c r="P205" s="37"/>
      <c r="Q205" s="37"/>
      <c r="R205" s="37"/>
      <c r="S205" s="37"/>
      <c r="T205" s="37"/>
      <c r="U205" s="37"/>
      <c r="V205" s="189"/>
      <c r="W205" s="205"/>
      <c r="X205" s="100"/>
      <c r="Y205" s="100"/>
      <c r="Z205" s="100"/>
      <c r="AA205" s="100"/>
      <c r="AB205" s="100"/>
      <c r="AC205" s="100"/>
      <c r="AD205" s="100"/>
      <c r="AE205" s="231"/>
      <c r="AF205" s="100"/>
      <c r="AG205" s="100"/>
      <c r="AH205" s="88"/>
      <c r="AI205" s="88"/>
      <c r="AJ205" s="88"/>
      <c r="AK205" s="237"/>
    </row>
    <row r="206" spans="1:46" ht="18.75" customHeight="1" x14ac:dyDescent="0.2">
      <c r="A206" s="196"/>
      <c r="B206" s="197"/>
      <c r="C206" s="197"/>
      <c r="D206" s="197"/>
      <c r="E206" s="197"/>
      <c r="F206" s="197"/>
      <c r="G206" s="197"/>
      <c r="H206" s="197"/>
      <c r="I206" s="197"/>
      <c r="J206" s="198"/>
      <c r="K206" s="197"/>
      <c r="L206" s="197"/>
      <c r="M206" s="197"/>
      <c r="N206" s="197"/>
      <c r="O206" s="197"/>
      <c r="P206" s="197"/>
      <c r="Q206" s="197"/>
      <c r="R206" s="197"/>
      <c r="S206" s="197"/>
      <c r="T206" s="197"/>
      <c r="U206" s="197"/>
      <c r="V206" s="193"/>
      <c r="W206" s="243"/>
      <c r="X206" s="244"/>
      <c r="Y206" s="244"/>
      <c r="Z206" s="244"/>
      <c r="AA206" s="244"/>
      <c r="AB206" s="244"/>
      <c r="AC206" s="244"/>
      <c r="AD206" s="244"/>
      <c r="AE206" s="244"/>
      <c r="AF206" s="244"/>
      <c r="AG206" s="244"/>
      <c r="AH206" s="244"/>
      <c r="AI206" s="494"/>
      <c r="AJ206" s="141"/>
      <c r="AK206" s="683"/>
    </row>
    <row r="207" spans="1:46" s="123" customFormat="1" ht="11.25" customHeight="1" x14ac:dyDescent="0.2">
      <c r="A207" s="116"/>
      <c r="B207" s="116"/>
      <c r="C207" s="116"/>
      <c r="D207" s="116"/>
      <c r="E207" s="116"/>
      <c r="F207" s="116"/>
      <c r="G207" s="116"/>
      <c r="H207" s="116"/>
      <c r="I207" s="116"/>
      <c r="J207" s="143"/>
      <c r="K207" s="116"/>
      <c r="L207" s="116"/>
      <c r="M207" s="116"/>
      <c r="N207" s="116"/>
      <c r="O207" s="116"/>
      <c r="P207" s="116"/>
      <c r="Q207" s="116"/>
      <c r="R207" s="116"/>
      <c r="S207" s="116"/>
      <c r="T207" s="116"/>
      <c r="U207" s="116"/>
      <c r="V207" s="245"/>
      <c r="X207" s="124"/>
      <c r="Y207" s="124"/>
      <c r="Z207" s="124"/>
      <c r="AA207" s="124"/>
      <c r="AB207" s="124"/>
      <c r="AC207" s="124"/>
      <c r="AD207" s="124"/>
      <c r="AE207" s="124"/>
      <c r="AF207" s="124"/>
      <c r="AG207" s="124"/>
      <c r="AH207" s="124"/>
      <c r="AI207" s="124"/>
      <c r="AJ207" s="116"/>
      <c r="AK207" s="276"/>
      <c r="AL207" s="116"/>
      <c r="AM207" s="116"/>
      <c r="AN207" s="116"/>
      <c r="AO207" s="116"/>
      <c r="AP207" s="116"/>
      <c r="AQ207" s="116"/>
      <c r="AR207" s="116"/>
      <c r="AS207" s="116"/>
      <c r="AT207" s="116"/>
    </row>
    <row r="333" spans="38:38" ht="11.25" customHeight="1" x14ac:dyDescent="0.2">
      <c r="AL333" s="116" t="b">
        <v>1</v>
      </c>
    </row>
  </sheetData>
  <sheetProtection sheet="1" objects="1" scenarios="1"/>
  <mergeCells count="45">
    <mergeCell ref="B184:F185"/>
    <mergeCell ref="B186:F187"/>
    <mergeCell ref="A105:U105"/>
    <mergeCell ref="B171:H171"/>
    <mergeCell ref="A175:U175"/>
    <mergeCell ref="B142:I143"/>
    <mergeCell ref="A176:U176"/>
    <mergeCell ref="B198:F199"/>
    <mergeCell ref="B200:F201"/>
    <mergeCell ref="B202:F203"/>
    <mergeCell ref="B204:F205"/>
    <mergeCell ref="R7:T7"/>
    <mergeCell ref="B34:T34"/>
    <mergeCell ref="A36:U36"/>
    <mergeCell ref="A37:U37"/>
    <mergeCell ref="B188:F189"/>
    <mergeCell ref="B190:F191"/>
    <mergeCell ref="B192:F193"/>
    <mergeCell ref="B194:F195"/>
    <mergeCell ref="B196:F197"/>
    <mergeCell ref="B178:B179"/>
    <mergeCell ref="B180:F181"/>
    <mergeCell ref="B182:F183"/>
    <mergeCell ref="B5:N6"/>
    <mergeCell ref="D7:H7"/>
    <mergeCell ref="I7:I8"/>
    <mergeCell ref="K7:O7"/>
    <mergeCell ref="P7:P8"/>
    <mergeCell ref="B7:B8"/>
    <mergeCell ref="BH38:BL38"/>
    <mergeCell ref="B107:I108"/>
    <mergeCell ref="B135:H135"/>
    <mergeCell ref="A139:U139"/>
    <mergeCell ref="A140:U140"/>
    <mergeCell ref="BC38:BG38"/>
    <mergeCell ref="AA39:AA40"/>
    <mergeCell ref="AB39:AB40"/>
    <mergeCell ref="A69:U69"/>
    <mergeCell ref="A70:U70"/>
    <mergeCell ref="Q63:T63"/>
    <mergeCell ref="M63:O63"/>
    <mergeCell ref="S64:T64"/>
    <mergeCell ref="Q64:R64"/>
    <mergeCell ref="M64:P64"/>
    <mergeCell ref="A104:U104"/>
  </mergeCells>
  <conditionalFormatting sqref="X69:AB69 Z8:AD8">
    <cfRule type="cellIs" dxfId="88" priority="30" stopIfTrue="1" operator="equal">
      <formula>0</formula>
    </cfRule>
  </conditionalFormatting>
  <conditionalFormatting sqref="B9:B30 K9:P30 B50:C65 AF9:AG27 B146:B167 D146:H167 B110:B131 D9:I30 A1:A36 A38:A69 A71:A104 A106:A139 A141:A175 A177:A1048576">
    <cfRule type="containsErrors" dxfId="87" priority="32">
      <formula>ISERROR(A1)</formula>
    </cfRule>
  </conditionalFormatting>
  <conditionalFormatting sqref="Y109:AC109">
    <cfRule type="cellIs" dxfId="86" priority="23" stopIfTrue="1" operator="equal">
      <formula>0</formula>
    </cfRule>
  </conditionalFormatting>
  <conditionalFormatting sqref="D110:H131 D110:H131 D110:H131">
    <cfRule type="expression" dxfId="85" priority="974">
      <formula>$K75=$Y$4</formula>
    </cfRule>
  </conditionalFormatting>
  <conditionalFormatting sqref="R9:T31 D110:H131">
    <cfRule type="containsErrors" dxfId="84" priority="975">
      <formula>ISERROR(D9)</formula>
    </cfRule>
  </conditionalFormatting>
  <conditionalFormatting sqref="A146:A167">
    <cfRule type="cellIs" dxfId="83" priority="14" operator="equal">
      <formula>0</formula>
    </cfRule>
  </conditionalFormatting>
  <conditionalFormatting sqref="A9:A30">
    <cfRule type="cellIs" dxfId="82" priority="13" operator="equal">
      <formula>0</formula>
    </cfRule>
  </conditionalFormatting>
  <conditionalFormatting sqref="A110:A131">
    <cfRule type="cellIs" dxfId="81" priority="8" operator="equal">
      <formula>0</formula>
    </cfRule>
  </conditionalFormatting>
  <conditionalFormatting sqref="B9:B30 K9:P30 B50:C65 AF9:AG27 B146:B167 D146:H167 B110:B131 R9:T30 D9:I30 D110:H131">
    <cfRule type="expression" dxfId="80" priority="31">
      <formula>$B9=$Y$4</formula>
    </cfRule>
  </conditionalFormatting>
  <conditionalFormatting sqref="A37">
    <cfRule type="containsErrors" dxfId="79" priority="5">
      <formula>ISERROR(A37)</formula>
    </cfRule>
  </conditionalFormatting>
  <conditionalFormatting sqref="A70">
    <cfRule type="containsErrors" dxfId="78" priority="4">
      <formula>ISERROR(A70)</formula>
    </cfRule>
  </conditionalFormatting>
  <conditionalFormatting sqref="A105">
    <cfRule type="containsErrors" dxfId="77" priority="3">
      <formula>ISERROR(A105)</formula>
    </cfRule>
  </conditionalFormatting>
  <conditionalFormatting sqref="A140">
    <cfRule type="containsErrors" dxfId="76" priority="2">
      <formula>ISERROR(A140)</formula>
    </cfRule>
  </conditionalFormatting>
  <conditionalFormatting sqref="A176">
    <cfRule type="containsErrors" dxfId="75" priority="1">
      <formula>ISERROR(A176)</formula>
    </cfRule>
  </conditionalFormatting>
  <hyperlinks>
    <hyperlink ref="B180:B181" location="Coverage!A1" display="Participating LA's"/>
    <hyperlink ref="B182:B183" location="IDACI!A1" display="IDACI"/>
    <hyperlink ref="B204:B205" location="'Looked After Children'!A1" display="Looked After Children"/>
    <hyperlink ref="B202:B203" location="'Court Applications'!A1" display="Court Applications"/>
    <hyperlink ref="B200:B201" location="'Child Protection Plans'!A1" display="Child Protection Plans"/>
    <hyperlink ref="B198:B199" location="'Initial CP Conferences'!A1" display="Initial Child Protection Conferences"/>
    <hyperlink ref="B196:B197" location="'Section 47 Enquiries'!A1" display="Section 47 Enquiries"/>
    <hyperlink ref="B194:B195" location="'Children in Need'!A1" display="Children in Need"/>
    <hyperlink ref="B192:B193" location="Assessments!A1" display="Assessments"/>
    <hyperlink ref="B190:B191" location="'Re-referrals'!A1" display="Re-referrals"/>
    <hyperlink ref="B188:B189" location="Referral_Source!A1" display="Referral Source"/>
    <hyperlink ref="B186:B187" location="Referrals!A1" display="Referrals"/>
    <hyperlink ref="B184:B18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4" manualBreakCount="4">
    <brk id="37" max="20" man="1"/>
    <brk id="70" max="20" man="1"/>
    <brk id="105" max="20" man="1"/>
    <brk id="140" max="20" man="1"/>
  </rowBreaks>
  <ignoredErrors>
    <ignoredError sqref="A9:A30 A110:A131 A146:A169"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defaultSize="0" autoFill="0" autoLine="0" autoPict="0" macro="[0]!CheckBox1_Click" altText="">
                <anchor>
                  <from>
                    <xdr:col>22</xdr:col>
                    <xdr:colOff>66675</xdr:colOff>
                    <xdr:row>38</xdr:row>
                    <xdr:rowOff>76200</xdr:rowOff>
                  </from>
                  <to>
                    <xdr:col>36</xdr:col>
                    <xdr:colOff>47625</xdr:colOff>
                    <xdr:row>40</xdr:row>
                    <xdr:rowOff>19050</xdr:rowOff>
                  </to>
                </anchor>
              </controlPr>
            </control>
          </mc:Choice>
        </mc:AlternateContent>
        <mc:AlternateContent xmlns:mc="http://schemas.openxmlformats.org/markup-compatibility/2006">
          <mc:Choice Requires="x14">
            <control shapeId="87042" r:id="rId5" name="Check Box 2">
              <controlPr defaultSize="0" autoFill="0" autoLine="0" autoPict="0" macro="[0]!CheckBox1_Click" altText="">
                <anchor>
                  <from>
                    <xdr:col>22</xdr:col>
                    <xdr:colOff>66675</xdr:colOff>
                    <xdr:row>39</xdr:row>
                    <xdr:rowOff>161925</xdr:rowOff>
                  </from>
                  <to>
                    <xdr:col>36</xdr:col>
                    <xdr:colOff>47625</xdr:colOff>
                    <xdr:row>41</xdr:row>
                    <xdr:rowOff>19050</xdr:rowOff>
                  </to>
                </anchor>
              </controlPr>
            </control>
          </mc:Choice>
        </mc:AlternateContent>
        <mc:AlternateContent xmlns:mc="http://schemas.openxmlformats.org/markup-compatibility/2006">
          <mc:Choice Requires="x14">
            <control shapeId="87043" r:id="rId6" name="Check Box 3">
              <controlPr defaultSize="0" autoFill="0" autoLine="0" autoPict="0" macro="[0]!CheckBox1_Click" altText="">
                <anchor>
                  <from>
                    <xdr:col>22</xdr:col>
                    <xdr:colOff>66675</xdr:colOff>
                    <xdr:row>40</xdr:row>
                    <xdr:rowOff>161925</xdr:rowOff>
                  </from>
                  <to>
                    <xdr:col>36</xdr:col>
                    <xdr:colOff>47625</xdr:colOff>
                    <xdr:row>42</xdr:row>
                    <xdr:rowOff>19050</xdr:rowOff>
                  </to>
                </anchor>
              </controlPr>
            </control>
          </mc:Choice>
        </mc:AlternateContent>
        <mc:AlternateContent xmlns:mc="http://schemas.openxmlformats.org/markup-compatibility/2006">
          <mc:Choice Requires="x14">
            <control shapeId="87044" r:id="rId7" name="Check Box 4">
              <controlPr defaultSize="0" autoFill="0" autoLine="0" autoPict="0" macro="[0]!CheckBox1_Click" altText="">
                <anchor>
                  <from>
                    <xdr:col>22</xdr:col>
                    <xdr:colOff>66675</xdr:colOff>
                    <xdr:row>41</xdr:row>
                    <xdr:rowOff>161925</xdr:rowOff>
                  </from>
                  <to>
                    <xdr:col>36</xdr:col>
                    <xdr:colOff>47625</xdr:colOff>
                    <xdr:row>43</xdr:row>
                    <xdr:rowOff>19050</xdr:rowOff>
                  </to>
                </anchor>
              </controlPr>
            </control>
          </mc:Choice>
        </mc:AlternateContent>
        <mc:AlternateContent xmlns:mc="http://schemas.openxmlformats.org/markup-compatibility/2006">
          <mc:Choice Requires="x14">
            <control shapeId="87045" r:id="rId8" name="Check Box 5">
              <controlPr defaultSize="0" autoFill="0" autoLine="0" autoPict="0" macro="[0]!CheckBox1_Click" altText="">
                <anchor>
                  <from>
                    <xdr:col>22</xdr:col>
                    <xdr:colOff>66675</xdr:colOff>
                    <xdr:row>42</xdr:row>
                    <xdr:rowOff>161925</xdr:rowOff>
                  </from>
                  <to>
                    <xdr:col>36</xdr:col>
                    <xdr:colOff>47625</xdr:colOff>
                    <xdr:row>44</xdr:row>
                    <xdr:rowOff>19050</xdr:rowOff>
                  </to>
                </anchor>
              </controlPr>
            </control>
          </mc:Choice>
        </mc:AlternateContent>
        <mc:AlternateContent xmlns:mc="http://schemas.openxmlformats.org/markup-compatibility/2006">
          <mc:Choice Requires="x14">
            <control shapeId="87046" r:id="rId9" name="Check Box 6">
              <controlPr defaultSize="0" autoFill="0" autoLine="0" autoPict="0" macro="[0]!CheckBox1_Click" altText="">
                <anchor>
                  <from>
                    <xdr:col>22</xdr:col>
                    <xdr:colOff>66675</xdr:colOff>
                    <xdr:row>43</xdr:row>
                    <xdr:rowOff>161925</xdr:rowOff>
                  </from>
                  <to>
                    <xdr:col>36</xdr:col>
                    <xdr:colOff>47625</xdr:colOff>
                    <xdr:row>45</xdr:row>
                    <xdr:rowOff>19050</xdr:rowOff>
                  </to>
                </anchor>
              </controlPr>
            </control>
          </mc:Choice>
        </mc:AlternateContent>
        <mc:AlternateContent xmlns:mc="http://schemas.openxmlformats.org/markup-compatibility/2006">
          <mc:Choice Requires="x14">
            <control shapeId="87047" r:id="rId10" name="Check Box 7">
              <controlPr defaultSize="0" autoFill="0" autoLine="0" autoPict="0" macro="[0]!CheckBox1_Click" altText="">
                <anchor>
                  <from>
                    <xdr:col>22</xdr:col>
                    <xdr:colOff>66675</xdr:colOff>
                    <xdr:row>44</xdr:row>
                    <xdr:rowOff>161925</xdr:rowOff>
                  </from>
                  <to>
                    <xdr:col>36</xdr:col>
                    <xdr:colOff>47625</xdr:colOff>
                    <xdr:row>46</xdr:row>
                    <xdr:rowOff>19050</xdr:rowOff>
                  </to>
                </anchor>
              </controlPr>
            </control>
          </mc:Choice>
        </mc:AlternateContent>
        <mc:AlternateContent xmlns:mc="http://schemas.openxmlformats.org/markup-compatibility/2006">
          <mc:Choice Requires="x14">
            <control shapeId="87048" r:id="rId11" name="Check Box 8">
              <controlPr defaultSize="0" autoFill="0" autoLine="0" autoPict="0" macro="[0]!CheckBox1_Click" altText="">
                <anchor>
                  <from>
                    <xdr:col>22</xdr:col>
                    <xdr:colOff>66675</xdr:colOff>
                    <xdr:row>45</xdr:row>
                    <xdr:rowOff>161925</xdr:rowOff>
                  </from>
                  <to>
                    <xdr:col>36</xdr:col>
                    <xdr:colOff>47625</xdr:colOff>
                    <xdr:row>47</xdr:row>
                    <xdr:rowOff>19050</xdr:rowOff>
                  </to>
                </anchor>
              </controlPr>
            </control>
          </mc:Choice>
        </mc:AlternateContent>
        <mc:AlternateContent xmlns:mc="http://schemas.openxmlformats.org/markup-compatibility/2006">
          <mc:Choice Requires="x14">
            <control shapeId="87049" r:id="rId12" name="Check Box 9">
              <controlPr defaultSize="0" autoFill="0" autoLine="0" autoPict="0" macro="[0]!CheckBox1_Click" altText="">
                <anchor>
                  <from>
                    <xdr:col>22</xdr:col>
                    <xdr:colOff>66675</xdr:colOff>
                    <xdr:row>46</xdr:row>
                    <xdr:rowOff>161925</xdr:rowOff>
                  </from>
                  <to>
                    <xdr:col>36</xdr:col>
                    <xdr:colOff>47625</xdr:colOff>
                    <xdr:row>48</xdr:row>
                    <xdr:rowOff>19050</xdr:rowOff>
                  </to>
                </anchor>
              </controlPr>
            </control>
          </mc:Choice>
        </mc:AlternateContent>
        <mc:AlternateContent xmlns:mc="http://schemas.openxmlformats.org/markup-compatibility/2006">
          <mc:Choice Requires="x14">
            <control shapeId="87050" r:id="rId13" name="Check Box 10">
              <controlPr defaultSize="0" autoFill="0" autoLine="0" autoPict="0" macro="[0]!CheckBox1_Click" altText="">
                <anchor>
                  <from>
                    <xdr:col>22</xdr:col>
                    <xdr:colOff>66675</xdr:colOff>
                    <xdr:row>47</xdr:row>
                    <xdr:rowOff>161925</xdr:rowOff>
                  </from>
                  <to>
                    <xdr:col>36</xdr:col>
                    <xdr:colOff>47625</xdr:colOff>
                    <xdr:row>49</xdr:row>
                    <xdr:rowOff>19050</xdr:rowOff>
                  </to>
                </anchor>
              </controlPr>
            </control>
          </mc:Choice>
        </mc:AlternateContent>
        <mc:AlternateContent xmlns:mc="http://schemas.openxmlformats.org/markup-compatibility/2006">
          <mc:Choice Requires="x14">
            <control shapeId="87051" r:id="rId14" name="Check Box 11">
              <controlPr defaultSize="0" autoFill="0" autoLine="0" autoPict="0" macro="[0]!CheckBox1_Click" altText="">
                <anchor>
                  <from>
                    <xdr:col>22</xdr:col>
                    <xdr:colOff>66675</xdr:colOff>
                    <xdr:row>48</xdr:row>
                    <xdr:rowOff>161925</xdr:rowOff>
                  </from>
                  <to>
                    <xdr:col>36</xdr:col>
                    <xdr:colOff>47625</xdr:colOff>
                    <xdr:row>50</xdr:row>
                    <xdr:rowOff>19050</xdr:rowOff>
                  </to>
                </anchor>
              </controlPr>
            </control>
          </mc:Choice>
        </mc:AlternateContent>
        <mc:AlternateContent xmlns:mc="http://schemas.openxmlformats.org/markup-compatibility/2006">
          <mc:Choice Requires="x14">
            <control shapeId="87052" r:id="rId15" name="Check Box 12">
              <controlPr defaultSize="0" autoFill="0" autoLine="0" autoPict="0" macro="[0]!CheckBox1_Click" altText="">
                <anchor>
                  <from>
                    <xdr:col>22</xdr:col>
                    <xdr:colOff>66675</xdr:colOff>
                    <xdr:row>49</xdr:row>
                    <xdr:rowOff>161925</xdr:rowOff>
                  </from>
                  <to>
                    <xdr:col>36</xdr:col>
                    <xdr:colOff>47625</xdr:colOff>
                    <xdr:row>51</xdr:row>
                    <xdr:rowOff>19050</xdr:rowOff>
                  </to>
                </anchor>
              </controlPr>
            </control>
          </mc:Choice>
        </mc:AlternateContent>
        <mc:AlternateContent xmlns:mc="http://schemas.openxmlformats.org/markup-compatibility/2006">
          <mc:Choice Requires="x14">
            <control shapeId="87053" r:id="rId16" name="Check Box 13">
              <controlPr defaultSize="0" autoFill="0" autoLine="0" autoPict="0" macro="[0]!CheckBox1_Click" altText="">
                <anchor>
                  <from>
                    <xdr:col>22</xdr:col>
                    <xdr:colOff>66675</xdr:colOff>
                    <xdr:row>50</xdr:row>
                    <xdr:rowOff>161925</xdr:rowOff>
                  </from>
                  <to>
                    <xdr:col>36</xdr:col>
                    <xdr:colOff>47625</xdr:colOff>
                    <xdr:row>52</xdr:row>
                    <xdr:rowOff>19050</xdr:rowOff>
                  </to>
                </anchor>
              </controlPr>
            </control>
          </mc:Choice>
        </mc:AlternateContent>
        <mc:AlternateContent xmlns:mc="http://schemas.openxmlformats.org/markup-compatibility/2006">
          <mc:Choice Requires="x14">
            <control shapeId="87054" r:id="rId17" name="Check Box 14">
              <controlPr defaultSize="0" autoFill="0" autoLine="0" autoPict="0" macro="[0]!CheckBox1_Click" altText="">
                <anchor>
                  <from>
                    <xdr:col>22</xdr:col>
                    <xdr:colOff>66675</xdr:colOff>
                    <xdr:row>51</xdr:row>
                    <xdr:rowOff>161925</xdr:rowOff>
                  </from>
                  <to>
                    <xdr:col>36</xdr:col>
                    <xdr:colOff>47625</xdr:colOff>
                    <xdr:row>53</xdr:row>
                    <xdr:rowOff>19050</xdr:rowOff>
                  </to>
                </anchor>
              </controlPr>
            </control>
          </mc:Choice>
        </mc:AlternateContent>
        <mc:AlternateContent xmlns:mc="http://schemas.openxmlformats.org/markup-compatibility/2006">
          <mc:Choice Requires="x14">
            <control shapeId="87055" r:id="rId18" name="Check Box 15">
              <controlPr defaultSize="0" autoFill="0" autoLine="0" autoPict="0" macro="[0]!CheckBox1_Click" altText="">
                <anchor>
                  <from>
                    <xdr:col>22</xdr:col>
                    <xdr:colOff>66675</xdr:colOff>
                    <xdr:row>52</xdr:row>
                    <xdr:rowOff>161925</xdr:rowOff>
                  </from>
                  <to>
                    <xdr:col>36</xdr:col>
                    <xdr:colOff>47625</xdr:colOff>
                    <xdr:row>54</xdr:row>
                    <xdr:rowOff>19050</xdr:rowOff>
                  </to>
                </anchor>
              </controlPr>
            </control>
          </mc:Choice>
        </mc:AlternateContent>
        <mc:AlternateContent xmlns:mc="http://schemas.openxmlformats.org/markup-compatibility/2006">
          <mc:Choice Requires="x14">
            <control shapeId="87056" r:id="rId19" name="Check Box 16">
              <controlPr defaultSize="0" autoFill="0" autoLine="0" autoPict="0" macro="[0]!CheckBox1_Click" altText="">
                <anchor>
                  <from>
                    <xdr:col>22</xdr:col>
                    <xdr:colOff>66675</xdr:colOff>
                    <xdr:row>53</xdr:row>
                    <xdr:rowOff>161925</xdr:rowOff>
                  </from>
                  <to>
                    <xdr:col>36</xdr:col>
                    <xdr:colOff>47625</xdr:colOff>
                    <xdr:row>55</xdr:row>
                    <xdr:rowOff>19050</xdr:rowOff>
                  </to>
                </anchor>
              </controlPr>
            </control>
          </mc:Choice>
        </mc:AlternateContent>
        <mc:AlternateContent xmlns:mc="http://schemas.openxmlformats.org/markup-compatibility/2006">
          <mc:Choice Requires="x14">
            <control shapeId="87057" r:id="rId20" name="Check Box 17">
              <controlPr defaultSize="0" autoFill="0" autoLine="0" autoPict="0" macro="[0]!CheckBox1_Click" altText="">
                <anchor>
                  <from>
                    <xdr:col>22</xdr:col>
                    <xdr:colOff>66675</xdr:colOff>
                    <xdr:row>56</xdr:row>
                    <xdr:rowOff>161925</xdr:rowOff>
                  </from>
                  <to>
                    <xdr:col>36</xdr:col>
                    <xdr:colOff>47625</xdr:colOff>
                    <xdr:row>58</xdr:row>
                    <xdr:rowOff>19050</xdr:rowOff>
                  </to>
                </anchor>
              </controlPr>
            </control>
          </mc:Choice>
        </mc:AlternateContent>
        <mc:AlternateContent xmlns:mc="http://schemas.openxmlformats.org/markup-compatibility/2006">
          <mc:Choice Requires="x14">
            <control shapeId="87058" r:id="rId21" name="Check Box 18">
              <controlPr defaultSize="0" autoFill="0" autoLine="0" autoPict="0" macro="[0]!CheckBox1_Click" altText="">
                <anchor>
                  <from>
                    <xdr:col>22</xdr:col>
                    <xdr:colOff>66675</xdr:colOff>
                    <xdr:row>57</xdr:row>
                    <xdr:rowOff>161925</xdr:rowOff>
                  </from>
                  <to>
                    <xdr:col>36</xdr:col>
                    <xdr:colOff>47625</xdr:colOff>
                    <xdr:row>59</xdr:row>
                    <xdr:rowOff>19050</xdr:rowOff>
                  </to>
                </anchor>
              </controlPr>
            </control>
          </mc:Choice>
        </mc:AlternateContent>
        <mc:AlternateContent xmlns:mc="http://schemas.openxmlformats.org/markup-compatibility/2006">
          <mc:Choice Requires="x14">
            <control shapeId="87059" r:id="rId22" name="Check Box 19">
              <controlPr defaultSize="0" autoFill="0" autoLine="0" autoPict="0" macro="[0]!CheckBox1_Click" altText="">
                <anchor>
                  <from>
                    <xdr:col>22</xdr:col>
                    <xdr:colOff>66675</xdr:colOff>
                    <xdr:row>58</xdr:row>
                    <xdr:rowOff>161925</xdr:rowOff>
                  </from>
                  <to>
                    <xdr:col>36</xdr:col>
                    <xdr:colOff>47625</xdr:colOff>
                    <xdr:row>60</xdr:row>
                    <xdr:rowOff>19050</xdr:rowOff>
                  </to>
                </anchor>
              </controlPr>
            </control>
          </mc:Choice>
        </mc:AlternateContent>
        <mc:AlternateContent xmlns:mc="http://schemas.openxmlformats.org/markup-compatibility/2006">
          <mc:Choice Requires="x14">
            <control shapeId="87060" r:id="rId23" name="Check Box 20">
              <controlPr defaultSize="0" autoFill="0" autoLine="0" autoPict="0" macro="[0]!CheckBox1_Click" altText="">
                <anchor>
                  <from>
                    <xdr:col>22</xdr:col>
                    <xdr:colOff>66675</xdr:colOff>
                    <xdr:row>59</xdr:row>
                    <xdr:rowOff>161925</xdr:rowOff>
                  </from>
                  <to>
                    <xdr:col>36</xdr:col>
                    <xdr:colOff>47625</xdr:colOff>
                    <xdr:row>61</xdr:row>
                    <xdr:rowOff>19050</xdr:rowOff>
                  </to>
                </anchor>
              </controlPr>
            </control>
          </mc:Choice>
        </mc:AlternateContent>
        <mc:AlternateContent xmlns:mc="http://schemas.openxmlformats.org/markup-compatibility/2006">
          <mc:Choice Requires="x14">
            <control shapeId="87061" r:id="rId24" name="Check Box 21">
              <controlPr defaultSize="0" autoFill="0" autoLine="0" autoPict="0" macro="[0]!CheckBox1_Click" altText="">
                <anchor>
                  <from>
                    <xdr:col>22</xdr:col>
                    <xdr:colOff>66675</xdr:colOff>
                    <xdr:row>60</xdr:row>
                    <xdr:rowOff>161925</xdr:rowOff>
                  </from>
                  <to>
                    <xdr:col>36</xdr:col>
                    <xdr:colOff>47625</xdr:colOff>
                    <xdr:row>62</xdr:row>
                    <xdr:rowOff>19050</xdr:rowOff>
                  </to>
                </anchor>
              </controlPr>
            </control>
          </mc:Choice>
        </mc:AlternateContent>
        <mc:AlternateContent xmlns:mc="http://schemas.openxmlformats.org/markup-compatibility/2006">
          <mc:Choice Requires="x14">
            <control shapeId="87062" r:id="rId25" name="Check Box 22">
              <controlPr defaultSize="0" autoFill="0" autoLine="0" autoPict="0" macro="[0]!CheckBox1_Click" altText="">
                <anchor>
                  <from>
                    <xdr:col>22</xdr:col>
                    <xdr:colOff>66675</xdr:colOff>
                    <xdr:row>54</xdr:row>
                    <xdr:rowOff>161925</xdr:rowOff>
                  </from>
                  <to>
                    <xdr:col>36</xdr:col>
                    <xdr:colOff>47625</xdr:colOff>
                    <xdr:row>56</xdr:row>
                    <xdr:rowOff>19050</xdr:rowOff>
                  </to>
                </anchor>
              </controlPr>
            </control>
          </mc:Choice>
        </mc:AlternateContent>
        <mc:AlternateContent xmlns:mc="http://schemas.openxmlformats.org/markup-compatibility/2006">
          <mc:Choice Requires="x14">
            <control shapeId="87063" r:id="rId26" name="Check Box 23">
              <controlPr defaultSize="0" autoFill="0" autoLine="0" autoPict="0" macro="[0]!CheckBox1_Click" altText="">
                <anchor>
                  <from>
                    <xdr:col>22</xdr:col>
                    <xdr:colOff>66675</xdr:colOff>
                    <xdr:row>55</xdr:row>
                    <xdr:rowOff>161925</xdr:rowOff>
                  </from>
                  <to>
                    <xdr:col>36</xdr:col>
                    <xdr:colOff>47625</xdr:colOff>
                    <xdr:row>57</xdr:row>
                    <xdr:rowOff>19050</xdr:rowOff>
                  </to>
                </anchor>
              </controlPr>
            </control>
          </mc:Choice>
        </mc:AlternateContent>
        <mc:AlternateContent xmlns:mc="http://schemas.openxmlformats.org/markup-compatibility/2006">
          <mc:Choice Requires="x14">
            <control shapeId="87064" r:id="rId27" name="Check Box 24">
              <controlPr defaultSize="0" autoFill="0" autoLine="0" autoPict="0" macro="[0]!CheckBox1_Click" altText="">
                <anchor>
                  <from>
                    <xdr:col>22</xdr:col>
                    <xdr:colOff>66675</xdr:colOff>
                    <xdr:row>61</xdr:row>
                    <xdr:rowOff>161925</xdr:rowOff>
                  </from>
                  <to>
                    <xdr:col>36</xdr:col>
                    <xdr:colOff>47625</xdr:colOff>
                    <xdr:row>63</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FFFF00"/>
  </sheetPr>
  <dimension ref="A1:AX26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3.57031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50" width="9.140625" style="116" hidden="1" customWidth="1"/>
    <col min="51" max="52" width="9.140625" style="116" customWidth="1"/>
    <col min="5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37</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855" t="s">
        <v>156</v>
      </c>
      <c r="C5" s="783"/>
      <c r="D5" s="783"/>
      <c r="E5" s="783"/>
      <c r="F5" s="783"/>
      <c r="G5" s="783"/>
      <c r="H5" s="783"/>
      <c r="I5" s="783"/>
      <c r="J5" s="783"/>
      <c r="K5" s="783"/>
      <c r="L5" s="783"/>
      <c r="M5" s="783"/>
      <c r="N5" s="783"/>
      <c r="O5" s="106"/>
      <c r="P5" s="106"/>
      <c r="Q5" s="106"/>
      <c r="R5" s="106"/>
      <c r="S5" s="106"/>
      <c r="T5" s="106"/>
      <c r="U5" s="173"/>
      <c r="V5" s="190"/>
      <c r="W5" s="206"/>
      <c r="X5" s="97"/>
      <c r="Y5" s="97"/>
      <c r="Z5" s="97"/>
      <c r="AA5" s="97"/>
      <c r="AB5" s="97"/>
      <c r="AC5" s="97"/>
      <c r="AD5" s="97"/>
      <c r="AE5" s="97"/>
      <c r="AF5" s="97"/>
      <c r="AG5" s="97"/>
      <c r="AH5" s="97"/>
      <c r="AI5" s="97"/>
      <c r="AJ5" s="238"/>
    </row>
    <row r="6" spans="1:44" ht="13.5" customHeight="1" x14ac:dyDescent="0.2">
      <c r="A6" s="171"/>
      <c r="B6" s="783"/>
      <c r="C6" s="783"/>
      <c r="D6" s="783"/>
      <c r="E6" s="783"/>
      <c r="F6" s="783"/>
      <c r="G6" s="783"/>
      <c r="H6" s="783"/>
      <c r="I6" s="783"/>
      <c r="J6" s="783"/>
      <c r="K6" s="783"/>
      <c r="L6" s="783"/>
      <c r="M6" s="783"/>
      <c r="N6" s="783"/>
      <c r="O6" s="106"/>
      <c r="P6" s="106"/>
      <c r="Q6" s="106"/>
      <c r="R6" s="106"/>
      <c r="S6" s="106"/>
      <c r="T6" s="106"/>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4">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758</v>
      </c>
      <c r="E9" s="150">
        <v>774</v>
      </c>
      <c r="F9" s="150">
        <v>748</v>
      </c>
      <c r="G9" s="150">
        <v>839</v>
      </c>
      <c r="H9" s="678">
        <v>981</v>
      </c>
      <c r="I9" s="461">
        <f>IF(H9=0,"",(H9-E9)/E9)</f>
        <v>0.26744186046511625</v>
      </c>
      <c r="J9" s="152"/>
      <c r="K9" s="153">
        <f>IF(D9=0,#N/A,D9/Population!C8*10000)</f>
        <v>284.96240601503757</v>
      </c>
      <c r="L9" s="153">
        <f>IF(E9=0,#N/A,E9/Population!D8*10000)</f>
        <v>285.60885608856086</v>
      </c>
      <c r="M9" s="153">
        <f>IF(F9=0,#N/A,F9/Population!E8*10000)</f>
        <v>269.06474820143887</v>
      </c>
      <c r="N9" s="153">
        <f>IF(G9=0,#N/A,G9/Population!F8*10000)</f>
        <v>297.51773049645391</v>
      </c>
      <c r="O9" s="154">
        <f>IF(H9=0,#N/A,H9/Population!G8*10000)</f>
        <v>348.1933697735501</v>
      </c>
      <c r="P9" s="466">
        <f t="shared" ref="P9:P30" si="1">IF(ISNA(VLOOKUP(B9,$AF$9:$AH$27,3,FALSE)),"--",VLOOKUP(B9,$AF$9:$AH$27,3,FALSE))</f>
        <v>15</v>
      </c>
      <c r="Q9" s="106"/>
      <c r="R9" s="456">
        <f>IDACI!C8</f>
        <v>11</v>
      </c>
      <c r="S9" s="457">
        <f>(R9*$Y$68)+$Z$68</f>
        <v>285.19709999999998</v>
      </c>
      <c r="T9" s="458">
        <f>O9-S9</f>
        <v>62.996269773550125</v>
      </c>
      <c r="U9" s="175"/>
      <c r="V9" s="191"/>
      <c r="W9" s="208"/>
      <c r="X9" s="213" t="str">
        <f t="shared" ref="X9:X30"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348.1933697735501</v>
      </c>
      <c r="AH9" s="216">
        <f>RANK(AG9,$AG$9:$AG$27,1)</f>
        <v>15</v>
      </c>
      <c r="AI9" s="239"/>
      <c r="AJ9" s="240"/>
    </row>
    <row r="10" spans="1:44" s="138" customFormat="1" ht="13.5" customHeight="1" x14ac:dyDescent="0.2">
      <c r="A10" s="610" t="e">
        <f>VLOOKUP(B10,Sheet1!$B$4:$C$25,2,FALSE)</f>
        <v>#N/A</v>
      </c>
      <c r="B10" s="149" t="s">
        <v>47</v>
      </c>
      <c r="C10" s="133"/>
      <c r="D10" s="150">
        <v>1812</v>
      </c>
      <c r="E10" s="150">
        <v>1796</v>
      </c>
      <c r="F10" s="150">
        <v>2475</v>
      </c>
      <c r="G10" s="150">
        <v>2347</v>
      </c>
      <c r="H10" s="678">
        <v>2166</v>
      </c>
      <c r="I10" s="461">
        <f t="shared" ref="I10:I30" si="3">IF(H10=0,"",(H10-E10)/E10)</f>
        <v>0.20601336302895323</v>
      </c>
      <c r="J10" s="152"/>
      <c r="K10" s="153">
        <f>IF(D10=0,#N/A,D10/Population!C9*10000)</f>
        <v>360.95617529880474</v>
      </c>
      <c r="L10" s="153">
        <f>IF(E10=0,#N/A,E10/Population!D9*10000)</f>
        <v>355.6435643564356</v>
      </c>
      <c r="M10" s="153">
        <f>IF(F10=0,#N/A,F10/Population!E9*10000)</f>
        <v>485.29411764705884</v>
      </c>
      <c r="N10" s="153">
        <f>IF(G10=0,#N/A,G10/Population!F9*10000)</f>
        <v>458.3984375</v>
      </c>
      <c r="O10" s="154">
        <f>IF(H10=0,#N/A,H10/Population!G9*10000)</f>
        <v>422.37865876250459</v>
      </c>
      <c r="P10" s="466">
        <f t="shared" si="1"/>
        <v>16</v>
      </c>
      <c r="Q10" s="106"/>
      <c r="R10" s="456">
        <f>IDACI!C9</f>
        <v>18.3</v>
      </c>
      <c r="S10" s="457">
        <f t="shared" ref="S10:S32" si="4">(R10*$Y$68)+$Z$68</f>
        <v>340.13763</v>
      </c>
      <c r="T10" s="458">
        <f t="shared" ref="T10:T32" si="5">O10-S10</f>
        <v>82.241028762504584</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154">
        <f t="shared" ref="AG10:AG21" si="7">O10</f>
        <v>422.37865876250459</v>
      </c>
      <c r="AH10" s="216">
        <f t="shared" ref="AH10:AH27" si="8">RANK(AG10,$AG$9:$AG$27,1)</f>
        <v>16</v>
      </c>
      <c r="AI10" s="239"/>
      <c r="AJ10" s="240"/>
    </row>
    <row r="11" spans="1:44" s="138" customFormat="1" ht="13.5" customHeight="1" x14ac:dyDescent="0.2">
      <c r="A11" s="610" t="e">
        <f>VLOOKUP(B11,Sheet1!$B$4:$C$25,2,FALSE)</f>
        <v>#N/A</v>
      </c>
      <c r="B11" s="149" t="s">
        <v>11</v>
      </c>
      <c r="C11" s="133"/>
      <c r="D11" s="150">
        <v>1973</v>
      </c>
      <c r="E11" s="150">
        <v>2417</v>
      </c>
      <c r="F11" s="150">
        <v>2703</v>
      </c>
      <c r="G11" s="150">
        <v>2635</v>
      </c>
      <c r="H11" s="678">
        <v>3363</v>
      </c>
      <c r="I11" s="461">
        <f t="shared" si="3"/>
        <v>0.39139429044269758</v>
      </c>
      <c r="J11" s="152"/>
      <c r="K11" s="153">
        <f>IF(D11=0,#N/A,D11/Population!C10*10000)</f>
        <v>169.64746345657784</v>
      </c>
      <c r="L11" s="153">
        <f>IF(E11=0,#N/A,E11/Population!D10*10000)</f>
        <v>205.52721088435374</v>
      </c>
      <c r="M11" s="153">
        <f>IF(F11=0,#N/A,F11/Population!E10*10000)</f>
        <v>227.33389402859547</v>
      </c>
      <c r="N11" s="153">
        <f>IF(G11=0,#N/A,G11/Population!F10*10000)</f>
        <v>218.49087893864015</v>
      </c>
      <c r="O11" s="154">
        <f>IF(H11=0,#N/A,H11/Population!G10*10000)</f>
        <v>275.19332269547073</v>
      </c>
      <c r="P11" s="466">
        <f t="shared" si="1"/>
        <v>4</v>
      </c>
      <c r="Q11" s="106"/>
      <c r="R11" s="456">
        <f>IDACI!C10</f>
        <v>9.8000000000000007</v>
      </c>
      <c r="S11" s="457">
        <f t="shared" si="4"/>
        <v>276.16577999999998</v>
      </c>
      <c r="T11" s="458">
        <f t="shared" si="5"/>
        <v>-0.97245730452925727</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154">
        <f t="shared" si="7"/>
        <v>275.19332269547073</v>
      </c>
      <c r="AH11" s="216">
        <f t="shared" si="8"/>
        <v>4</v>
      </c>
      <c r="AI11" s="239"/>
      <c r="AJ11" s="240"/>
    </row>
    <row r="12" spans="1:44" s="138" customFormat="1" ht="13.5" customHeight="1" x14ac:dyDescent="0.2">
      <c r="A12" s="610" t="e">
        <f>VLOOKUP(B12,Sheet1!$B$4:$C$25,2,FALSE)</f>
        <v>#N/A</v>
      </c>
      <c r="B12" s="149" t="s">
        <v>5</v>
      </c>
      <c r="C12" s="133"/>
      <c r="D12" s="150">
        <v>4863</v>
      </c>
      <c r="E12" s="155">
        <v>4325</v>
      </c>
      <c r="F12" s="150">
        <v>3351</v>
      </c>
      <c r="G12" s="150">
        <v>2999</v>
      </c>
      <c r="H12" s="678">
        <v>3140</v>
      </c>
      <c r="I12" s="461">
        <f t="shared" si="3"/>
        <v>-0.27398843930635836</v>
      </c>
      <c r="J12" s="152"/>
      <c r="K12" s="153">
        <f>IF(D12=0,#N/A,D12/Population!C11*10000)</f>
        <v>465.80459770114942</v>
      </c>
      <c r="L12" s="153">
        <f>IF(E12=0,#N/A,E12/Population!D11*10000)</f>
        <v>412.69083969465652</v>
      </c>
      <c r="M12" s="153">
        <f>IF(F12=0,#N/A,F12/Population!E11*10000)</f>
        <v>317.93168880455408</v>
      </c>
      <c r="N12" s="153">
        <f>IF(G12=0,#N/A,G12/Population!F11*10000)</f>
        <v>283.19169027384328</v>
      </c>
      <c r="O12" s="154">
        <f>IF(H12=0,#N/A,H12/Population!G11*10000)</f>
        <v>296.44175485966218</v>
      </c>
      <c r="P12" s="466">
        <f t="shared" si="1"/>
        <v>9</v>
      </c>
      <c r="Q12" s="106"/>
      <c r="R12" s="456">
        <f>IDACI!C11</f>
        <v>17.399999999999999</v>
      </c>
      <c r="S12" s="457">
        <f t="shared" si="4"/>
        <v>333.36414000000002</v>
      </c>
      <c r="T12" s="458">
        <f t="shared" si="5"/>
        <v>-36.922385140337838</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154">
        <f t="shared" si="7"/>
        <v>296.44175485966218</v>
      </c>
      <c r="AH12" s="216">
        <f t="shared" si="8"/>
        <v>9</v>
      </c>
      <c r="AI12" s="239"/>
      <c r="AJ12" s="240"/>
    </row>
    <row r="13" spans="1:44" s="138" customFormat="1" ht="13.5" customHeight="1" x14ac:dyDescent="0.2">
      <c r="A13" s="610" t="e">
        <f>VLOOKUP(B13,Sheet1!$B$4:$C$25,2,FALSE)</f>
        <v>#N/A</v>
      </c>
      <c r="B13" s="149" t="s">
        <v>7</v>
      </c>
      <c r="C13" s="133"/>
      <c r="D13" s="150">
        <v>6502</v>
      </c>
      <c r="E13" s="150">
        <v>8020</v>
      </c>
      <c r="F13" s="156">
        <v>7818</v>
      </c>
      <c r="G13" s="156">
        <v>8732</v>
      </c>
      <c r="H13" s="678">
        <v>8713</v>
      </c>
      <c r="I13" s="461">
        <f t="shared" si="3"/>
        <v>8.6408977556109726E-2</v>
      </c>
      <c r="J13" s="152"/>
      <c r="K13" s="153">
        <f>IF(D13=0,#N/A,D13/Population!C12*10000)</f>
        <v>231.47027411890352</v>
      </c>
      <c r="L13" s="153">
        <f>IF(E13=0,#N/A,E13/Population!D12*10000)</f>
        <v>284.49804895352963</v>
      </c>
      <c r="M13" s="153">
        <f>IF(F13=0,#N/A,F13/Population!E12*10000)</f>
        <v>277.72646536412077</v>
      </c>
      <c r="N13" s="153">
        <f>IF(G13=0,#N/A,G13/Population!F12*10000)</f>
        <v>309.7552323518978</v>
      </c>
      <c r="O13" s="154">
        <f>IF(H13=0,#N/A,H13/Population!G12*10000)</f>
        <v>308.10740087202208</v>
      </c>
      <c r="P13" s="466">
        <f t="shared" si="1"/>
        <v>12</v>
      </c>
      <c r="Q13" s="106"/>
      <c r="R13" s="456">
        <f>IDACI!C12</f>
        <v>11.799999999999999</v>
      </c>
      <c r="S13" s="457">
        <f t="shared" si="4"/>
        <v>291.21798000000001</v>
      </c>
      <c r="T13" s="458">
        <f t="shared" si="5"/>
        <v>16.889420872022072</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154">
        <f t="shared" si="7"/>
        <v>308.10740087202208</v>
      </c>
      <c r="AH13" s="216">
        <f t="shared" si="8"/>
        <v>12</v>
      </c>
      <c r="AI13" s="239"/>
      <c r="AJ13" s="240"/>
    </row>
    <row r="14" spans="1:44" s="138" customFormat="1" ht="13.5" customHeight="1" x14ac:dyDescent="0.2">
      <c r="A14" s="610" t="e">
        <f>VLOOKUP(B14,Sheet1!$B$4:$C$25,2,FALSE)</f>
        <v>#N/A</v>
      </c>
      <c r="B14" s="149" t="s">
        <v>2</v>
      </c>
      <c r="C14" s="133"/>
      <c r="D14" s="150">
        <v>1232</v>
      </c>
      <c r="E14" s="150">
        <v>1155</v>
      </c>
      <c r="F14" s="150">
        <v>1092</v>
      </c>
      <c r="G14" s="150">
        <v>1302</v>
      </c>
      <c r="H14" s="678">
        <v>1247</v>
      </c>
      <c r="I14" s="461">
        <f t="shared" si="3"/>
        <v>7.9653679653679657E-2</v>
      </c>
      <c r="J14" s="152"/>
      <c r="K14" s="153">
        <f>IF(D14=0,#N/A,D14/Population!C13*10000)</f>
        <v>473.84615384615387</v>
      </c>
      <c r="L14" s="153">
        <f>IF(E14=0,#N/A,E14/Population!D13*10000)</f>
        <v>447.67441860465112</v>
      </c>
      <c r="M14" s="153">
        <f>IF(F14=0,#N/A,F14/Population!E13*10000)</f>
        <v>428.23529411764707</v>
      </c>
      <c r="N14" s="153">
        <f>IF(G14=0,#N/A,G14/Population!F13*10000)</f>
        <v>514.62450592885375</v>
      </c>
      <c r="O14" s="154">
        <f>IF(H14=0,#N/A,H14/Population!G13*10000)</f>
        <v>494.84126984126982</v>
      </c>
      <c r="P14" s="466">
        <f t="shared" si="1"/>
        <v>19</v>
      </c>
      <c r="Q14" s="106"/>
      <c r="R14" s="456">
        <f>IDACI!C13</f>
        <v>20.399999999999999</v>
      </c>
      <c r="S14" s="457">
        <f t="shared" si="4"/>
        <v>355.94243999999998</v>
      </c>
      <c r="T14" s="458">
        <f t="shared" si="5"/>
        <v>138.89882984126984</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154">
        <f t="shared" si="7"/>
        <v>494.84126984126982</v>
      </c>
      <c r="AH14" s="216">
        <f t="shared" si="8"/>
        <v>19</v>
      </c>
      <c r="AI14" s="239"/>
      <c r="AJ14" s="240"/>
      <c r="AR14" s="138" t="s">
        <v>106</v>
      </c>
    </row>
    <row r="15" spans="1:44" s="138" customFormat="1" ht="13.5" customHeight="1" x14ac:dyDescent="0.2">
      <c r="A15" s="610" t="e">
        <f>VLOOKUP(B15,Sheet1!$B$4:$C$25,2,FALSE)</f>
        <v>#N/A</v>
      </c>
      <c r="B15" s="149" t="s">
        <v>12</v>
      </c>
      <c r="C15" s="133"/>
      <c r="D15" s="150">
        <v>8827</v>
      </c>
      <c r="E15" s="150">
        <v>10030</v>
      </c>
      <c r="F15" s="150">
        <v>9182</v>
      </c>
      <c r="G15" s="150">
        <v>9290</v>
      </c>
      <c r="H15" s="678">
        <v>10005</v>
      </c>
      <c r="I15" s="461">
        <f t="shared" si="3"/>
        <v>-2.4925224327018943E-3</v>
      </c>
      <c r="J15" s="152"/>
      <c r="K15" s="153">
        <f>IF(D15=0,#N/A,D15/Population!C14*10000)</f>
        <v>272.52238345168263</v>
      </c>
      <c r="L15" s="153">
        <f>IF(E15=0,#N/A,E15/Population!D14*10000)</f>
        <v>308.04668304668303</v>
      </c>
      <c r="M15" s="153">
        <f>IF(F15=0,#N/A,F15/Population!E14*10000)</f>
        <v>279.68321657021016</v>
      </c>
      <c r="N15" s="153">
        <f>IF(G15=0,#N/A,G15/Population!F14*10000)</f>
        <v>281.17433414043586</v>
      </c>
      <c r="O15" s="154">
        <f>IF(H15=0,#N/A,H15/Population!G14*10000)</f>
        <v>300.40985452416339</v>
      </c>
      <c r="P15" s="466">
        <f t="shared" si="1"/>
        <v>10</v>
      </c>
      <c r="Q15" s="106"/>
      <c r="R15" s="456">
        <f>IDACI!C14</f>
        <v>17.8</v>
      </c>
      <c r="S15" s="457">
        <f t="shared" si="4"/>
        <v>336.37457999999998</v>
      </c>
      <c r="T15" s="458">
        <f t="shared" si="5"/>
        <v>-35.964725475836588</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154">
        <f t="shared" si="7"/>
        <v>300.40985452416339</v>
      </c>
      <c r="AH15" s="216">
        <f t="shared" si="8"/>
        <v>10</v>
      </c>
      <c r="AI15" s="239"/>
      <c r="AJ15" s="240"/>
    </row>
    <row r="16" spans="1:44" s="138" customFormat="1" ht="13.5" customHeight="1" x14ac:dyDescent="0.2">
      <c r="A16" s="610" t="e">
        <f>VLOOKUP(B16,Sheet1!$B$4:$C$25,2,FALSE)</f>
        <v>#N/A</v>
      </c>
      <c r="B16" s="149" t="s">
        <v>3</v>
      </c>
      <c r="C16" s="133"/>
      <c r="D16" s="150">
        <v>1812</v>
      </c>
      <c r="E16" s="390">
        <v>2589</v>
      </c>
      <c r="F16" s="390">
        <v>2544</v>
      </c>
      <c r="G16" s="390">
        <v>2618</v>
      </c>
      <c r="H16" s="678">
        <v>1776</v>
      </c>
      <c r="I16" s="461">
        <f t="shared" si="3"/>
        <v>-0.31402085747392816</v>
      </c>
      <c r="J16" s="152"/>
      <c r="K16" s="153">
        <f>IF(D16=0,#N/A,D16/Population!C15*10000)</f>
        <v>297.53694581280786</v>
      </c>
      <c r="L16" s="153">
        <f>IF(E16=0,#N/A,E16/Population!D15*10000)</f>
        <v>420.29220779220776</v>
      </c>
      <c r="M16" s="153">
        <f>IF(F16=0,#N/A,F16/Population!E15*10000)</f>
        <v>407.03999999999996</v>
      </c>
      <c r="N16" s="153">
        <f>IF(G16=0,#N/A,G16/Population!F15*10000)</f>
        <v>414.24050632911394</v>
      </c>
      <c r="O16" s="154">
        <f>IF(H16=0,#N/A,H16/Population!G15*10000)</f>
        <v>278.82003862034315</v>
      </c>
      <c r="P16" s="466">
        <f t="shared" si="1"/>
        <v>5</v>
      </c>
      <c r="Q16" s="106"/>
      <c r="R16" s="456">
        <f>IDACI!C15</f>
        <v>22</v>
      </c>
      <c r="S16" s="457">
        <f t="shared" si="4"/>
        <v>367.98419999999999</v>
      </c>
      <c r="T16" s="458">
        <f t="shared" si="5"/>
        <v>-89.164161379656832</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154">
        <f t="shared" si="7"/>
        <v>278.82003862034315</v>
      </c>
      <c r="AH16" s="216">
        <f t="shared" si="8"/>
        <v>5</v>
      </c>
      <c r="AI16" s="239"/>
      <c r="AJ16" s="240"/>
    </row>
    <row r="17" spans="1:36" s="138" customFormat="1" ht="13.5" customHeight="1" x14ac:dyDescent="0.2">
      <c r="A17" s="610" t="e">
        <f>VLOOKUP(B17,Sheet1!$B$4:$C$25,2,FALSE)</f>
        <v>#N/A</v>
      </c>
      <c r="B17" s="149" t="s">
        <v>13</v>
      </c>
      <c r="C17" s="133"/>
      <c r="D17" s="150">
        <v>1313</v>
      </c>
      <c r="E17" s="150">
        <v>1487</v>
      </c>
      <c r="F17" s="150">
        <v>1584</v>
      </c>
      <c r="G17" s="150">
        <v>1730</v>
      </c>
      <c r="H17" s="678">
        <v>2025</v>
      </c>
      <c r="I17" s="461">
        <f t="shared" si="3"/>
        <v>0.3618022864828514</v>
      </c>
      <c r="J17" s="152"/>
      <c r="K17" s="153">
        <f>IF(D17=0,#N/A,D17/Population!C16*10000)</f>
        <v>207.09779179810727</v>
      </c>
      <c r="L17" s="153">
        <f>IF(E17=0,#N/A,E17/Population!D16*10000)</f>
        <v>232.34375000000003</v>
      </c>
      <c r="M17" s="153">
        <f>IF(F17=0,#N/A,F17/Population!E16*10000)</f>
        <v>242.94478527607362</v>
      </c>
      <c r="N17" s="153">
        <f>IF(G17=0,#N/A,G17/Population!F16*10000)</f>
        <v>261.72465960665659</v>
      </c>
      <c r="O17" s="154">
        <f>IF(H17=0,#N/A,H17/Population!G16*10000)</f>
        <v>301.58162809400409</v>
      </c>
      <c r="P17" s="466">
        <f t="shared" si="1"/>
        <v>11</v>
      </c>
      <c r="Q17" s="106"/>
      <c r="R17" s="456">
        <f>IDACI!C16</f>
        <v>19.7</v>
      </c>
      <c r="S17" s="457">
        <f t="shared" si="4"/>
        <v>350.67417</v>
      </c>
      <c r="T17" s="458">
        <f t="shared" si="5"/>
        <v>-49.092541905995915</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154">
        <f t="shared" si="7"/>
        <v>301.58162809400409</v>
      </c>
      <c r="AH17" s="216">
        <f t="shared" si="8"/>
        <v>11</v>
      </c>
      <c r="AI17" s="239"/>
      <c r="AJ17" s="240"/>
    </row>
    <row r="18" spans="1:36" s="138" customFormat="1" ht="13.5" customHeight="1" x14ac:dyDescent="0.2">
      <c r="A18" s="610" t="e">
        <f>VLOOKUP(B18,Sheet1!$B$4:$C$25,2,FALSE)</f>
        <v>#N/A</v>
      </c>
      <c r="B18" s="149" t="s">
        <v>14</v>
      </c>
      <c r="C18" s="133"/>
      <c r="D18" s="150">
        <v>3471</v>
      </c>
      <c r="E18" s="150">
        <v>3504</v>
      </c>
      <c r="F18" s="150">
        <v>3917</v>
      </c>
      <c r="G18" s="150">
        <v>4636</v>
      </c>
      <c r="H18" s="678">
        <v>4808</v>
      </c>
      <c r="I18" s="461">
        <f t="shared" si="3"/>
        <v>0.37214611872146119</v>
      </c>
      <c r="J18" s="152"/>
      <c r="K18" s="153">
        <f>IF(D18=0,#N/A,D18/Population!C17*10000)</f>
        <v>249.35344827586206</v>
      </c>
      <c r="L18" s="153">
        <f>IF(E18=0,#N/A,E18/Population!D17*10000)</f>
        <v>249.75053456878121</v>
      </c>
      <c r="M18" s="153">
        <f>IF(F18=0,#N/A,F18/Population!E17*10000)</f>
        <v>277.40793201133147</v>
      </c>
      <c r="N18" s="153">
        <f>IF(G18=0,#N/A,G18/Population!F17*10000)</f>
        <v>326.93935119887163</v>
      </c>
      <c r="O18" s="154">
        <f>IF(H18=0,#N/A,H18/Population!G17*10000)</f>
        <v>336.46612595085975</v>
      </c>
      <c r="P18" s="466">
        <f t="shared" si="1"/>
        <v>14</v>
      </c>
      <c r="Q18" s="106"/>
      <c r="R18" s="456">
        <f>IDACI!C17</f>
        <v>11.799999999999999</v>
      </c>
      <c r="S18" s="457">
        <f t="shared" si="4"/>
        <v>291.21798000000001</v>
      </c>
      <c r="T18" s="458">
        <f t="shared" si="5"/>
        <v>45.248145950859737</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154">
        <f t="shared" si="7"/>
        <v>336.46612595085975</v>
      </c>
      <c r="AH18" s="216">
        <f t="shared" si="8"/>
        <v>14</v>
      </c>
      <c r="AI18" s="239"/>
      <c r="AJ18" s="240"/>
    </row>
    <row r="19" spans="1:36" s="138" customFormat="1" ht="13.5" customHeight="1" x14ac:dyDescent="0.2">
      <c r="A19" s="610" t="e">
        <f>VLOOKUP(B19,Sheet1!$B$4:$C$25,2,FALSE)</f>
        <v>#N/A</v>
      </c>
      <c r="B19" s="149" t="s">
        <v>15</v>
      </c>
      <c r="C19" s="133"/>
      <c r="D19" s="150">
        <v>1296</v>
      </c>
      <c r="E19" s="150">
        <v>1328</v>
      </c>
      <c r="F19" s="150">
        <v>1436</v>
      </c>
      <c r="G19" s="150">
        <v>1331</v>
      </c>
      <c r="H19" s="678">
        <v>1432</v>
      </c>
      <c r="I19" s="461">
        <f t="shared" si="3"/>
        <v>7.8313253012048195E-2</v>
      </c>
      <c r="J19" s="152"/>
      <c r="K19" s="153">
        <f>IF(D19=0,#N/A,D19/Population!C18*10000)</f>
        <v>306.38297872340422</v>
      </c>
      <c r="L19" s="153">
        <f>IF(E19=0,#N/A,E19/Population!D18*10000)</f>
        <v>311.73708920187789</v>
      </c>
      <c r="M19" s="153">
        <f>IF(F19=0,#N/A,F19/Population!E18*10000)</f>
        <v>330.87557603686639</v>
      </c>
      <c r="N19" s="153">
        <f>IF(G19=0,#N/A,G19/Population!F18*10000)</f>
        <v>303.88127853881281</v>
      </c>
      <c r="O19" s="154">
        <f>IF(H19=0,#N/A,H19/Population!G18*10000)</f>
        <v>325.45454545454544</v>
      </c>
      <c r="P19" s="466">
        <f t="shared" si="1"/>
        <v>13</v>
      </c>
      <c r="Q19" s="106"/>
      <c r="R19" s="456">
        <f>IDACI!C18</f>
        <v>23.799999999999997</v>
      </c>
      <c r="S19" s="457">
        <f t="shared" si="4"/>
        <v>381.53117999999995</v>
      </c>
      <c r="T19" s="458">
        <f t="shared" si="5"/>
        <v>-56.07663454545451</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154">
        <f t="shared" si="7"/>
        <v>325.45454545454544</v>
      </c>
      <c r="AH19" s="216">
        <f t="shared" si="8"/>
        <v>13</v>
      </c>
      <c r="AI19" s="239"/>
      <c r="AJ19" s="240"/>
    </row>
    <row r="20" spans="1:36" s="138" customFormat="1" ht="13.5" customHeight="1" x14ac:dyDescent="0.2">
      <c r="A20" s="610" t="e">
        <f>VLOOKUP(B20,Sheet1!$B$4:$C$25,2,FALSE)</f>
        <v>#N/A</v>
      </c>
      <c r="B20" s="149" t="s">
        <v>4</v>
      </c>
      <c r="C20" s="133"/>
      <c r="D20" s="150">
        <v>1221</v>
      </c>
      <c r="E20" s="150">
        <v>1499</v>
      </c>
      <c r="F20" s="150">
        <v>1394</v>
      </c>
      <c r="G20" s="150">
        <v>1869</v>
      </c>
      <c r="H20" s="678">
        <v>1781</v>
      </c>
      <c r="I20" s="461">
        <f t="shared" si="3"/>
        <v>0.18812541694462975</v>
      </c>
      <c r="J20" s="152"/>
      <c r="K20" s="153">
        <f>IF(D20=0,#N/A,D20/Population!C19*10000)</f>
        <v>359.11764705882354</v>
      </c>
      <c r="L20" s="153">
        <f>IF(E20=0,#N/A,E20/Population!D19*10000)</f>
        <v>431.98847262247841</v>
      </c>
      <c r="M20" s="153">
        <f>IF(F20=0,#N/A,F20/Population!E19*10000)</f>
        <v>388.30083565459609</v>
      </c>
      <c r="N20" s="153">
        <f>IF(G20=0,#N/A,G20/Population!F19*10000)</f>
        <v>513.46153846153845</v>
      </c>
      <c r="O20" s="154">
        <f>IF(H20=0,#N/A,H20/Population!G19*10000)</f>
        <v>486.06751999126658</v>
      </c>
      <c r="P20" s="466">
        <f t="shared" si="1"/>
        <v>18</v>
      </c>
      <c r="Q20" s="106"/>
      <c r="R20" s="456">
        <f>IDACI!C19</f>
        <v>19.8</v>
      </c>
      <c r="S20" s="457">
        <f t="shared" si="4"/>
        <v>351.42678000000001</v>
      </c>
      <c r="T20" s="458">
        <f t="shared" si="5"/>
        <v>134.64073999126657</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154">
        <f t="shared" si="7"/>
        <v>486.06751999126658</v>
      </c>
      <c r="AH20" s="216">
        <f t="shared" si="8"/>
        <v>18</v>
      </c>
      <c r="AI20" s="239"/>
      <c r="AJ20" s="240"/>
    </row>
    <row r="21" spans="1:36" s="138" customFormat="1" ht="13.5" customHeight="1" x14ac:dyDescent="0.2">
      <c r="A21" s="610" t="e">
        <f>VLOOKUP(B21,Sheet1!$B$4:$C$25,2,FALSE)</f>
        <v>#N/A</v>
      </c>
      <c r="B21" s="149" t="s">
        <v>16</v>
      </c>
      <c r="C21" s="133"/>
      <c r="D21" s="150">
        <v>1132</v>
      </c>
      <c r="E21" s="150">
        <v>1549</v>
      </c>
      <c r="F21" s="150">
        <v>1450</v>
      </c>
      <c r="G21" s="150">
        <v>1601</v>
      </c>
      <c r="H21" s="678">
        <v>1212</v>
      </c>
      <c r="I21" s="461">
        <f t="shared" si="3"/>
        <v>-0.21755971594577148</v>
      </c>
      <c r="J21" s="152"/>
      <c r="K21" s="153">
        <f>IF(D21=0,#N/A,D21/Population!C20*10000)</f>
        <v>297.89473684210526</v>
      </c>
      <c r="L21" s="153">
        <f>IF(E21=0,#N/A,E21/Population!D20*10000)</f>
        <v>398.20051413881748</v>
      </c>
      <c r="M21" s="153">
        <f>IF(F21=0,#N/A,F21/Population!E20*10000)</f>
        <v>363.40852130325811</v>
      </c>
      <c r="N21" s="153">
        <f>IF(G21=0,#N/A,G21/Population!F20*10000)</f>
        <v>394.33497536945811</v>
      </c>
      <c r="O21" s="154">
        <f>IF(H21=0,#N/A,H21/Population!G20*10000)</f>
        <v>292.71120127517753</v>
      </c>
      <c r="P21" s="466">
        <f t="shared" si="1"/>
        <v>8</v>
      </c>
      <c r="Q21" s="106"/>
      <c r="R21" s="456">
        <f>IDACI!C20</f>
        <v>19.5</v>
      </c>
      <c r="S21" s="457">
        <f t="shared" si="4"/>
        <v>349.16895</v>
      </c>
      <c r="T21" s="458">
        <f t="shared" si="5"/>
        <v>-56.457748724822466</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154">
        <f t="shared" si="7"/>
        <v>292.71120127517753</v>
      </c>
      <c r="AH21" s="216">
        <f t="shared" si="8"/>
        <v>8</v>
      </c>
      <c r="AI21" s="239"/>
      <c r="AJ21" s="240"/>
    </row>
    <row r="22" spans="1:36" s="138" customFormat="1" ht="13.5" customHeight="1" x14ac:dyDescent="0.2">
      <c r="A22" s="610" t="e">
        <f>VLOOKUP(B22,Sheet1!$B$4:$C$25,2,FALSE)</f>
        <v>#N/A</v>
      </c>
      <c r="B22" s="149" t="s">
        <v>93</v>
      </c>
      <c r="C22" s="133"/>
      <c r="D22" s="150">
        <v>3769</v>
      </c>
      <c r="E22" s="150">
        <v>4037</v>
      </c>
      <c r="F22" s="150">
        <v>4264</v>
      </c>
      <c r="G22" s="150">
        <v>2903</v>
      </c>
      <c r="H22" s="678">
        <v>3109</v>
      </c>
      <c r="I22" s="461">
        <f t="shared" si="3"/>
        <v>-0.22987366856576666</v>
      </c>
      <c r="J22" s="152"/>
      <c r="K22" s="153">
        <f>IF(D22=0,#N/A,D22/Population!C21*10000)</f>
        <v>346.41544117647061</v>
      </c>
      <c r="L22" s="153">
        <f>IF(E22=0,#N/A,E22/Population!D21*10000)</f>
        <v>371.04779411764702</v>
      </c>
      <c r="M22" s="153">
        <f>IF(F22=0,#N/A,F22/Population!E21*10000)</f>
        <v>391.55188246097339</v>
      </c>
      <c r="N22" s="153">
        <f>IF(G22=0,#N/A,G22/Population!F21*10000)</f>
        <v>265.84249084249086</v>
      </c>
      <c r="O22" s="154">
        <f>IF(H22=0,#N/A,H22/Population!G21*10000)</f>
        <v>283.52043189217289</v>
      </c>
      <c r="P22" s="491" t="str">
        <f t="shared" si="1"/>
        <v>--</v>
      </c>
      <c r="Q22" s="106"/>
      <c r="R22" s="456">
        <f>IDACI!C21</f>
        <v>14.8</v>
      </c>
      <c r="S22" s="457">
        <f t="shared" si="4"/>
        <v>313.79628000000002</v>
      </c>
      <c r="T22" s="458">
        <f t="shared" si="5"/>
        <v>-30.27584810782713</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458.30744874852206</v>
      </c>
      <c r="AH22" s="216">
        <f t="shared" si="8"/>
        <v>17</v>
      </c>
      <c r="AI22" s="239"/>
      <c r="AJ22" s="240"/>
    </row>
    <row r="23" spans="1:36" s="138" customFormat="1" ht="13.5" customHeight="1" x14ac:dyDescent="0.2">
      <c r="A23" s="610" t="e">
        <f>VLOOKUP(B23,Sheet1!$B$4:$C$25,2,FALSE)</f>
        <v>#N/A</v>
      </c>
      <c r="B23" s="149" t="s">
        <v>17</v>
      </c>
      <c r="C23" s="133"/>
      <c r="D23" s="150">
        <v>2118</v>
      </c>
      <c r="E23" s="150">
        <v>1952</v>
      </c>
      <c r="F23" s="150">
        <v>1347</v>
      </c>
      <c r="G23" s="150">
        <v>3444</v>
      </c>
      <c r="H23" s="678">
        <v>2287</v>
      </c>
      <c r="I23" s="461">
        <f t="shared" si="3"/>
        <v>0.1716188524590164</v>
      </c>
      <c r="J23" s="152"/>
      <c r="K23" s="153">
        <f>IF(D23=0,#N/A,D23/Population!C22*10000)</f>
        <v>455.48387096774195</v>
      </c>
      <c r="L23" s="153">
        <f>IF(E23=0,#N/A,E23/Population!D22*10000)</f>
        <v>411.81434599156114</v>
      </c>
      <c r="M23" s="153">
        <f>IF(F23=0,#N/A,F23/Population!E22*10000)</f>
        <v>277.16049382716051</v>
      </c>
      <c r="N23" s="153">
        <f>IF(G23=0,#N/A,G23/Population!F22*10000)</f>
        <v>700.00000000000011</v>
      </c>
      <c r="O23" s="154">
        <f>IF(H23=0,#N/A,H23/Population!G22*10000)</f>
        <v>458.30744874852206</v>
      </c>
      <c r="P23" s="466">
        <f t="shared" si="1"/>
        <v>17</v>
      </c>
      <c r="Q23" s="106"/>
      <c r="R23" s="456">
        <f>IDACI!C22</f>
        <v>25</v>
      </c>
      <c r="S23" s="457">
        <f t="shared" si="4"/>
        <v>390.5625</v>
      </c>
      <c r="T23" s="458">
        <f t="shared" si="5"/>
        <v>67.744948748522063</v>
      </c>
      <c r="U23" s="175"/>
      <c r="V23" s="191"/>
      <c r="W23" s="208"/>
      <c r="X23" s="213" t="str">
        <f t="shared" si="2"/>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236.48739956524926</v>
      </c>
      <c r="AH23" s="216">
        <f>RANK(AG23,$AG$9:$AG$27,1)</f>
        <v>2</v>
      </c>
      <c r="AI23" s="239"/>
      <c r="AJ23" s="240"/>
    </row>
    <row r="24" spans="1:36" s="138" customFormat="1" ht="13.5" customHeight="1" x14ac:dyDescent="0.2">
      <c r="A24" s="610" t="e">
        <f>VLOOKUP(B24,Sheet1!$B$4:$C$25,2,FALSE)</f>
        <v>#N/A</v>
      </c>
      <c r="B24" s="149" t="s">
        <v>8</v>
      </c>
      <c r="C24" s="133"/>
      <c r="D24" s="150">
        <v>5116</v>
      </c>
      <c r="E24" s="150">
        <v>4583</v>
      </c>
      <c r="F24" s="150">
        <v>5735</v>
      </c>
      <c r="G24" s="150">
        <v>6227</v>
      </c>
      <c r="H24" s="678">
        <v>6125</v>
      </c>
      <c r="I24" s="461">
        <f t="shared" si="3"/>
        <v>0.33646083351516476</v>
      </c>
      <c r="J24" s="152"/>
      <c r="K24" s="153">
        <f>IF(D24=0,#N/A,D24/Population!C23*10000)</f>
        <v>204.9679487179487</v>
      </c>
      <c r="L24" s="153">
        <f>IF(E24=0,#N/A,E24/Population!D23*10000)</f>
        <v>181.8650793650794</v>
      </c>
      <c r="M24" s="153">
        <f>IF(F24=0,#N/A,F24/Population!E23*10000)</f>
        <v>225.25530243519245</v>
      </c>
      <c r="N24" s="153">
        <f>IF(G24=0,#N/A,G24/Population!F23*10000)</f>
        <v>242.86271450858032</v>
      </c>
      <c r="O24" s="154">
        <f>IF(H24=0,#N/A,H24/Population!G23*10000)</f>
        <v>236.48739956524926</v>
      </c>
      <c r="P24" s="466">
        <f t="shared" si="1"/>
        <v>2</v>
      </c>
      <c r="Q24" s="106"/>
      <c r="R24" s="456">
        <f>IDACI!C23</f>
        <v>9.7000000000000011</v>
      </c>
      <c r="S24" s="457">
        <f t="shared" si="4"/>
        <v>275.41316999999998</v>
      </c>
      <c r="T24" s="458">
        <f t="shared" si="5"/>
        <v>-38.925770434750717</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273.85822827085246</v>
      </c>
      <c r="AH24" s="216">
        <f t="shared" si="8"/>
        <v>3</v>
      </c>
      <c r="AI24" s="239"/>
      <c r="AJ24" s="240"/>
    </row>
    <row r="25" spans="1:36" s="138" customFormat="1" ht="13.5" customHeight="1" x14ac:dyDescent="0.2">
      <c r="A25" s="610" t="e">
        <f>VLOOKUP(B25,Sheet1!$B$4:$C$25,2,FALSE)</f>
        <v>#N/A</v>
      </c>
      <c r="B25" s="149" t="s">
        <v>123</v>
      </c>
      <c r="C25" s="133"/>
      <c r="D25" s="150">
        <v>1205</v>
      </c>
      <c r="E25" s="150">
        <v>1618</v>
      </c>
      <c r="F25" s="150">
        <v>1879</v>
      </c>
      <c r="G25" s="150">
        <v>1968</v>
      </c>
      <c r="H25" s="678">
        <v>1919</v>
      </c>
      <c r="I25" s="461">
        <f t="shared" si="3"/>
        <v>0.18603213844252164</v>
      </c>
      <c r="J25" s="152"/>
      <c r="K25" s="153">
        <f>IF(D25=0,#N/A,D25/Population!C24*10000)</f>
        <v>254.21940928270041</v>
      </c>
      <c r="L25" s="153">
        <f>IF(E25=0,#N/A,E25/Population!D24*10000)</f>
        <v>337.78705636743211</v>
      </c>
      <c r="M25" s="153">
        <f>IF(F25=0,#N/A,F25/Population!E24*10000)</f>
        <v>386.62551440329219</v>
      </c>
      <c r="N25" s="153">
        <f>IF(G25=0,#N/A,G25/Population!F24*10000)</f>
        <v>401.63265306122452</v>
      </c>
      <c r="O25" s="154">
        <f>IF(H25=0,#N/A,H25/Population!G24*10000)</f>
        <v>387.97460676883264</v>
      </c>
      <c r="P25" s="491" t="str">
        <f t="shared" si="1"/>
        <v>--</v>
      </c>
      <c r="Q25" s="106"/>
      <c r="R25" s="456">
        <f>IDACI!C24</f>
        <v>17.2</v>
      </c>
      <c r="S25" s="457">
        <f t="shared" si="4"/>
        <v>331.85892000000001</v>
      </c>
      <c r="T25" s="458">
        <f t="shared" si="5"/>
        <v>56.115686768832632</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279.57452506680795</v>
      </c>
      <c r="AH25" s="216">
        <f t="shared" si="8"/>
        <v>6</v>
      </c>
      <c r="AI25" s="239"/>
      <c r="AJ25" s="240"/>
    </row>
    <row r="26" spans="1:36" s="138" customFormat="1" ht="13.5" customHeight="1" x14ac:dyDescent="0.2">
      <c r="A26" s="610" t="e">
        <f>VLOOKUP(B26,Sheet1!$B$4:$C$25,2,FALSE)</f>
        <v>#N/A</v>
      </c>
      <c r="B26" s="149" t="s">
        <v>124</v>
      </c>
      <c r="C26" s="133"/>
      <c r="D26" s="150">
        <v>1513</v>
      </c>
      <c r="E26" s="150">
        <v>1843</v>
      </c>
      <c r="F26" s="150">
        <v>1555</v>
      </c>
      <c r="G26" s="150">
        <v>1180</v>
      </c>
      <c r="H26" s="678">
        <v>1196</v>
      </c>
      <c r="I26" s="461">
        <f t="shared" si="3"/>
        <v>-0.35105805751492131</v>
      </c>
      <c r="J26" s="152"/>
      <c r="K26" s="153">
        <f>IF(D26=0,#N/A,D26/Population!C25*10000)</f>
        <v>607.63052208835347</v>
      </c>
      <c r="L26" s="153">
        <f>IF(E26=0,#N/A,E26/Population!D25*10000)</f>
        <v>743.14516129032256</v>
      </c>
      <c r="M26" s="153">
        <f>IF(F26=0,#N/A,F26/Population!E25*10000)</f>
        <v>619.52191235059763</v>
      </c>
      <c r="N26" s="153">
        <f>IF(G26=0,#N/A,G26/Population!F25*10000)</f>
        <v>468.25396825396825</v>
      </c>
      <c r="O26" s="154">
        <f>IF(H26=0,#N/A,H26/Population!G25*10000)</f>
        <v>471.3672013557719</v>
      </c>
      <c r="P26" s="491" t="str">
        <f t="shared" si="1"/>
        <v>--</v>
      </c>
      <c r="Q26" s="106"/>
      <c r="R26" s="456">
        <f>IDACI!C25</f>
        <v>24.1</v>
      </c>
      <c r="S26" s="457">
        <f t="shared" si="4"/>
        <v>383.78900999999996</v>
      </c>
      <c r="T26" s="458">
        <f t="shared" si="5"/>
        <v>87.578191355771935</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280.6062734082397</v>
      </c>
      <c r="AH26" s="216">
        <f t="shared" si="8"/>
        <v>7</v>
      </c>
      <c r="AI26" s="239"/>
      <c r="AJ26" s="240"/>
    </row>
    <row r="27" spans="1:36" s="138" customFormat="1" ht="13.5" customHeight="1" x14ac:dyDescent="0.2">
      <c r="A27" s="610" t="e">
        <f>VLOOKUP(B27,Sheet1!$B$4:$C$25,2,FALSE)</f>
        <v>#N/A</v>
      </c>
      <c r="B27" s="149" t="s">
        <v>18</v>
      </c>
      <c r="C27" s="133"/>
      <c r="D27" s="150">
        <v>713</v>
      </c>
      <c r="E27" s="155">
        <v>838</v>
      </c>
      <c r="F27" s="150">
        <v>955</v>
      </c>
      <c r="G27" s="150">
        <v>1054</v>
      </c>
      <c r="H27" s="678">
        <v>984</v>
      </c>
      <c r="I27" s="461">
        <f t="shared" si="3"/>
        <v>0.17422434367541767</v>
      </c>
      <c r="J27" s="152"/>
      <c r="K27" s="153">
        <f>IF(D27=0,#N/A,D27/Population!C26*10000)</f>
        <v>198.60724233983288</v>
      </c>
      <c r="L27" s="153">
        <f>IF(E27=0,#N/A,E27/Population!D26*10000)</f>
        <v>234.73389355742299</v>
      </c>
      <c r="M27" s="153">
        <f>IF(F27=0,#N/A,F27/Population!E26*10000)</f>
        <v>268.25842696629218</v>
      </c>
      <c r="N27" s="153">
        <f>IF(G27=0,#N/A,G27/Population!F26*10000)</f>
        <v>295.23809523809524</v>
      </c>
      <c r="O27" s="154">
        <f>IF(H27=0,#N/A,H27/Population!G26*10000)</f>
        <v>273.85822827085246</v>
      </c>
      <c r="P27" s="466">
        <f t="shared" si="1"/>
        <v>3</v>
      </c>
      <c r="Q27" s="106"/>
      <c r="R27" s="456">
        <f>IDACI!C26</f>
        <v>10.4</v>
      </c>
      <c r="S27" s="457">
        <f t="shared" si="4"/>
        <v>280.68144000000001</v>
      </c>
      <c r="T27" s="458">
        <f t="shared" si="5"/>
        <v>-6.8232117291475447</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175.43859649122805</v>
      </c>
      <c r="AH27" s="216">
        <f t="shared" si="8"/>
        <v>1</v>
      </c>
      <c r="AI27" s="239"/>
      <c r="AJ27" s="240"/>
    </row>
    <row r="28" spans="1:36" s="138" customFormat="1" ht="13.5" customHeight="1" x14ac:dyDescent="0.2">
      <c r="A28" s="610" t="e">
        <f>VLOOKUP(B28,Sheet1!$B$4:$C$25,2,FALSE)</f>
        <v>#N/A</v>
      </c>
      <c r="B28" s="149" t="s">
        <v>6</v>
      </c>
      <c r="C28" s="133"/>
      <c r="D28" s="150">
        <v>3872</v>
      </c>
      <c r="E28" s="155">
        <v>4979</v>
      </c>
      <c r="F28" s="150">
        <v>4766</v>
      </c>
      <c r="G28" s="150">
        <v>3877</v>
      </c>
      <c r="H28" s="678">
        <v>4802</v>
      </c>
      <c r="I28" s="461">
        <f t="shared" si="3"/>
        <v>-3.5549307089777063E-2</v>
      </c>
      <c r="J28" s="152"/>
      <c r="K28" s="153">
        <f>IF(D28=0,#N/A,D28/Population!C27*10000)</f>
        <v>233.81642512077295</v>
      </c>
      <c r="L28" s="153">
        <f>IF(E28=0,#N/A,E28/Population!D27*10000)</f>
        <v>298.14371257485027</v>
      </c>
      <c r="M28" s="153">
        <f>IF(F28=0,#N/A,F28/Population!E27*10000)</f>
        <v>282.34597156398104</v>
      </c>
      <c r="N28" s="153">
        <f>IF(G28=0,#N/A,G28/Population!F27*10000)</f>
        <v>227.52347417840377</v>
      </c>
      <c r="O28" s="154">
        <f>IF(H28=0,#N/A,H28/Population!G27*10000)</f>
        <v>279.57452506680795</v>
      </c>
      <c r="P28" s="466">
        <f t="shared" si="1"/>
        <v>6</v>
      </c>
      <c r="Q28" s="106"/>
      <c r="R28" s="456">
        <f>IDACI!C27</f>
        <v>12.9</v>
      </c>
      <c r="S28" s="457">
        <f t="shared" si="4"/>
        <v>299.49669</v>
      </c>
      <c r="T28" s="458">
        <f t="shared" si="5"/>
        <v>-19.92216493319205</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149" t="s">
        <v>46</v>
      </c>
      <c r="C29" s="133"/>
      <c r="D29" s="155">
        <v>682</v>
      </c>
      <c r="E29" s="150">
        <v>951</v>
      </c>
      <c r="F29" s="150">
        <v>841</v>
      </c>
      <c r="G29" s="150">
        <v>1013</v>
      </c>
      <c r="H29" s="678">
        <v>959</v>
      </c>
      <c r="I29" s="461">
        <f t="shared" si="3"/>
        <v>8.4121976866456359E-3</v>
      </c>
      <c r="J29" s="152"/>
      <c r="K29" s="153">
        <f>IF(D29=0,#N/A,D29/Population!C28*10000)</f>
        <v>206.04229607250755</v>
      </c>
      <c r="L29" s="153">
        <f>IF(E29=0,#N/A,E29/Population!D28*10000)</f>
        <v>285.58558558558559</v>
      </c>
      <c r="M29" s="153">
        <f>IF(F29=0,#N/A,F29/Population!E28*10000)</f>
        <v>251.79640718562877</v>
      </c>
      <c r="N29" s="153">
        <f>IF(G29=0,#N/A,G29/Population!F28*10000)</f>
        <v>300.593471810089</v>
      </c>
      <c r="O29" s="154">
        <f>IF(H29=0,#N/A,H29/Population!G28*10000)</f>
        <v>280.6062734082397</v>
      </c>
      <c r="P29" s="466">
        <f t="shared" si="1"/>
        <v>7</v>
      </c>
      <c r="Q29" s="106"/>
      <c r="R29" s="456">
        <f>IDACI!C28</f>
        <v>8.4</v>
      </c>
      <c r="S29" s="457">
        <f t="shared" si="4"/>
        <v>265.62923999999998</v>
      </c>
      <c r="T29" s="458">
        <f t="shared" si="5"/>
        <v>14.97703340823972</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553</v>
      </c>
      <c r="E30" s="150">
        <v>541</v>
      </c>
      <c r="F30" s="150">
        <v>523</v>
      </c>
      <c r="G30" s="150">
        <v>563</v>
      </c>
      <c r="H30" s="678">
        <v>667</v>
      </c>
      <c r="I30" s="461">
        <f t="shared" si="3"/>
        <v>0.23290203327171904</v>
      </c>
      <c r="J30" s="152"/>
      <c r="K30" s="153">
        <f>IF(D30=0,#N/A,D30/Population!C29*10000)</f>
        <v>154.46927374301674</v>
      </c>
      <c r="L30" s="153">
        <f>IF(E30=0,#N/A,E30/Population!D29*10000)</f>
        <v>149.44751381215471</v>
      </c>
      <c r="M30" s="153">
        <f>IF(F30=0,#N/A,F30/Population!E29*10000)</f>
        <v>141.73441734417344</v>
      </c>
      <c r="N30" s="153">
        <f>IF(G30=0,#N/A,G30/Population!F29*10000)</f>
        <v>150.93833780160858</v>
      </c>
      <c r="O30" s="154">
        <f>IF(H30=0,#N/A,H30/Population!G29*10000)</f>
        <v>175.43859649122805</v>
      </c>
      <c r="P30" s="466">
        <f t="shared" si="1"/>
        <v>1</v>
      </c>
      <c r="Q30" s="106"/>
      <c r="R30" s="456">
        <f>IDACI!C29</f>
        <v>6.8000000000000007</v>
      </c>
      <c r="S30" s="457">
        <f t="shared" si="4"/>
        <v>253.58748</v>
      </c>
      <c r="T30" s="458">
        <f t="shared" si="5"/>
        <v>-78.148883508771945</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49266</v>
      </c>
      <c r="E31" s="183">
        <f>IF(SUM(E9:E21,E23:E24,E27:E30)&gt;0,SUM(E9:E21,E23:E24,E27:E30),"")</f>
        <v>54317</v>
      </c>
      <c r="F31" s="183">
        <f>IF(SUM(F9:F21,F23:F24,F27:F30)&gt;0,SUM(F9:F21,F23:F24,F27:F30),"")</f>
        <v>53861</v>
      </c>
      <c r="G31" s="183">
        <f>IF(SUM(G9:G21,G23:G24,G27:G30)&gt;0,SUM(G9:G21,G23:G24,G27:G30),"")</f>
        <v>58107</v>
      </c>
      <c r="H31" s="184">
        <f>IF(SUM(H9:H21,H23:H24,H27:H30)&gt;0,SUM(H9:H21,H23:H24,H27:H30),"")</f>
        <v>58473</v>
      </c>
      <c r="I31" s="476">
        <f>IF(H31=0,"",(H31-E31)/E31)</f>
        <v>7.6513798626581003E-2</v>
      </c>
      <c r="J31" s="152"/>
      <c r="K31" s="185">
        <f>IF(D31=0,#N/A,D31/Population!C30*10000)</f>
        <v>263.11685537278356</v>
      </c>
      <c r="L31" s="185">
        <f>IF(E31=0,#N/A,E31/Population!D30*10000)</f>
        <v>287.87894848420603</v>
      </c>
      <c r="M31" s="185">
        <f>IF(F31=0,#N/A,F31/Population!E30*10000)</f>
        <v>282.85369183909256</v>
      </c>
      <c r="N31" s="185">
        <f>IF(G31=0,#N/A,G31/Population!F30*10000)</f>
        <v>302.94040978051197</v>
      </c>
      <c r="O31" s="186">
        <f>H31/AD31*10000</f>
        <v>302.46850676574974</v>
      </c>
      <c r="P31" s="452" t="s">
        <v>90</v>
      </c>
      <c r="Q31" s="106"/>
      <c r="R31" s="454">
        <f>IDACI!C30</f>
        <v>14.45223640702325</v>
      </c>
      <c r="S31" s="185">
        <f t="shared" si="4"/>
        <v>311.17897642289768</v>
      </c>
      <c r="T31" s="459">
        <f t="shared" si="5"/>
        <v>-8.7104696571479394</v>
      </c>
      <c r="U31" s="175"/>
      <c r="V31" s="191"/>
      <c r="W31" s="208"/>
      <c r="X31" s="213" t="str">
        <f t="shared" ref="X31:X32" si="11">B31</f>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239"/>
      <c r="AJ31" s="240"/>
    </row>
    <row r="32" spans="1:36" s="138" customFormat="1" ht="13.5" customHeight="1" x14ac:dyDescent="0.2">
      <c r="A32" s="381"/>
      <c r="B32" s="437" t="s">
        <v>138</v>
      </c>
      <c r="C32" s="133"/>
      <c r="D32" s="438">
        <v>378600</v>
      </c>
      <c r="E32" s="438">
        <v>397600</v>
      </c>
      <c r="F32" s="438">
        <v>391000</v>
      </c>
      <c r="G32" s="438">
        <v>394400</v>
      </c>
      <c r="H32" s="439">
        <v>389430</v>
      </c>
      <c r="I32" s="477">
        <f>IF(H32=0,"",(H32-E32)/E32)</f>
        <v>-2.0548289738430585E-2</v>
      </c>
      <c r="J32" s="152"/>
      <c r="K32" s="440">
        <f>IF(D32=0,#N/A,D32/Population!C31*10000)</f>
        <v>332.17810923448121</v>
      </c>
      <c r="L32" s="440">
        <f>IF(E32=0,#N/A,E32/Population!D31*10000)</f>
        <v>346.37465262350923</v>
      </c>
      <c r="M32" s="440">
        <f>IF(F32=0,#N/A,F32/Population!E31*10000)</f>
        <v>337.31031686465315</v>
      </c>
      <c r="N32" s="440">
        <f>IF(G32=0,#N/A,G32/Population!F31*10000)</f>
        <v>337.73195523167698</v>
      </c>
      <c r="O32" s="441">
        <f>IF(H32=0,#N/A,H32/Population!G31*10000)</f>
        <v>330.4377147859995</v>
      </c>
      <c r="P32" s="453" t="s">
        <v>90</v>
      </c>
      <c r="Q32" s="106"/>
      <c r="R32" s="455">
        <f>IDACI!C31</f>
        <v>19.902611588091716</v>
      </c>
      <c r="S32" s="440">
        <f t="shared" si="4"/>
        <v>352.19904507313709</v>
      </c>
      <c r="T32" s="460">
        <f t="shared" si="5"/>
        <v>-21.761330287137582</v>
      </c>
      <c r="U32" s="175"/>
      <c r="V32" s="191"/>
      <c r="W32" s="208"/>
      <c r="X32" s="213" t="str">
        <f t="shared" si="11"/>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49"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49"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49"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49"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S36" s="54"/>
      <c r="AT36" s="54"/>
      <c r="AU36" s="54"/>
      <c r="AV36" s="53"/>
    </row>
    <row r="37" spans="1:49"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488" t="s">
        <v>88</v>
      </c>
      <c r="AM37" s="489"/>
      <c r="AN37" s="489"/>
      <c r="AO37" s="489"/>
      <c r="AP37" s="489"/>
      <c r="AQ37" s="488" t="s">
        <v>95</v>
      </c>
      <c r="AR37" s="85"/>
      <c r="AS37" s="54"/>
      <c r="AT37" s="54"/>
      <c r="AU37" s="54"/>
      <c r="AV37" s="53"/>
    </row>
    <row r="38" spans="1:49"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488"/>
      <c r="AM38" s="488"/>
      <c r="AN38" s="488"/>
      <c r="AO38" s="488"/>
      <c r="AP38" s="488"/>
      <c r="AQ38" s="489"/>
      <c r="AR38" s="488"/>
      <c r="AS38" s="488"/>
      <c r="AT38" s="488"/>
      <c r="AU38" s="488"/>
      <c r="AV38" s="488"/>
    </row>
    <row r="39" spans="1:49"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488">
        <f>D8</f>
        <v>2013</v>
      </c>
      <c r="AM39" s="488">
        <f>E8</f>
        <v>2014</v>
      </c>
      <c r="AN39" s="488">
        <f>F8</f>
        <v>2015</v>
      </c>
      <c r="AO39" s="488">
        <f>G8</f>
        <v>2016</v>
      </c>
      <c r="AP39" s="488">
        <f>H8</f>
        <v>2017</v>
      </c>
      <c r="AQ39" s="489"/>
      <c r="AR39" s="488"/>
      <c r="AS39" s="488"/>
      <c r="AT39" s="488"/>
      <c r="AU39" s="488"/>
      <c r="AV39" s="488"/>
    </row>
    <row r="40" spans="1:49"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2">IF(AI40=TRUE,B9,"")</f>
        <v>Bracknell Forest</v>
      </c>
      <c r="AL40" s="201">
        <f t="shared" ref="AL40:AP62" si="13">VLOOKUP($AK40,$B$9:$O$32,AL$36,FALSE)</f>
        <v>284.96240601503757</v>
      </c>
      <c r="AM40" s="201">
        <f t="shared" si="13"/>
        <v>285.60885608856086</v>
      </c>
      <c r="AN40" s="201">
        <f t="shared" si="13"/>
        <v>269.06474820143887</v>
      </c>
      <c r="AO40" s="201">
        <f t="shared" si="13"/>
        <v>297.51773049645391</v>
      </c>
      <c r="AP40" s="201">
        <f t="shared" si="13"/>
        <v>348.1933697735501</v>
      </c>
      <c r="AQ40" s="202">
        <f>VLOOKUP(AK40,$B$9:$T$32,17,FALSE)</f>
        <v>11</v>
      </c>
      <c r="AR40" s="467"/>
      <c r="AS40" s="467"/>
      <c r="AT40" s="467"/>
      <c r="AU40" s="467"/>
      <c r="AV40" s="467"/>
    </row>
    <row r="41" spans="1:49"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14">B9</f>
        <v>Bracknell Forest</v>
      </c>
      <c r="Z41" s="86">
        <v>2</v>
      </c>
      <c r="AA41" s="221">
        <f>IF(H9&gt;0,IDACI!D8,0)</f>
        <v>23799</v>
      </c>
      <c r="AB41" s="221">
        <f>IF(H9&gt;0,IDACI!E8,0)</f>
        <v>2617.89</v>
      </c>
      <c r="AC41" s="100"/>
      <c r="AD41" s="100"/>
      <c r="AE41" s="100"/>
      <c r="AF41" s="100"/>
      <c r="AG41" s="100"/>
      <c r="AH41" s="100"/>
      <c r="AI41" s="363" t="b">
        <v>1</v>
      </c>
      <c r="AJ41" s="240" t="s">
        <v>47</v>
      </c>
      <c r="AK41" s="138" t="str">
        <f t="shared" si="12"/>
        <v>Brighton &amp; Hove</v>
      </c>
      <c r="AL41" s="201">
        <f t="shared" si="13"/>
        <v>360.95617529880474</v>
      </c>
      <c r="AM41" s="201">
        <f t="shared" si="13"/>
        <v>355.6435643564356</v>
      </c>
      <c r="AN41" s="201">
        <f t="shared" si="13"/>
        <v>485.29411764705884</v>
      </c>
      <c r="AO41" s="201">
        <f t="shared" si="13"/>
        <v>458.3984375</v>
      </c>
      <c r="AP41" s="201">
        <f t="shared" si="13"/>
        <v>422.37865876250459</v>
      </c>
      <c r="AQ41" s="202">
        <f t="shared" ref="AQ41:AQ63" si="15">VLOOKUP(AK41,$B$9:$T$31,17,FALSE)</f>
        <v>18.3</v>
      </c>
      <c r="AR41" s="467"/>
      <c r="AS41" s="467"/>
      <c r="AT41" s="467"/>
      <c r="AU41" s="467"/>
      <c r="AV41" s="467"/>
    </row>
    <row r="42" spans="1:49"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14"/>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2"/>
        <v>Buckinghamshire</v>
      </c>
      <c r="AL42" s="201">
        <f t="shared" si="13"/>
        <v>169.64746345657784</v>
      </c>
      <c r="AM42" s="201">
        <f t="shared" si="13"/>
        <v>205.52721088435374</v>
      </c>
      <c r="AN42" s="201">
        <f t="shared" si="13"/>
        <v>227.33389402859547</v>
      </c>
      <c r="AO42" s="201">
        <f t="shared" si="13"/>
        <v>218.49087893864015</v>
      </c>
      <c r="AP42" s="201">
        <f t="shared" si="13"/>
        <v>275.19332269547073</v>
      </c>
      <c r="AQ42" s="202">
        <f t="shared" si="15"/>
        <v>9.8000000000000007</v>
      </c>
      <c r="AR42" s="467"/>
      <c r="AS42" s="467"/>
      <c r="AT42" s="467"/>
      <c r="AU42" s="467"/>
      <c r="AV42" s="467"/>
      <c r="AW42" s="124"/>
    </row>
    <row r="43" spans="1:49"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4"/>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2"/>
        <v>East Sussex</v>
      </c>
      <c r="AL43" s="201">
        <f t="shared" si="13"/>
        <v>465.80459770114942</v>
      </c>
      <c r="AM43" s="201">
        <f t="shared" si="13"/>
        <v>412.69083969465652</v>
      </c>
      <c r="AN43" s="201">
        <f t="shared" si="13"/>
        <v>317.93168880455408</v>
      </c>
      <c r="AO43" s="201">
        <f t="shared" si="13"/>
        <v>283.19169027384328</v>
      </c>
      <c r="AP43" s="201">
        <f t="shared" si="13"/>
        <v>296.44175485966218</v>
      </c>
      <c r="AQ43" s="202">
        <f t="shared" si="15"/>
        <v>17.399999999999999</v>
      </c>
      <c r="AR43" s="467"/>
      <c r="AS43" s="467"/>
      <c r="AT43" s="467"/>
      <c r="AU43" s="467"/>
      <c r="AV43" s="467"/>
      <c r="AW43" s="124"/>
    </row>
    <row r="44" spans="1:49"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14"/>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2"/>
        <v>Hampshire</v>
      </c>
      <c r="AL44" s="201">
        <f t="shared" si="13"/>
        <v>231.47027411890352</v>
      </c>
      <c r="AM44" s="201">
        <f t="shared" si="13"/>
        <v>284.49804895352963</v>
      </c>
      <c r="AN44" s="201">
        <f t="shared" si="13"/>
        <v>277.72646536412077</v>
      </c>
      <c r="AO44" s="201">
        <f t="shared" si="13"/>
        <v>309.7552323518978</v>
      </c>
      <c r="AP44" s="201">
        <f t="shared" si="13"/>
        <v>308.10740087202208</v>
      </c>
      <c r="AQ44" s="202">
        <f t="shared" si="15"/>
        <v>11.799999999999999</v>
      </c>
      <c r="AR44" s="467"/>
      <c r="AS44" s="467"/>
      <c r="AT44" s="467"/>
      <c r="AU44" s="467"/>
      <c r="AV44" s="467"/>
    </row>
    <row r="45" spans="1:49"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14"/>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2"/>
        <v>Isle of Wight</v>
      </c>
      <c r="AL45" s="201">
        <f t="shared" si="13"/>
        <v>473.84615384615387</v>
      </c>
      <c r="AM45" s="201">
        <f t="shared" si="13"/>
        <v>447.67441860465112</v>
      </c>
      <c r="AN45" s="201">
        <f t="shared" si="13"/>
        <v>428.23529411764707</v>
      </c>
      <c r="AO45" s="201">
        <f t="shared" si="13"/>
        <v>514.62450592885375</v>
      </c>
      <c r="AP45" s="201">
        <f t="shared" si="13"/>
        <v>494.84126984126982</v>
      </c>
      <c r="AQ45" s="202">
        <f t="shared" si="15"/>
        <v>20.399999999999999</v>
      </c>
      <c r="AR45" s="467"/>
      <c r="AS45" s="467"/>
      <c r="AT45" s="467"/>
      <c r="AU45" s="467"/>
      <c r="AV45" s="467"/>
    </row>
    <row r="46" spans="1:49"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14"/>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2"/>
        <v>Kent</v>
      </c>
      <c r="AL46" s="201">
        <f t="shared" si="13"/>
        <v>272.52238345168263</v>
      </c>
      <c r="AM46" s="201">
        <f t="shared" si="13"/>
        <v>308.04668304668303</v>
      </c>
      <c r="AN46" s="201">
        <f t="shared" si="13"/>
        <v>279.68321657021016</v>
      </c>
      <c r="AO46" s="201">
        <f t="shared" si="13"/>
        <v>281.17433414043586</v>
      </c>
      <c r="AP46" s="201">
        <f t="shared" si="13"/>
        <v>300.40985452416339</v>
      </c>
      <c r="AQ46" s="202">
        <f t="shared" si="15"/>
        <v>17.8</v>
      </c>
      <c r="AR46" s="467"/>
      <c r="AS46" s="467"/>
      <c r="AT46" s="467"/>
      <c r="AU46" s="467"/>
      <c r="AV46" s="467"/>
    </row>
    <row r="47" spans="1:49"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4"/>
        <v>Kent</v>
      </c>
      <c r="Z47" s="86">
        <v>8</v>
      </c>
      <c r="AA47" s="221">
        <f>IF(H15&gt;0,IDACI!D14,0)</f>
        <v>286168</v>
      </c>
      <c r="AB47" s="221">
        <f>IF(H15&gt;0,IDACI!E14,0)</f>
        <v>50937.904000000002</v>
      </c>
      <c r="AC47" s="88"/>
      <c r="AD47" s="100"/>
      <c r="AE47" s="100"/>
      <c r="AF47" s="100"/>
      <c r="AG47" s="100"/>
      <c r="AH47" s="100"/>
      <c r="AI47" s="363" t="b">
        <v>1</v>
      </c>
      <c r="AJ47" s="240" t="s">
        <v>3</v>
      </c>
      <c r="AK47" s="138" t="str">
        <f t="shared" si="12"/>
        <v>Medway</v>
      </c>
      <c r="AL47" s="201">
        <f t="shared" si="13"/>
        <v>297.53694581280786</v>
      </c>
      <c r="AM47" s="201">
        <f t="shared" si="13"/>
        <v>420.29220779220776</v>
      </c>
      <c r="AN47" s="201">
        <f t="shared" si="13"/>
        <v>407.03999999999996</v>
      </c>
      <c r="AO47" s="201">
        <f t="shared" si="13"/>
        <v>414.24050632911394</v>
      </c>
      <c r="AP47" s="201">
        <f t="shared" si="13"/>
        <v>278.82003862034315</v>
      </c>
      <c r="AQ47" s="202">
        <f t="shared" si="15"/>
        <v>22</v>
      </c>
      <c r="AR47" s="467"/>
      <c r="AS47" s="467"/>
      <c r="AT47" s="467"/>
      <c r="AU47" s="467"/>
      <c r="AV47" s="467"/>
    </row>
    <row r="48" spans="1:49"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4"/>
        <v>Medway</v>
      </c>
      <c r="Z48" s="86">
        <v>9</v>
      </c>
      <c r="AA48" s="221">
        <f>IF(H16&gt;0,IDACI!D15,0)</f>
        <v>54280</v>
      </c>
      <c r="AB48" s="221">
        <f>IF(H16&gt;0,IDACI!E15,0)</f>
        <v>11941.6</v>
      </c>
      <c r="AC48" s="100"/>
      <c r="AD48" s="100"/>
      <c r="AE48" s="100"/>
      <c r="AF48" s="100"/>
      <c r="AG48" s="100"/>
      <c r="AH48" s="100"/>
      <c r="AI48" s="363" t="b">
        <v>1</v>
      </c>
      <c r="AJ48" s="240" t="s">
        <v>13</v>
      </c>
      <c r="AK48" s="138" t="str">
        <f t="shared" si="12"/>
        <v>Milton Keynes</v>
      </c>
      <c r="AL48" s="201">
        <f t="shared" si="13"/>
        <v>207.09779179810727</v>
      </c>
      <c r="AM48" s="201">
        <f t="shared" si="13"/>
        <v>232.34375000000003</v>
      </c>
      <c r="AN48" s="201">
        <f t="shared" si="13"/>
        <v>242.94478527607362</v>
      </c>
      <c r="AO48" s="201">
        <f t="shared" si="13"/>
        <v>261.72465960665659</v>
      </c>
      <c r="AP48" s="201">
        <f t="shared" si="13"/>
        <v>301.58162809400409</v>
      </c>
      <c r="AQ48" s="202">
        <f t="shared" si="15"/>
        <v>19.7</v>
      </c>
      <c r="AR48" s="467"/>
      <c r="AS48" s="467"/>
      <c r="AT48" s="467"/>
      <c r="AU48" s="467"/>
      <c r="AV48" s="467"/>
    </row>
    <row r="49" spans="1:4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4"/>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2"/>
        <v>Oxfordshire</v>
      </c>
      <c r="AL49" s="201">
        <f t="shared" si="13"/>
        <v>249.35344827586206</v>
      </c>
      <c r="AM49" s="201">
        <f t="shared" si="13"/>
        <v>249.75053456878121</v>
      </c>
      <c r="AN49" s="201">
        <f t="shared" si="13"/>
        <v>277.40793201133147</v>
      </c>
      <c r="AO49" s="201">
        <f t="shared" si="13"/>
        <v>326.93935119887163</v>
      </c>
      <c r="AP49" s="201">
        <f t="shared" si="13"/>
        <v>336.46612595085975</v>
      </c>
      <c r="AQ49" s="202">
        <f t="shared" si="15"/>
        <v>11.799999999999999</v>
      </c>
      <c r="AR49" s="467"/>
      <c r="AS49" s="467"/>
      <c r="AT49" s="467"/>
      <c r="AU49" s="467"/>
      <c r="AV49" s="467"/>
    </row>
    <row r="50" spans="1:48" ht="14.25" customHeight="1" x14ac:dyDescent="0.2">
      <c r="A50" s="171"/>
      <c r="B50" s="484"/>
      <c r="C50" s="484"/>
      <c r="D50" s="88"/>
      <c r="E50" s="88"/>
      <c r="F50" s="88"/>
      <c r="G50" s="88"/>
      <c r="H50" s="88"/>
      <c r="I50" s="88"/>
      <c r="J50" s="42"/>
      <c r="K50" s="44"/>
      <c r="L50" s="44"/>
      <c r="M50" s="44"/>
      <c r="N50" s="44"/>
      <c r="O50" s="37"/>
      <c r="P50" s="37"/>
      <c r="Q50" s="37"/>
      <c r="R50" s="37"/>
      <c r="S50" s="37"/>
      <c r="T50" s="37"/>
      <c r="U50" s="170"/>
      <c r="V50" s="189"/>
      <c r="W50" s="384"/>
      <c r="X50" s="402">
        <v>10</v>
      </c>
      <c r="Y50" s="220" t="str">
        <f t="shared" si="14"/>
        <v>Oxfordshire</v>
      </c>
      <c r="Z50" s="86">
        <v>11</v>
      </c>
      <c r="AA50" s="221">
        <f>IF(H18&gt;0,IDACI!D17,0)</f>
        <v>123975</v>
      </c>
      <c r="AB50" s="221">
        <f>IF(H18&gt;0,IDACI!E17,0)</f>
        <v>14629.05</v>
      </c>
      <c r="AC50" s="100"/>
      <c r="AD50" s="100"/>
      <c r="AE50" s="100"/>
      <c r="AF50" s="100"/>
      <c r="AG50" s="100"/>
      <c r="AH50" s="100"/>
      <c r="AI50" s="363" t="b">
        <v>1</v>
      </c>
      <c r="AJ50" s="240" t="s">
        <v>15</v>
      </c>
      <c r="AK50" s="138" t="str">
        <f t="shared" si="12"/>
        <v>Portsmouth</v>
      </c>
      <c r="AL50" s="201">
        <f t="shared" si="13"/>
        <v>306.38297872340422</v>
      </c>
      <c r="AM50" s="201">
        <f t="shared" si="13"/>
        <v>311.73708920187789</v>
      </c>
      <c r="AN50" s="201">
        <f t="shared" si="13"/>
        <v>330.87557603686639</v>
      </c>
      <c r="AO50" s="201">
        <f t="shared" si="13"/>
        <v>303.88127853881281</v>
      </c>
      <c r="AP50" s="201">
        <f t="shared" si="13"/>
        <v>325.45454545454544</v>
      </c>
      <c r="AQ50" s="202">
        <f t="shared" si="15"/>
        <v>23.799999999999997</v>
      </c>
      <c r="AR50" s="467"/>
      <c r="AS50" s="467"/>
      <c r="AT50" s="467"/>
      <c r="AU50" s="467"/>
      <c r="AV50" s="467"/>
    </row>
    <row r="51" spans="1:48" ht="14.25" customHeight="1" x14ac:dyDescent="0.2">
      <c r="A51" s="171"/>
      <c r="B51" s="484"/>
      <c r="C51" s="484"/>
      <c r="D51" s="88"/>
      <c r="E51" s="88"/>
      <c r="F51" s="88"/>
      <c r="G51" s="88"/>
      <c r="H51" s="88"/>
      <c r="I51" s="88"/>
      <c r="J51" s="42"/>
      <c r="K51" s="44"/>
      <c r="L51" s="44"/>
      <c r="M51" s="44"/>
      <c r="N51" s="44"/>
      <c r="O51" s="37"/>
      <c r="P51" s="37"/>
      <c r="Q51" s="37"/>
      <c r="R51" s="37"/>
      <c r="S51" s="37"/>
      <c r="T51" s="37"/>
      <c r="U51" s="170"/>
      <c r="V51" s="189"/>
      <c r="W51" s="384"/>
      <c r="X51" s="402">
        <v>11</v>
      </c>
      <c r="Y51" s="220" t="str">
        <f t="shared" si="14"/>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2"/>
        <v>Reading</v>
      </c>
      <c r="AL51" s="201">
        <f t="shared" si="13"/>
        <v>359.11764705882354</v>
      </c>
      <c r="AM51" s="201">
        <f t="shared" si="13"/>
        <v>431.98847262247841</v>
      </c>
      <c r="AN51" s="201">
        <f t="shared" si="13"/>
        <v>388.30083565459609</v>
      </c>
      <c r="AO51" s="201">
        <f t="shared" si="13"/>
        <v>513.46153846153845</v>
      </c>
      <c r="AP51" s="201">
        <f t="shared" si="13"/>
        <v>486.06751999126658</v>
      </c>
      <c r="AQ51" s="202">
        <f t="shared" si="15"/>
        <v>19.8</v>
      </c>
      <c r="AR51" s="467"/>
      <c r="AS51" s="467"/>
      <c r="AT51" s="467"/>
      <c r="AU51" s="467"/>
      <c r="AV51" s="467"/>
    </row>
    <row r="52" spans="1:48" ht="14.25" customHeight="1" x14ac:dyDescent="0.2">
      <c r="A52" s="171"/>
      <c r="B52" s="484"/>
      <c r="C52" s="484"/>
      <c r="D52" s="88"/>
      <c r="E52" s="88"/>
      <c r="F52" s="88"/>
      <c r="G52" s="88"/>
      <c r="H52" s="88"/>
      <c r="I52" s="88"/>
      <c r="J52" s="42"/>
      <c r="K52" s="44"/>
      <c r="L52" s="44"/>
      <c r="M52" s="44"/>
      <c r="N52" s="44"/>
      <c r="O52" s="37"/>
      <c r="P52" s="37"/>
      <c r="Q52" s="37"/>
      <c r="R52" s="37"/>
      <c r="S52" s="37"/>
      <c r="T52" s="37"/>
      <c r="U52" s="170"/>
      <c r="V52" s="189"/>
      <c r="W52" s="384"/>
      <c r="X52" s="402">
        <v>12</v>
      </c>
      <c r="Y52" s="220" t="str">
        <f t="shared" si="14"/>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2"/>
        <v>Slough</v>
      </c>
      <c r="AL52" s="201">
        <f t="shared" si="13"/>
        <v>297.89473684210526</v>
      </c>
      <c r="AM52" s="201">
        <f t="shared" si="13"/>
        <v>398.20051413881748</v>
      </c>
      <c r="AN52" s="201">
        <f t="shared" si="13"/>
        <v>363.40852130325811</v>
      </c>
      <c r="AO52" s="201">
        <f t="shared" si="13"/>
        <v>394.33497536945811</v>
      </c>
      <c r="AP52" s="201">
        <f t="shared" si="13"/>
        <v>292.71120127517753</v>
      </c>
      <c r="AQ52" s="202">
        <f t="shared" si="15"/>
        <v>19.5</v>
      </c>
      <c r="AR52" s="467"/>
      <c r="AS52" s="467"/>
      <c r="AT52" s="467"/>
      <c r="AU52" s="467"/>
      <c r="AV52" s="467"/>
    </row>
    <row r="53" spans="1:48" ht="14.25" customHeight="1" x14ac:dyDescent="0.2">
      <c r="A53" s="171"/>
      <c r="B53" s="484"/>
      <c r="C53" s="484"/>
      <c r="D53" s="88"/>
      <c r="E53" s="88"/>
      <c r="F53" s="88"/>
      <c r="G53" s="88"/>
      <c r="H53" s="88"/>
      <c r="I53" s="88"/>
      <c r="J53" s="42"/>
      <c r="K53" s="44"/>
      <c r="L53" s="44"/>
      <c r="M53" s="44"/>
      <c r="N53" s="44"/>
      <c r="O53" s="37"/>
      <c r="P53" s="37"/>
      <c r="Q53" s="37"/>
      <c r="R53" s="37"/>
      <c r="S53" s="37"/>
      <c r="T53" s="37"/>
      <c r="U53" s="170"/>
      <c r="V53" s="189"/>
      <c r="W53" s="384"/>
      <c r="X53" s="402">
        <v>13</v>
      </c>
      <c r="Y53" s="220" t="str">
        <f t="shared" si="14"/>
        <v>Slough</v>
      </c>
      <c r="Z53" s="86">
        <v>14</v>
      </c>
      <c r="AA53" s="221">
        <f>IF(H21&gt;0,IDACI!D20,0)</f>
        <v>34703</v>
      </c>
      <c r="AB53" s="221">
        <f>IF(H21&gt;0,IDACI!E20,0)</f>
        <v>6767.085</v>
      </c>
      <c r="AC53" s="100"/>
      <c r="AD53" s="100"/>
      <c r="AE53" s="100"/>
      <c r="AF53" s="100"/>
      <c r="AG53" s="100"/>
      <c r="AH53" s="100"/>
      <c r="AI53" s="363" t="b">
        <v>1</v>
      </c>
      <c r="AJ53" s="240" t="s">
        <v>93</v>
      </c>
      <c r="AK53" s="138" t="str">
        <f t="shared" si="12"/>
        <v>Somerset</v>
      </c>
      <c r="AL53" s="201">
        <f t="shared" si="13"/>
        <v>346.41544117647061</v>
      </c>
      <c r="AM53" s="201">
        <f t="shared" si="13"/>
        <v>371.04779411764702</v>
      </c>
      <c r="AN53" s="201">
        <f t="shared" si="13"/>
        <v>391.55188246097339</v>
      </c>
      <c r="AO53" s="201">
        <f t="shared" si="13"/>
        <v>265.84249084249086</v>
      </c>
      <c r="AP53" s="201">
        <f t="shared" si="13"/>
        <v>283.52043189217289</v>
      </c>
      <c r="AQ53" s="202">
        <f t="shared" si="15"/>
        <v>14.8</v>
      </c>
      <c r="AR53" s="467"/>
      <c r="AS53" s="467"/>
      <c r="AT53" s="467"/>
      <c r="AU53" s="467"/>
      <c r="AV53" s="467"/>
    </row>
    <row r="54" spans="1:48" ht="14.25" customHeight="1" x14ac:dyDescent="0.2">
      <c r="A54" s="171"/>
      <c r="B54" s="484"/>
      <c r="C54" s="484"/>
      <c r="D54" s="88"/>
      <c r="E54" s="88"/>
      <c r="F54" s="88"/>
      <c r="G54" s="88"/>
      <c r="H54" s="88"/>
      <c r="I54" s="88"/>
      <c r="J54" s="42"/>
      <c r="K54" s="44"/>
      <c r="L54" s="44"/>
      <c r="M54" s="44"/>
      <c r="N54" s="44"/>
      <c r="O54" s="37"/>
      <c r="P54" s="37"/>
      <c r="Q54" s="37"/>
      <c r="R54" s="37"/>
      <c r="S54" s="37"/>
      <c r="T54" s="37"/>
      <c r="U54" s="170"/>
      <c r="V54" s="189"/>
      <c r="W54" s="384"/>
      <c r="X54" s="402">
        <v>14</v>
      </c>
      <c r="Y54" s="220" t="str">
        <f t="shared" si="14"/>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2"/>
        <v>Southampton</v>
      </c>
      <c r="AL54" s="201">
        <f t="shared" si="13"/>
        <v>455.48387096774195</v>
      </c>
      <c r="AM54" s="201">
        <f t="shared" si="13"/>
        <v>411.81434599156114</v>
      </c>
      <c r="AN54" s="201">
        <f t="shared" si="13"/>
        <v>277.16049382716051</v>
      </c>
      <c r="AO54" s="201">
        <f t="shared" si="13"/>
        <v>700.00000000000011</v>
      </c>
      <c r="AP54" s="201">
        <f t="shared" si="13"/>
        <v>458.30744874852206</v>
      </c>
      <c r="AQ54" s="202">
        <f t="shared" si="15"/>
        <v>25</v>
      </c>
      <c r="AR54" s="467"/>
      <c r="AS54" s="467"/>
      <c r="AT54" s="467"/>
      <c r="AU54" s="467"/>
      <c r="AV54" s="467"/>
    </row>
    <row r="55" spans="1:48" ht="14.25" customHeight="1" x14ac:dyDescent="0.2">
      <c r="A55" s="171"/>
      <c r="B55" s="484"/>
      <c r="C55" s="484"/>
      <c r="D55" s="88"/>
      <c r="E55" s="88"/>
      <c r="F55" s="88"/>
      <c r="G55" s="88"/>
      <c r="H55" s="88"/>
      <c r="I55" s="88"/>
      <c r="J55" s="42"/>
      <c r="K55" s="44"/>
      <c r="L55" s="44"/>
      <c r="M55" s="44"/>
      <c r="N55" s="44"/>
      <c r="O55" s="37"/>
      <c r="P55" s="37"/>
      <c r="Q55" s="37"/>
      <c r="R55" s="37"/>
      <c r="S55" s="37"/>
      <c r="T55" s="37"/>
      <c r="U55" s="170"/>
      <c r="V55" s="189"/>
      <c r="W55" s="384"/>
      <c r="X55" s="402">
        <v>15</v>
      </c>
      <c r="Y55" s="220" t="str">
        <f t="shared" si="14"/>
        <v>Southampton</v>
      </c>
      <c r="Z55" s="86">
        <v>16</v>
      </c>
      <c r="AA55" s="221">
        <f>IF(H23&gt;0,IDACI!D22,0)</f>
        <v>42079</v>
      </c>
      <c r="AB55" s="221">
        <f>IF(H23&gt;0,IDACI!E22,0)</f>
        <v>10519.75</v>
      </c>
      <c r="AC55" s="100"/>
      <c r="AD55" s="100"/>
      <c r="AE55" s="100"/>
      <c r="AF55" s="100"/>
      <c r="AG55" s="100"/>
      <c r="AH55" s="100"/>
      <c r="AI55" s="363" t="b">
        <v>1</v>
      </c>
      <c r="AJ55" s="240" t="s">
        <v>8</v>
      </c>
      <c r="AK55" s="138" t="str">
        <f t="shared" si="12"/>
        <v>Surrey</v>
      </c>
      <c r="AL55" s="201">
        <f t="shared" si="13"/>
        <v>204.9679487179487</v>
      </c>
      <c r="AM55" s="201">
        <f t="shared" si="13"/>
        <v>181.8650793650794</v>
      </c>
      <c r="AN55" s="201">
        <f t="shared" si="13"/>
        <v>225.25530243519245</v>
      </c>
      <c r="AO55" s="201">
        <f t="shared" si="13"/>
        <v>242.86271450858032</v>
      </c>
      <c r="AP55" s="201">
        <f t="shared" si="13"/>
        <v>236.48739956524926</v>
      </c>
      <c r="AQ55" s="202">
        <f t="shared" si="15"/>
        <v>9.7000000000000011</v>
      </c>
      <c r="AR55" s="467"/>
      <c r="AS55" s="467"/>
      <c r="AT55" s="467"/>
      <c r="AU55" s="467"/>
      <c r="AV55" s="467"/>
    </row>
    <row r="56" spans="1:48" ht="14.25" customHeight="1" x14ac:dyDescent="0.2">
      <c r="A56" s="366"/>
      <c r="B56" s="484"/>
      <c r="C56" s="484"/>
      <c r="D56" s="88"/>
      <c r="E56" s="88"/>
      <c r="F56" s="88"/>
      <c r="G56" s="88"/>
      <c r="H56" s="88"/>
      <c r="I56" s="88"/>
      <c r="J56" s="42"/>
      <c r="K56" s="44"/>
      <c r="L56" s="44"/>
      <c r="M56" s="44"/>
      <c r="N56" s="44"/>
      <c r="O56" s="37"/>
      <c r="P56" s="37"/>
      <c r="Q56" s="37"/>
      <c r="R56" s="37"/>
      <c r="S56" s="37"/>
      <c r="T56" s="37"/>
      <c r="U56" s="170"/>
      <c r="V56" s="189"/>
      <c r="W56" s="384"/>
      <c r="X56" s="402">
        <v>16</v>
      </c>
      <c r="Y56" s="220" t="str">
        <f t="shared" si="14"/>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2"/>
        <v>Swindon</v>
      </c>
      <c r="AL56" s="201">
        <f t="shared" si="13"/>
        <v>254.21940928270041</v>
      </c>
      <c r="AM56" s="201">
        <f t="shared" si="13"/>
        <v>337.78705636743211</v>
      </c>
      <c r="AN56" s="201">
        <f t="shared" si="13"/>
        <v>386.62551440329219</v>
      </c>
      <c r="AO56" s="201">
        <f t="shared" si="13"/>
        <v>401.63265306122452</v>
      </c>
      <c r="AP56" s="201">
        <f t="shared" si="13"/>
        <v>387.97460676883264</v>
      </c>
      <c r="AQ56" s="202">
        <f t="shared" si="15"/>
        <v>17.2</v>
      </c>
      <c r="AR56" s="467"/>
      <c r="AS56" s="467"/>
      <c r="AT56" s="467"/>
      <c r="AU56" s="467"/>
      <c r="AV56" s="467"/>
    </row>
    <row r="57" spans="1:48" ht="14.25" customHeight="1" x14ac:dyDescent="0.2">
      <c r="A57" s="366"/>
      <c r="B57" s="484"/>
      <c r="C57" s="484"/>
      <c r="D57" s="88"/>
      <c r="E57" s="88"/>
      <c r="F57" s="88"/>
      <c r="G57" s="88"/>
      <c r="H57" s="88"/>
      <c r="I57" s="88"/>
      <c r="J57" s="42"/>
      <c r="K57" s="44"/>
      <c r="L57" s="44"/>
      <c r="M57" s="44"/>
      <c r="N57" s="44"/>
      <c r="O57" s="37"/>
      <c r="P57" s="37"/>
      <c r="Q57" s="37"/>
      <c r="R57" s="37"/>
      <c r="S57" s="37"/>
      <c r="T57" s="37"/>
      <c r="U57" s="170"/>
      <c r="V57" s="189"/>
      <c r="W57" s="384"/>
      <c r="X57" s="402">
        <v>17</v>
      </c>
      <c r="Y57" s="220" t="str">
        <f t="shared" si="14"/>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2"/>
        <v>Torbay</v>
      </c>
      <c r="AL57" s="201">
        <f t="shared" si="13"/>
        <v>607.63052208835347</v>
      </c>
      <c r="AM57" s="201">
        <f t="shared" si="13"/>
        <v>743.14516129032256</v>
      </c>
      <c r="AN57" s="201">
        <f t="shared" si="13"/>
        <v>619.52191235059763</v>
      </c>
      <c r="AO57" s="201">
        <f t="shared" si="13"/>
        <v>468.25396825396825</v>
      </c>
      <c r="AP57" s="201">
        <f t="shared" si="13"/>
        <v>471.3672013557719</v>
      </c>
      <c r="AQ57" s="202">
        <f t="shared" si="15"/>
        <v>24.1</v>
      </c>
      <c r="AR57" s="467"/>
      <c r="AS57" s="467"/>
      <c r="AT57" s="467"/>
      <c r="AU57" s="467"/>
      <c r="AV57" s="467"/>
    </row>
    <row r="58" spans="1:48" ht="14.25" customHeight="1" x14ac:dyDescent="0.2">
      <c r="A58" s="171"/>
      <c r="B58" s="484"/>
      <c r="C58" s="484"/>
      <c r="D58" s="88"/>
      <c r="E58" s="88"/>
      <c r="F58" s="88"/>
      <c r="G58" s="88"/>
      <c r="H58" s="88"/>
      <c r="I58" s="88"/>
      <c r="J58" s="42"/>
      <c r="K58" s="44"/>
      <c r="L58" s="44"/>
      <c r="M58" s="44"/>
      <c r="N58" s="44"/>
      <c r="O58" s="37"/>
      <c r="P58" s="37"/>
      <c r="Q58" s="37"/>
      <c r="R58" s="37"/>
      <c r="S58" s="37"/>
      <c r="T58" s="37"/>
      <c r="U58" s="170"/>
      <c r="V58" s="189"/>
      <c r="W58" s="384"/>
      <c r="X58" s="402">
        <v>18</v>
      </c>
      <c r="Y58" s="220" t="str">
        <f t="shared" si="14"/>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2"/>
        <v>West Berkshire</v>
      </c>
      <c r="AL58" s="201">
        <f t="shared" si="13"/>
        <v>198.60724233983288</v>
      </c>
      <c r="AM58" s="201">
        <f t="shared" si="13"/>
        <v>234.73389355742299</v>
      </c>
      <c r="AN58" s="201">
        <f t="shared" si="13"/>
        <v>268.25842696629218</v>
      </c>
      <c r="AO58" s="201">
        <f t="shared" si="13"/>
        <v>295.23809523809524</v>
      </c>
      <c r="AP58" s="201">
        <f t="shared" si="13"/>
        <v>273.85822827085246</v>
      </c>
      <c r="AQ58" s="202">
        <f t="shared" si="15"/>
        <v>10.4</v>
      </c>
      <c r="AR58" s="467"/>
      <c r="AS58" s="467"/>
      <c r="AT58" s="467"/>
      <c r="AU58" s="467"/>
      <c r="AV58" s="467"/>
    </row>
    <row r="59" spans="1:48" ht="14.25" customHeight="1" x14ac:dyDescent="0.2">
      <c r="A59" s="171"/>
      <c r="B59" s="484"/>
      <c r="C59" s="484"/>
      <c r="D59" s="88"/>
      <c r="E59" s="88"/>
      <c r="F59" s="88"/>
      <c r="G59" s="88"/>
      <c r="H59" s="88"/>
      <c r="I59" s="88"/>
      <c r="J59" s="42"/>
      <c r="K59" s="44"/>
      <c r="L59" s="44"/>
      <c r="M59" s="44"/>
      <c r="N59" s="44"/>
      <c r="O59" s="37"/>
      <c r="P59" s="37"/>
      <c r="Q59" s="37"/>
      <c r="R59" s="37"/>
      <c r="S59" s="37"/>
      <c r="T59" s="37"/>
      <c r="U59" s="170"/>
      <c r="V59" s="189"/>
      <c r="W59" s="384"/>
      <c r="X59" s="402">
        <v>19</v>
      </c>
      <c r="Y59" s="220" t="str">
        <f t="shared" si="14"/>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2"/>
        <v>West Sussex</v>
      </c>
      <c r="AL59" s="201">
        <f t="shared" si="13"/>
        <v>233.81642512077295</v>
      </c>
      <c r="AM59" s="201">
        <f t="shared" si="13"/>
        <v>298.14371257485027</v>
      </c>
      <c r="AN59" s="201">
        <f t="shared" si="13"/>
        <v>282.34597156398104</v>
      </c>
      <c r="AO59" s="201">
        <f t="shared" si="13"/>
        <v>227.52347417840377</v>
      </c>
      <c r="AP59" s="201">
        <f t="shared" si="13"/>
        <v>279.57452506680795</v>
      </c>
      <c r="AQ59" s="202">
        <f t="shared" si="15"/>
        <v>12.9</v>
      </c>
      <c r="AR59" s="467"/>
      <c r="AS59" s="467"/>
      <c r="AT59" s="467"/>
      <c r="AU59" s="467"/>
      <c r="AV59" s="467"/>
    </row>
    <row r="60" spans="1:48" s="124" customFormat="1" ht="14.25" customHeight="1" x14ac:dyDescent="0.2">
      <c r="A60" s="171"/>
      <c r="B60" s="484"/>
      <c r="C60" s="484"/>
      <c r="D60" s="88"/>
      <c r="E60" s="88"/>
      <c r="F60" s="88"/>
      <c r="G60" s="88"/>
      <c r="H60" s="88"/>
      <c r="I60" s="88"/>
      <c r="J60" s="42"/>
      <c r="K60" s="44"/>
      <c r="L60" s="44"/>
      <c r="M60" s="44"/>
      <c r="N60" s="44"/>
      <c r="O60" s="37"/>
      <c r="P60" s="37"/>
      <c r="Q60" s="37"/>
      <c r="R60" s="37"/>
      <c r="S60" s="37"/>
      <c r="T60" s="37"/>
      <c r="U60" s="170"/>
      <c r="V60" s="189"/>
      <c r="W60" s="384"/>
      <c r="X60" s="402">
        <v>20</v>
      </c>
      <c r="Y60" s="220" t="str">
        <f t="shared" si="14"/>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2"/>
        <v>Windsor &amp; Maidenhead</v>
      </c>
      <c r="AL60" s="201">
        <f t="shared" si="13"/>
        <v>206.04229607250755</v>
      </c>
      <c r="AM60" s="201">
        <f t="shared" si="13"/>
        <v>285.58558558558559</v>
      </c>
      <c r="AN60" s="201">
        <f t="shared" si="13"/>
        <v>251.79640718562877</v>
      </c>
      <c r="AO60" s="201">
        <f t="shared" si="13"/>
        <v>300.593471810089</v>
      </c>
      <c r="AP60" s="201">
        <f t="shared" si="13"/>
        <v>280.6062734082397</v>
      </c>
      <c r="AQ60" s="202">
        <f t="shared" si="15"/>
        <v>8.4</v>
      </c>
      <c r="AR60" s="467"/>
      <c r="AS60" s="467"/>
      <c r="AT60" s="467"/>
      <c r="AU60" s="467"/>
      <c r="AV60" s="467"/>
    </row>
    <row r="61" spans="1:48" s="124" customFormat="1" ht="14.25" customHeight="1" x14ac:dyDescent="0.2">
      <c r="A61" s="171"/>
      <c r="B61" s="484"/>
      <c r="C61" s="484"/>
      <c r="D61" s="88"/>
      <c r="E61" s="88"/>
      <c r="F61" s="88"/>
      <c r="G61" s="88"/>
      <c r="H61" s="88"/>
      <c r="I61" s="88"/>
      <c r="J61" s="42"/>
      <c r="K61" s="44"/>
      <c r="L61" s="44"/>
      <c r="M61" s="44"/>
      <c r="N61" s="44"/>
      <c r="O61" s="37"/>
      <c r="P61" s="37"/>
      <c r="Q61" s="37"/>
      <c r="R61" s="37"/>
      <c r="S61" s="37"/>
      <c r="T61" s="37"/>
      <c r="U61" s="170"/>
      <c r="V61" s="189"/>
      <c r="W61" s="384"/>
      <c r="X61" s="402">
        <v>21</v>
      </c>
      <c r="Y61" s="220" t="str">
        <f t="shared" si="14"/>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2"/>
        <v>Wokingham</v>
      </c>
      <c r="AL61" s="201">
        <f t="shared" si="13"/>
        <v>154.46927374301674</v>
      </c>
      <c r="AM61" s="201">
        <f t="shared" si="13"/>
        <v>149.44751381215471</v>
      </c>
      <c r="AN61" s="201">
        <f t="shared" si="13"/>
        <v>141.73441734417344</v>
      </c>
      <c r="AO61" s="201">
        <f t="shared" si="13"/>
        <v>150.93833780160858</v>
      </c>
      <c r="AP61" s="201">
        <f t="shared" si="13"/>
        <v>175.43859649122805</v>
      </c>
      <c r="AQ61" s="202">
        <f t="shared" si="15"/>
        <v>6.8000000000000007</v>
      </c>
      <c r="AR61" s="467"/>
      <c r="AS61" s="467"/>
      <c r="AT61" s="467"/>
      <c r="AU61" s="467"/>
      <c r="AV61" s="467"/>
    </row>
    <row r="62" spans="1:48" s="124" customFormat="1" ht="14.25" customHeight="1" x14ac:dyDescent="0.2">
      <c r="A62" s="171"/>
      <c r="B62" s="484"/>
      <c r="C62" s="484"/>
      <c r="D62" s="88"/>
      <c r="E62" s="88"/>
      <c r="F62" s="88"/>
      <c r="G62" s="88"/>
      <c r="H62" s="88"/>
      <c r="I62" s="88"/>
      <c r="J62" s="42"/>
      <c r="K62" s="44"/>
      <c r="L62" s="44"/>
      <c r="M62" s="44"/>
      <c r="N62" s="44"/>
      <c r="O62" s="37"/>
      <c r="P62" s="37"/>
      <c r="Q62" s="37"/>
      <c r="R62" s="37"/>
      <c r="S62" s="37"/>
      <c r="T62" s="37"/>
      <c r="U62" s="170"/>
      <c r="V62" s="189"/>
      <c r="W62" s="384"/>
      <c r="X62" s="402">
        <v>22</v>
      </c>
      <c r="Y62" s="220" t="str">
        <f t="shared" si="14"/>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2"/>
        <v>South East</v>
      </c>
      <c r="AL62" s="201">
        <f t="shared" si="13"/>
        <v>263.11685537278356</v>
      </c>
      <c r="AM62" s="201">
        <f t="shared" si="13"/>
        <v>287.87894848420603</v>
      </c>
      <c r="AN62" s="201">
        <f t="shared" si="13"/>
        <v>282.85369183909256</v>
      </c>
      <c r="AO62" s="201">
        <f t="shared" si="13"/>
        <v>302.94040978051197</v>
      </c>
      <c r="AP62" s="201">
        <f t="shared" si="13"/>
        <v>302.46850676574974</v>
      </c>
      <c r="AQ62" s="202">
        <f t="shared" si="15"/>
        <v>14.45223640702325</v>
      </c>
      <c r="AR62" s="467"/>
      <c r="AS62" s="467"/>
      <c r="AT62" s="467"/>
      <c r="AU62" s="467"/>
      <c r="AV62" s="467"/>
    </row>
    <row r="63" spans="1:48" s="124" customFormat="1" ht="14.25" customHeight="1" x14ac:dyDescent="0.2">
      <c r="A63" s="171"/>
      <c r="B63" s="484"/>
      <c r="C63" s="484"/>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14"/>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2"/>
        <v>England</v>
      </c>
      <c r="AL63" s="201">
        <f>VLOOKUP($AK63,$B$9:$O$32,AL$36,FALSE)</f>
        <v>332.17810923448121</v>
      </c>
      <c r="AM63" s="201">
        <f t="shared" ref="AM63:AP63" si="16">VLOOKUP($AK63,$B$9:$O$32,AM$36,FALSE)</f>
        <v>346.37465262350923</v>
      </c>
      <c r="AN63" s="201">
        <f t="shared" si="16"/>
        <v>337.31031686465315</v>
      </c>
      <c r="AO63" s="201">
        <f t="shared" si="16"/>
        <v>337.73195523167698</v>
      </c>
      <c r="AP63" s="201">
        <f t="shared" si="16"/>
        <v>330.4377147859995</v>
      </c>
      <c r="AQ63" s="202" t="e">
        <f t="shared" si="15"/>
        <v>#N/A</v>
      </c>
      <c r="AR63" s="467"/>
      <c r="AS63" s="467"/>
      <c r="AT63" s="467"/>
      <c r="AU63" s="467"/>
      <c r="AV63" s="467"/>
    </row>
    <row r="64" spans="1:48" s="124" customFormat="1" ht="11.25" customHeight="1" x14ac:dyDescent="0.2">
      <c r="A64" s="171"/>
      <c r="B64" s="484"/>
      <c r="C64" s="484"/>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14"/>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c r="AS64" s="255"/>
      <c r="AT64" s="255"/>
      <c r="AU64" s="255"/>
      <c r="AV64" s="255"/>
    </row>
    <row r="65" spans="1:44" s="124" customFormat="1" ht="42" customHeight="1" x14ac:dyDescent="0.2">
      <c r="A65" s="171"/>
      <c r="B65" s="484"/>
      <c r="C65" s="484"/>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228.73899999999998</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245</v>
      </c>
      <c r="Y66" s="226">
        <v>9.0657999999999994</v>
      </c>
      <c r="Z66" s="227">
        <v>183.41</v>
      </c>
      <c r="AA66" s="107">
        <v>35</v>
      </c>
      <c r="AB66" s="228">
        <f>(AA66*Y66)+Z66</f>
        <v>500.71299999999997</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492"/>
      <c r="X67" s="212" t="s">
        <v>213</v>
      </c>
      <c r="Y67" s="223" t="s">
        <v>65</v>
      </c>
      <c r="Z67" s="212" t="s">
        <v>66</v>
      </c>
      <c r="AA67" s="224">
        <v>5</v>
      </c>
      <c r="AB67" s="242">
        <f>(AA67*Y68)+Z68</f>
        <v>240.04050000000001</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7.5261x + 202.41</v>
      </c>
      <c r="Y68" s="100">
        <v>7.5260999999999996</v>
      </c>
      <c r="Z68" s="100">
        <v>202.41</v>
      </c>
      <c r="AA68" s="107">
        <v>35</v>
      </c>
      <c r="AB68" s="228">
        <f>(AA68*Y68)+Z68</f>
        <v>465.82349999999997</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83"/>
      <c r="D72" s="483"/>
      <c r="E72" s="483"/>
      <c r="F72" s="483"/>
      <c r="G72" s="483"/>
      <c r="H72" s="483"/>
      <c r="I72" s="483"/>
      <c r="J72" s="106"/>
      <c r="K72" s="106"/>
      <c r="L72" s="106"/>
      <c r="M72" s="106"/>
      <c r="N72" s="478"/>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83"/>
      <c r="C73" s="483"/>
      <c r="D73" s="483"/>
      <c r="E73" s="483"/>
      <c r="F73" s="483"/>
      <c r="G73" s="483"/>
      <c r="H73" s="483"/>
      <c r="I73" s="483"/>
      <c r="J73" s="106"/>
      <c r="K73" s="106"/>
      <c r="L73" s="106"/>
      <c r="M73" s="106"/>
      <c r="N73" s="478"/>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83"/>
      <c r="C74" s="483"/>
      <c r="D74" s="483"/>
      <c r="E74" s="483"/>
      <c r="F74" s="483"/>
      <c r="G74" s="483"/>
      <c r="H74" s="483"/>
      <c r="I74" s="152"/>
      <c r="J74" s="152"/>
      <c r="K74" s="96"/>
      <c r="L74" s="96"/>
      <c r="M74" s="96"/>
      <c r="N74" s="96"/>
      <c r="O74" s="96"/>
      <c r="P74" s="486"/>
      <c r="Q74" s="486"/>
      <c r="R74" s="239"/>
      <c r="S74" s="239"/>
      <c r="T74" s="487"/>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83"/>
      <c r="C75" s="483"/>
      <c r="D75" s="483"/>
      <c r="E75" s="483"/>
      <c r="F75" s="483"/>
      <c r="G75" s="483"/>
      <c r="H75" s="483"/>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83"/>
      <c r="C76" s="483"/>
      <c r="D76" s="483"/>
      <c r="E76" s="483"/>
      <c r="F76" s="483"/>
      <c r="G76" s="483"/>
      <c r="H76" s="483"/>
      <c r="I76" s="152"/>
      <c r="J76" s="152"/>
      <c r="K76" s="250"/>
      <c r="L76" s="250"/>
      <c r="M76" s="250"/>
      <c r="N76" s="250"/>
      <c r="O76" s="250"/>
      <c r="P76" s="250"/>
      <c r="Q76" s="251"/>
      <c r="R76" s="239"/>
      <c r="S76" s="239"/>
      <c r="T76" s="250"/>
      <c r="U76" s="175"/>
      <c r="V76" s="191"/>
      <c r="W76" s="208"/>
      <c r="X76" s="474" t="str">
        <f>B9</f>
        <v>Bracknell Forest</v>
      </c>
      <c r="Y76" s="475" t="e">
        <f t="shared" ref="Y76:Y97" si="17">IF(X76=$Y$4,I9,#N/A)</f>
        <v>#N/A</v>
      </c>
      <c r="Z76" s="475" t="e">
        <f t="shared" ref="Z76:Z97" si="18">IF(X76=$Y$4,T9,#N/A)</f>
        <v>#N/A</v>
      </c>
      <c r="AA76" s="54"/>
      <c r="AB76" s="53"/>
      <c r="AC76" s="53"/>
      <c r="AD76" s="210"/>
      <c r="AE76" s="101"/>
      <c r="AF76" s="101"/>
      <c r="AG76" s="101"/>
      <c r="AH76" s="101"/>
      <c r="AI76" s="239"/>
      <c r="AJ76" s="240"/>
    </row>
    <row r="77" spans="1:44" s="138" customFormat="1" ht="12.75" customHeight="1" x14ac:dyDescent="0.2">
      <c r="A77" s="174"/>
      <c r="B77" s="483"/>
      <c r="C77" s="483"/>
      <c r="D77" s="483"/>
      <c r="E77" s="483"/>
      <c r="F77" s="483"/>
      <c r="G77" s="483"/>
      <c r="H77" s="483"/>
      <c r="I77" s="152"/>
      <c r="J77" s="152"/>
      <c r="K77" s="250"/>
      <c r="L77" s="250"/>
      <c r="M77" s="250"/>
      <c r="N77" s="250"/>
      <c r="O77" s="250"/>
      <c r="P77" s="250"/>
      <c r="Q77" s="251"/>
      <c r="R77" s="239"/>
      <c r="S77" s="239"/>
      <c r="T77" s="250"/>
      <c r="U77" s="175"/>
      <c r="V77" s="191"/>
      <c r="W77" s="208"/>
      <c r="X77" s="474" t="str">
        <f t="shared" ref="X77:X97" si="19">B10</f>
        <v>Brighton &amp; Hove</v>
      </c>
      <c r="Y77" s="475" t="e">
        <f t="shared" si="17"/>
        <v>#N/A</v>
      </c>
      <c r="Z77" s="475" t="e">
        <f t="shared" si="18"/>
        <v>#N/A</v>
      </c>
      <c r="AA77" s="54"/>
      <c r="AB77" s="53"/>
      <c r="AC77" s="53"/>
      <c r="AD77" s="210"/>
      <c r="AE77" s="101"/>
      <c r="AF77" s="101"/>
      <c r="AG77" s="101"/>
      <c r="AH77" s="101"/>
      <c r="AI77" s="239"/>
      <c r="AJ77" s="240"/>
    </row>
    <row r="78" spans="1:44" s="138" customFormat="1" ht="12.75" customHeight="1" x14ac:dyDescent="0.2">
      <c r="A78" s="174"/>
      <c r="B78" s="483"/>
      <c r="C78" s="483"/>
      <c r="D78" s="483"/>
      <c r="E78" s="483"/>
      <c r="F78" s="483"/>
      <c r="G78" s="483"/>
      <c r="H78" s="483"/>
      <c r="I78" s="152"/>
      <c r="J78" s="152"/>
      <c r="K78" s="250"/>
      <c r="L78" s="250"/>
      <c r="M78" s="250"/>
      <c r="N78" s="250"/>
      <c r="O78" s="250"/>
      <c r="P78" s="250"/>
      <c r="Q78" s="251"/>
      <c r="R78" s="239"/>
      <c r="S78" s="239"/>
      <c r="T78" s="250"/>
      <c r="U78" s="175"/>
      <c r="V78" s="191"/>
      <c r="W78" s="208"/>
      <c r="X78" s="474" t="str">
        <f t="shared" si="19"/>
        <v>Buckinghamshire</v>
      </c>
      <c r="Y78" s="475" t="e">
        <f t="shared" si="17"/>
        <v>#N/A</v>
      </c>
      <c r="Z78" s="475" t="e">
        <f t="shared" si="18"/>
        <v>#N/A</v>
      </c>
      <c r="AA78" s="54"/>
      <c r="AB78" s="53"/>
      <c r="AC78" s="53"/>
      <c r="AD78" s="210"/>
      <c r="AE78" s="101"/>
      <c r="AF78" s="101"/>
      <c r="AG78" s="101"/>
      <c r="AH78" s="101"/>
      <c r="AI78" s="239"/>
      <c r="AJ78" s="240"/>
    </row>
    <row r="79" spans="1:44" s="138" customFormat="1" ht="12.75" customHeight="1" x14ac:dyDescent="0.2">
      <c r="A79" s="174"/>
      <c r="B79" s="483"/>
      <c r="C79" s="483"/>
      <c r="D79" s="483"/>
      <c r="E79" s="483"/>
      <c r="F79" s="483"/>
      <c r="G79" s="483"/>
      <c r="H79" s="483"/>
      <c r="I79" s="152"/>
      <c r="J79" s="152"/>
      <c r="K79" s="250"/>
      <c r="L79" s="250"/>
      <c r="M79" s="250"/>
      <c r="N79" s="250"/>
      <c r="O79" s="250"/>
      <c r="P79" s="250"/>
      <c r="Q79" s="251"/>
      <c r="R79" s="239"/>
      <c r="S79" s="239"/>
      <c r="T79" s="250"/>
      <c r="U79" s="175"/>
      <c r="V79" s="191"/>
      <c r="W79" s="208"/>
      <c r="X79" s="474" t="str">
        <f t="shared" si="19"/>
        <v>East Sussex</v>
      </c>
      <c r="Y79" s="475" t="e">
        <f t="shared" si="17"/>
        <v>#N/A</v>
      </c>
      <c r="Z79" s="475" t="e">
        <f t="shared" si="18"/>
        <v>#N/A</v>
      </c>
      <c r="AA79" s="54"/>
      <c r="AB79" s="53"/>
      <c r="AC79" s="53"/>
      <c r="AD79" s="210"/>
      <c r="AE79" s="101"/>
      <c r="AF79" s="101"/>
      <c r="AG79" s="101"/>
      <c r="AH79" s="101"/>
      <c r="AI79" s="239"/>
      <c r="AJ79" s="240"/>
    </row>
    <row r="80" spans="1:44" s="138" customFormat="1" ht="12.75" customHeight="1" x14ac:dyDescent="0.2">
      <c r="A80" s="174"/>
      <c r="B80" s="483"/>
      <c r="C80" s="483"/>
      <c r="D80" s="483"/>
      <c r="E80" s="483"/>
      <c r="F80" s="483"/>
      <c r="G80" s="483"/>
      <c r="H80" s="483"/>
      <c r="I80" s="152"/>
      <c r="J80" s="152"/>
      <c r="K80" s="250"/>
      <c r="L80" s="250"/>
      <c r="M80" s="250"/>
      <c r="N80" s="250"/>
      <c r="O80" s="250"/>
      <c r="P80" s="250"/>
      <c r="Q80" s="251"/>
      <c r="R80" s="239"/>
      <c r="S80" s="239"/>
      <c r="T80" s="250"/>
      <c r="U80" s="175"/>
      <c r="V80" s="191"/>
      <c r="W80" s="208"/>
      <c r="X80" s="474" t="str">
        <f t="shared" si="19"/>
        <v>Hampshire</v>
      </c>
      <c r="Y80" s="475" t="e">
        <f t="shared" si="17"/>
        <v>#N/A</v>
      </c>
      <c r="Z80" s="475" t="e">
        <f t="shared" si="18"/>
        <v>#N/A</v>
      </c>
      <c r="AA80" s="54"/>
      <c r="AB80" s="53"/>
      <c r="AC80" s="53"/>
      <c r="AD80" s="210"/>
      <c r="AE80" s="101"/>
      <c r="AF80" s="101"/>
      <c r="AG80" s="101"/>
      <c r="AH80" s="101"/>
      <c r="AI80" s="239"/>
      <c r="AJ80" s="240"/>
      <c r="AR80" s="138" t="s">
        <v>106</v>
      </c>
    </row>
    <row r="81" spans="1:36" s="138" customFormat="1" ht="12.75" customHeight="1" x14ac:dyDescent="0.2">
      <c r="A81" s="174"/>
      <c r="B81" s="483"/>
      <c r="C81" s="483"/>
      <c r="D81" s="483"/>
      <c r="E81" s="483"/>
      <c r="F81" s="483"/>
      <c r="G81" s="483"/>
      <c r="H81" s="483"/>
      <c r="I81" s="152"/>
      <c r="J81" s="152"/>
      <c r="K81" s="250"/>
      <c r="L81" s="250"/>
      <c r="M81" s="250"/>
      <c r="N81" s="250"/>
      <c r="O81" s="250"/>
      <c r="P81" s="250"/>
      <c r="Q81" s="251"/>
      <c r="R81" s="239"/>
      <c r="S81" s="239"/>
      <c r="T81" s="250"/>
      <c r="U81" s="175"/>
      <c r="V81" s="191"/>
      <c r="W81" s="208"/>
      <c r="X81" s="474" t="str">
        <f t="shared" si="19"/>
        <v>Isle of Wight</v>
      </c>
      <c r="Y81" s="475" t="e">
        <f t="shared" si="17"/>
        <v>#N/A</v>
      </c>
      <c r="Z81" s="475" t="e">
        <f t="shared" si="18"/>
        <v>#N/A</v>
      </c>
      <c r="AA81" s="54"/>
      <c r="AB81" s="53"/>
      <c r="AC81" s="53"/>
      <c r="AD81" s="210"/>
      <c r="AE81" s="101"/>
      <c r="AF81" s="101"/>
      <c r="AG81" s="101"/>
      <c r="AH81" s="101"/>
      <c r="AI81" s="239"/>
      <c r="AJ81" s="240"/>
    </row>
    <row r="82" spans="1:36" s="138" customFormat="1" ht="12.75" customHeight="1" x14ac:dyDescent="0.2">
      <c r="A82" s="174"/>
      <c r="B82" s="483"/>
      <c r="C82" s="483"/>
      <c r="D82" s="483"/>
      <c r="E82" s="483"/>
      <c r="F82" s="483"/>
      <c r="G82" s="483"/>
      <c r="H82" s="483"/>
      <c r="I82" s="152"/>
      <c r="J82" s="152"/>
      <c r="K82" s="250"/>
      <c r="L82" s="250"/>
      <c r="M82" s="250"/>
      <c r="N82" s="250"/>
      <c r="O82" s="250"/>
      <c r="P82" s="250"/>
      <c r="Q82" s="251"/>
      <c r="R82" s="239"/>
      <c r="S82" s="239"/>
      <c r="T82" s="250"/>
      <c r="U82" s="175"/>
      <c r="V82" s="191"/>
      <c r="W82" s="208"/>
      <c r="X82" s="474" t="str">
        <f t="shared" si="19"/>
        <v>Kent</v>
      </c>
      <c r="Y82" s="475" t="e">
        <f t="shared" si="17"/>
        <v>#N/A</v>
      </c>
      <c r="Z82" s="475" t="e">
        <f t="shared" si="18"/>
        <v>#N/A</v>
      </c>
      <c r="AA82" s="54"/>
      <c r="AB82" s="53"/>
      <c r="AC82" s="53"/>
      <c r="AD82" s="210"/>
      <c r="AE82" s="101"/>
      <c r="AF82" s="101"/>
      <c r="AG82" s="101"/>
      <c r="AH82" s="101"/>
      <c r="AI82" s="239"/>
      <c r="AJ82" s="240"/>
    </row>
    <row r="83" spans="1:36" s="138" customFormat="1" ht="12.75" customHeight="1" x14ac:dyDescent="0.2">
      <c r="A83" s="174"/>
      <c r="B83" s="483"/>
      <c r="C83" s="483"/>
      <c r="D83" s="483"/>
      <c r="E83" s="483"/>
      <c r="F83" s="483"/>
      <c r="G83" s="483"/>
      <c r="H83" s="483"/>
      <c r="I83" s="152"/>
      <c r="J83" s="152"/>
      <c r="K83" s="250"/>
      <c r="L83" s="250"/>
      <c r="M83" s="250"/>
      <c r="N83" s="250"/>
      <c r="O83" s="250"/>
      <c r="P83" s="250"/>
      <c r="Q83" s="251"/>
      <c r="R83" s="239"/>
      <c r="S83" s="239"/>
      <c r="T83" s="250"/>
      <c r="U83" s="175"/>
      <c r="V83" s="191"/>
      <c r="W83" s="208"/>
      <c r="X83" s="474" t="str">
        <f t="shared" si="19"/>
        <v>Medway</v>
      </c>
      <c r="Y83" s="475" t="e">
        <f t="shared" si="17"/>
        <v>#N/A</v>
      </c>
      <c r="Z83" s="475" t="e">
        <f t="shared" si="18"/>
        <v>#N/A</v>
      </c>
      <c r="AA83" s="54"/>
      <c r="AB83" s="53"/>
      <c r="AC83" s="53"/>
      <c r="AD83" s="210"/>
      <c r="AE83" s="101"/>
      <c r="AF83" s="101"/>
      <c r="AG83" s="101"/>
      <c r="AH83" s="101"/>
      <c r="AI83" s="239"/>
      <c r="AJ83" s="240"/>
    </row>
    <row r="84" spans="1:36" s="138" customFormat="1" ht="12.75" customHeight="1" x14ac:dyDescent="0.2">
      <c r="A84" s="174"/>
      <c r="B84" s="483"/>
      <c r="C84" s="483"/>
      <c r="D84" s="483"/>
      <c r="E84" s="483"/>
      <c r="F84" s="483"/>
      <c r="G84" s="483"/>
      <c r="H84" s="483"/>
      <c r="I84" s="152"/>
      <c r="J84" s="152"/>
      <c r="K84" s="250"/>
      <c r="L84" s="250"/>
      <c r="M84" s="250"/>
      <c r="N84" s="250"/>
      <c r="O84" s="250"/>
      <c r="P84" s="250"/>
      <c r="Q84" s="251"/>
      <c r="R84" s="239"/>
      <c r="S84" s="239"/>
      <c r="T84" s="250"/>
      <c r="U84" s="175"/>
      <c r="V84" s="191"/>
      <c r="W84" s="208"/>
      <c r="X84" s="474" t="str">
        <f t="shared" si="19"/>
        <v>Milton Keynes</v>
      </c>
      <c r="Y84" s="475" t="e">
        <f t="shared" si="17"/>
        <v>#N/A</v>
      </c>
      <c r="Z84" s="475" t="e">
        <f t="shared" si="18"/>
        <v>#N/A</v>
      </c>
      <c r="AA84" s="54"/>
      <c r="AB84" s="53"/>
      <c r="AC84" s="53"/>
      <c r="AD84" s="210"/>
      <c r="AE84" s="101"/>
      <c r="AF84" s="101"/>
      <c r="AG84" s="101"/>
      <c r="AH84" s="101"/>
      <c r="AI84" s="239"/>
      <c r="AJ84" s="240"/>
    </row>
    <row r="85" spans="1:36" s="138" customFormat="1" ht="12.75" customHeight="1" x14ac:dyDescent="0.2">
      <c r="A85" s="174"/>
      <c r="B85" s="483"/>
      <c r="C85" s="483"/>
      <c r="D85" s="483"/>
      <c r="E85" s="483"/>
      <c r="F85" s="483"/>
      <c r="G85" s="483"/>
      <c r="H85" s="483"/>
      <c r="I85" s="152"/>
      <c r="J85" s="152"/>
      <c r="K85" s="250"/>
      <c r="L85" s="250"/>
      <c r="M85" s="250"/>
      <c r="N85" s="250"/>
      <c r="O85" s="250"/>
      <c r="P85" s="250"/>
      <c r="Q85" s="251"/>
      <c r="R85" s="239"/>
      <c r="S85" s="239"/>
      <c r="T85" s="250"/>
      <c r="U85" s="175"/>
      <c r="V85" s="191"/>
      <c r="W85" s="208"/>
      <c r="X85" s="474" t="str">
        <f t="shared" si="19"/>
        <v>Oxfordshire</v>
      </c>
      <c r="Y85" s="475" t="e">
        <f t="shared" si="17"/>
        <v>#N/A</v>
      </c>
      <c r="Z85" s="475" t="e">
        <f t="shared" si="18"/>
        <v>#N/A</v>
      </c>
      <c r="AA85" s="54"/>
      <c r="AB85" s="53"/>
      <c r="AC85" s="53"/>
      <c r="AD85" s="210"/>
      <c r="AE85" s="101"/>
      <c r="AF85" s="101"/>
      <c r="AG85" s="101"/>
      <c r="AH85" s="101"/>
      <c r="AI85" s="239"/>
      <c r="AJ85" s="240"/>
    </row>
    <row r="86" spans="1:36" s="138" customFormat="1" ht="12.75" customHeight="1" x14ac:dyDescent="0.2">
      <c r="A86" s="174"/>
      <c r="B86" s="483"/>
      <c r="C86" s="483"/>
      <c r="D86" s="483"/>
      <c r="E86" s="483"/>
      <c r="F86" s="483"/>
      <c r="G86" s="483"/>
      <c r="H86" s="483"/>
      <c r="I86" s="152"/>
      <c r="J86" s="152"/>
      <c r="K86" s="250"/>
      <c r="L86" s="250"/>
      <c r="M86" s="250"/>
      <c r="N86" s="250"/>
      <c r="O86" s="250"/>
      <c r="P86" s="250"/>
      <c r="Q86" s="251"/>
      <c r="R86" s="239"/>
      <c r="S86" s="239"/>
      <c r="T86" s="250"/>
      <c r="U86" s="175"/>
      <c r="V86" s="191"/>
      <c r="W86" s="208"/>
      <c r="X86" s="474" t="str">
        <f t="shared" si="19"/>
        <v>Portsmouth</v>
      </c>
      <c r="Y86" s="475" t="e">
        <f t="shared" si="17"/>
        <v>#N/A</v>
      </c>
      <c r="Z86" s="475" t="e">
        <f t="shared" si="18"/>
        <v>#N/A</v>
      </c>
      <c r="AA86" s="54"/>
      <c r="AB86" s="53"/>
      <c r="AC86" s="53"/>
      <c r="AD86" s="210"/>
      <c r="AE86" s="101"/>
      <c r="AF86" s="101"/>
      <c r="AG86" s="101"/>
      <c r="AH86" s="101"/>
      <c r="AI86" s="239"/>
      <c r="AJ86" s="240"/>
    </row>
    <row r="87" spans="1:36" s="138" customFormat="1" ht="12.75" customHeight="1" x14ac:dyDescent="0.2">
      <c r="A87" s="174"/>
      <c r="B87" s="483"/>
      <c r="C87" s="483"/>
      <c r="D87" s="483"/>
      <c r="E87" s="483"/>
      <c r="F87" s="483"/>
      <c r="G87" s="483"/>
      <c r="H87" s="483"/>
      <c r="I87" s="152"/>
      <c r="J87" s="152"/>
      <c r="K87" s="250"/>
      <c r="L87" s="250"/>
      <c r="M87" s="250"/>
      <c r="N87" s="250"/>
      <c r="O87" s="250"/>
      <c r="P87" s="250"/>
      <c r="Q87" s="251"/>
      <c r="R87" s="239"/>
      <c r="S87" s="239"/>
      <c r="T87" s="250"/>
      <c r="U87" s="175"/>
      <c r="V87" s="191"/>
      <c r="W87" s="208"/>
      <c r="X87" s="474" t="str">
        <f t="shared" si="19"/>
        <v>Reading</v>
      </c>
      <c r="Y87" s="475" t="e">
        <f t="shared" si="17"/>
        <v>#N/A</v>
      </c>
      <c r="Z87" s="475" t="e">
        <f t="shared" si="18"/>
        <v>#N/A</v>
      </c>
      <c r="AA87" s="54"/>
      <c r="AB87" s="53"/>
      <c r="AC87" s="53"/>
      <c r="AD87" s="210"/>
      <c r="AE87" s="101"/>
      <c r="AF87" s="101"/>
      <c r="AG87" s="101"/>
      <c r="AH87" s="101"/>
      <c r="AI87" s="239"/>
      <c r="AJ87" s="240"/>
    </row>
    <row r="88" spans="1:36" s="138" customFormat="1" ht="12.75" customHeight="1" x14ac:dyDescent="0.2">
      <c r="A88" s="174"/>
      <c r="B88" s="483"/>
      <c r="C88" s="483"/>
      <c r="D88" s="483"/>
      <c r="E88" s="483"/>
      <c r="F88" s="483"/>
      <c r="G88" s="483"/>
      <c r="H88" s="483"/>
      <c r="I88" s="152"/>
      <c r="J88" s="152"/>
      <c r="K88" s="250"/>
      <c r="L88" s="250"/>
      <c r="M88" s="250"/>
      <c r="N88" s="250"/>
      <c r="O88" s="250"/>
      <c r="P88" s="250"/>
      <c r="Q88" s="251"/>
      <c r="R88" s="239"/>
      <c r="S88" s="239"/>
      <c r="T88" s="250"/>
      <c r="U88" s="175"/>
      <c r="V88" s="191"/>
      <c r="W88" s="208"/>
      <c r="X88" s="474" t="str">
        <f t="shared" si="19"/>
        <v>Slough</v>
      </c>
      <c r="Y88" s="475" t="e">
        <f t="shared" si="17"/>
        <v>#N/A</v>
      </c>
      <c r="Z88" s="475" t="e">
        <f t="shared" si="18"/>
        <v>#N/A</v>
      </c>
      <c r="AA88" s="54"/>
      <c r="AB88" s="53"/>
      <c r="AC88" s="53"/>
      <c r="AD88" s="210"/>
      <c r="AE88" s="101"/>
      <c r="AF88" s="101"/>
      <c r="AG88" s="101"/>
      <c r="AH88" s="101"/>
      <c r="AI88" s="239"/>
      <c r="AJ88" s="240"/>
    </row>
    <row r="89" spans="1:36" s="138" customFormat="1" ht="12.75" customHeight="1" x14ac:dyDescent="0.2">
      <c r="A89" s="174"/>
      <c r="B89" s="483"/>
      <c r="C89" s="483"/>
      <c r="D89" s="483"/>
      <c r="E89" s="483"/>
      <c r="F89" s="483"/>
      <c r="G89" s="483"/>
      <c r="H89" s="483"/>
      <c r="I89" s="152"/>
      <c r="J89" s="152"/>
      <c r="K89" s="250"/>
      <c r="L89" s="250"/>
      <c r="M89" s="250"/>
      <c r="N89" s="250"/>
      <c r="O89" s="250"/>
      <c r="P89" s="250"/>
      <c r="Q89" s="251"/>
      <c r="R89" s="239"/>
      <c r="S89" s="239"/>
      <c r="T89" s="250"/>
      <c r="U89" s="175"/>
      <c r="V89" s="191"/>
      <c r="W89" s="208"/>
      <c r="X89" s="474" t="str">
        <f t="shared" si="19"/>
        <v>Somerset</v>
      </c>
      <c r="Y89" s="475" t="e">
        <f t="shared" si="17"/>
        <v>#N/A</v>
      </c>
      <c r="Z89" s="475" t="e">
        <f t="shared" si="18"/>
        <v>#N/A</v>
      </c>
      <c r="AA89" s="54"/>
      <c r="AB89" s="53"/>
      <c r="AC89" s="53"/>
      <c r="AD89" s="210"/>
      <c r="AE89" s="101"/>
      <c r="AF89" s="101"/>
      <c r="AG89" s="101"/>
      <c r="AH89" s="101"/>
      <c r="AI89" s="239"/>
      <c r="AJ89" s="240"/>
    </row>
    <row r="90" spans="1:36" s="138" customFormat="1" ht="12.75" customHeight="1" x14ac:dyDescent="0.2">
      <c r="A90" s="174"/>
      <c r="B90" s="483"/>
      <c r="C90" s="483"/>
      <c r="D90" s="483"/>
      <c r="E90" s="483"/>
      <c r="F90" s="483"/>
      <c r="G90" s="483"/>
      <c r="H90" s="483"/>
      <c r="I90" s="152"/>
      <c r="J90" s="152"/>
      <c r="K90" s="250"/>
      <c r="L90" s="250"/>
      <c r="M90" s="250"/>
      <c r="N90" s="250"/>
      <c r="O90" s="250"/>
      <c r="P90" s="250"/>
      <c r="Q90" s="251"/>
      <c r="R90" s="239"/>
      <c r="S90" s="239"/>
      <c r="T90" s="250"/>
      <c r="U90" s="175"/>
      <c r="V90" s="191"/>
      <c r="W90" s="208"/>
      <c r="X90" s="474" t="str">
        <f t="shared" si="19"/>
        <v>Southampton</v>
      </c>
      <c r="Y90" s="475" t="e">
        <f t="shared" si="17"/>
        <v>#N/A</v>
      </c>
      <c r="Z90" s="475" t="e">
        <f t="shared" si="18"/>
        <v>#N/A</v>
      </c>
      <c r="AA90" s="54"/>
      <c r="AB90" s="53"/>
      <c r="AC90" s="53"/>
      <c r="AD90" s="210"/>
      <c r="AE90" s="101"/>
      <c r="AF90" s="101"/>
      <c r="AG90" s="101"/>
      <c r="AH90" s="101"/>
      <c r="AI90" s="239"/>
      <c r="AJ90" s="240"/>
    </row>
    <row r="91" spans="1:36" s="138" customFormat="1" ht="12.75" customHeight="1" x14ac:dyDescent="0.2">
      <c r="A91" s="381"/>
      <c r="B91" s="483"/>
      <c r="C91" s="483"/>
      <c r="D91" s="483"/>
      <c r="E91" s="483"/>
      <c r="F91" s="483"/>
      <c r="G91" s="483"/>
      <c r="H91" s="483"/>
      <c r="I91" s="152"/>
      <c r="J91" s="152"/>
      <c r="K91" s="250"/>
      <c r="L91" s="250"/>
      <c r="M91" s="250"/>
      <c r="N91" s="250"/>
      <c r="O91" s="250"/>
      <c r="P91" s="250"/>
      <c r="Q91" s="251"/>
      <c r="R91" s="239"/>
      <c r="S91" s="239"/>
      <c r="T91" s="250"/>
      <c r="U91" s="175"/>
      <c r="V91" s="191"/>
      <c r="W91" s="208"/>
      <c r="X91" s="474" t="str">
        <f t="shared" si="19"/>
        <v>Surrey</v>
      </c>
      <c r="Y91" s="475" t="e">
        <f t="shared" si="17"/>
        <v>#N/A</v>
      </c>
      <c r="Z91" s="475" t="e">
        <f t="shared" si="18"/>
        <v>#N/A</v>
      </c>
      <c r="AA91" s="54"/>
      <c r="AB91" s="53"/>
      <c r="AC91" s="53"/>
      <c r="AD91" s="210"/>
      <c r="AE91" s="101"/>
      <c r="AF91" s="101"/>
      <c r="AG91" s="101"/>
      <c r="AH91" s="101"/>
      <c r="AI91" s="239"/>
      <c r="AJ91" s="240"/>
    </row>
    <row r="92" spans="1:36" s="138" customFormat="1" ht="12.75" customHeight="1" x14ac:dyDescent="0.2">
      <c r="A92" s="381"/>
      <c r="B92" s="483"/>
      <c r="C92" s="483"/>
      <c r="D92" s="483"/>
      <c r="E92" s="483"/>
      <c r="F92" s="483"/>
      <c r="G92" s="483"/>
      <c r="H92" s="483"/>
      <c r="I92" s="152"/>
      <c r="J92" s="152"/>
      <c r="K92" s="250"/>
      <c r="L92" s="250"/>
      <c r="M92" s="250"/>
      <c r="N92" s="250"/>
      <c r="O92" s="250"/>
      <c r="P92" s="250"/>
      <c r="Q92" s="251"/>
      <c r="R92" s="239"/>
      <c r="S92" s="239"/>
      <c r="T92" s="250"/>
      <c r="U92" s="175"/>
      <c r="V92" s="191"/>
      <c r="W92" s="208"/>
      <c r="X92" s="474" t="str">
        <f t="shared" si="19"/>
        <v>Swindon</v>
      </c>
      <c r="Y92" s="475" t="e">
        <f t="shared" si="17"/>
        <v>#N/A</v>
      </c>
      <c r="Z92" s="475" t="e">
        <f t="shared" si="18"/>
        <v>#N/A</v>
      </c>
      <c r="AA92" s="54"/>
      <c r="AB92" s="53"/>
      <c r="AC92" s="53"/>
      <c r="AD92" s="210"/>
      <c r="AE92" s="101"/>
      <c r="AF92" s="101"/>
      <c r="AG92" s="101"/>
      <c r="AH92" s="101"/>
      <c r="AI92" s="239"/>
      <c r="AJ92" s="240"/>
    </row>
    <row r="93" spans="1:36" s="138" customFormat="1" ht="12.75" customHeight="1" x14ac:dyDescent="0.2">
      <c r="A93" s="174"/>
      <c r="B93" s="483"/>
      <c r="C93" s="483"/>
      <c r="D93" s="483"/>
      <c r="E93" s="483"/>
      <c r="F93" s="483"/>
      <c r="G93" s="483"/>
      <c r="H93" s="483"/>
      <c r="I93" s="152"/>
      <c r="J93" s="152"/>
      <c r="K93" s="250"/>
      <c r="L93" s="250"/>
      <c r="M93" s="250"/>
      <c r="N93" s="250"/>
      <c r="O93" s="250"/>
      <c r="P93" s="250"/>
      <c r="Q93" s="251"/>
      <c r="R93" s="239"/>
      <c r="S93" s="239"/>
      <c r="T93" s="250"/>
      <c r="U93" s="175"/>
      <c r="V93" s="191"/>
      <c r="W93" s="208"/>
      <c r="X93" s="474" t="str">
        <f t="shared" si="19"/>
        <v>Torbay</v>
      </c>
      <c r="Y93" s="475" t="e">
        <f t="shared" si="17"/>
        <v>#N/A</v>
      </c>
      <c r="Z93" s="475" t="e">
        <f t="shared" si="18"/>
        <v>#N/A</v>
      </c>
      <c r="AA93" s="54"/>
      <c r="AB93" s="53"/>
      <c r="AC93" s="53"/>
      <c r="AD93" s="210"/>
      <c r="AE93" s="239"/>
      <c r="AF93" s="101"/>
      <c r="AG93" s="101"/>
      <c r="AH93" s="101"/>
      <c r="AI93" s="239"/>
      <c r="AJ93" s="240"/>
    </row>
    <row r="94" spans="1:36" s="138" customFormat="1" ht="12.75" customHeight="1" x14ac:dyDescent="0.2">
      <c r="A94" s="174"/>
      <c r="B94" s="483"/>
      <c r="C94" s="483"/>
      <c r="D94" s="483"/>
      <c r="E94" s="483"/>
      <c r="F94" s="483"/>
      <c r="G94" s="483"/>
      <c r="H94" s="483"/>
      <c r="I94" s="152"/>
      <c r="J94" s="152"/>
      <c r="K94" s="250"/>
      <c r="L94" s="250"/>
      <c r="M94" s="250"/>
      <c r="N94" s="250"/>
      <c r="O94" s="250"/>
      <c r="P94" s="250"/>
      <c r="Q94" s="251"/>
      <c r="R94" s="239"/>
      <c r="S94" s="239"/>
      <c r="T94" s="250"/>
      <c r="U94" s="175"/>
      <c r="V94" s="191"/>
      <c r="W94" s="208"/>
      <c r="X94" s="474" t="str">
        <f t="shared" si="19"/>
        <v>West Berkshire</v>
      </c>
      <c r="Y94" s="475" t="e">
        <f t="shared" si="17"/>
        <v>#N/A</v>
      </c>
      <c r="Z94" s="475" t="e">
        <f t="shared" si="18"/>
        <v>#N/A</v>
      </c>
      <c r="AA94" s="54"/>
      <c r="AB94" s="53"/>
      <c r="AC94" s="53"/>
      <c r="AD94" s="210"/>
      <c r="AE94" s="239"/>
      <c r="AF94" s="101"/>
      <c r="AG94" s="101"/>
      <c r="AH94" s="101"/>
      <c r="AI94" s="239"/>
      <c r="AJ94" s="240"/>
    </row>
    <row r="95" spans="1:36" s="138" customFormat="1" ht="12.75" customHeight="1" x14ac:dyDescent="0.2">
      <c r="A95" s="174"/>
      <c r="B95" s="483"/>
      <c r="C95" s="483"/>
      <c r="D95" s="483"/>
      <c r="E95" s="483"/>
      <c r="F95" s="483"/>
      <c r="G95" s="483"/>
      <c r="H95" s="483"/>
      <c r="I95" s="152"/>
      <c r="J95" s="152"/>
      <c r="K95" s="250"/>
      <c r="L95" s="250"/>
      <c r="M95" s="250"/>
      <c r="N95" s="250"/>
      <c r="O95" s="250"/>
      <c r="P95" s="250"/>
      <c r="Q95" s="251"/>
      <c r="R95" s="239"/>
      <c r="S95" s="239"/>
      <c r="T95" s="250"/>
      <c r="U95" s="175"/>
      <c r="V95" s="191"/>
      <c r="W95" s="208"/>
      <c r="X95" s="474" t="str">
        <f t="shared" si="19"/>
        <v>West Sussex</v>
      </c>
      <c r="Y95" s="475" t="e">
        <f t="shared" si="17"/>
        <v>#N/A</v>
      </c>
      <c r="Z95" s="475" t="e">
        <f t="shared" si="18"/>
        <v>#N/A</v>
      </c>
      <c r="AA95" s="54"/>
      <c r="AB95" s="53"/>
      <c r="AC95" s="53"/>
      <c r="AD95" s="210"/>
      <c r="AE95" s="239"/>
      <c r="AF95" s="239"/>
      <c r="AG95" s="239"/>
      <c r="AH95" s="101"/>
      <c r="AI95" s="239"/>
      <c r="AJ95" s="240"/>
    </row>
    <row r="96" spans="1:36" s="138" customFormat="1" ht="12.75" customHeight="1" x14ac:dyDescent="0.2">
      <c r="A96" s="174"/>
      <c r="B96" s="483"/>
      <c r="C96" s="483"/>
      <c r="D96" s="483"/>
      <c r="E96" s="483"/>
      <c r="F96" s="483"/>
      <c r="G96" s="483"/>
      <c r="H96" s="483"/>
      <c r="I96" s="152"/>
      <c r="J96" s="152"/>
      <c r="K96" s="250"/>
      <c r="L96" s="250"/>
      <c r="M96" s="250"/>
      <c r="N96" s="250"/>
      <c r="O96" s="250"/>
      <c r="P96" s="250"/>
      <c r="Q96" s="251"/>
      <c r="R96" s="239"/>
      <c r="S96" s="239"/>
      <c r="T96" s="250"/>
      <c r="U96" s="175"/>
      <c r="V96" s="191"/>
      <c r="W96" s="208"/>
      <c r="X96" s="474" t="str">
        <f t="shared" si="19"/>
        <v>Windsor &amp; Maidenhead</v>
      </c>
      <c r="Y96" s="475" t="e">
        <f t="shared" si="17"/>
        <v>#N/A</v>
      </c>
      <c r="Z96" s="475" t="e">
        <f t="shared" si="18"/>
        <v>#N/A</v>
      </c>
      <c r="AA96" s="54"/>
      <c r="AB96" s="53"/>
      <c r="AC96" s="53"/>
      <c r="AD96" s="210"/>
      <c r="AE96" s="239"/>
      <c r="AF96" s="239"/>
      <c r="AG96" s="239"/>
      <c r="AH96" s="101"/>
      <c r="AI96" s="239"/>
      <c r="AJ96" s="240"/>
    </row>
    <row r="97" spans="1:45" s="138" customFormat="1" ht="12.75" customHeight="1" x14ac:dyDescent="0.2">
      <c r="A97" s="174"/>
      <c r="B97" s="483"/>
      <c r="C97" s="483"/>
      <c r="D97" s="483"/>
      <c r="E97" s="483"/>
      <c r="F97" s="483"/>
      <c r="G97" s="483"/>
      <c r="H97" s="483"/>
      <c r="I97" s="152"/>
      <c r="J97" s="152"/>
      <c r="K97" s="252"/>
      <c r="L97" s="252"/>
      <c r="M97" s="252"/>
      <c r="N97" s="252"/>
      <c r="O97" s="252"/>
      <c r="P97" s="252"/>
      <c r="Q97" s="253"/>
      <c r="R97" s="239"/>
      <c r="S97" s="239"/>
      <c r="T97" s="254"/>
      <c r="U97" s="175"/>
      <c r="V97" s="191"/>
      <c r="W97" s="208"/>
      <c r="X97" s="474" t="str">
        <f t="shared" si="19"/>
        <v>Wokingham</v>
      </c>
      <c r="Y97" s="475" t="e">
        <f t="shared" si="17"/>
        <v>#N/A</v>
      </c>
      <c r="Z97" s="475" t="e">
        <f t="shared" si="18"/>
        <v>#N/A</v>
      </c>
      <c r="AA97" s="54"/>
      <c r="AB97" s="53"/>
      <c r="AC97" s="53"/>
      <c r="AD97" s="210"/>
      <c r="AE97" s="239"/>
      <c r="AF97" s="239"/>
      <c r="AG97" s="239"/>
      <c r="AH97" s="101"/>
      <c r="AI97" s="239"/>
      <c r="AJ97" s="240"/>
    </row>
    <row r="98" spans="1:45" s="138" customFormat="1" ht="12.75" customHeight="1" x14ac:dyDescent="0.2">
      <c r="A98" s="174"/>
      <c r="B98" s="483"/>
      <c r="C98" s="483"/>
      <c r="D98" s="483"/>
      <c r="E98" s="483"/>
      <c r="F98" s="483"/>
      <c r="G98" s="483"/>
      <c r="H98" s="483"/>
      <c r="I98" s="152"/>
      <c r="J98" s="152"/>
      <c r="K98" s="252"/>
      <c r="L98" s="252"/>
      <c r="M98" s="252"/>
      <c r="N98" s="252"/>
      <c r="O98" s="252"/>
      <c r="P98" s="252"/>
      <c r="Q98" s="253"/>
      <c r="R98" s="239"/>
      <c r="S98" s="239"/>
      <c r="T98" s="254"/>
      <c r="U98" s="175"/>
      <c r="V98" s="191"/>
      <c r="W98" s="208"/>
      <c r="X98" s="474" t="str">
        <f>B31</f>
        <v>South East</v>
      </c>
      <c r="Y98" s="475" t="e">
        <f t="shared" ref="Y98:Y99" si="20">IF(X98=$Y$4,I31,#N/A)</f>
        <v>#N/A</v>
      </c>
      <c r="Z98" s="475" t="e">
        <f t="shared" ref="Z98:Z99" si="21">IF(X98=$Y$4,T31,#N/A)</f>
        <v>#N/A</v>
      </c>
      <c r="AA98" s="54"/>
      <c r="AB98" s="53"/>
      <c r="AC98" s="53"/>
      <c r="AD98" s="210"/>
      <c r="AE98" s="239"/>
      <c r="AF98" s="239"/>
      <c r="AG98" s="239"/>
      <c r="AH98" s="101"/>
      <c r="AI98" s="239"/>
      <c r="AJ98" s="240"/>
    </row>
    <row r="99" spans="1:45" s="138" customFormat="1" ht="11.25" customHeight="1" x14ac:dyDescent="0.2">
      <c r="A99" s="381"/>
      <c r="B99" s="483"/>
      <c r="C99" s="483"/>
      <c r="D99" s="483"/>
      <c r="E99" s="483"/>
      <c r="F99" s="483"/>
      <c r="G99" s="483"/>
      <c r="H99" s="483"/>
      <c r="I99" s="152"/>
      <c r="J99" s="152"/>
      <c r="K99" s="252"/>
      <c r="L99" s="252"/>
      <c r="M99" s="252"/>
      <c r="N99" s="252"/>
      <c r="O99" s="252"/>
      <c r="P99" s="252"/>
      <c r="Q99" s="253"/>
      <c r="R99" s="239"/>
      <c r="S99" s="239"/>
      <c r="T99" s="254"/>
      <c r="U99" s="175"/>
      <c r="V99" s="191"/>
      <c r="W99" s="208"/>
      <c r="X99" s="474" t="str">
        <f>B32</f>
        <v>England</v>
      </c>
      <c r="Y99" s="475" t="e">
        <f t="shared" si="20"/>
        <v>#N/A</v>
      </c>
      <c r="Z99" s="475" t="e">
        <f t="shared" si="21"/>
        <v>#N/A</v>
      </c>
      <c r="AA99" s="54"/>
      <c r="AB99" s="53"/>
      <c r="AC99" s="53"/>
      <c r="AD99" s="210"/>
      <c r="AE99" s="239"/>
      <c r="AF99" s="239"/>
      <c r="AG99" s="239"/>
      <c r="AH99" s="101"/>
      <c r="AI99" s="239"/>
      <c r="AJ99" s="240"/>
    </row>
    <row r="100" spans="1:45" s="124" customFormat="1" ht="42" customHeight="1" x14ac:dyDescent="0.2">
      <c r="A100" s="296"/>
      <c r="B100" s="483"/>
      <c r="C100" s="483"/>
      <c r="D100" s="483"/>
      <c r="E100" s="483"/>
      <c r="F100" s="483"/>
      <c r="G100" s="483"/>
      <c r="H100" s="483"/>
      <c r="I100" s="490"/>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83"/>
      <c r="C101" s="483"/>
      <c r="D101" s="483"/>
      <c r="E101" s="483"/>
      <c r="F101" s="483"/>
      <c r="G101" s="483"/>
      <c r="H101" s="483"/>
      <c r="I101" s="490"/>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490"/>
      <c r="C102" s="490"/>
      <c r="D102" s="490"/>
      <c r="E102" s="490"/>
      <c r="F102" s="490"/>
      <c r="G102" s="490"/>
      <c r="H102" s="490"/>
      <c r="I102" s="490"/>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94"/>
      <c r="B106" s="166"/>
      <c r="C106" s="166"/>
      <c r="D106" s="166"/>
      <c r="E106" s="166"/>
      <c r="F106" s="166"/>
      <c r="G106" s="166"/>
      <c r="H106" s="166"/>
      <c r="I106" s="166"/>
      <c r="J106" s="167"/>
      <c r="K106" s="166"/>
      <c r="L106" s="166"/>
      <c r="M106" s="166"/>
      <c r="N106" s="166"/>
      <c r="O106" s="166"/>
      <c r="P106" s="166"/>
      <c r="Q106" s="166"/>
      <c r="R106" s="166"/>
      <c r="S106" s="166"/>
      <c r="T106" s="166"/>
      <c r="U106" s="166"/>
      <c r="V106" s="189"/>
      <c r="W106" s="205"/>
      <c r="X106" s="100"/>
      <c r="Y106" s="100"/>
      <c r="Z106" s="100"/>
      <c r="AA106" s="100"/>
      <c r="AB106" s="100"/>
      <c r="AC106" s="100"/>
      <c r="AD106" s="100"/>
      <c r="AE106" s="231"/>
      <c r="AF106" s="100"/>
      <c r="AG106" s="100"/>
      <c r="AH106" s="88"/>
      <c r="AI106" s="88"/>
      <c r="AJ106" s="237"/>
      <c r="AL106" s="124"/>
      <c r="AM106" s="124"/>
      <c r="AN106" s="124"/>
      <c r="AO106" s="124"/>
      <c r="AP106" s="124"/>
      <c r="AQ106" s="124"/>
    </row>
    <row r="107" spans="1:45" ht="11.25" customHeight="1" x14ac:dyDescent="0.2">
      <c r="A107" s="195"/>
      <c r="B107" s="37"/>
      <c r="C107" s="37"/>
      <c r="D107" s="37"/>
      <c r="E107" s="37"/>
      <c r="F107" s="37"/>
      <c r="G107" s="37"/>
      <c r="H107" s="37"/>
      <c r="I107" s="37"/>
      <c r="J107" s="42"/>
      <c r="K107" s="37"/>
      <c r="L107" s="37"/>
      <c r="M107" s="37"/>
      <c r="N107" s="37"/>
      <c r="O107" s="37"/>
      <c r="P107" s="37"/>
      <c r="Q107" s="37"/>
      <c r="R107" s="37"/>
      <c r="S107" s="37"/>
      <c r="T107" s="37"/>
      <c r="U107" s="37"/>
      <c r="V107" s="189"/>
      <c r="W107" s="205"/>
      <c r="X107" s="100"/>
      <c r="Y107" s="100"/>
      <c r="Z107" s="100"/>
      <c r="AA107" s="100"/>
      <c r="AB107" s="100"/>
      <c r="AC107" s="100"/>
      <c r="AD107" s="100"/>
      <c r="AE107" s="231"/>
      <c r="AF107" s="100"/>
      <c r="AG107" s="100"/>
      <c r="AH107" s="88"/>
      <c r="AI107" s="88"/>
      <c r="AJ107" s="237"/>
      <c r="AL107" s="124"/>
      <c r="AM107" s="124"/>
      <c r="AN107" s="124"/>
      <c r="AO107" s="124"/>
      <c r="AP107" s="124"/>
      <c r="AQ107" s="124"/>
    </row>
    <row r="108" spans="1:45" ht="11.25" customHeight="1" x14ac:dyDescent="0.2">
      <c r="A108" s="195"/>
      <c r="B108" s="846" t="s">
        <v>81</v>
      </c>
      <c r="C108" s="480"/>
      <c r="D108" s="44"/>
      <c r="E108" s="44"/>
      <c r="F108" s="37"/>
      <c r="G108" s="37"/>
      <c r="H108" s="37"/>
      <c r="I108" s="37"/>
      <c r="J108" s="42"/>
      <c r="K108" s="37"/>
      <c r="L108" s="37"/>
      <c r="M108" s="37"/>
      <c r="N108" s="37"/>
      <c r="O108" s="37"/>
      <c r="P108" s="37"/>
      <c r="Q108" s="37"/>
      <c r="R108" s="37"/>
      <c r="S108" s="37"/>
      <c r="T108" s="37"/>
      <c r="U108" s="37"/>
      <c r="V108" s="189"/>
      <c r="W108" s="205"/>
      <c r="X108" s="100"/>
      <c r="Y108" s="100"/>
      <c r="Z108" s="100"/>
      <c r="AA108" s="100"/>
      <c r="AB108" s="100"/>
      <c r="AC108" s="100"/>
      <c r="AD108" s="100"/>
      <c r="AE108" s="231"/>
      <c r="AF108" s="100"/>
      <c r="AG108" s="100"/>
      <c r="AH108" s="88"/>
      <c r="AI108" s="88"/>
      <c r="AJ108" s="237"/>
      <c r="AL108" s="124"/>
      <c r="AM108" s="124"/>
      <c r="AN108" s="124"/>
      <c r="AO108" s="124"/>
      <c r="AP108" s="124"/>
      <c r="AQ108" s="124"/>
    </row>
    <row r="109" spans="1:45" ht="11.25" customHeight="1" x14ac:dyDescent="0.2">
      <c r="A109" s="195"/>
      <c r="B109" s="847"/>
      <c r="C109" s="479"/>
      <c r="D109" s="37"/>
      <c r="E109" s="37"/>
      <c r="F109" s="37"/>
      <c r="G109" s="37"/>
      <c r="H109" s="37"/>
      <c r="I109" s="37"/>
      <c r="J109" s="42"/>
      <c r="K109" s="37"/>
      <c r="L109" s="37"/>
      <c r="M109" s="37"/>
      <c r="N109" s="37"/>
      <c r="O109" s="37"/>
      <c r="P109" s="37"/>
      <c r="Q109" s="37"/>
      <c r="R109" s="37"/>
      <c r="S109" s="37"/>
      <c r="T109" s="37"/>
      <c r="U109" s="37"/>
      <c r="V109" s="189"/>
      <c r="W109" s="205"/>
      <c r="X109" s="100"/>
      <c r="Y109" s="100"/>
      <c r="Z109" s="100"/>
      <c r="AA109" s="100"/>
      <c r="AB109" s="100"/>
      <c r="AC109" s="100"/>
      <c r="AD109" s="100"/>
      <c r="AE109" s="231"/>
      <c r="AF109" s="100"/>
      <c r="AG109" s="100"/>
      <c r="AH109" s="88"/>
      <c r="AI109" s="88"/>
      <c r="AJ109" s="237"/>
    </row>
    <row r="110" spans="1:45" ht="11.25" customHeight="1" x14ac:dyDescent="0.2">
      <c r="A110" s="195"/>
      <c r="B110" s="843" t="s">
        <v>80</v>
      </c>
      <c r="C110" s="843"/>
      <c r="D110" s="844"/>
      <c r="E110" s="844"/>
      <c r="F110" s="844"/>
      <c r="G110" s="37"/>
      <c r="H110" s="37"/>
      <c r="I110" s="37"/>
      <c r="J110" s="42"/>
      <c r="K110" s="37"/>
      <c r="L110" s="37"/>
      <c r="M110" s="37"/>
      <c r="N110" s="37"/>
      <c r="O110" s="37"/>
      <c r="P110" s="37"/>
      <c r="Q110" s="37"/>
      <c r="R110" s="37"/>
      <c r="S110" s="37"/>
      <c r="T110" s="37"/>
      <c r="U110" s="37"/>
      <c r="V110" s="189"/>
      <c r="W110" s="205"/>
      <c r="X110" s="100"/>
      <c r="Y110" s="100"/>
      <c r="Z110" s="100"/>
      <c r="AA110" s="100"/>
      <c r="AB110" s="100"/>
      <c r="AC110" s="100"/>
      <c r="AD110" s="100"/>
      <c r="AE110" s="231"/>
      <c r="AF110" s="100"/>
      <c r="AG110" s="100"/>
      <c r="AH110" s="88"/>
      <c r="AI110" s="88"/>
      <c r="AJ110" s="237"/>
    </row>
    <row r="111" spans="1:45" ht="11.25" customHeight="1" x14ac:dyDescent="0.2">
      <c r="A111" s="195"/>
      <c r="B111" s="843"/>
      <c r="C111" s="843"/>
      <c r="D111" s="844"/>
      <c r="E111" s="844"/>
      <c r="F111" s="844"/>
      <c r="G111" s="37"/>
      <c r="H111" s="37"/>
      <c r="I111" s="37"/>
      <c r="J111" s="42"/>
      <c r="K111" s="37"/>
      <c r="L111" s="37"/>
      <c r="M111" s="37"/>
      <c r="N111" s="37"/>
      <c r="O111" s="37"/>
      <c r="P111" s="37"/>
      <c r="Q111" s="37"/>
      <c r="R111" s="37"/>
      <c r="S111" s="37"/>
      <c r="T111" s="37"/>
      <c r="U111" s="37"/>
      <c r="V111" s="189"/>
      <c r="W111" s="205"/>
      <c r="X111" s="100"/>
      <c r="Y111" s="100"/>
      <c r="Z111" s="100"/>
      <c r="AA111" s="100"/>
      <c r="AB111" s="100"/>
      <c r="AC111" s="100"/>
      <c r="AD111" s="100"/>
      <c r="AE111" s="231"/>
      <c r="AF111" s="100"/>
      <c r="AG111" s="100"/>
      <c r="AH111" s="97"/>
      <c r="AI111" s="97"/>
      <c r="AJ111" s="238"/>
    </row>
    <row r="112" spans="1:45" s="118" customFormat="1" ht="11.25" customHeight="1" x14ac:dyDescent="0.2">
      <c r="A112" s="195"/>
      <c r="B112" s="843" t="s">
        <v>73</v>
      </c>
      <c r="C112" s="843"/>
      <c r="D112" s="844"/>
      <c r="E112" s="844"/>
      <c r="F112" s="844"/>
      <c r="G112" s="44"/>
      <c r="H112" s="44"/>
      <c r="I112" s="44"/>
      <c r="J112" s="44"/>
      <c r="K112" s="44"/>
      <c r="L112" s="44"/>
      <c r="M112" s="44"/>
      <c r="N112" s="44"/>
      <c r="O112" s="44"/>
      <c r="P112" s="44"/>
      <c r="Q112" s="44"/>
      <c r="R112" s="44"/>
      <c r="S112" s="44"/>
      <c r="T112" s="44"/>
      <c r="U112" s="44"/>
      <c r="V112" s="192"/>
      <c r="W112" s="232"/>
      <c r="X112" s="100"/>
      <c r="Y112" s="100"/>
      <c r="Z112" s="100"/>
      <c r="AA112" s="100"/>
      <c r="AB112" s="100"/>
      <c r="AC112" s="100"/>
      <c r="AD112" s="100"/>
      <c r="AE112" s="231"/>
      <c r="AF112" s="100"/>
      <c r="AG112" s="100"/>
      <c r="AH112" s="88"/>
      <c r="AI112" s="88"/>
      <c r="AJ112" s="237"/>
    </row>
    <row r="113" spans="1:36" ht="11.25" customHeight="1" x14ac:dyDescent="0.2">
      <c r="A113" s="195"/>
      <c r="B113" s="843"/>
      <c r="C113" s="843"/>
      <c r="D113" s="844"/>
      <c r="E113" s="844"/>
      <c r="F113" s="844"/>
      <c r="G113" s="37"/>
      <c r="H113" s="37"/>
      <c r="I113" s="37"/>
      <c r="J113" s="42"/>
      <c r="K113" s="37"/>
      <c r="L113" s="37"/>
      <c r="M113" s="37"/>
      <c r="N113" s="37"/>
      <c r="O113" s="37"/>
      <c r="P113" s="37"/>
      <c r="Q113" s="37"/>
      <c r="R113" s="37"/>
      <c r="S113" s="37"/>
      <c r="T113" s="37"/>
      <c r="U113" s="37"/>
      <c r="V113" s="189"/>
      <c r="W113" s="205"/>
      <c r="X113" s="100"/>
      <c r="Y113" s="100"/>
      <c r="Z113" s="100"/>
      <c r="AA113" s="100"/>
      <c r="AB113" s="100"/>
      <c r="AC113" s="100"/>
      <c r="AD113" s="100"/>
      <c r="AE113" s="231"/>
      <c r="AF113" s="100"/>
      <c r="AG113" s="100"/>
      <c r="AH113" s="88"/>
      <c r="AI113" s="88"/>
      <c r="AJ113" s="237"/>
    </row>
    <row r="114" spans="1:36" ht="11.25" customHeight="1" x14ac:dyDescent="0.2">
      <c r="A114" s="195"/>
      <c r="B114" s="843" t="s">
        <v>23</v>
      </c>
      <c r="C114" s="843"/>
      <c r="D114" s="844"/>
      <c r="E114" s="844"/>
      <c r="F114" s="844"/>
      <c r="G114" s="37"/>
      <c r="H114" s="37"/>
      <c r="I114" s="37"/>
      <c r="J114" s="42"/>
      <c r="K114" s="37"/>
      <c r="L114" s="37"/>
      <c r="M114" s="37"/>
      <c r="N114" s="37"/>
      <c r="O114" s="37"/>
      <c r="P114" s="37"/>
      <c r="Q114" s="37"/>
      <c r="R114" s="37"/>
      <c r="S114" s="37"/>
      <c r="T114" s="37"/>
      <c r="U114" s="37"/>
      <c r="V114" s="189"/>
      <c r="W114" s="205"/>
      <c r="X114" s="100"/>
      <c r="Y114" s="100"/>
      <c r="Z114" s="100"/>
      <c r="AA114" s="100"/>
      <c r="AB114" s="100"/>
      <c r="AC114" s="100"/>
      <c r="AD114" s="100"/>
      <c r="AE114" s="231"/>
      <c r="AF114" s="100"/>
      <c r="AG114" s="100"/>
      <c r="AH114" s="88"/>
      <c r="AI114" s="88"/>
      <c r="AJ114" s="237"/>
    </row>
    <row r="115" spans="1:36" ht="11.25" customHeight="1" x14ac:dyDescent="0.2">
      <c r="A115" s="195"/>
      <c r="B115" s="843"/>
      <c r="C115" s="843"/>
      <c r="D115" s="844"/>
      <c r="E115" s="844"/>
      <c r="F115" s="844"/>
      <c r="G115" s="37"/>
      <c r="H115" s="37"/>
      <c r="I115" s="37"/>
      <c r="J115" s="42"/>
      <c r="K115" s="37"/>
      <c r="L115" s="37"/>
      <c r="M115" s="37"/>
      <c r="N115" s="37"/>
      <c r="O115" s="37"/>
      <c r="P115" s="37"/>
      <c r="Q115" s="37"/>
      <c r="R115" s="37"/>
      <c r="S115" s="37"/>
      <c r="T115" s="37"/>
      <c r="U115" s="37"/>
      <c r="V115" s="189"/>
      <c r="W115" s="205"/>
      <c r="X115" s="100"/>
      <c r="Y115" s="100"/>
      <c r="Z115" s="100"/>
      <c r="AA115" s="100"/>
      <c r="AB115" s="100"/>
      <c r="AC115" s="100"/>
      <c r="AD115" s="100"/>
      <c r="AE115" s="231"/>
      <c r="AF115" s="100"/>
      <c r="AG115" s="100"/>
      <c r="AH115" s="88"/>
      <c r="AI115" s="88"/>
      <c r="AJ115" s="237"/>
    </row>
    <row r="116" spans="1:36" ht="11.25" customHeight="1" x14ac:dyDescent="0.2">
      <c r="A116" s="195"/>
      <c r="B116" s="843" t="s">
        <v>77</v>
      </c>
      <c r="C116" s="843"/>
      <c r="D116" s="844"/>
      <c r="E116" s="844"/>
      <c r="F116" s="844"/>
      <c r="G116" s="37"/>
      <c r="H116" s="37"/>
      <c r="I116" s="37"/>
      <c r="J116" s="42"/>
      <c r="K116" s="37"/>
      <c r="L116" s="37"/>
      <c r="M116" s="37"/>
      <c r="N116" s="37"/>
      <c r="O116" s="37"/>
      <c r="P116" s="37"/>
      <c r="Q116" s="37"/>
      <c r="R116" s="37"/>
      <c r="S116" s="37"/>
      <c r="T116" s="37"/>
      <c r="U116" s="37"/>
      <c r="V116" s="189"/>
      <c r="W116" s="205"/>
      <c r="X116" s="100"/>
      <c r="Y116" s="100"/>
      <c r="Z116" s="100"/>
      <c r="AA116" s="100"/>
      <c r="AB116" s="100"/>
      <c r="AC116" s="100"/>
      <c r="AD116" s="100"/>
      <c r="AE116" s="231"/>
      <c r="AF116" s="100"/>
      <c r="AG116" s="100"/>
      <c r="AH116" s="88"/>
      <c r="AI116" s="88"/>
      <c r="AJ116" s="237"/>
    </row>
    <row r="117" spans="1:36" ht="11.25" customHeight="1" x14ac:dyDescent="0.2">
      <c r="A117" s="195"/>
      <c r="B117" s="843"/>
      <c r="C117" s="843"/>
      <c r="D117" s="844"/>
      <c r="E117" s="844"/>
      <c r="F117" s="844"/>
      <c r="G117" s="37"/>
      <c r="H117" s="37"/>
      <c r="I117" s="37"/>
      <c r="J117" s="42"/>
      <c r="K117" s="37"/>
      <c r="L117" s="37"/>
      <c r="M117" s="37"/>
      <c r="N117" s="37"/>
      <c r="O117" s="37"/>
      <c r="P117" s="37"/>
      <c r="Q117" s="37"/>
      <c r="R117" s="37"/>
      <c r="S117" s="37"/>
      <c r="T117" s="37"/>
      <c r="U117" s="37"/>
      <c r="V117" s="189"/>
      <c r="W117" s="205"/>
      <c r="X117" s="100"/>
      <c r="Y117" s="100"/>
      <c r="Z117" s="100"/>
      <c r="AA117" s="100"/>
      <c r="AB117" s="100"/>
      <c r="AC117" s="100"/>
      <c r="AD117" s="100"/>
      <c r="AE117" s="231"/>
      <c r="AF117" s="100"/>
      <c r="AG117" s="100"/>
      <c r="AH117" s="88"/>
      <c r="AI117" s="88"/>
      <c r="AJ117" s="237"/>
    </row>
    <row r="118" spans="1:36" ht="11.25" customHeight="1" x14ac:dyDescent="0.2">
      <c r="A118" s="195"/>
      <c r="B118" s="843" t="s">
        <v>62</v>
      </c>
      <c r="C118" s="843"/>
      <c r="D118" s="844"/>
      <c r="E118" s="844"/>
      <c r="F118" s="844"/>
      <c r="G118" s="37"/>
      <c r="H118" s="37"/>
      <c r="I118" s="37"/>
      <c r="J118" s="42"/>
      <c r="K118" s="37"/>
      <c r="L118" s="37"/>
      <c r="M118" s="37"/>
      <c r="N118" s="37"/>
      <c r="O118" s="37"/>
      <c r="P118" s="37"/>
      <c r="Q118" s="37"/>
      <c r="R118" s="37"/>
      <c r="S118" s="37"/>
      <c r="T118" s="37"/>
      <c r="U118" s="37"/>
      <c r="V118" s="189"/>
      <c r="W118" s="205"/>
      <c r="X118" s="100"/>
      <c r="Y118" s="100"/>
      <c r="Z118" s="100"/>
      <c r="AA118" s="100"/>
      <c r="AB118" s="100"/>
      <c r="AC118" s="100"/>
      <c r="AD118" s="100"/>
      <c r="AE118" s="231"/>
      <c r="AF118" s="100"/>
      <c r="AG118" s="100"/>
      <c r="AH118" s="88"/>
      <c r="AI118" s="88"/>
      <c r="AJ118" s="237"/>
    </row>
    <row r="119" spans="1:36" ht="11.25" customHeight="1" x14ac:dyDescent="0.2">
      <c r="A119" s="195"/>
      <c r="B119" s="843"/>
      <c r="C119" s="843"/>
      <c r="D119" s="844"/>
      <c r="E119" s="844"/>
      <c r="F119" s="844"/>
      <c r="G119" s="37"/>
      <c r="H119" s="37"/>
      <c r="I119" s="37"/>
      <c r="J119" s="42"/>
      <c r="K119" s="37"/>
      <c r="L119" s="37"/>
      <c r="M119" s="37"/>
      <c r="N119" s="37"/>
      <c r="O119" s="37"/>
      <c r="P119" s="37"/>
      <c r="Q119" s="37"/>
      <c r="R119" s="37"/>
      <c r="S119" s="37"/>
      <c r="T119" s="37"/>
      <c r="U119" s="37"/>
      <c r="V119" s="189"/>
      <c r="W119" s="205"/>
      <c r="X119" s="100"/>
      <c r="Y119" s="100"/>
      <c r="Z119" s="100"/>
      <c r="AA119" s="100"/>
      <c r="AB119" s="100"/>
      <c r="AC119" s="100"/>
      <c r="AD119" s="100"/>
      <c r="AE119" s="231"/>
      <c r="AF119" s="100"/>
      <c r="AG119" s="100"/>
      <c r="AH119" s="88"/>
      <c r="AI119" s="88"/>
      <c r="AJ119" s="237"/>
    </row>
    <row r="120" spans="1:36" ht="11.25" customHeight="1" x14ac:dyDescent="0.2">
      <c r="A120" s="195"/>
      <c r="B120" s="843" t="s">
        <v>33</v>
      </c>
      <c r="C120" s="843"/>
      <c r="D120" s="844"/>
      <c r="E120" s="844"/>
      <c r="F120" s="844"/>
      <c r="G120" s="37"/>
      <c r="H120" s="37"/>
      <c r="I120" s="37"/>
      <c r="J120" s="42"/>
      <c r="K120" s="37"/>
      <c r="L120" s="37"/>
      <c r="M120" s="37"/>
      <c r="N120" s="37"/>
      <c r="O120" s="37"/>
      <c r="P120" s="37"/>
      <c r="Q120" s="37"/>
      <c r="R120" s="37"/>
      <c r="S120" s="37"/>
      <c r="T120" s="37"/>
      <c r="U120" s="37"/>
      <c r="V120" s="189"/>
      <c r="W120" s="205"/>
      <c r="X120" s="100"/>
      <c r="Y120" s="100"/>
      <c r="Z120" s="100"/>
      <c r="AA120" s="100"/>
      <c r="AB120" s="100"/>
      <c r="AC120" s="100"/>
      <c r="AD120" s="100"/>
      <c r="AE120" s="231"/>
      <c r="AF120" s="100"/>
      <c r="AG120" s="100"/>
      <c r="AH120" s="88"/>
      <c r="AI120" s="88"/>
      <c r="AJ120" s="237"/>
    </row>
    <row r="121" spans="1:36" ht="11.25" customHeight="1" x14ac:dyDescent="0.2">
      <c r="A121" s="195"/>
      <c r="B121" s="843"/>
      <c r="C121" s="843"/>
      <c r="D121" s="844"/>
      <c r="E121" s="844"/>
      <c r="F121" s="844"/>
      <c r="G121" s="37"/>
      <c r="H121" s="37"/>
      <c r="I121" s="37"/>
      <c r="J121" s="42"/>
      <c r="K121" s="37"/>
      <c r="L121" s="37"/>
      <c r="M121" s="37"/>
      <c r="N121" s="37"/>
      <c r="O121" s="37"/>
      <c r="P121" s="37"/>
      <c r="Q121" s="37"/>
      <c r="R121" s="37"/>
      <c r="S121" s="37"/>
      <c r="T121" s="37"/>
      <c r="U121" s="37"/>
      <c r="V121" s="189"/>
      <c r="W121" s="205"/>
      <c r="X121" s="100"/>
      <c r="Y121" s="100"/>
      <c r="Z121" s="100"/>
      <c r="AA121" s="100"/>
      <c r="AB121" s="100"/>
      <c r="AC121" s="100"/>
      <c r="AD121" s="100"/>
      <c r="AE121" s="231"/>
      <c r="AF121" s="100"/>
      <c r="AG121" s="100"/>
      <c r="AH121" s="88"/>
      <c r="AI121" s="88"/>
      <c r="AJ121" s="237"/>
    </row>
    <row r="122" spans="1:36" ht="11.25" customHeight="1" x14ac:dyDescent="0.2">
      <c r="A122" s="195"/>
      <c r="B122" s="843" t="s">
        <v>28</v>
      </c>
      <c r="C122" s="843"/>
      <c r="D122" s="844"/>
      <c r="E122" s="844"/>
      <c r="F122" s="844"/>
      <c r="G122" s="37"/>
      <c r="H122" s="37"/>
      <c r="I122" s="37"/>
      <c r="J122" s="42"/>
      <c r="K122" s="37"/>
      <c r="L122" s="37"/>
      <c r="M122" s="37"/>
      <c r="N122" s="37"/>
      <c r="O122" s="37"/>
      <c r="P122" s="37"/>
      <c r="Q122" s="37"/>
      <c r="R122" s="37"/>
      <c r="S122" s="37"/>
      <c r="T122" s="37"/>
      <c r="U122" s="37"/>
      <c r="V122" s="189"/>
      <c r="W122" s="205"/>
      <c r="X122" s="100"/>
      <c r="Y122" s="100"/>
      <c r="Z122" s="100"/>
      <c r="AA122" s="100"/>
      <c r="AB122" s="100"/>
      <c r="AC122" s="100"/>
      <c r="AD122" s="100"/>
      <c r="AE122" s="231"/>
      <c r="AF122" s="100"/>
      <c r="AG122" s="100"/>
      <c r="AH122" s="88"/>
      <c r="AI122" s="88"/>
      <c r="AJ122" s="237"/>
    </row>
    <row r="123" spans="1:36" ht="11.25" customHeight="1" x14ac:dyDescent="0.2">
      <c r="A123" s="195"/>
      <c r="B123" s="843"/>
      <c r="C123" s="843"/>
      <c r="D123" s="844"/>
      <c r="E123" s="844"/>
      <c r="F123" s="844"/>
      <c r="G123" s="37"/>
      <c r="H123" s="37"/>
      <c r="I123" s="37"/>
      <c r="J123" s="42"/>
      <c r="K123" s="37"/>
      <c r="L123" s="37"/>
      <c r="M123" s="37"/>
      <c r="N123" s="37"/>
      <c r="O123" s="37"/>
      <c r="P123" s="37"/>
      <c r="Q123" s="37"/>
      <c r="R123" s="37"/>
      <c r="S123" s="37"/>
      <c r="T123" s="37"/>
      <c r="U123" s="37"/>
      <c r="V123" s="189"/>
      <c r="W123" s="205"/>
      <c r="X123" s="100"/>
      <c r="Y123" s="100"/>
      <c r="Z123" s="100"/>
      <c r="AA123" s="100"/>
      <c r="AB123" s="100"/>
      <c r="AC123" s="100"/>
      <c r="AD123" s="100"/>
      <c r="AE123" s="231"/>
      <c r="AF123" s="100"/>
      <c r="AG123" s="100"/>
      <c r="AH123" s="88"/>
      <c r="AI123" s="88"/>
      <c r="AJ123" s="237"/>
    </row>
    <row r="124" spans="1:36" ht="11.25" customHeight="1" x14ac:dyDescent="0.2">
      <c r="A124" s="195"/>
      <c r="B124" s="843" t="s">
        <v>37</v>
      </c>
      <c r="C124" s="843"/>
      <c r="D124" s="844"/>
      <c r="E124" s="844"/>
      <c r="F124" s="844"/>
      <c r="G124" s="37"/>
      <c r="H124" s="37"/>
      <c r="I124" s="37"/>
      <c r="J124" s="42"/>
      <c r="K124" s="37"/>
      <c r="L124" s="37"/>
      <c r="M124" s="37"/>
      <c r="N124" s="37"/>
      <c r="O124" s="37"/>
      <c r="P124" s="37"/>
      <c r="Q124" s="37"/>
      <c r="R124" s="37"/>
      <c r="S124" s="37"/>
      <c r="T124" s="37"/>
      <c r="U124" s="37"/>
      <c r="V124" s="189"/>
      <c r="W124" s="205"/>
      <c r="X124" s="100"/>
      <c r="Y124" s="100"/>
      <c r="Z124" s="100"/>
      <c r="AA124" s="100"/>
      <c r="AB124" s="100"/>
      <c r="AC124" s="100"/>
      <c r="AD124" s="100"/>
      <c r="AE124" s="231"/>
      <c r="AF124" s="100"/>
      <c r="AG124" s="100"/>
      <c r="AH124" s="88"/>
      <c r="AI124" s="88"/>
      <c r="AJ124" s="237"/>
    </row>
    <row r="125" spans="1:36" ht="11.25" customHeight="1" x14ac:dyDescent="0.2">
      <c r="A125" s="195"/>
      <c r="B125" s="843"/>
      <c r="C125" s="843"/>
      <c r="D125" s="844"/>
      <c r="E125" s="844"/>
      <c r="F125" s="844"/>
      <c r="G125" s="37"/>
      <c r="H125" s="37"/>
      <c r="I125" s="37"/>
      <c r="J125" s="42"/>
      <c r="K125" s="37"/>
      <c r="L125" s="37"/>
      <c r="M125" s="37"/>
      <c r="N125" s="37"/>
      <c r="O125" s="37"/>
      <c r="P125" s="37"/>
      <c r="Q125" s="37"/>
      <c r="R125" s="37"/>
      <c r="S125" s="37"/>
      <c r="T125" s="37"/>
      <c r="U125" s="37"/>
      <c r="V125" s="189"/>
      <c r="W125" s="205"/>
      <c r="X125" s="100"/>
      <c r="Y125" s="100"/>
      <c r="Z125" s="100"/>
      <c r="AA125" s="100"/>
      <c r="AB125" s="100"/>
      <c r="AC125" s="100"/>
      <c r="AD125" s="100"/>
      <c r="AE125" s="231"/>
      <c r="AF125" s="100"/>
      <c r="AG125" s="100"/>
      <c r="AH125" s="88"/>
      <c r="AI125" s="88"/>
      <c r="AJ125" s="237"/>
    </row>
    <row r="126" spans="1:36" ht="11.25" customHeight="1" x14ac:dyDescent="0.2">
      <c r="A126" s="195"/>
      <c r="B126" s="843" t="s">
        <v>24</v>
      </c>
      <c r="C126" s="843"/>
      <c r="D126" s="844"/>
      <c r="E126" s="844"/>
      <c r="F126" s="844"/>
      <c r="G126" s="37"/>
      <c r="H126" s="37"/>
      <c r="I126" s="37"/>
      <c r="J126" s="42"/>
      <c r="K126" s="37"/>
      <c r="L126" s="37"/>
      <c r="M126" s="37"/>
      <c r="N126" s="37"/>
      <c r="O126" s="37"/>
      <c r="P126" s="37"/>
      <c r="Q126" s="37"/>
      <c r="R126" s="37"/>
      <c r="S126" s="37"/>
      <c r="T126" s="37"/>
      <c r="U126" s="37"/>
      <c r="V126" s="189"/>
      <c r="W126" s="205"/>
      <c r="X126" s="100"/>
      <c r="Y126" s="100"/>
      <c r="Z126" s="100"/>
      <c r="AA126" s="100"/>
      <c r="AB126" s="100"/>
      <c r="AC126" s="100"/>
      <c r="AD126" s="100"/>
      <c r="AE126" s="231"/>
      <c r="AF126" s="100"/>
      <c r="AG126" s="100"/>
      <c r="AH126" s="88"/>
      <c r="AI126" s="88"/>
      <c r="AJ126" s="237"/>
    </row>
    <row r="127" spans="1:36" ht="11.25" customHeight="1" x14ac:dyDescent="0.2">
      <c r="A127" s="195"/>
      <c r="B127" s="843"/>
      <c r="C127" s="843"/>
      <c r="D127" s="844"/>
      <c r="E127" s="844"/>
      <c r="F127" s="844"/>
      <c r="G127" s="37"/>
      <c r="H127" s="37"/>
      <c r="I127" s="37"/>
      <c r="J127" s="42"/>
      <c r="K127" s="37"/>
      <c r="L127" s="37"/>
      <c r="M127" s="37"/>
      <c r="N127" s="37"/>
      <c r="O127" s="37"/>
      <c r="P127" s="37"/>
      <c r="Q127" s="37"/>
      <c r="R127" s="37"/>
      <c r="S127" s="37"/>
      <c r="T127" s="37"/>
      <c r="U127" s="37"/>
      <c r="V127" s="189"/>
      <c r="W127" s="205"/>
      <c r="X127" s="100"/>
      <c r="Y127" s="100"/>
      <c r="Z127" s="100"/>
      <c r="AA127" s="100"/>
      <c r="AB127" s="100"/>
      <c r="AC127" s="100"/>
      <c r="AD127" s="100"/>
      <c r="AE127" s="231"/>
      <c r="AF127" s="100"/>
      <c r="AG127" s="100"/>
      <c r="AH127" s="88"/>
      <c r="AI127" s="88"/>
      <c r="AJ127" s="237"/>
    </row>
    <row r="128" spans="1:36" ht="11.25" customHeight="1" x14ac:dyDescent="0.2">
      <c r="A128" s="195"/>
      <c r="B128" s="843" t="s">
        <v>25</v>
      </c>
      <c r="C128" s="843"/>
      <c r="D128" s="844"/>
      <c r="E128" s="844"/>
      <c r="F128" s="844"/>
      <c r="G128" s="37"/>
      <c r="H128" s="37"/>
      <c r="I128" s="37"/>
      <c r="J128" s="42"/>
      <c r="K128" s="37"/>
      <c r="L128" s="37"/>
      <c r="M128" s="37"/>
      <c r="N128" s="37"/>
      <c r="O128" s="37"/>
      <c r="P128" s="37"/>
      <c r="Q128" s="37"/>
      <c r="R128" s="37"/>
      <c r="S128" s="37"/>
      <c r="T128" s="37"/>
      <c r="U128" s="37"/>
      <c r="V128" s="189"/>
      <c r="W128" s="205"/>
      <c r="X128" s="100"/>
      <c r="Y128" s="100"/>
      <c r="Z128" s="100"/>
      <c r="AA128" s="100"/>
      <c r="AB128" s="100"/>
      <c r="AC128" s="100"/>
      <c r="AD128" s="100"/>
      <c r="AE128" s="231"/>
      <c r="AF128" s="100"/>
      <c r="AG128" s="100"/>
      <c r="AH128" s="88"/>
      <c r="AI128" s="88"/>
      <c r="AJ128" s="237"/>
    </row>
    <row r="129" spans="1:45" ht="11.25" customHeight="1" x14ac:dyDescent="0.2">
      <c r="A129" s="195"/>
      <c r="B129" s="844"/>
      <c r="C129" s="844"/>
      <c r="D129" s="844"/>
      <c r="E129" s="844"/>
      <c r="F129" s="844"/>
      <c r="G129" s="37"/>
      <c r="H129" s="37"/>
      <c r="I129" s="37"/>
      <c r="J129" s="42"/>
      <c r="K129" s="37"/>
      <c r="L129" s="37"/>
      <c r="M129" s="37"/>
      <c r="N129" s="37"/>
      <c r="O129" s="37"/>
      <c r="P129" s="37"/>
      <c r="Q129" s="37"/>
      <c r="R129" s="37"/>
      <c r="S129" s="37"/>
      <c r="T129" s="37"/>
      <c r="U129" s="37"/>
      <c r="V129" s="189"/>
      <c r="W129" s="205"/>
      <c r="X129" s="100"/>
      <c r="Y129" s="100"/>
      <c r="Z129" s="100"/>
      <c r="AA129" s="100"/>
      <c r="AB129" s="100"/>
      <c r="AC129" s="100"/>
      <c r="AD129" s="100"/>
      <c r="AE129" s="231"/>
      <c r="AF129" s="100"/>
      <c r="AG129" s="100"/>
      <c r="AH129" s="88"/>
      <c r="AI129" s="88"/>
      <c r="AJ129" s="237"/>
    </row>
    <row r="130" spans="1:45" ht="11.25" customHeight="1" x14ac:dyDescent="0.2">
      <c r="A130" s="195"/>
      <c r="B130" s="843" t="s">
        <v>26</v>
      </c>
      <c r="C130" s="843"/>
      <c r="D130" s="844"/>
      <c r="E130" s="844"/>
      <c r="F130" s="844"/>
      <c r="G130" s="37"/>
      <c r="H130" s="37"/>
      <c r="I130" s="37"/>
      <c r="J130" s="42"/>
      <c r="K130" s="37"/>
      <c r="L130" s="37"/>
      <c r="M130" s="37"/>
      <c r="N130" s="37"/>
      <c r="O130" s="37"/>
      <c r="P130" s="37"/>
      <c r="Q130" s="37"/>
      <c r="R130" s="37"/>
      <c r="S130" s="37"/>
      <c r="T130" s="37"/>
      <c r="U130" s="37"/>
      <c r="V130" s="189"/>
      <c r="W130" s="205"/>
      <c r="X130" s="100"/>
      <c r="Y130" s="100"/>
      <c r="Z130" s="100"/>
      <c r="AA130" s="100"/>
      <c r="AB130" s="100"/>
      <c r="AC130" s="100"/>
      <c r="AD130" s="100"/>
      <c r="AE130" s="231"/>
      <c r="AF130" s="100"/>
      <c r="AG130" s="100"/>
      <c r="AH130" s="88"/>
      <c r="AI130" s="88"/>
      <c r="AJ130" s="237"/>
    </row>
    <row r="131" spans="1:45" ht="11.25" customHeight="1" x14ac:dyDescent="0.2">
      <c r="A131" s="195"/>
      <c r="B131" s="843"/>
      <c r="C131" s="843"/>
      <c r="D131" s="844"/>
      <c r="E131" s="844"/>
      <c r="F131" s="844"/>
      <c r="G131" s="37"/>
      <c r="H131" s="37"/>
      <c r="I131" s="37"/>
      <c r="J131" s="42"/>
      <c r="K131" s="37"/>
      <c r="L131" s="37"/>
      <c r="M131" s="37"/>
      <c r="N131" s="37"/>
      <c r="O131" s="37"/>
      <c r="P131" s="37"/>
      <c r="Q131" s="37"/>
      <c r="R131" s="37"/>
      <c r="S131" s="37"/>
      <c r="T131" s="37"/>
      <c r="U131" s="37"/>
      <c r="V131" s="189"/>
      <c r="W131" s="205"/>
      <c r="X131" s="100"/>
      <c r="Y131" s="100"/>
      <c r="Z131" s="100"/>
      <c r="AA131" s="100"/>
      <c r="AB131" s="100"/>
      <c r="AC131" s="100"/>
      <c r="AD131" s="100"/>
      <c r="AE131" s="231"/>
      <c r="AF131" s="100"/>
      <c r="AG131" s="100"/>
      <c r="AH131" s="88"/>
      <c r="AI131" s="88"/>
      <c r="AJ131" s="237"/>
    </row>
    <row r="132" spans="1:45" ht="11.25" customHeight="1" x14ac:dyDescent="0.2">
      <c r="A132" s="195"/>
      <c r="B132" s="843" t="s">
        <v>38</v>
      </c>
      <c r="C132" s="843"/>
      <c r="D132" s="844"/>
      <c r="E132" s="844"/>
      <c r="F132" s="844"/>
      <c r="G132" s="37"/>
      <c r="H132" s="37"/>
      <c r="I132" s="37"/>
      <c r="J132" s="42"/>
      <c r="K132" s="37"/>
      <c r="L132" s="37"/>
      <c r="M132" s="37"/>
      <c r="N132" s="37"/>
      <c r="O132" s="37"/>
      <c r="P132" s="37"/>
      <c r="Q132" s="37"/>
      <c r="R132" s="37"/>
      <c r="S132" s="37"/>
      <c r="T132" s="37"/>
      <c r="U132" s="37"/>
      <c r="V132" s="189"/>
      <c r="W132" s="205"/>
      <c r="X132" s="100"/>
      <c r="Y132" s="100"/>
      <c r="Z132" s="100"/>
      <c r="AA132" s="100"/>
      <c r="AB132" s="100"/>
      <c r="AC132" s="100"/>
      <c r="AD132" s="100"/>
      <c r="AE132" s="231"/>
      <c r="AF132" s="100"/>
      <c r="AG132" s="100"/>
      <c r="AH132" s="88"/>
      <c r="AI132" s="88"/>
      <c r="AJ132" s="237"/>
    </row>
    <row r="133" spans="1:45" ht="11.25" customHeight="1" x14ac:dyDescent="0.2">
      <c r="A133" s="195"/>
      <c r="B133" s="843"/>
      <c r="C133" s="843"/>
      <c r="D133" s="844"/>
      <c r="E133" s="844"/>
      <c r="F133" s="844"/>
      <c r="G133" s="37"/>
      <c r="H133" s="37"/>
      <c r="I133" s="37"/>
      <c r="J133" s="42"/>
      <c r="K133" s="37"/>
      <c r="L133" s="37"/>
      <c r="M133" s="37"/>
      <c r="N133" s="37"/>
      <c r="O133" s="37"/>
      <c r="P133" s="37"/>
      <c r="Q133" s="37"/>
      <c r="R133" s="37"/>
      <c r="S133" s="37"/>
      <c r="T133" s="37"/>
      <c r="U133" s="37"/>
      <c r="V133" s="189"/>
      <c r="W133" s="205"/>
      <c r="X133" s="100"/>
      <c r="Y133" s="100"/>
      <c r="Z133" s="100"/>
      <c r="AA133" s="100"/>
      <c r="AB133" s="100"/>
      <c r="AC133" s="100"/>
      <c r="AD133" s="100"/>
      <c r="AE133" s="231"/>
      <c r="AF133" s="100"/>
      <c r="AG133" s="100"/>
      <c r="AH133" s="88"/>
      <c r="AI133" s="88"/>
      <c r="AJ133" s="237"/>
    </row>
    <row r="134" spans="1:45" ht="11.25" customHeight="1" x14ac:dyDescent="0.2">
      <c r="A134" s="195"/>
      <c r="B134" s="843" t="s">
        <v>27</v>
      </c>
      <c r="C134" s="843"/>
      <c r="D134" s="844"/>
      <c r="E134" s="844"/>
      <c r="F134" s="844"/>
      <c r="G134" s="37"/>
      <c r="H134" s="37"/>
      <c r="I134" s="37"/>
      <c r="J134" s="42"/>
      <c r="K134" s="37"/>
      <c r="L134" s="37"/>
      <c r="M134" s="37"/>
      <c r="N134" s="37"/>
      <c r="O134" s="37"/>
      <c r="P134" s="37"/>
      <c r="Q134" s="37"/>
      <c r="R134" s="37"/>
      <c r="S134" s="37"/>
      <c r="T134" s="37"/>
      <c r="U134" s="37"/>
      <c r="V134" s="189"/>
      <c r="W134" s="205"/>
      <c r="X134" s="100"/>
      <c r="Y134" s="100"/>
      <c r="Z134" s="100"/>
      <c r="AA134" s="100"/>
      <c r="AB134" s="100"/>
      <c r="AC134" s="100"/>
      <c r="AD134" s="100"/>
      <c r="AE134" s="231"/>
      <c r="AF134" s="100"/>
      <c r="AG134" s="100"/>
      <c r="AH134" s="88"/>
      <c r="AI134" s="88"/>
      <c r="AJ134" s="237"/>
    </row>
    <row r="135" spans="1:45" ht="11.25" customHeight="1" x14ac:dyDescent="0.2">
      <c r="A135" s="195"/>
      <c r="B135" s="843"/>
      <c r="C135" s="843"/>
      <c r="D135" s="844"/>
      <c r="E135" s="844"/>
      <c r="F135" s="844"/>
      <c r="G135" s="37"/>
      <c r="H135" s="37"/>
      <c r="I135" s="37"/>
      <c r="J135" s="42"/>
      <c r="K135" s="37"/>
      <c r="L135" s="37"/>
      <c r="M135" s="37"/>
      <c r="N135" s="37"/>
      <c r="O135" s="37"/>
      <c r="P135" s="37"/>
      <c r="Q135" s="37"/>
      <c r="R135" s="37"/>
      <c r="S135" s="37"/>
      <c r="T135" s="37"/>
      <c r="U135" s="37"/>
      <c r="V135" s="189"/>
      <c r="W135" s="205"/>
      <c r="X135" s="100"/>
      <c r="Y135" s="100"/>
      <c r="Z135" s="100"/>
      <c r="AA135" s="100"/>
      <c r="AB135" s="100"/>
      <c r="AC135" s="100"/>
      <c r="AD135" s="100"/>
      <c r="AE135" s="231"/>
      <c r="AF135" s="100"/>
      <c r="AG135" s="100"/>
      <c r="AH135" s="88"/>
      <c r="AI135" s="88"/>
      <c r="AJ135" s="237"/>
    </row>
    <row r="136" spans="1:45" ht="18.75" customHeight="1" x14ac:dyDescent="0.2">
      <c r="A136" s="196"/>
      <c r="B136" s="197"/>
      <c r="C136" s="197"/>
      <c r="D136" s="197"/>
      <c r="E136" s="197"/>
      <c r="F136" s="197"/>
      <c r="G136" s="197"/>
      <c r="H136" s="197"/>
      <c r="I136" s="197"/>
      <c r="J136" s="198"/>
      <c r="K136" s="197"/>
      <c r="L136" s="197"/>
      <c r="M136" s="197"/>
      <c r="N136" s="197"/>
      <c r="O136" s="197"/>
      <c r="P136" s="197"/>
      <c r="Q136" s="197"/>
      <c r="R136" s="197"/>
      <c r="S136" s="197"/>
      <c r="T136" s="197"/>
      <c r="U136" s="197"/>
      <c r="V136" s="193"/>
      <c r="W136" s="243"/>
      <c r="X136" s="244"/>
      <c r="Y136" s="244"/>
      <c r="Z136" s="244"/>
      <c r="AA136" s="244"/>
      <c r="AB136" s="244"/>
      <c r="AC136" s="244"/>
      <c r="AD136" s="244"/>
      <c r="AE136" s="244"/>
      <c r="AF136" s="244"/>
      <c r="AG136" s="244"/>
      <c r="AH136" s="244"/>
      <c r="AI136" s="141"/>
      <c r="AJ136" s="130"/>
    </row>
    <row r="137" spans="1:45" s="123" customFormat="1" ht="11.25" customHeight="1" x14ac:dyDescent="0.2">
      <c r="A137" s="116"/>
      <c r="B137" s="116"/>
      <c r="C137" s="116"/>
      <c r="D137" s="116"/>
      <c r="E137" s="116"/>
      <c r="F137" s="116"/>
      <c r="G137" s="116"/>
      <c r="H137" s="116"/>
      <c r="I137" s="116"/>
      <c r="J137" s="143"/>
      <c r="K137" s="116"/>
      <c r="L137" s="116"/>
      <c r="M137" s="116"/>
      <c r="N137" s="116"/>
      <c r="O137" s="116"/>
      <c r="P137" s="116"/>
      <c r="Q137" s="116"/>
      <c r="R137" s="116"/>
      <c r="S137" s="116"/>
      <c r="T137" s="116"/>
      <c r="U137" s="116"/>
      <c r="V137" s="245"/>
      <c r="X137" s="124"/>
      <c r="Y137" s="124"/>
      <c r="Z137" s="124"/>
      <c r="AA137" s="124"/>
      <c r="AB137" s="124"/>
      <c r="AC137" s="124"/>
      <c r="AD137" s="124"/>
      <c r="AE137" s="124"/>
      <c r="AF137" s="124"/>
      <c r="AG137" s="124"/>
      <c r="AH137" s="124"/>
      <c r="AI137" s="116"/>
      <c r="AJ137" s="116"/>
      <c r="AK137" s="116"/>
      <c r="AL137" s="116"/>
      <c r="AM137" s="116"/>
      <c r="AN137" s="116"/>
      <c r="AO137" s="116"/>
      <c r="AP137" s="116"/>
      <c r="AQ137" s="116"/>
      <c r="AR137" s="116"/>
      <c r="AS137" s="116"/>
    </row>
    <row r="263" spans="37:37" ht="11.25" customHeight="1" x14ac:dyDescent="0.2">
      <c r="AK263" s="116" t="b">
        <v>1</v>
      </c>
    </row>
  </sheetData>
  <sheetProtection sheet="1" objects="1" scenarios="1"/>
  <mergeCells count="35">
    <mergeCell ref="R7:T7"/>
    <mergeCell ref="B34:T34"/>
    <mergeCell ref="A36:U36"/>
    <mergeCell ref="A37:U37"/>
    <mergeCell ref="A104:U104"/>
    <mergeCell ref="A105:U105"/>
    <mergeCell ref="B108:B109"/>
    <mergeCell ref="B110:F111"/>
    <mergeCell ref="B112:F113"/>
    <mergeCell ref="B114:F115"/>
    <mergeCell ref="B5:N6"/>
    <mergeCell ref="D7:H7"/>
    <mergeCell ref="I7:I8"/>
    <mergeCell ref="K7:O7"/>
    <mergeCell ref="P7:P8"/>
    <mergeCell ref="B7:B8"/>
    <mergeCell ref="AA39:AA40"/>
    <mergeCell ref="AB39:AB40"/>
    <mergeCell ref="A69:U69"/>
    <mergeCell ref="A70:U70"/>
    <mergeCell ref="M63:O63"/>
    <mergeCell ref="Q63:T63"/>
    <mergeCell ref="S64:T64"/>
    <mergeCell ref="Q64:R64"/>
    <mergeCell ref="M64:P64"/>
    <mergeCell ref="B116:F117"/>
    <mergeCell ref="B118:F119"/>
    <mergeCell ref="B120:F121"/>
    <mergeCell ref="B122:F123"/>
    <mergeCell ref="B124:F125"/>
    <mergeCell ref="B126:F127"/>
    <mergeCell ref="B128:F129"/>
    <mergeCell ref="B130:F131"/>
    <mergeCell ref="B132:F133"/>
    <mergeCell ref="B134:F135"/>
  </mergeCells>
  <conditionalFormatting sqref="X69:AB69 Z8:AD8">
    <cfRule type="cellIs" dxfId="74" priority="10" stopIfTrue="1" operator="equal">
      <formula>0</formula>
    </cfRule>
  </conditionalFormatting>
  <conditionalFormatting sqref="B9:B30 K9:P30 B50:C65 D9:I30 AF9:AG27">
    <cfRule type="containsErrors" dxfId="73" priority="12">
      <formula>ISERROR(B9)</formula>
    </cfRule>
  </conditionalFormatting>
  <conditionalFormatting sqref="R9:T32">
    <cfRule type="containsErrors" dxfId="72" priority="6">
      <formula>ISERROR(R9)</formula>
    </cfRule>
  </conditionalFormatting>
  <conditionalFormatting sqref="A9:A30">
    <cfRule type="cellIs" dxfId="71" priority="5" operator="equal">
      <formula>0</formula>
    </cfRule>
  </conditionalFormatting>
  <conditionalFormatting sqref="B9:B30 K9:P30 B50:C65 D9:I30 R9:T30 AF9:AG27">
    <cfRule type="expression" dxfId="70" priority="11">
      <formula>$B9=$Y$4</formula>
    </cfRule>
  </conditionalFormatting>
  <conditionalFormatting sqref="A9:A31">
    <cfRule type="containsErrors" dxfId="69" priority="4">
      <formula>ISERROR(A9)</formula>
    </cfRule>
  </conditionalFormatting>
  <conditionalFormatting sqref="A37">
    <cfRule type="containsErrors" dxfId="68" priority="3">
      <formula>ISERROR(A37)</formula>
    </cfRule>
  </conditionalFormatting>
  <conditionalFormatting sqref="A70">
    <cfRule type="containsErrors" dxfId="67" priority="2">
      <formula>ISERROR(A70)</formula>
    </cfRule>
  </conditionalFormatting>
  <conditionalFormatting sqref="A105">
    <cfRule type="containsErrors" dxfId="66" priority="1">
      <formula>ISERROR(A105)</formula>
    </cfRule>
  </conditionalFormatting>
  <hyperlinks>
    <hyperlink ref="B110:B111" location="Coverage!A1" display="Participating LA's"/>
    <hyperlink ref="B112:B113" location="IDACI!A1" display="IDACI"/>
    <hyperlink ref="B134:B135" location="'Looked After Children'!A1" display="Looked After Children"/>
    <hyperlink ref="B132:B133" location="'Court Applications'!A1" display="Court Applications"/>
    <hyperlink ref="B130:B131" location="'Child Protection Plans'!A1" display="Child Protection Plans"/>
    <hyperlink ref="B128:B129" location="'Initial CP Conferences'!A1" display="Initial Child Protection Conferences"/>
    <hyperlink ref="B126:B127" location="'Section 47 Enquiries'!A1" display="Section 47 Enquiries"/>
    <hyperlink ref="B124:B125" location="'Children in Need'!A1" display="Children in Need"/>
    <hyperlink ref="B122:B123" location="Assessments!A1" display="Assessments"/>
    <hyperlink ref="B120:B121" location="'Re-referrals'!A1" display="Re-referrals"/>
    <hyperlink ref="B118:B119" location="Referral_Source!A1" display="Referral Source"/>
    <hyperlink ref="B116:B117" location="Referrals!A1" display="Referrals"/>
    <hyperlink ref="B114:B11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2" manualBreakCount="2">
    <brk id="37" max="18" man="1"/>
    <brk id="70" max="20" man="1"/>
  </rowBreaks>
  <ignoredErrors>
    <ignoredError sqref="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6257" r:id="rId4" name="Check Box 1">
              <controlPr defaultSize="0" autoFill="0" autoLine="0" autoPict="0" macro="[0]!CheckBox1_Click" altText="">
                <anchor>
                  <from>
                    <xdr:col>22</xdr:col>
                    <xdr:colOff>66675</xdr:colOff>
                    <xdr:row>38</xdr:row>
                    <xdr:rowOff>76200</xdr:rowOff>
                  </from>
                  <to>
                    <xdr:col>35</xdr:col>
                    <xdr:colOff>47625</xdr:colOff>
                    <xdr:row>40</xdr:row>
                    <xdr:rowOff>19050</xdr:rowOff>
                  </to>
                </anchor>
              </controlPr>
            </control>
          </mc:Choice>
        </mc:AlternateContent>
        <mc:AlternateContent xmlns:mc="http://schemas.openxmlformats.org/markup-compatibility/2006">
          <mc:Choice Requires="x14">
            <control shapeId="96258" r:id="rId5" name="Check Box 2">
              <controlPr defaultSize="0" autoFill="0" autoLine="0" autoPict="0" macro="[0]!CheckBox1_Click" altText="">
                <anchor>
                  <from>
                    <xdr:col>22</xdr:col>
                    <xdr:colOff>66675</xdr:colOff>
                    <xdr:row>39</xdr:row>
                    <xdr:rowOff>161925</xdr:rowOff>
                  </from>
                  <to>
                    <xdr:col>35</xdr:col>
                    <xdr:colOff>47625</xdr:colOff>
                    <xdr:row>41</xdr:row>
                    <xdr:rowOff>19050</xdr:rowOff>
                  </to>
                </anchor>
              </controlPr>
            </control>
          </mc:Choice>
        </mc:AlternateContent>
        <mc:AlternateContent xmlns:mc="http://schemas.openxmlformats.org/markup-compatibility/2006">
          <mc:Choice Requires="x14">
            <control shapeId="96259" r:id="rId6" name="Check Box 3">
              <controlPr defaultSize="0" autoFill="0" autoLine="0" autoPict="0" macro="[0]!CheckBox1_Click" altText="">
                <anchor>
                  <from>
                    <xdr:col>22</xdr:col>
                    <xdr:colOff>66675</xdr:colOff>
                    <xdr:row>40</xdr:row>
                    <xdr:rowOff>161925</xdr:rowOff>
                  </from>
                  <to>
                    <xdr:col>35</xdr:col>
                    <xdr:colOff>47625</xdr:colOff>
                    <xdr:row>42</xdr:row>
                    <xdr:rowOff>19050</xdr:rowOff>
                  </to>
                </anchor>
              </controlPr>
            </control>
          </mc:Choice>
        </mc:AlternateContent>
        <mc:AlternateContent xmlns:mc="http://schemas.openxmlformats.org/markup-compatibility/2006">
          <mc:Choice Requires="x14">
            <control shapeId="96260" r:id="rId7" name="Check Box 4">
              <controlPr defaultSize="0" autoFill="0" autoLine="0" autoPict="0" macro="[0]!CheckBox1_Click" altText="">
                <anchor>
                  <from>
                    <xdr:col>22</xdr:col>
                    <xdr:colOff>66675</xdr:colOff>
                    <xdr:row>41</xdr:row>
                    <xdr:rowOff>161925</xdr:rowOff>
                  </from>
                  <to>
                    <xdr:col>35</xdr:col>
                    <xdr:colOff>47625</xdr:colOff>
                    <xdr:row>43</xdr:row>
                    <xdr:rowOff>19050</xdr:rowOff>
                  </to>
                </anchor>
              </controlPr>
            </control>
          </mc:Choice>
        </mc:AlternateContent>
        <mc:AlternateContent xmlns:mc="http://schemas.openxmlformats.org/markup-compatibility/2006">
          <mc:Choice Requires="x14">
            <control shapeId="96261" r:id="rId8" name="Check Box 5">
              <controlPr defaultSize="0" autoFill="0" autoLine="0" autoPict="0" macro="[0]!CheckBox1_Click" altText="">
                <anchor>
                  <from>
                    <xdr:col>22</xdr:col>
                    <xdr:colOff>66675</xdr:colOff>
                    <xdr:row>42</xdr:row>
                    <xdr:rowOff>161925</xdr:rowOff>
                  </from>
                  <to>
                    <xdr:col>35</xdr:col>
                    <xdr:colOff>47625</xdr:colOff>
                    <xdr:row>44</xdr:row>
                    <xdr:rowOff>19050</xdr:rowOff>
                  </to>
                </anchor>
              </controlPr>
            </control>
          </mc:Choice>
        </mc:AlternateContent>
        <mc:AlternateContent xmlns:mc="http://schemas.openxmlformats.org/markup-compatibility/2006">
          <mc:Choice Requires="x14">
            <control shapeId="96262" r:id="rId9" name="Check Box 6">
              <controlPr defaultSize="0" autoFill="0" autoLine="0" autoPict="0" macro="[0]!CheckBox1_Click" altText="">
                <anchor>
                  <from>
                    <xdr:col>22</xdr:col>
                    <xdr:colOff>66675</xdr:colOff>
                    <xdr:row>43</xdr:row>
                    <xdr:rowOff>161925</xdr:rowOff>
                  </from>
                  <to>
                    <xdr:col>35</xdr:col>
                    <xdr:colOff>47625</xdr:colOff>
                    <xdr:row>45</xdr:row>
                    <xdr:rowOff>19050</xdr:rowOff>
                  </to>
                </anchor>
              </controlPr>
            </control>
          </mc:Choice>
        </mc:AlternateContent>
        <mc:AlternateContent xmlns:mc="http://schemas.openxmlformats.org/markup-compatibility/2006">
          <mc:Choice Requires="x14">
            <control shapeId="96263" r:id="rId10" name="Check Box 7">
              <controlPr defaultSize="0" autoFill="0" autoLine="0" autoPict="0" macro="[0]!CheckBox1_Click" altText="">
                <anchor>
                  <from>
                    <xdr:col>22</xdr:col>
                    <xdr:colOff>66675</xdr:colOff>
                    <xdr:row>44</xdr:row>
                    <xdr:rowOff>161925</xdr:rowOff>
                  </from>
                  <to>
                    <xdr:col>35</xdr:col>
                    <xdr:colOff>47625</xdr:colOff>
                    <xdr:row>46</xdr:row>
                    <xdr:rowOff>19050</xdr:rowOff>
                  </to>
                </anchor>
              </controlPr>
            </control>
          </mc:Choice>
        </mc:AlternateContent>
        <mc:AlternateContent xmlns:mc="http://schemas.openxmlformats.org/markup-compatibility/2006">
          <mc:Choice Requires="x14">
            <control shapeId="96264" r:id="rId11" name="Check Box 8">
              <controlPr defaultSize="0" autoFill="0" autoLine="0" autoPict="0" macro="[0]!CheckBox1_Click" altText="">
                <anchor>
                  <from>
                    <xdr:col>22</xdr:col>
                    <xdr:colOff>66675</xdr:colOff>
                    <xdr:row>45</xdr:row>
                    <xdr:rowOff>161925</xdr:rowOff>
                  </from>
                  <to>
                    <xdr:col>35</xdr:col>
                    <xdr:colOff>47625</xdr:colOff>
                    <xdr:row>47</xdr:row>
                    <xdr:rowOff>19050</xdr:rowOff>
                  </to>
                </anchor>
              </controlPr>
            </control>
          </mc:Choice>
        </mc:AlternateContent>
        <mc:AlternateContent xmlns:mc="http://schemas.openxmlformats.org/markup-compatibility/2006">
          <mc:Choice Requires="x14">
            <control shapeId="96265" r:id="rId12" name="Check Box 9">
              <controlPr defaultSize="0" autoFill="0" autoLine="0" autoPict="0" macro="[0]!CheckBox1_Click" altText="">
                <anchor>
                  <from>
                    <xdr:col>22</xdr:col>
                    <xdr:colOff>66675</xdr:colOff>
                    <xdr:row>46</xdr:row>
                    <xdr:rowOff>161925</xdr:rowOff>
                  </from>
                  <to>
                    <xdr:col>35</xdr:col>
                    <xdr:colOff>47625</xdr:colOff>
                    <xdr:row>48</xdr:row>
                    <xdr:rowOff>19050</xdr:rowOff>
                  </to>
                </anchor>
              </controlPr>
            </control>
          </mc:Choice>
        </mc:AlternateContent>
        <mc:AlternateContent xmlns:mc="http://schemas.openxmlformats.org/markup-compatibility/2006">
          <mc:Choice Requires="x14">
            <control shapeId="96266" r:id="rId13" name="Check Box 10">
              <controlPr defaultSize="0" autoFill="0" autoLine="0" autoPict="0" macro="[0]!CheckBox1_Click" altText="">
                <anchor>
                  <from>
                    <xdr:col>22</xdr:col>
                    <xdr:colOff>66675</xdr:colOff>
                    <xdr:row>47</xdr:row>
                    <xdr:rowOff>161925</xdr:rowOff>
                  </from>
                  <to>
                    <xdr:col>35</xdr:col>
                    <xdr:colOff>47625</xdr:colOff>
                    <xdr:row>49</xdr:row>
                    <xdr:rowOff>19050</xdr:rowOff>
                  </to>
                </anchor>
              </controlPr>
            </control>
          </mc:Choice>
        </mc:AlternateContent>
        <mc:AlternateContent xmlns:mc="http://schemas.openxmlformats.org/markup-compatibility/2006">
          <mc:Choice Requires="x14">
            <control shapeId="96267" r:id="rId14" name="Check Box 11">
              <controlPr defaultSize="0" autoFill="0" autoLine="0" autoPict="0" macro="[0]!CheckBox1_Click" altText="">
                <anchor>
                  <from>
                    <xdr:col>22</xdr:col>
                    <xdr:colOff>66675</xdr:colOff>
                    <xdr:row>48</xdr:row>
                    <xdr:rowOff>161925</xdr:rowOff>
                  </from>
                  <to>
                    <xdr:col>35</xdr:col>
                    <xdr:colOff>47625</xdr:colOff>
                    <xdr:row>50</xdr:row>
                    <xdr:rowOff>19050</xdr:rowOff>
                  </to>
                </anchor>
              </controlPr>
            </control>
          </mc:Choice>
        </mc:AlternateContent>
        <mc:AlternateContent xmlns:mc="http://schemas.openxmlformats.org/markup-compatibility/2006">
          <mc:Choice Requires="x14">
            <control shapeId="96268" r:id="rId15" name="Check Box 12">
              <controlPr defaultSize="0" autoFill="0" autoLine="0" autoPict="0" macro="[0]!CheckBox1_Click" altText="">
                <anchor>
                  <from>
                    <xdr:col>22</xdr:col>
                    <xdr:colOff>66675</xdr:colOff>
                    <xdr:row>49</xdr:row>
                    <xdr:rowOff>161925</xdr:rowOff>
                  </from>
                  <to>
                    <xdr:col>35</xdr:col>
                    <xdr:colOff>47625</xdr:colOff>
                    <xdr:row>51</xdr:row>
                    <xdr:rowOff>19050</xdr:rowOff>
                  </to>
                </anchor>
              </controlPr>
            </control>
          </mc:Choice>
        </mc:AlternateContent>
        <mc:AlternateContent xmlns:mc="http://schemas.openxmlformats.org/markup-compatibility/2006">
          <mc:Choice Requires="x14">
            <control shapeId="96269" r:id="rId16" name="Check Box 13">
              <controlPr defaultSize="0" autoFill="0" autoLine="0" autoPict="0" macro="[0]!CheckBox1_Click" altText="">
                <anchor>
                  <from>
                    <xdr:col>22</xdr:col>
                    <xdr:colOff>66675</xdr:colOff>
                    <xdr:row>50</xdr:row>
                    <xdr:rowOff>161925</xdr:rowOff>
                  </from>
                  <to>
                    <xdr:col>35</xdr:col>
                    <xdr:colOff>47625</xdr:colOff>
                    <xdr:row>52</xdr:row>
                    <xdr:rowOff>19050</xdr:rowOff>
                  </to>
                </anchor>
              </controlPr>
            </control>
          </mc:Choice>
        </mc:AlternateContent>
        <mc:AlternateContent xmlns:mc="http://schemas.openxmlformats.org/markup-compatibility/2006">
          <mc:Choice Requires="x14">
            <control shapeId="96270" r:id="rId17" name="Check Box 14">
              <controlPr defaultSize="0" autoFill="0" autoLine="0" autoPict="0" macro="[0]!CheckBox1_Click" altText="">
                <anchor>
                  <from>
                    <xdr:col>22</xdr:col>
                    <xdr:colOff>66675</xdr:colOff>
                    <xdr:row>51</xdr:row>
                    <xdr:rowOff>161925</xdr:rowOff>
                  </from>
                  <to>
                    <xdr:col>35</xdr:col>
                    <xdr:colOff>47625</xdr:colOff>
                    <xdr:row>53</xdr:row>
                    <xdr:rowOff>19050</xdr:rowOff>
                  </to>
                </anchor>
              </controlPr>
            </control>
          </mc:Choice>
        </mc:AlternateContent>
        <mc:AlternateContent xmlns:mc="http://schemas.openxmlformats.org/markup-compatibility/2006">
          <mc:Choice Requires="x14">
            <control shapeId="96271" r:id="rId18" name="Check Box 15">
              <controlPr defaultSize="0" autoFill="0" autoLine="0" autoPict="0" macro="[0]!CheckBox1_Click" altText="">
                <anchor>
                  <from>
                    <xdr:col>22</xdr:col>
                    <xdr:colOff>66675</xdr:colOff>
                    <xdr:row>52</xdr:row>
                    <xdr:rowOff>161925</xdr:rowOff>
                  </from>
                  <to>
                    <xdr:col>35</xdr:col>
                    <xdr:colOff>47625</xdr:colOff>
                    <xdr:row>54</xdr:row>
                    <xdr:rowOff>19050</xdr:rowOff>
                  </to>
                </anchor>
              </controlPr>
            </control>
          </mc:Choice>
        </mc:AlternateContent>
        <mc:AlternateContent xmlns:mc="http://schemas.openxmlformats.org/markup-compatibility/2006">
          <mc:Choice Requires="x14">
            <control shapeId="96272" r:id="rId19" name="Check Box 16">
              <controlPr defaultSize="0" autoFill="0" autoLine="0" autoPict="0" macro="[0]!CheckBox1_Click" altText="">
                <anchor>
                  <from>
                    <xdr:col>22</xdr:col>
                    <xdr:colOff>66675</xdr:colOff>
                    <xdr:row>53</xdr:row>
                    <xdr:rowOff>161925</xdr:rowOff>
                  </from>
                  <to>
                    <xdr:col>35</xdr:col>
                    <xdr:colOff>47625</xdr:colOff>
                    <xdr:row>55</xdr:row>
                    <xdr:rowOff>19050</xdr:rowOff>
                  </to>
                </anchor>
              </controlPr>
            </control>
          </mc:Choice>
        </mc:AlternateContent>
        <mc:AlternateContent xmlns:mc="http://schemas.openxmlformats.org/markup-compatibility/2006">
          <mc:Choice Requires="x14">
            <control shapeId="96273" r:id="rId20" name="Check Box 17">
              <controlPr defaultSize="0" autoFill="0" autoLine="0" autoPict="0" macro="[0]!CheckBox1_Click" altText="">
                <anchor>
                  <from>
                    <xdr:col>22</xdr:col>
                    <xdr:colOff>66675</xdr:colOff>
                    <xdr:row>56</xdr:row>
                    <xdr:rowOff>161925</xdr:rowOff>
                  </from>
                  <to>
                    <xdr:col>35</xdr:col>
                    <xdr:colOff>47625</xdr:colOff>
                    <xdr:row>58</xdr:row>
                    <xdr:rowOff>19050</xdr:rowOff>
                  </to>
                </anchor>
              </controlPr>
            </control>
          </mc:Choice>
        </mc:AlternateContent>
        <mc:AlternateContent xmlns:mc="http://schemas.openxmlformats.org/markup-compatibility/2006">
          <mc:Choice Requires="x14">
            <control shapeId="96274" r:id="rId21" name="Check Box 18">
              <controlPr defaultSize="0" autoFill="0" autoLine="0" autoPict="0" macro="[0]!CheckBox1_Click" altText="">
                <anchor>
                  <from>
                    <xdr:col>22</xdr:col>
                    <xdr:colOff>66675</xdr:colOff>
                    <xdr:row>57</xdr:row>
                    <xdr:rowOff>161925</xdr:rowOff>
                  </from>
                  <to>
                    <xdr:col>35</xdr:col>
                    <xdr:colOff>47625</xdr:colOff>
                    <xdr:row>59</xdr:row>
                    <xdr:rowOff>19050</xdr:rowOff>
                  </to>
                </anchor>
              </controlPr>
            </control>
          </mc:Choice>
        </mc:AlternateContent>
        <mc:AlternateContent xmlns:mc="http://schemas.openxmlformats.org/markup-compatibility/2006">
          <mc:Choice Requires="x14">
            <control shapeId="96275" r:id="rId22" name="Check Box 19">
              <controlPr defaultSize="0" autoFill="0" autoLine="0" autoPict="0" macro="[0]!CheckBox1_Click" altText="">
                <anchor>
                  <from>
                    <xdr:col>22</xdr:col>
                    <xdr:colOff>66675</xdr:colOff>
                    <xdr:row>58</xdr:row>
                    <xdr:rowOff>161925</xdr:rowOff>
                  </from>
                  <to>
                    <xdr:col>35</xdr:col>
                    <xdr:colOff>47625</xdr:colOff>
                    <xdr:row>60</xdr:row>
                    <xdr:rowOff>19050</xdr:rowOff>
                  </to>
                </anchor>
              </controlPr>
            </control>
          </mc:Choice>
        </mc:AlternateContent>
        <mc:AlternateContent xmlns:mc="http://schemas.openxmlformats.org/markup-compatibility/2006">
          <mc:Choice Requires="x14">
            <control shapeId="96276" r:id="rId23" name="Check Box 20">
              <controlPr defaultSize="0" autoFill="0" autoLine="0" autoPict="0" macro="[0]!CheckBox1_Click" altText="">
                <anchor>
                  <from>
                    <xdr:col>22</xdr:col>
                    <xdr:colOff>66675</xdr:colOff>
                    <xdr:row>59</xdr:row>
                    <xdr:rowOff>161925</xdr:rowOff>
                  </from>
                  <to>
                    <xdr:col>35</xdr:col>
                    <xdr:colOff>47625</xdr:colOff>
                    <xdr:row>61</xdr:row>
                    <xdr:rowOff>19050</xdr:rowOff>
                  </to>
                </anchor>
              </controlPr>
            </control>
          </mc:Choice>
        </mc:AlternateContent>
        <mc:AlternateContent xmlns:mc="http://schemas.openxmlformats.org/markup-compatibility/2006">
          <mc:Choice Requires="x14">
            <control shapeId="96277" r:id="rId24" name="Check Box 21">
              <controlPr defaultSize="0" autoFill="0" autoLine="0" autoPict="0" macro="[0]!CheckBox1_Click" altText="">
                <anchor>
                  <from>
                    <xdr:col>22</xdr:col>
                    <xdr:colOff>66675</xdr:colOff>
                    <xdr:row>60</xdr:row>
                    <xdr:rowOff>161925</xdr:rowOff>
                  </from>
                  <to>
                    <xdr:col>35</xdr:col>
                    <xdr:colOff>47625</xdr:colOff>
                    <xdr:row>62</xdr:row>
                    <xdr:rowOff>19050</xdr:rowOff>
                  </to>
                </anchor>
              </controlPr>
            </control>
          </mc:Choice>
        </mc:AlternateContent>
        <mc:AlternateContent xmlns:mc="http://schemas.openxmlformats.org/markup-compatibility/2006">
          <mc:Choice Requires="x14">
            <control shapeId="96278" r:id="rId25" name="Check Box 22">
              <controlPr defaultSize="0" autoFill="0" autoLine="0" autoPict="0" macro="[0]!CheckBox1_Click" altText="">
                <anchor>
                  <from>
                    <xdr:col>22</xdr:col>
                    <xdr:colOff>66675</xdr:colOff>
                    <xdr:row>54</xdr:row>
                    <xdr:rowOff>161925</xdr:rowOff>
                  </from>
                  <to>
                    <xdr:col>35</xdr:col>
                    <xdr:colOff>47625</xdr:colOff>
                    <xdr:row>56</xdr:row>
                    <xdr:rowOff>19050</xdr:rowOff>
                  </to>
                </anchor>
              </controlPr>
            </control>
          </mc:Choice>
        </mc:AlternateContent>
        <mc:AlternateContent xmlns:mc="http://schemas.openxmlformats.org/markup-compatibility/2006">
          <mc:Choice Requires="x14">
            <control shapeId="96279" r:id="rId26" name="Check Box 23">
              <controlPr defaultSize="0" autoFill="0" autoLine="0" autoPict="0" macro="[0]!CheckBox1_Click" altText="">
                <anchor>
                  <from>
                    <xdr:col>22</xdr:col>
                    <xdr:colOff>66675</xdr:colOff>
                    <xdr:row>55</xdr:row>
                    <xdr:rowOff>161925</xdr:rowOff>
                  </from>
                  <to>
                    <xdr:col>35</xdr:col>
                    <xdr:colOff>47625</xdr:colOff>
                    <xdr:row>57</xdr:row>
                    <xdr:rowOff>19050</xdr:rowOff>
                  </to>
                </anchor>
              </controlPr>
            </control>
          </mc:Choice>
        </mc:AlternateContent>
        <mc:AlternateContent xmlns:mc="http://schemas.openxmlformats.org/markup-compatibility/2006">
          <mc:Choice Requires="x14">
            <control shapeId="96280" r:id="rId27" name="Check Box 24">
              <controlPr defaultSize="0" autoFill="0" autoLine="0" autoPict="0" macro="[0]!CheckBox1_Click" altText="">
                <anchor>
                  <from>
                    <xdr:col>22</xdr:col>
                    <xdr:colOff>66675</xdr:colOff>
                    <xdr:row>61</xdr:row>
                    <xdr:rowOff>161925</xdr:rowOff>
                  </from>
                  <to>
                    <xdr:col>35</xdr:col>
                    <xdr:colOff>47625</xdr:colOff>
                    <xdr:row>63</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FFFF00"/>
  </sheetPr>
  <dimension ref="A1:AW26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customWidth="1"/>
    <col min="20" max="20" width="7.5703125" style="116" customWidth="1"/>
    <col min="21" max="21" width="2.140625" style="116" customWidth="1"/>
    <col min="22" max="22" width="6.42578125" style="123" customWidth="1"/>
    <col min="23" max="23" width="4.85546875" style="123" customWidth="1"/>
    <col min="24" max="24" width="17.71093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6.285156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46" width="9.140625" style="116" hidden="1" customWidth="1"/>
    <col min="47" max="52" width="9.140625" style="116" customWidth="1"/>
    <col min="5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24</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913" t="s">
        <v>157</v>
      </c>
      <c r="C5" s="913"/>
      <c r="D5" s="913"/>
      <c r="E5" s="913"/>
      <c r="F5" s="913"/>
      <c r="G5" s="913"/>
      <c r="H5" s="913"/>
      <c r="I5" s="913"/>
      <c r="J5" s="913"/>
      <c r="K5" s="913"/>
      <c r="L5" s="913"/>
      <c r="M5" s="913"/>
      <c r="N5" s="913"/>
      <c r="O5" s="913"/>
      <c r="P5" s="913"/>
      <c r="Q5" s="106"/>
      <c r="R5" s="106"/>
      <c r="S5" s="106"/>
      <c r="T5" s="106"/>
      <c r="U5" s="173"/>
      <c r="V5" s="190"/>
      <c r="W5" s="206"/>
      <c r="X5" s="97"/>
      <c r="Y5" s="97"/>
      <c r="Z5" s="97"/>
      <c r="AA5" s="97"/>
      <c r="AB5" s="97"/>
      <c r="AC5" s="97"/>
      <c r="AD5" s="97"/>
      <c r="AE5" s="97"/>
      <c r="AF5" s="97"/>
      <c r="AG5" s="97"/>
      <c r="AH5" s="97"/>
      <c r="AI5" s="97"/>
      <c r="AJ5" s="238"/>
    </row>
    <row r="6" spans="1:44" ht="13.5" customHeight="1" x14ac:dyDescent="0.2">
      <c r="A6" s="171"/>
      <c r="B6" s="913"/>
      <c r="C6" s="913"/>
      <c r="D6" s="913"/>
      <c r="E6" s="913"/>
      <c r="F6" s="913"/>
      <c r="G6" s="913"/>
      <c r="H6" s="913"/>
      <c r="I6" s="913"/>
      <c r="J6" s="913"/>
      <c r="K6" s="913"/>
      <c r="L6" s="913"/>
      <c r="M6" s="913"/>
      <c r="N6" s="913"/>
      <c r="O6" s="913"/>
      <c r="P6" s="913"/>
      <c r="Q6" s="106"/>
      <c r="R6" s="106"/>
      <c r="S6" s="106"/>
      <c r="T6" s="106"/>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4">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372</v>
      </c>
      <c r="E9" s="150">
        <v>340</v>
      </c>
      <c r="F9" s="150">
        <v>421</v>
      </c>
      <c r="G9" s="150">
        <v>394</v>
      </c>
      <c r="H9" s="678">
        <v>560</v>
      </c>
      <c r="I9" s="461">
        <f>IF(H9=0,"",(H9-E9)/E9)</f>
        <v>0.6470588235294118</v>
      </c>
      <c r="J9" s="152"/>
      <c r="K9" s="153">
        <f>IF(D9=0,#N/A,D9/Population!C8*10000)</f>
        <v>139.84962406015038</v>
      </c>
      <c r="L9" s="153">
        <f>IF(E9=0,#N/A,E9/Population!D8*10000)</f>
        <v>125.46125461254613</v>
      </c>
      <c r="M9" s="153">
        <f>IF(F9=0,#N/A,F9/Population!E8*10000)</f>
        <v>151.43884892086331</v>
      </c>
      <c r="N9" s="153">
        <f>IF(G9=0,#N/A,G9/Population!F8*10000)</f>
        <v>139.71631205673759</v>
      </c>
      <c r="O9" s="154">
        <f>IF(H9=0,#N/A,H9/Population!G8*10000)</f>
        <v>198.76481862710301</v>
      </c>
      <c r="P9" s="466">
        <f t="shared" ref="P9:P30" si="1">IF(ISNA(VLOOKUP(B9,$AF$9:$AH$27,3,FALSE)),"--",VLOOKUP(B9,$AF$9:$AH$27,3,FALSE))</f>
        <v>13</v>
      </c>
      <c r="Q9" s="106"/>
      <c r="R9" s="456">
        <f>IDACI!C8</f>
        <v>11</v>
      </c>
      <c r="S9" s="457">
        <f>(R9*$Y$68)+$Z$68</f>
        <v>103.1887</v>
      </c>
      <c r="T9" s="458">
        <f>O9-S9</f>
        <v>95.576118627103014</v>
      </c>
      <c r="U9" s="175"/>
      <c r="V9" s="191"/>
      <c r="W9" s="208"/>
      <c r="X9" s="213" t="str">
        <f t="shared" ref="X9:X32"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198.76481862710301</v>
      </c>
      <c r="AH9" s="216">
        <f>RANK(AG9,$AG$9:$AG$27,1)</f>
        <v>13</v>
      </c>
      <c r="AI9" s="239"/>
      <c r="AJ9" s="240"/>
    </row>
    <row r="10" spans="1:44" s="138" customFormat="1" ht="13.5" customHeight="1" x14ac:dyDescent="0.2">
      <c r="A10" s="610" t="e">
        <f>VLOOKUP(B10,Sheet1!$B$4:$C$25,2,FALSE)</f>
        <v>#N/A</v>
      </c>
      <c r="B10" s="149" t="s">
        <v>47</v>
      </c>
      <c r="C10" s="133"/>
      <c r="D10" s="150">
        <v>1566</v>
      </c>
      <c r="E10" s="150">
        <v>848</v>
      </c>
      <c r="F10" s="150">
        <v>1038</v>
      </c>
      <c r="G10" s="150">
        <v>1143</v>
      </c>
      <c r="H10" s="678">
        <v>863</v>
      </c>
      <c r="I10" s="461">
        <f t="shared" ref="I10:I30" si="3">IF(H10=0,"",(H10-E10)/E10)</f>
        <v>1.7688679245283018E-2</v>
      </c>
      <c r="J10" s="152"/>
      <c r="K10" s="153">
        <f>IF(D10=0,#N/A,D10/Population!C9*10000)</f>
        <v>311.95219123505979</v>
      </c>
      <c r="L10" s="153">
        <f>IF(E10=0,#N/A,E10/Population!D9*10000)</f>
        <v>167.92079207920793</v>
      </c>
      <c r="M10" s="153">
        <f>IF(F10=0,#N/A,F10/Population!E9*10000)</f>
        <v>203.52941176470588</v>
      </c>
      <c r="N10" s="153">
        <f>IF(G10=0,#N/A,G10/Population!F9*10000)</f>
        <v>223.2421875</v>
      </c>
      <c r="O10" s="154">
        <f>IF(H10=0,#N/A,H10/Population!G9*10000)</f>
        <v>168.28844991322322</v>
      </c>
      <c r="P10" s="466">
        <f t="shared" si="1"/>
        <v>11</v>
      </c>
      <c r="Q10" s="106"/>
      <c r="R10" s="456">
        <f>IDACI!C9</f>
        <v>18.3</v>
      </c>
      <c r="S10" s="457">
        <f t="shared" ref="S10:S32" si="4">(R10*$Y$68)+$Z$68</f>
        <v>140.48951</v>
      </c>
      <c r="T10" s="458">
        <f t="shared" ref="T10:T32" si="5">O10-S10</f>
        <v>27.798939913223222</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154">
        <f t="shared" ref="AG10:AG21" si="7">O10</f>
        <v>168.28844991322322</v>
      </c>
      <c r="AH10" s="216">
        <f t="shared" ref="AH10:AH27" si="8">RANK(AG10,$AG$9:$AG$27,1)</f>
        <v>11</v>
      </c>
      <c r="AI10" s="239"/>
      <c r="AJ10" s="240"/>
    </row>
    <row r="11" spans="1:44" s="138" customFormat="1" ht="13.5" customHeight="1" x14ac:dyDescent="0.2">
      <c r="A11" s="610" t="e">
        <f>VLOOKUP(B11,Sheet1!$B$4:$C$25,2,FALSE)</f>
        <v>#N/A</v>
      </c>
      <c r="B11" s="149" t="s">
        <v>11</v>
      </c>
      <c r="C11" s="133"/>
      <c r="D11" s="150">
        <v>614</v>
      </c>
      <c r="E11" s="150">
        <v>887</v>
      </c>
      <c r="F11" s="150">
        <v>1758</v>
      </c>
      <c r="G11" s="150">
        <v>1924</v>
      </c>
      <c r="H11" s="678">
        <v>2576</v>
      </c>
      <c r="I11" s="461">
        <f t="shared" si="3"/>
        <v>1.9041713641488163</v>
      </c>
      <c r="J11" s="152"/>
      <c r="K11" s="153">
        <f>IF(D11=0,#N/A,D11/Population!C10*10000)</f>
        <v>52.794496990541695</v>
      </c>
      <c r="L11" s="153">
        <f>IF(E11=0,#N/A,E11/Population!D10*10000)</f>
        <v>75.425170068027214</v>
      </c>
      <c r="M11" s="153">
        <f>IF(F11=0,#N/A,F11/Population!E10*10000)</f>
        <v>147.85534062237173</v>
      </c>
      <c r="N11" s="153">
        <f>IF(G11=0,#N/A,G11/Population!F10*10000)</f>
        <v>159.53565505804312</v>
      </c>
      <c r="O11" s="154">
        <f>IF(H11=0,#N/A,H11/Population!G10*10000)</f>
        <v>210.79333906141321</v>
      </c>
      <c r="P11" s="466">
        <f t="shared" si="1"/>
        <v>14</v>
      </c>
      <c r="Q11" s="106"/>
      <c r="R11" s="456">
        <f>IDACI!C10</f>
        <v>9.8000000000000007</v>
      </c>
      <c r="S11" s="457">
        <f t="shared" si="4"/>
        <v>97.057060000000007</v>
      </c>
      <c r="T11" s="458">
        <f t="shared" si="5"/>
        <v>113.7362790614132</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154">
        <f t="shared" si="7"/>
        <v>210.79333906141321</v>
      </c>
      <c r="AH11" s="216">
        <f t="shared" si="8"/>
        <v>14</v>
      </c>
      <c r="AI11" s="239"/>
      <c r="AJ11" s="240"/>
    </row>
    <row r="12" spans="1:44" s="138" customFormat="1" ht="13.5" customHeight="1" x14ac:dyDescent="0.2">
      <c r="A12" s="610" t="e">
        <f>VLOOKUP(B12,Sheet1!$B$4:$C$25,2,FALSE)</f>
        <v>#N/A</v>
      </c>
      <c r="B12" s="149" t="s">
        <v>5</v>
      </c>
      <c r="C12" s="133"/>
      <c r="D12" s="150">
        <v>1588</v>
      </c>
      <c r="E12" s="155">
        <v>1364</v>
      </c>
      <c r="F12" s="150">
        <v>995</v>
      </c>
      <c r="G12" s="150">
        <v>868</v>
      </c>
      <c r="H12" s="678">
        <v>1127</v>
      </c>
      <c r="I12" s="461">
        <f t="shared" si="3"/>
        <v>-0.17375366568914957</v>
      </c>
      <c r="J12" s="152"/>
      <c r="K12" s="153">
        <f>IF(D12=0,#N/A,D12/Population!C11*10000)</f>
        <v>152.10727969348659</v>
      </c>
      <c r="L12" s="153">
        <f>IF(E12=0,#N/A,E12/Population!D11*10000)</f>
        <v>130.15267175572518</v>
      </c>
      <c r="M12" s="153">
        <f>IF(F12=0,#N/A,F12/Population!E11*10000)</f>
        <v>94.402277039848187</v>
      </c>
      <c r="N12" s="153">
        <f>IF(G12=0,#N/A,G12/Population!F11*10000)</f>
        <v>81.964117091595838</v>
      </c>
      <c r="O12" s="154">
        <f>IF(H12=0,#N/A,H12/Population!G11*10000)</f>
        <v>106.39804386205074</v>
      </c>
      <c r="P12" s="466">
        <f t="shared" si="1"/>
        <v>2</v>
      </c>
      <c r="Q12" s="106"/>
      <c r="R12" s="456">
        <f>IDACI!C11</f>
        <v>17.399999999999999</v>
      </c>
      <c r="S12" s="457">
        <f t="shared" si="4"/>
        <v>135.89078000000001</v>
      </c>
      <c r="T12" s="458">
        <f t="shared" si="5"/>
        <v>-29.492736137949265</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154">
        <f t="shared" si="7"/>
        <v>106.39804386205074</v>
      </c>
      <c r="AH12" s="216">
        <f t="shared" si="8"/>
        <v>2</v>
      </c>
      <c r="AI12" s="239"/>
      <c r="AJ12" s="240"/>
    </row>
    <row r="13" spans="1:44" s="138" customFormat="1" ht="13.5" customHeight="1" x14ac:dyDescent="0.2">
      <c r="A13" s="610" t="e">
        <f>VLOOKUP(B13,Sheet1!$B$4:$C$25,2,FALSE)</f>
        <v>#N/A</v>
      </c>
      <c r="B13" s="149" t="s">
        <v>7</v>
      </c>
      <c r="C13" s="133"/>
      <c r="D13" s="150">
        <v>2315</v>
      </c>
      <c r="E13" s="150">
        <v>2755</v>
      </c>
      <c r="F13" s="156">
        <v>4623</v>
      </c>
      <c r="G13" s="156">
        <v>4182</v>
      </c>
      <c r="H13" s="678">
        <v>4211</v>
      </c>
      <c r="I13" s="461">
        <f t="shared" si="3"/>
        <v>0.52849364791288567</v>
      </c>
      <c r="J13" s="152"/>
      <c r="K13" s="153">
        <f>IF(D13=0,#N/A,D13/Population!C12*10000)</f>
        <v>82.413670345318607</v>
      </c>
      <c r="L13" s="153">
        <f>IF(E13=0,#N/A,E13/Population!D12*10000)</f>
        <v>97.729691379921945</v>
      </c>
      <c r="M13" s="153">
        <f>IF(F13=0,#N/A,F13/Population!E12*10000)</f>
        <v>164.22735346358792</v>
      </c>
      <c r="N13" s="153">
        <f>IF(G13=0,#N/A,G13/Population!F12*10000)</f>
        <v>148.35047889322453</v>
      </c>
      <c r="O13" s="154">
        <f>IF(H13=0,#N/A,H13/Population!G12*10000)</f>
        <v>148.90855791025882</v>
      </c>
      <c r="P13" s="466">
        <f t="shared" si="1"/>
        <v>8</v>
      </c>
      <c r="Q13" s="106"/>
      <c r="R13" s="456">
        <f>IDACI!C12</f>
        <v>11.799999999999999</v>
      </c>
      <c r="S13" s="457">
        <f t="shared" si="4"/>
        <v>107.27645999999999</v>
      </c>
      <c r="T13" s="458">
        <f t="shared" si="5"/>
        <v>41.632097910258835</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154">
        <f t="shared" si="7"/>
        <v>148.90855791025882</v>
      </c>
      <c r="AH13" s="216">
        <f t="shared" si="8"/>
        <v>8</v>
      </c>
      <c r="AI13" s="239"/>
      <c r="AJ13" s="240"/>
    </row>
    <row r="14" spans="1:44" s="138" customFormat="1" ht="13.5" customHeight="1" x14ac:dyDescent="0.2">
      <c r="A14" s="610" t="e">
        <f>VLOOKUP(B14,Sheet1!$B$4:$C$25,2,FALSE)</f>
        <v>#N/A</v>
      </c>
      <c r="B14" s="149" t="s">
        <v>2</v>
      </c>
      <c r="C14" s="133"/>
      <c r="D14" s="150">
        <v>403</v>
      </c>
      <c r="E14" s="150">
        <v>505</v>
      </c>
      <c r="F14" s="150">
        <v>730</v>
      </c>
      <c r="G14" s="150">
        <v>676</v>
      </c>
      <c r="H14" s="678">
        <v>549</v>
      </c>
      <c r="I14" s="461">
        <f t="shared" si="3"/>
        <v>8.7128712871287123E-2</v>
      </c>
      <c r="J14" s="152"/>
      <c r="K14" s="153">
        <f>IF(D14=0,#N/A,D14/Population!C13*10000)</f>
        <v>155</v>
      </c>
      <c r="L14" s="153">
        <f>IF(E14=0,#N/A,E14/Population!D13*10000)</f>
        <v>195.73643410852713</v>
      </c>
      <c r="M14" s="153">
        <f>IF(F14=0,#N/A,F14/Population!E13*10000)</f>
        <v>286.2745098039216</v>
      </c>
      <c r="N14" s="153">
        <f>IF(G14=0,#N/A,G14/Population!F13*10000)</f>
        <v>267.19367588932806</v>
      </c>
      <c r="O14" s="154">
        <f>IF(H14=0,#N/A,H14/Population!G13*10000)</f>
        <v>217.85714285714286</v>
      </c>
      <c r="P14" s="466">
        <f t="shared" si="1"/>
        <v>16</v>
      </c>
      <c r="Q14" s="106"/>
      <c r="R14" s="456">
        <f>IDACI!C13</f>
        <v>20.399999999999999</v>
      </c>
      <c r="S14" s="457">
        <f t="shared" si="4"/>
        <v>151.21987999999999</v>
      </c>
      <c r="T14" s="458">
        <f t="shared" si="5"/>
        <v>66.637262857142872</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154">
        <f t="shared" si="7"/>
        <v>217.85714285714286</v>
      </c>
      <c r="AH14" s="216">
        <f t="shared" si="8"/>
        <v>16</v>
      </c>
      <c r="AI14" s="239"/>
      <c r="AJ14" s="240"/>
      <c r="AR14" s="138" t="s">
        <v>106</v>
      </c>
    </row>
    <row r="15" spans="1:44" s="138" customFormat="1" ht="13.5" customHeight="1" x14ac:dyDescent="0.2">
      <c r="A15" s="610" t="e">
        <f>VLOOKUP(B15,Sheet1!$B$4:$C$25,2,FALSE)</f>
        <v>#N/A</v>
      </c>
      <c r="B15" s="149" t="s">
        <v>12</v>
      </c>
      <c r="C15" s="133"/>
      <c r="D15" s="150">
        <v>3902</v>
      </c>
      <c r="E15" s="150">
        <v>4023</v>
      </c>
      <c r="F15" s="150">
        <v>4367</v>
      </c>
      <c r="G15" s="150">
        <v>4760</v>
      </c>
      <c r="H15" s="678">
        <v>4893</v>
      </c>
      <c r="I15" s="461">
        <f t="shared" si="3"/>
        <v>0.2162565249813572</v>
      </c>
      <c r="J15" s="152"/>
      <c r="K15" s="153">
        <f>IF(D15=0,#N/A,D15/Population!C14*10000)</f>
        <v>120.4692806421735</v>
      </c>
      <c r="L15" s="153">
        <f>IF(E15=0,#N/A,E15/Population!D14*10000)</f>
        <v>123.55651105651107</v>
      </c>
      <c r="M15" s="153">
        <f>IF(F15=0,#N/A,F15/Population!E14*10000)</f>
        <v>133.01858056655499</v>
      </c>
      <c r="N15" s="153">
        <f>IF(G15=0,#N/A,G15/Population!F14*10000)</f>
        <v>144.06779661016949</v>
      </c>
      <c r="O15" s="154">
        <f>IF(H15=0,#N/A,H15/Population!G14*10000)</f>
        <v>146.91708327703464</v>
      </c>
      <c r="P15" s="466">
        <f t="shared" si="1"/>
        <v>7</v>
      </c>
      <c r="Q15" s="106"/>
      <c r="R15" s="456">
        <f>IDACI!C14</f>
        <v>17.8</v>
      </c>
      <c r="S15" s="457">
        <f t="shared" si="4"/>
        <v>137.93466000000001</v>
      </c>
      <c r="T15" s="458">
        <f t="shared" si="5"/>
        <v>8.9824232770346271</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154">
        <f t="shared" si="7"/>
        <v>146.91708327703464</v>
      </c>
      <c r="AH15" s="216">
        <f t="shared" si="8"/>
        <v>7</v>
      </c>
      <c r="AI15" s="239"/>
      <c r="AJ15" s="240"/>
    </row>
    <row r="16" spans="1:44" s="138" customFormat="1" ht="13.5" customHeight="1" x14ac:dyDescent="0.2">
      <c r="A16" s="610" t="e">
        <f>VLOOKUP(B16,Sheet1!$B$4:$C$25,2,FALSE)</f>
        <v>#N/A</v>
      </c>
      <c r="B16" s="149" t="s">
        <v>3</v>
      </c>
      <c r="C16" s="133"/>
      <c r="D16" s="150">
        <v>587</v>
      </c>
      <c r="E16" s="390">
        <v>869</v>
      </c>
      <c r="F16" s="390">
        <v>1514</v>
      </c>
      <c r="G16" s="390">
        <v>1631</v>
      </c>
      <c r="H16" s="678">
        <v>1072</v>
      </c>
      <c r="I16" s="461">
        <f t="shared" si="3"/>
        <v>0.2336018411967779</v>
      </c>
      <c r="J16" s="152"/>
      <c r="K16" s="153">
        <f>IF(D16=0,#N/A,D16/Population!C15*10000)</f>
        <v>96.387520525451563</v>
      </c>
      <c r="L16" s="153">
        <f>IF(E16=0,#N/A,E16/Population!D15*10000)</f>
        <v>141.07142857142856</v>
      </c>
      <c r="M16" s="153">
        <f>IF(F16=0,#N/A,F16/Population!E15*10000)</f>
        <v>242.23999999999998</v>
      </c>
      <c r="N16" s="153">
        <f>IF(G16=0,#N/A,G16/Population!F15*10000)</f>
        <v>258.06962025316454</v>
      </c>
      <c r="O16" s="154">
        <f>IF(H16=0,#N/A,H16/Population!G15*10000)</f>
        <v>168.29678006813509</v>
      </c>
      <c r="P16" s="466">
        <f t="shared" si="1"/>
        <v>12</v>
      </c>
      <c r="Q16" s="106"/>
      <c r="R16" s="456">
        <f>IDACI!C15</f>
        <v>22</v>
      </c>
      <c r="S16" s="457">
        <f t="shared" si="4"/>
        <v>159.3954</v>
      </c>
      <c r="T16" s="458">
        <f t="shared" si="5"/>
        <v>8.9013800681350972</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154">
        <f t="shared" si="7"/>
        <v>168.29678006813509</v>
      </c>
      <c r="AH16" s="216">
        <f t="shared" si="8"/>
        <v>12</v>
      </c>
      <c r="AI16" s="239"/>
      <c r="AJ16" s="240"/>
    </row>
    <row r="17" spans="1:36" s="138" customFormat="1" ht="13.5" customHeight="1" x14ac:dyDescent="0.2">
      <c r="A17" s="610" t="e">
        <f>VLOOKUP(B17,Sheet1!$B$4:$C$25,2,FALSE)</f>
        <v>#N/A</v>
      </c>
      <c r="B17" s="149" t="s">
        <v>13</v>
      </c>
      <c r="C17" s="133"/>
      <c r="D17" s="150">
        <v>390</v>
      </c>
      <c r="E17" s="150">
        <v>532</v>
      </c>
      <c r="F17" s="150">
        <v>557</v>
      </c>
      <c r="G17" s="150">
        <v>569</v>
      </c>
      <c r="H17" s="678">
        <v>776</v>
      </c>
      <c r="I17" s="461">
        <f t="shared" si="3"/>
        <v>0.45864661654135336</v>
      </c>
      <c r="J17" s="152"/>
      <c r="K17" s="153">
        <f>IF(D17=0,#N/A,D17/Population!C16*10000)</f>
        <v>61.514195583596212</v>
      </c>
      <c r="L17" s="153">
        <f>IF(E17=0,#N/A,E17/Population!D16*10000)</f>
        <v>83.125</v>
      </c>
      <c r="M17" s="153">
        <f>IF(F17=0,#N/A,F17/Population!E16*10000)</f>
        <v>85.429447852760731</v>
      </c>
      <c r="N17" s="153">
        <f>IF(G17=0,#N/A,G17/Population!F16*10000)</f>
        <v>86.081694402420567</v>
      </c>
      <c r="O17" s="154">
        <f>IF(H17=0,#N/A,H17/Population!G16*10000)</f>
        <v>115.56905846960355</v>
      </c>
      <c r="P17" s="466">
        <f t="shared" si="1"/>
        <v>3</v>
      </c>
      <c r="Q17" s="106"/>
      <c r="R17" s="456">
        <f>IDACI!C16</f>
        <v>19.7</v>
      </c>
      <c r="S17" s="457">
        <f t="shared" si="4"/>
        <v>147.64309</v>
      </c>
      <c r="T17" s="458">
        <f t="shared" si="5"/>
        <v>-32.074031530396454</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154">
        <f t="shared" si="7"/>
        <v>115.56905846960355</v>
      </c>
      <c r="AH17" s="216">
        <f t="shared" si="8"/>
        <v>3</v>
      </c>
      <c r="AI17" s="239"/>
      <c r="AJ17" s="240"/>
    </row>
    <row r="18" spans="1:36" s="138" customFormat="1" ht="13.5" customHeight="1" x14ac:dyDescent="0.2">
      <c r="A18" s="610" t="e">
        <f>VLOOKUP(B18,Sheet1!$B$4:$C$25,2,FALSE)</f>
        <v>#N/A</v>
      </c>
      <c r="B18" s="149" t="s">
        <v>14</v>
      </c>
      <c r="C18" s="133"/>
      <c r="D18" s="150">
        <v>1313</v>
      </c>
      <c r="E18" s="150">
        <v>1582</v>
      </c>
      <c r="F18" s="150">
        <v>1577</v>
      </c>
      <c r="G18" s="150">
        <v>1864</v>
      </c>
      <c r="H18" s="678">
        <v>1926</v>
      </c>
      <c r="I18" s="461">
        <f t="shared" si="3"/>
        <v>0.21744627054361568</v>
      </c>
      <c r="J18" s="152"/>
      <c r="K18" s="153">
        <f>IF(D18=0,#N/A,D18/Population!C17*10000)</f>
        <v>94.324712643678154</v>
      </c>
      <c r="L18" s="153">
        <f>IF(E18=0,#N/A,E18/Population!D17*10000)</f>
        <v>112.7583749109052</v>
      </c>
      <c r="M18" s="153">
        <f>IF(F18=0,#N/A,F18/Population!E17*10000)</f>
        <v>111.68555240793202</v>
      </c>
      <c r="N18" s="153">
        <f>IF(G18=0,#N/A,G18/Population!F17*10000)</f>
        <v>131.45275035260931</v>
      </c>
      <c r="O18" s="154">
        <f>IF(H18=0,#N/A,H18/Population!G17*10000)</f>
        <v>134.78239571159648</v>
      </c>
      <c r="P18" s="466">
        <f t="shared" si="1"/>
        <v>6</v>
      </c>
      <c r="Q18" s="106"/>
      <c r="R18" s="456">
        <f>IDACI!C17</f>
        <v>11.799999999999999</v>
      </c>
      <c r="S18" s="457">
        <f t="shared" si="4"/>
        <v>107.27645999999999</v>
      </c>
      <c r="T18" s="458">
        <f t="shared" si="5"/>
        <v>27.505935711596493</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154">
        <f t="shared" si="7"/>
        <v>134.78239571159648</v>
      </c>
      <c r="AH18" s="216">
        <f t="shared" si="8"/>
        <v>6</v>
      </c>
      <c r="AI18" s="239"/>
      <c r="AJ18" s="240"/>
    </row>
    <row r="19" spans="1:36" s="138" customFormat="1" ht="13.5" customHeight="1" x14ac:dyDescent="0.2">
      <c r="A19" s="610" t="e">
        <f>VLOOKUP(B19,Sheet1!$B$4:$C$25,2,FALSE)</f>
        <v>#N/A</v>
      </c>
      <c r="B19" s="149" t="s">
        <v>15</v>
      </c>
      <c r="C19" s="133"/>
      <c r="D19" s="150">
        <v>756</v>
      </c>
      <c r="E19" s="150">
        <v>977</v>
      </c>
      <c r="F19" s="150">
        <v>1079</v>
      </c>
      <c r="G19" s="150">
        <v>1148</v>
      </c>
      <c r="H19" s="678">
        <v>1240</v>
      </c>
      <c r="I19" s="461">
        <f t="shared" si="3"/>
        <v>0.26919140225179122</v>
      </c>
      <c r="J19" s="152"/>
      <c r="K19" s="153">
        <f>IF(D19=0,#N/A,D19/Population!C18*10000)</f>
        <v>178.72340425531917</v>
      </c>
      <c r="L19" s="153">
        <f>IF(E19=0,#N/A,E19/Population!D18*10000)</f>
        <v>229.34272300469485</v>
      </c>
      <c r="M19" s="153">
        <f>IF(F19=0,#N/A,F19/Population!E18*10000)</f>
        <v>248.61751152073734</v>
      </c>
      <c r="N19" s="153">
        <f>IF(G19=0,#N/A,G19/Population!F18*10000)</f>
        <v>262.10045662100458</v>
      </c>
      <c r="O19" s="154">
        <f>IF(H19=0,#N/A,H19/Population!G18*10000)</f>
        <v>281.81818181818181</v>
      </c>
      <c r="P19" s="466">
        <f t="shared" si="1"/>
        <v>18</v>
      </c>
      <c r="Q19" s="106"/>
      <c r="R19" s="456">
        <f>IDACI!C18</f>
        <v>23.799999999999997</v>
      </c>
      <c r="S19" s="457">
        <f t="shared" si="4"/>
        <v>168.59285999999997</v>
      </c>
      <c r="T19" s="458">
        <f t="shared" si="5"/>
        <v>113.22532181818184</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154">
        <f t="shared" si="7"/>
        <v>281.81818181818181</v>
      </c>
      <c r="AH19" s="216">
        <f t="shared" si="8"/>
        <v>18</v>
      </c>
      <c r="AI19" s="239"/>
      <c r="AJ19" s="240"/>
    </row>
    <row r="20" spans="1:36" s="138" customFormat="1" ht="13.5" customHeight="1" x14ac:dyDescent="0.2">
      <c r="A20" s="610" t="e">
        <f>VLOOKUP(B20,Sheet1!$B$4:$C$25,2,FALSE)</f>
        <v>#N/A</v>
      </c>
      <c r="B20" s="149" t="s">
        <v>4</v>
      </c>
      <c r="C20" s="133"/>
      <c r="D20" s="150">
        <v>618</v>
      </c>
      <c r="E20" s="150">
        <v>557</v>
      </c>
      <c r="F20" s="150">
        <v>579</v>
      </c>
      <c r="G20" s="150">
        <v>973</v>
      </c>
      <c r="H20" s="678">
        <v>1090</v>
      </c>
      <c r="I20" s="461">
        <f t="shared" si="3"/>
        <v>0.95691202872531422</v>
      </c>
      <c r="J20" s="152"/>
      <c r="K20" s="153">
        <f>IF(D20=0,#N/A,D20/Population!C19*10000)</f>
        <v>181.76470588235293</v>
      </c>
      <c r="L20" s="153">
        <f>IF(E20=0,#N/A,E20/Population!D19*10000)</f>
        <v>160.51873198847264</v>
      </c>
      <c r="M20" s="153">
        <f>IF(F20=0,#N/A,F20/Population!E19*10000)</f>
        <v>161.28133704735376</v>
      </c>
      <c r="N20" s="153">
        <f>IF(G20=0,#N/A,G20/Population!F19*10000)</f>
        <v>267.30769230769232</v>
      </c>
      <c r="O20" s="154">
        <f>IF(H20=0,#N/A,H20/Population!G19*10000)</f>
        <v>297.48096394749052</v>
      </c>
      <c r="P20" s="466">
        <f t="shared" si="1"/>
        <v>19</v>
      </c>
      <c r="Q20" s="106"/>
      <c r="R20" s="456">
        <f>IDACI!C19</f>
        <v>19.8</v>
      </c>
      <c r="S20" s="457">
        <f t="shared" si="4"/>
        <v>148.15406000000002</v>
      </c>
      <c r="T20" s="458">
        <f t="shared" si="5"/>
        <v>149.32690394749051</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154">
        <f t="shared" si="7"/>
        <v>297.48096394749052</v>
      </c>
      <c r="AH20" s="216">
        <f t="shared" si="8"/>
        <v>19</v>
      </c>
      <c r="AI20" s="239"/>
      <c r="AJ20" s="240"/>
    </row>
    <row r="21" spans="1:36" s="138" customFormat="1" ht="13.5" customHeight="1" x14ac:dyDescent="0.2">
      <c r="A21" s="610" t="e">
        <f>VLOOKUP(B21,Sheet1!$B$4:$C$25,2,FALSE)</f>
        <v>#N/A</v>
      </c>
      <c r="B21" s="149" t="s">
        <v>16</v>
      </c>
      <c r="C21" s="133"/>
      <c r="D21" s="150">
        <v>468</v>
      </c>
      <c r="E21" s="150">
        <v>908</v>
      </c>
      <c r="F21" s="150">
        <v>939</v>
      </c>
      <c r="G21" s="150">
        <v>900</v>
      </c>
      <c r="H21" s="678">
        <v>876</v>
      </c>
      <c r="I21" s="461">
        <f t="shared" si="3"/>
        <v>-3.5242290748898682E-2</v>
      </c>
      <c r="J21" s="152"/>
      <c r="K21" s="153">
        <f>IF(D21=0,#N/A,D21/Population!C20*10000)</f>
        <v>123.15789473684211</v>
      </c>
      <c r="L21" s="153">
        <f>IF(E21=0,#N/A,E21/Population!D20*10000)</f>
        <v>233.41902313624681</v>
      </c>
      <c r="M21" s="153">
        <f>IF(F21=0,#N/A,F21/Population!E20*10000)</f>
        <v>235.33834586466165</v>
      </c>
      <c r="N21" s="153">
        <f>IF(G21=0,#N/A,G21/Population!F20*10000)</f>
        <v>221.67487684729065</v>
      </c>
      <c r="O21" s="154">
        <f>IF(H21=0,#N/A,H21/Population!G20*10000)</f>
        <v>211.56354151572236</v>
      </c>
      <c r="P21" s="466">
        <f t="shared" si="1"/>
        <v>15</v>
      </c>
      <c r="Q21" s="106"/>
      <c r="R21" s="456">
        <f>IDACI!C20</f>
        <v>19.5</v>
      </c>
      <c r="S21" s="457">
        <f t="shared" si="4"/>
        <v>146.62115</v>
      </c>
      <c r="T21" s="458">
        <f>O21-S21</f>
        <v>64.942391515722363</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154">
        <f t="shared" si="7"/>
        <v>211.56354151572236</v>
      </c>
      <c r="AH21" s="216">
        <f t="shared" si="8"/>
        <v>15</v>
      </c>
      <c r="AI21" s="239"/>
      <c r="AJ21" s="240"/>
    </row>
    <row r="22" spans="1:36" s="138" customFormat="1" ht="13.5" customHeight="1" x14ac:dyDescent="0.2">
      <c r="A22" s="610" t="e">
        <f>VLOOKUP(B22,Sheet1!$B$4:$C$25,2,FALSE)</f>
        <v>#N/A</v>
      </c>
      <c r="B22" s="149" t="s">
        <v>93</v>
      </c>
      <c r="C22" s="133"/>
      <c r="D22" s="150">
        <v>847</v>
      </c>
      <c r="E22" s="150">
        <v>1620</v>
      </c>
      <c r="F22" s="150">
        <v>2041</v>
      </c>
      <c r="G22" s="150">
        <v>1297</v>
      </c>
      <c r="H22" s="678">
        <v>1577</v>
      </c>
      <c r="I22" s="461">
        <f t="shared" si="3"/>
        <v>-2.6543209876543211E-2</v>
      </c>
      <c r="J22" s="152"/>
      <c r="K22" s="153">
        <f>IF(D22=0,#N/A,D22/Population!C21*10000)</f>
        <v>77.849264705882348</v>
      </c>
      <c r="L22" s="153">
        <f>IF(E22=0,#N/A,E22/Population!D21*10000)</f>
        <v>148.89705882352939</v>
      </c>
      <c r="M22" s="153">
        <f>IF(F22=0,#N/A,F22/Population!E21*10000)</f>
        <v>187.41965105601469</v>
      </c>
      <c r="N22" s="153">
        <f>IF(G22=0,#N/A,G22/Population!F21*10000)</f>
        <v>118.77289377289378</v>
      </c>
      <c r="O22" s="154">
        <f>IF(H22=0,#N/A,H22/Population!G21*10000)</f>
        <v>143.81206854099599</v>
      </c>
      <c r="P22" s="491" t="str">
        <f t="shared" si="1"/>
        <v>--</v>
      </c>
      <c r="Q22" s="106"/>
      <c r="R22" s="456">
        <f>IDACI!C21</f>
        <v>14.8</v>
      </c>
      <c r="S22" s="457">
        <f t="shared" si="4"/>
        <v>122.60556000000001</v>
      </c>
      <c r="T22" s="458">
        <f t="shared" si="5"/>
        <v>21.206508540995983</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270.93645417927496</v>
      </c>
      <c r="AH22" s="216">
        <f t="shared" si="8"/>
        <v>17</v>
      </c>
      <c r="AI22" s="239"/>
      <c r="AJ22" s="240"/>
    </row>
    <row r="23" spans="1:36" s="138" customFormat="1" ht="13.5" customHeight="1" x14ac:dyDescent="0.2">
      <c r="A23" s="610" t="e">
        <f>VLOOKUP(B23,Sheet1!$B$4:$C$25,2,FALSE)</f>
        <v>#N/A</v>
      </c>
      <c r="B23" s="149" t="s">
        <v>17</v>
      </c>
      <c r="C23" s="133"/>
      <c r="D23" s="150">
        <v>1328</v>
      </c>
      <c r="E23" s="150">
        <v>1555</v>
      </c>
      <c r="F23" s="150">
        <v>2120</v>
      </c>
      <c r="G23" s="150">
        <v>1888</v>
      </c>
      <c r="H23" s="678">
        <v>1352</v>
      </c>
      <c r="I23" s="461">
        <f t="shared" si="3"/>
        <v>-0.13054662379421222</v>
      </c>
      <c r="J23" s="152"/>
      <c r="K23" s="153">
        <f>IF(D23=0,#N/A,D23/Population!C22*10000)</f>
        <v>285.5913978494624</v>
      </c>
      <c r="L23" s="153">
        <f>IF(E23=0,#N/A,E23/Population!D22*10000)</f>
        <v>328.05907172995779</v>
      </c>
      <c r="M23" s="153">
        <f>IF(F23=0,#N/A,F23/Population!E22*10000)</f>
        <v>436.21399176954736</v>
      </c>
      <c r="N23" s="153">
        <f>IF(G23=0,#N/A,G23/Population!F22*10000)</f>
        <v>383.73983739837399</v>
      </c>
      <c r="O23" s="154">
        <f>IF(H23=0,#N/A,H23/Population!G22*10000)</f>
        <v>270.93645417927496</v>
      </c>
      <c r="P23" s="466">
        <f t="shared" si="1"/>
        <v>17</v>
      </c>
      <c r="Q23" s="106"/>
      <c r="R23" s="456">
        <f>IDACI!C22</f>
        <v>25</v>
      </c>
      <c r="S23" s="457">
        <f t="shared" si="4"/>
        <v>174.72450000000001</v>
      </c>
      <c r="T23" s="458">
        <f t="shared" si="5"/>
        <v>96.211954179274954</v>
      </c>
      <c r="U23" s="175"/>
      <c r="V23" s="191"/>
      <c r="W23" s="208"/>
      <c r="X23" s="213" t="str">
        <f t="shared" si="2"/>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164.7882810358341</v>
      </c>
      <c r="AH23" s="216">
        <f>RANK(AG23,$AG$9:$AG$27,1)</f>
        <v>10</v>
      </c>
      <c r="AI23" s="239"/>
      <c r="AJ23" s="240"/>
    </row>
    <row r="24" spans="1:36" s="138" customFormat="1" ht="13.5" customHeight="1" x14ac:dyDescent="0.2">
      <c r="A24" s="610" t="e">
        <f>VLOOKUP(B24,Sheet1!$B$4:$C$25,2,FALSE)</f>
        <v>#N/A</v>
      </c>
      <c r="B24" s="149" t="s">
        <v>8</v>
      </c>
      <c r="C24" s="133"/>
      <c r="D24" s="150">
        <v>2600</v>
      </c>
      <c r="E24" s="150">
        <v>2616</v>
      </c>
      <c r="F24" s="150">
        <v>3248</v>
      </c>
      <c r="G24" s="150">
        <v>4489</v>
      </c>
      <c r="H24" s="678">
        <v>4268</v>
      </c>
      <c r="I24" s="461">
        <f t="shared" si="3"/>
        <v>0.63149847094801226</v>
      </c>
      <c r="J24" s="152"/>
      <c r="K24" s="153">
        <f>IF(D24=0,#N/A,D24/Population!C23*10000)</f>
        <v>104.16666666666666</v>
      </c>
      <c r="L24" s="153">
        <f>IF(E24=0,#N/A,E24/Population!D23*10000)</f>
        <v>103.80952380952381</v>
      </c>
      <c r="M24" s="153">
        <f>IF(F24=0,#N/A,F24/Population!E23*10000)</f>
        <v>127.57266300078554</v>
      </c>
      <c r="N24" s="153">
        <f>IF(G24=0,#N/A,G24/Population!F23*10000)</f>
        <v>175.07800312012478</v>
      </c>
      <c r="O24" s="154">
        <f>IF(H24=0,#N/A,H24/Population!G23*10000)</f>
        <v>164.7882810358341</v>
      </c>
      <c r="P24" s="466">
        <f t="shared" si="1"/>
        <v>10</v>
      </c>
      <c r="Q24" s="106"/>
      <c r="R24" s="456">
        <f>IDACI!C23</f>
        <v>9.7000000000000011</v>
      </c>
      <c r="S24" s="457">
        <f t="shared" si="4"/>
        <v>96.546090000000007</v>
      </c>
      <c r="T24" s="458">
        <f t="shared" si="5"/>
        <v>68.242191035834097</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153.90609779855833</v>
      </c>
      <c r="AH24" s="216">
        <f t="shared" si="8"/>
        <v>9</v>
      </c>
      <c r="AI24" s="239"/>
      <c r="AJ24" s="240"/>
    </row>
    <row r="25" spans="1:36" s="138" customFormat="1" ht="13.5" customHeight="1" x14ac:dyDescent="0.2">
      <c r="A25" s="610" t="e">
        <f>VLOOKUP(B25,Sheet1!$B$4:$C$25,2,FALSE)</f>
        <v>#N/A</v>
      </c>
      <c r="B25" s="149" t="s">
        <v>123</v>
      </c>
      <c r="C25" s="133"/>
      <c r="D25" s="150">
        <v>401</v>
      </c>
      <c r="E25" s="150">
        <v>519</v>
      </c>
      <c r="F25" s="150">
        <v>581</v>
      </c>
      <c r="G25" s="150">
        <v>766</v>
      </c>
      <c r="H25" s="678">
        <v>918</v>
      </c>
      <c r="I25" s="461">
        <f t="shared" si="3"/>
        <v>0.76878612716763006</v>
      </c>
      <c r="J25" s="152"/>
      <c r="K25" s="153">
        <f>IF(D25=0,#N/A,D25/Population!C24*10000)</f>
        <v>84.599156118143455</v>
      </c>
      <c r="L25" s="153">
        <f>IF(E25=0,#N/A,E25/Population!D24*10000)</f>
        <v>108.35073068893529</v>
      </c>
      <c r="M25" s="153">
        <f>IF(F25=0,#N/A,F25/Population!E24*10000)</f>
        <v>119.54732510288066</v>
      </c>
      <c r="N25" s="153">
        <f>IF(G25=0,#N/A,G25/Population!F24*10000)</f>
        <v>156.32653061224491</v>
      </c>
      <c r="O25" s="154">
        <f>IF(H25=0,#N/A,H25/Population!G24*10000)</f>
        <v>185.59702397800331</v>
      </c>
      <c r="P25" s="491" t="str">
        <f t="shared" si="1"/>
        <v>--</v>
      </c>
      <c r="Q25" s="106"/>
      <c r="R25" s="456">
        <f>IDACI!C24</f>
        <v>17.2</v>
      </c>
      <c r="S25" s="457">
        <f t="shared" si="4"/>
        <v>134.86883999999998</v>
      </c>
      <c r="T25" s="458">
        <f t="shared" si="5"/>
        <v>50.728183978003329</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126.28012179714835</v>
      </c>
      <c r="AH25" s="216">
        <f t="shared" si="8"/>
        <v>4</v>
      </c>
      <c r="AI25" s="239"/>
      <c r="AJ25" s="240"/>
    </row>
    <row r="26" spans="1:36" s="138" customFormat="1" ht="13.5" customHeight="1" x14ac:dyDescent="0.2">
      <c r="A26" s="610" t="e">
        <f>VLOOKUP(B26,Sheet1!$B$4:$C$25,2,FALSE)</f>
        <v>#N/A</v>
      </c>
      <c r="B26" s="149" t="s">
        <v>124</v>
      </c>
      <c r="C26" s="133"/>
      <c r="D26" s="150">
        <v>533</v>
      </c>
      <c r="E26" s="150">
        <v>684</v>
      </c>
      <c r="F26" s="150">
        <v>689</v>
      </c>
      <c r="G26" s="150">
        <v>789</v>
      </c>
      <c r="H26" s="678">
        <v>760</v>
      </c>
      <c r="I26" s="461">
        <f t="shared" si="3"/>
        <v>0.1111111111111111</v>
      </c>
      <c r="J26" s="152"/>
      <c r="K26" s="153">
        <f>IF(D26=0,#N/A,D26/Population!C25*10000)</f>
        <v>214.05622489959839</v>
      </c>
      <c r="L26" s="153">
        <f>IF(E26=0,#N/A,E26/Population!D25*10000)</f>
        <v>275.80645161290323</v>
      </c>
      <c r="M26" s="153">
        <f>IF(F26=0,#N/A,F26/Population!E25*10000)</f>
        <v>274.50199203187248</v>
      </c>
      <c r="N26" s="153">
        <f>IF(G26=0,#N/A,G26/Population!F25*10000)</f>
        <v>313.09523809523807</v>
      </c>
      <c r="O26" s="154">
        <f>IF(H26=0,#N/A,H26/Population!G25*10000)</f>
        <v>299.53099751704565</v>
      </c>
      <c r="P26" s="491" t="str">
        <f t="shared" si="1"/>
        <v>--</v>
      </c>
      <c r="Q26" s="106"/>
      <c r="R26" s="456">
        <f>IDACI!C25</f>
        <v>24.1</v>
      </c>
      <c r="S26" s="457">
        <f t="shared" si="4"/>
        <v>170.12576999999999</v>
      </c>
      <c r="T26" s="458">
        <f t="shared" si="5"/>
        <v>129.40522751704566</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133.71956928838952</v>
      </c>
      <c r="AH26" s="216">
        <f t="shared" si="8"/>
        <v>5</v>
      </c>
      <c r="AI26" s="239"/>
      <c r="AJ26" s="240"/>
    </row>
    <row r="27" spans="1:36" s="138" customFormat="1" ht="13.5" customHeight="1" x14ac:dyDescent="0.2">
      <c r="A27" s="610" t="e">
        <f>VLOOKUP(B27,Sheet1!$B$4:$C$25,2,FALSE)</f>
        <v>#N/A</v>
      </c>
      <c r="B27" s="149" t="s">
        <v>18</v>
      </c>
      <c r="C27" s="133"/>
      <c r="D27" s="150">
        <v>347</v>
      </c>
      <c r="E27" s="155">
        <v>392</v>
      </c>
      <c r="F27" s="150">
        <v>496</v>
      </c>
      <c r="G27" s="150">
        <v>644</v>
      </c>
      <c r="H27" s="678">
        <v>553</v>
      </c>
      <c r="I27" s="461">
        <f t="shared" si="3"/>
        <v>0.4107142857142857</v>
      </c>
      <c r="J27" s="152"/>
      <c r="K27" s="153">
        <f>IF(D27=0,#N/A,D27/Population!C26*10000)</f>
        <v>96.657381615598894</v>
      </c>
      <c r="L27" s="153">
        <f>IF(E27=0,#N/A,E27/Population!D26*10000)</f>
        <v>109.80392156862746</v>
      </c>
      <c r="M27" s="153">
        <f>IF(F27=0,#N/A,F27/Population!E26*10000)</f>
        <v>139.32584269662922</v>
      </c>
      <c r="N27" s="153">
        <f>IF(G27=0,#N/A,G27/Population!F26*10000)</f>
        <v>180.39215686274511</v>
      </c>
      <c r="O27" s="154">
        <f>IF(H27=0,#N/A,H27/Population!G26*10000)</f>
        <v>153.90609779855833</v>
      </c>
      <c r="P27" s="466">
        <f t="shared" si="1"/>
        <v>9</v>
      </c>
      <c r="Q27" s="106"/>
      <c r="R27" s="456">
        <f>IDACI!C26</f>
        <v>10.4</v>
      </c>
      <c r="S27" s="457">
        <f t="shared" si="4"/>
        <v>100.12288000000001</v>
      </c>
      <c r="T27" s="458">
        <f t="shared" si="5"/>
        <v>53.783217798558326</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69.175938346616164</v>
      </c>
      <c r="AH27" s="216">
        <f t="shared" si="8"/>
        <v>1</v>
      </c>
      <c r="AI27" s="239"/>
      <c r="AJ27" s="240"/>
    </row>
    <row r="28" spans="1:36" s="138" customFormat="1" ht="13.5" customHeight="1" x14ac:dyDescent="0.2">
      <c r="A28" s="610" t="e">
        <f>VLOOKUP(B28,Sheet1!$B$4:$C$25,2,FALSE)</f>
        <v>#N/A</v>
      </c>
      <c r="B28" s="149" t="s">
        <v>6</v>
      </c>
      <c r="C28" s="133"/>
      <c r="D28" s="150">
        <v>1857</v>
      </c>
      <c r="E28" s="155">
        <v>1672</v>
      </c>
      <c r="F28" s="150">
        <v>1978</v>
      </c>
      <c r="G28" s="150">
        <v>1805</v>
      </c>
      <c r="H28" s="678">
        <v>2169</v>
      </c>
      <c r="I28" s="461">
        <f t="shared" si="3"/>
        <v>0.29724880382775121</v>
      </c>
      <c r="J28" s="152"/>
      <c r="K28" s="153">
        <f>IF(D28=0,#N/A,D28/Population!C27*10000)</f>
        <v>112.1376811594203</v>
      </c>
      <c r="L28" s="153">
        <f>IF(E28=0,#N/A,E28/Population!D27*10000)</f>
        <v>100.11976047904191</v>
      </c>
      <c r="M28" s="153">
        <f>IF(F28=0,#N/A,F28/Population!E27*10000)</f>
        <v>117.18009478672987</v>
      </c>
      <c r="N28" s="153">
        <f>IF(G28=0,#N/A,G28/Population!F27*10000)</f>
        <v>105.92723004694835</v>
      </c>
      <c r="O28" s="154">
        <f>IF(H28=0,#N/A,H28/Population!G27*10000)</f>
        <v>126.28012179714835</v>
      </c>
      <c r="P28" s="466">
        <f t="shared" si="1"/>
        <v>4</v>
      </c>
      <c r="Q28" s="106"/>
      <c r="R28" s="456">
        <f>IDACI!C27</f>
        <v>12.9</v>
      </c>
      <c r="S28" s="457">
        <f t="shared" si="4"/>
        <v>112.89713</v>
      </c>
      <c r="T28" s="458">
        <f t="shared" si="5"/>
        <v>13.38299179714835</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149" t="s">
        <v>46</v>
      </c>
      <c r="C29" s="133"/>
      <c r="D29" s="155">
        <v>278</v>
      </c>
      <c r="E29" s="150">
        <v>386</v>
      </c>
      <c r="F29" s="150">
        <v>325</v>
      </c>
      <c r="G29" s="150">
        <v>437</v>
      </c>
      <c r="H29" s="678">
        <v>457</v>
      </c>
      <c r="I29" s="461">
        <f t="shared" si="3"/>
        <v>0.18393782383419688</v>
      </c>
      <c r="J29" s="152"/>
      <c r="K29" s="153">
        <f>IF(D29=0,#N/A,D29/Population!C28*10000)</f>
        <v>83.987915407854985</v>
      </c>
      <c r="L29" s="153">
        <f>IF(E29=0,#N/A,E29/Population!D28*10000)</f>
        <v>115.91591591591592</v>
      </c>
      <c r="M29" s="153">
        <f>IF(F29=0,#N/A,F29/Population!E28*10000)</f>
        <v>97.305389221556894</v>
      </c>
      <c r="N29" s="153">
        <f>IF(G29=0,#N/A,G29/Population!F28*10000)</f>
        <v>129.67359050445106</v>
      </c>
      <c r="O29" s="154">
        <f>IF(H29=0,#N/A,H29/Population!G28*10000)</f>
        <v>133.71956928838952</v>
      </c>
      <c r="P29" s="466">
        <f t="shared" si="1"/>
        <v>5</v>
      </c>
      <c r="Q29" s="106"/>
      <c r="R29" s="456">
        <f>IDACI!C28</f>
        <v>8.4</v>
      </c>
      <c r="S29" s="457">
        <f t="shared" si="4"/>
        <v>89.903480000000002</v>
      </c>
      <c r="T29" s="458">
        <f t="shared" si="5"/>
        <v>43.81608928838952</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262</v>
      </c>
      <c r="E30" s="150">
        <v>262</v>
      </c>
      <c r="F30" s="150">
        <v>253</v>
      </c>
      <c r="G30" s="150">
        <v>346</v>
      </c>
      <c r="H30" s="678">
        <v>263</v>
      </c>
      <c r="I30" s="461">
        <f t="shared" si="3"/>
        <v>3.8167938931297708E-3</v>
      </c>
      <c r="J30" s="152"/>
      <c r="K30" s="153">
        <f>IF(D30=0,#N/A,D30/Population!C29*10000)</f>
        <v>73.184357541899445</v>
      </c>
      <c r="L30" s="153">
        <f>IF(E30=0,#N/A,E30/Population!D29*10000)</f>
        <v>72.375690607734811</v>
      </c>
      <c r="M30" s="153">
        <f>IF(F30=0,#N/A,F30/Population!E29*10000)</f>
        <v>68.563685636856377</v>
      </c>
      <c r="N30" s="153">
        <f>IF(G30=0,#N/A,G30/Population!F29*10000)</f>
        <v>92.761394101876675</v>
      </c>
      <c r="O30" s="154">
        <f>IF(H30=0,#N/A,H30/Population!G29*10000)</f>
        <v>69.175938346616164</v>
      </c>
      <c r="P30" s="466">
        <f t="shared" si="1"/>
        <v>1</v>
      </c>
      <c r="Q30" s="106"/>
      <c r="R30" s="456">
        <f>IDACI!C29</f>
        <v>6.8000000000000007</v>
      </c>
      <c r="S30" s="457">
        <f t="shared" si="4"/>
        <v>81.727959999999996</v>
      </c>
      <c r="T30" s="458">
        <f t="shared" si="5"/>
        <v>-12.552021653383832</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21564</v>
      </c>
      <c r="E31" s="183">
        <f t="shared" ref="E31" si="11">IF(SUM(E9:E21,E23:E24,E27:E30)&gt;0,SUM(E9:E21,E23:E24,E27:E30),"")</f>
        <v>23030</v>
      </c>
      <c r="F31" s="183">
        <f>IF(SUM(F9:F21,F23:F24,F27:F30)&gt;0,SUM(F9:F21,F23:F24,F27:F30),"")</f>
        <v>28597</v>
      </c>
      <c r="G31" s="183">
        <f>IF(SUM(G9:G21,G23:G24,G27:G30)&gt;0,SUM(G9:G21,G23:G24,G27:G30),"")</f>
        <v>30641</v>
      </c>
      <c r="H31" s="184">
        <v>30821</v>
      </c>
      <c r="I31" s="619">
        <f>IF(H31=0,"",(H31-E31)/E31)</f>
        <v>0.33829787234042552</v>
      </c>
      <c r="J31" s="152"/>
      <c r="K31" s="185">
        <f>IF(D31=0,#N/A,D31/Population!C30*10000)</f>
        <v>115.1676992095706</v>
      </c>
      <c r="L31" s="185">
        <f>IF(E31=0,#N/A,E31/Population!D30*10000)</f>
        <v>122.05851176595294</v>
      </c>
      <c r="M31" s="185">
        <f>IF(F31=0,#N/A,F31/Population!E30*10000)</f>
        <v>150.17855267303855</v>
      </c>
      <c r="N31" s="185">
        <f>IF(G31=0,#N/A,G31/Population!F30*10000)</f>
        <v>159.74662426359416</v>
      </c>
      <c r="O31" s="186">
        <f>H31/AD31*10000</f>
        <v>159.43053797525647</v>
      </c>
      <c r="P31" s="452" t="s">
        <v>90</v>
      </c>
      <c r="Q31" s="106"/>
      <c r="R31" s="454">
        <f>IDACI!C30</f>
        <v>14.45223640702325</v>
      </c>
      <c r="S31" s="185">
        <f t="shared" si="4"/>
        <v>120.8285923689667</v>
      </c>
      <c r="T31" s="459">
        <f t="shared" si="5"/>
        <v>38.601945606289775</v>
      </c>
      <c r="U31" s="175"/>
      <c r="V31" s="191"/>
      <c r="W31" s="208"/>
      <c r="X31" s="213" t="str">
        <f t="shared" si="2"/>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239"/>
      <c r="AJ31" s="240"/>
    </row>
    <row r="32" spans="1:36" s="138" customFormat="1" ht="13.5" customHeight="1" x14ac:dyDescent="0.2">
      <c r="A32" s="381"/>
      <c r="B32" s="437" t="s">
        <v>138</v>
      </c>
      <c r="C32" s="133"/>
      <c r="D32" s="438">
        <v>127060</v>
      </c>
      <c r="E32" s="438">
        <v>142490</v>
      </c>
      <c r="F32" s="438">
        <v>160150</v>
      </c>
      <c r="G32" s="438">
        <v>172290</v>
      </c>
      <c r="H32" s="438">
        <v>185450</v>
      </c>
      <c r="I32" s="477">
        <f>IF(H32=0,"",(H32-E32)/E32)</f>
        <v>0.30149484174328023</v>
      </c>
      <c r="J32" s="152"/>
      <c r="K32" s="440">
        <f>IF(D32=0,#N/A,D32/Population!C31*10000)</f>
        <v>111.48058784821232</v>
      </c>
      <c r="L32" s="440">
        <f>IF(E32=0,#N/A,E32/Population!D31*10000)</f>
        <v>124.13210325031143</v>
      </c>
      <c r="M32" s="440">
        <f>IF(F32=0,#N/A,F32/Population!E31*10000)</f>
        <v>138.15920011732533</v>
      </c>
      <c r="N32" s="440">
        <f>IF(G32=0,#N/A,G32/Population!F31*10000)</f>
        <v>147.5350876441826</v>
      </c>
      <c r="O32" s="723">
        <f>IF(H32=0,#N/A,H32/Population!G31*10000)</f>
        <v>157.35735358617364</v>
      </c>
      <c r="P32" s="453" t="s">
        <v>90</v>
      </c>
      <c r="Q32" s="106"/>
      <c r="R32" s="455">
        <f>IDACI!C31</f>
        <v>19.902611588091716</v>
      </c>
      <c r="S32" s="440">
        <f t="shared" si="4"/>
        <v>148.67837443167224</v>
      </c>
      <c r="T32" s="460">
        <f t="shared" si="5"/>
        <v>8.6789791545014054</v>
      </c>
      <c r="U32" s="175"/>
      <c r="V32" s="191"/>
      <c r="W32" s="208"/>
      <c r="X32" s="213" t="str">
        <f t="shared" si="2"/>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49"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49" s="124" customFormat="1" ht="27" customHeight="1" x14ac:dyDescent="0.2">
      <c r="A34" s="171"/>
      <c r="B34" s="865" t="s">
        <v>235</v>
      </c>
      <c r="C34" s="866"/>
      <c r="D34" s="866"/>
      <c r="E34" s="866"/>
      <c r="F34" s="866"/>
      <c r="G34" s="866"/>
      <c r="H34" s="866"/>
      <c r="I34" s="866"/>
      <c r="J34" s="866"/>
      <c r="K34" s="866"/>
      <c r="L34" s="866"/>
      <c r="M34" s="866"/>
      <c r="N34" s="866"/>
      <c r="O34" s="866"/>
      <c r="P34" s="866"/>
      <c r="Q34" s="866"/>
      <c r="R34" s="866"/>
      <c r="S34" s="866"/>
      <c r="T34" s="867"/>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49"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49"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row>
    <row r="37" spans="1:49"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488" t="s">
        <v>88</v>
      </c>
      <c r="AM37" s="489"/>
      <c r="AN37" s="489"/>
      <c r="AO37" s="489"/>
      <c r="AP37" s="489"/>
      <c r="AQ37" s="488" t="s">
        <v>95</v>
      </c>
    </row>
    <row r="38" spans="1:49"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488"/>
      <c r="AM38" s="488"/>
      <c r="AN38" s="488"/>
      <c r="AO38" s="488"/>
      <c r="AP38" s="488"/>
      <c r="AQ38" s="489"/>
    </row>
    <row r="39" spans="1:49"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488">
        <f>D8</f>
        <v>2013</v>
      </c>
      <c r="AM39" s="488">
        <f>E8</f>
        <v>2014</v>
      </c>
      <c r="AN39" s="488">
        <f>F8</f>
        <v>2015</v>
      </c>
      <c r="AO39" s="488">
        <f>G8</f>
        <v>2016</v>
      </c>
      <c r="AP39" s="488">
        <f>H8</f>
        <v>2017</v>
      </c>
      <c r="AQ39" s="489"/>
    </row>
    <row r="40" spans="1:49"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2">IF(AI40=TRUE,B9,"")</f>
        <v>Bracknell Forest</v>
      </c>
      <c r="AL40" s="201">
        <f t="shared" ref="AL40:AP62" si="13">VLOOKUP($AK40,$B$9:$O$32,AL$36,FALSE)</f>
        <v>139.84962406015038</v>
      </c>
      <c r="AM40" s="201">
        <f t="shared" si="13"/>
        <v>125.46125461254613</v>
      </c>
      <c r="AN40" s="201">
        <f t="shared" si="13"/>
        <v>151.43884892086331</v>
      </c>
      <c r="AO40" s="201">
        <f t="shared" si="13"/>
        <v>139.71631205673759</v>
      </c>
      <c r="AP40" s="201">
        <f t="shared" si="13"/>
        <v>198.76481862710301</v>
      </c>
      <c r="AQ40" s="202">
        <f>VLOOKUP(AK40,$B$9:$T$32,17,FALSE)</f>
        <v>11</v>
      </c>
    </row>
    <row r="41" spans="1:49"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14">B9</f>
        <v>Bracknell Forest</v>
      </c>
      <c r="Z41" s="86">
        <v>2</v>
      </c>
      <c r="AA41" s="221">
        <f>IF(H9&gt;0,IDACI!D8,0)</f>
        <v>23799</v>
      </c>
      <c r="AB41" s="221">
        <f>IF(H9&gt;0,IDACI!E8,0)</f>
        <v>2617.89</v>
      </c>
      <c r="AC41" s="100"/>
      <c r="AD41" s="100"/>
      <c r="AE41" s="100"/>
      <c r="AF41" s="100"/>
      <c r="AG41" s="100"/>
      <c r="AH41" s="100"/>
      <c r="AI41" s="363" t="b">
        <v>1</v>
      </c>
      <c r="AJ41" s="240" t="s">
        <v>47</v>
      </c>
      <c r="AK41" s="138" t="str">
        <f t="shared" si="12"/>
        <v>Brighton &amp; Hove</v>
      </c>
      <c r="AL41" s="201">
        <f t="shared" si="13"/>
        <v>311.95219123505979</v>
      </c>
      <c r="AM41" s="201">
        <f t="shared" si="13"/>
        <v>167.92079207920793</v>
      </c>
      <c r="AN41" s="201">
        <f t="shared" si="13"/>
        <v>203.52941176470588</v>
      </c>
      <c r="AO41" s="201">
        <f t="shared" si="13"/>
        <v>223.2421875</v>
      </c>
      <c r="AP41" s="201">
        <f t="shared" si="13"/>
        <v>168.28844991322322</v>
      </c>
      <c r="AQ41" s="202">
        <f t="shared" ref="AQ41:AQ63" si="15">VLOOKUP(AK41,$B$9:$T$31,17,FALSE)</f>
        <v>18.3</v>
      </c>
    </row>
    <row r="42" spans="1:49"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14"/>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2"/>
        <v>Buckinghamshire</v>
      </c>
      <c r="AL42" s="201">
        <f t="shared" si="13"/>
        <v>52.794496990541695</v>
      </c>
      <c r="AM42" s="201">
        <f t="shared" si="13"/>
        <v>75.425170068027214</v>
      </c>
      <c r="AN42" s="201">
        <f t="shared" si="13"/>
        <v>147.85534062237173</v>
      </c>
      <c r="AO42" s="201">
        <f t="shared" si="13"/>
        <v>159.53565505804312</v>
      </c>
      <c r="AP42" s="201">
        <f t="shared" si="13"/>
        <v>210.79333906141321</v>
      </c>
      <c r="AQ42" s="202">
        <f t="shared" si="15"/>
        <v>9.8000000000000007</v>
      </c>
      <c r="AR42" s="124"/>
      <c r="AS42" s="124"/>
      <c r="AT42" s="124"/>
      <c r="AU42" s="124"/>
      <c r="AV42" s="124"/>
      <c r="AW42" s="124"/>
    </row>
    <row r="43" spans="1:49"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4"/>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2"/>
        <v>East Sussex</v>
      </c>
      <c r="AL43" s="201">
        <f t="shared" si="13"/>
        <v>152.10727969348659</v>
      </c>
      <c r="AM43" s="201">
        <f t="shared" si="13"/>
        <v>130.15267175572518</v>
      </c>
      <c r="AN43" s="201">
        <f t="shared" si="13"/>
        <v>94.402277039848187</v>
      </c>
      <c r="AO43" s="201">
        <f t="shared" si="13"/>
        <v>81.964117091595838</v>
      </c>
      <c r="AP43" s="201">
        <f t="shared" si="13"/>
        <v>106.39804386205074</v>
      </c>
      <c r="AQ43" s="202">
        <f t="shared" si="15"/>
        <v>17.399999999999999</v>
      </c>
      <c r="AR43" s="124"/>
      <c r="AS43" s="124"/>
      <c r="AT43" s="124"/>
      <c r="AU43" s="124"/>
      <c r="AV43" s="124"/>
      <c r="AW43" s="124"/>
    </row>
    <row r="44" spans="1:49"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14"/>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2"/>
        <v>Hampshire</v>
      </c>
      <c r="AL44" s="201">
        <f t="shared" si="13"/>
        <v>82.413670345318607</v>
      </c>
      <c r="AM44" s="201">
        <f t="shared" si="13"/>
        <v>97.729691379921945</v>
      </c>
      <c r="AN44" s="201">
        <f t="shared" si="13"/>
        <v>164.22735346358792</v>
      </c>
      <c r="AO44" s="201">
        <f t="shared" si="13"/>
        <v>148.35047889322453</v>
      </c>
      <c r="AP44" s="201">
        <f t="shared" si="13"/>
        <v>148.90855791025882</v>
      </c>
      <c r="AQ44" s="202">
        <f t="shared" si="15"/>
        <v>11.799999999999999</v>
      </c>
      <c r="AR44" s="124"/>
      <c r="AS44" s="124"/>
      <c r="AT44" s="124"/>
      <c r="AU44" s="124"/>
      <c r="AV44" s="124"/>
    </row>
    <row r="45" spans="1:49"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14"/>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2"/>
        <v>Isle of Wight</v>
      </c>
      <c r="AL45" s="201">
        <f t="shared" si="13"/>
        <v>155</v>
      </c>
      <c r="AM45" s="201">
        <f t="shared" si="13"/>
        <v>195.73643410852713</v>
      </c>
      <c r="AN45" s="201">
        <f t="shared" si="13"/>
        <v>286.2745098039216</v>
      </c>
      <c r="AO45" s="201">
        <f t="shared" si="13"/>
        <v>267.19367588932806</v>
      </c>
      <c r="AP45" s="201">
        <f t="shared" si="13"/>
        <v>217.85714285714286</v>
      </c>
      <c r="AQ45" s="202">
        <f t="shared" si="15"/>
        <v>20.399999999999999</v>
      </c>
      <c r="AR45" s="124"/>
      <c r="AS45" s="124"/>
      <c r="AT45" s="124"/>
      <c r="AU45" s="124"/>
      <c r="AV45" s="124"/>
    </row>
    <row r="46" spans="1:49"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14"/>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2"/>
        <v>Kent</v>
      </c>
      <c r="AL46" s="201">
        <f t="shared" si="13"/>
        <v>120.4692806421735</v>
      </c>
      <c r="AM46" s="201">
        <f t="shared" si="13"/>
        <v>123.55651105651107</v>
      </c>
      <c r="AN46" s="201">
        <f t="shared" si="13"/>
        <v>133.01858056655499</v>
      </c>
      <c r="AO46" s="201">
        <f t="shared" si="13"/>
        <v>144.06779661016949</v>
      </c>
      <c r="AP46" s="201">
        <f t="shared" si="13"/>
        <v>146.91708327703464</v>
      </c>
      <c r="AQ46" s="202">
        <f t="shared" si="15"/>
        <v>17.8</v>
      </c>
      <c r="AR46" s="124"/>
      <c r="AS46" s="124"/>
      <c r="AT46" s="124"/>
      <c r="AU46" s="124"/>
      <c r="AV46" s="124"/>
    </row>
    <row r="47" spans="1:49"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4"/>
        <v>Kent</v>
      </c>
      <c r="Z47" s="86">
        <v>8</v>
      </c>
      <c r="AA47" s="221">
        <f>IF(H15&gt;0,IDACI!D14,0)</f>
        <v>286168</v>
      </c>
      <c r="AB47" s="221">
        <f>IF(H15&gt;0,IDACI!E14,0)</f>
        <v>50937.904000000002</v>
      </c>
      <c r="AC47" s="88"/>
      <c r="AD47" s="100"/>
      <c r="AE47" s="100"/>
      <c r="AF47" s="100"/>
      <c r="AG47" s="100"/>
      <c r="AH47" s="100"/>
      <c r="AI47" s="363" t="b">
        <v>1</v>
      </c>
      <c r="AJ47" s="240" t="s">
        <v>3</v>
      </c>
      <c r="AK47" s="138" t="str">
        <f t="shared" si="12"/>
        <v>Medway</v>
      </c>
      <c r="AL47" s="201">
        <f t="shared" si="13"/>
        <v>96.387520525451563</v>
      </c>
      <c r="AM47" s="201">
        <f t="shared" si="13"/>
        <v>141.07142857142856</v>
      </c>
      <c r="AN47" s="201">
        <f t="shared" si="13"/>
        <v>242.23999999999998</v>
      </c>
      <c r="AO47" s="201">
        <f t="shared" si="13"/>
        <v>258.06962025316454</v>
      </c>
      <c r="AP47" s="201">
        <f t="shared" si="13"/>
        <v>168.29678006813509</v>
      </c>
      <c r="AQ47" s="202">
        <f t="shared" si="15"/>
        <v>22</v>
      </c>
      <c r="AR47" s="124"/>
      <c r="AS47" s="124"/>
      <c r="AT47" s="124"/>
      <c r="AU47" s="124"/>
      <c r="AV47" s="124"/>
    </row>
    <row r="48" spans="1:49"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4"/>
        <v>Medway</v>
      </c>
      <c r="Z48" s="86">
        <v>9</v>
      </c>
      <c r="AA48" s="221">
        <f>IF(H16&gt;0,IDACI!D15,0)</f>
        <v>54280</v>
      </c>
      <c r="AB48" s="221">
        <f>IF(H16&gt;0,IDACI!E15,0)</f>
        <v>11941.6</v>
      </c>
      <c r="AC48" s="100"/>
      <c r="AD48" s="100"/>
      <c r="AE48" s="100"/>
      <c r="AF48" s="100"/>
      <c r="AG48" s="100"/>
      <c r="AH48" s="100"/>
      <c r="AI48" s="363" t="b">
        <v>1</v>
      </c>
      <c r="AJ48" s="240" t="s">
        <v>13</v>
      </c>
      <c r="AK48" s="138" t="str">
        <f t="shared" si="12"/>
        <v>Milton Keynes</v>
      </c>
      <c r="AL48" s="201">
        <f t="shared" si="13"/>
        <v>61.514195583596212</v>
      </c>
      <c r="AM48" s="201">
        <f t="shared" si="13"/>
        <v>83.125</v>
      </c>
      <c r="AN48" s="201">
        <f t="shared" si="13"/>
        <v>85.429447852760731</v>
      </c>
      <c r="AO48" s="201">
        <f t="shared" si="13"/>
        <v>86.081694402420567</v>
      </c>
      <c r="AP48" s="201">
        <f t="shared" si="13"/>
        <v>115.56905846960355</v>
      </c>
      <c r="AQ48" s="202">
        <f t="shared" si="15"/>
        <v>19.7</v>
      </c>
      <c r="AR48" s="124"/>
      <c r="AS48" s="124"/>
      <c r="AT48" s="124"/>
      <c r="AU48" s="124"/>
      <c r="AV48" s="124"/>
    </row>
    <row r="49" spans="1:4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4"/>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2"/>
        <v>Oxfordshire</v>
      </c>
      <c r="AL49" s="201">
        <f t="shared" si="13"/>
        <v>94.324712643678154</v>
      </c>
      <c r="AM49" s="201">
        <f t="shared" si="13"/>
        <v>112.7583749109052</v>
      </c>
      <c r="AN49" s="201">
        <f t="shared" si="13"/>
        <v>111.68555240793202</v>
      </c>
      <c r="AO49" s="201">
        <f t="shared" si="13"/>
        <v>131.45275035260931</v>
      </c>
      <c r="AP49" s="201">
        <f t="shared" si="13"/>
        <v>134.78239571159648</v>
      </c>
      <c r="AQ49" s="202">
        <f t="shared" si="15"/>
        <v>11.799999999999999</v>
      </c>
      <c r="AR49" s="124"/>
      <c r="AS49" s="124"/>
      <c r="AT49" s="124"/>
      <c r="AU49" s="124"/>
      <c r="AV49" s="124"/>
    </row>
    <row r="50" spans="1:48" ht="14.25" customHeight="1" x14ac:dyDescent="0.2">
      <c r="A50" s="171"/>
      <c r="B50" s="484"/>
      <c r="C50" s="484"/>
      <c r="D50" s="88"/>
      <c r="E50" s="88"/>
      <c r="F50" s="88"/>
      <c r="G50" s="88"/>
      <c r="H50" s="88"/>
      <c r="I50" s="88"/>
      <c r="J50" s="42"/>
      <c r="K50" s="44"/>
      <c r="L50" s="44"/>
      <c r="M50" s="44"/>
      <c r="N50" s="44"/>
      <c r="O50" s="37"/>
      <c r="P50" s="37"/>
      <c r="Q50" s="37"/>
      <c r="R50" s="37"/>
      <c r="S50" s="37"/>
      <c r="T50" s="37"/>
      <c r="U50" s="170"/>
      <c r="V50" s="189"/>
      <c r="W50" s="384"/>
      <c r="X50" s="402">
        <v>10</v>
      </c>
      <c r="Y50" s="220" t="str">
        <f t="shared" si="14"/>
        <v>Oxfordshire</v>
      </c>
      <c r="Z50" s="86">
        <v>11</v>
      </c>
      <c r="AA50" s="221">
        <f>IF(H18&gt;0,IDACI!D17,0)</f>
        <v>123975</v>
      </c>
      <c r="AB50" s="221">
        <f>IF(H18&gt;0,IDACI!E17,0)</f>
        <v>14629.05</v>
      </c>
      <c r="AC50" s="100"/>
      <c r="AD50" s="100"/>
      <c r="AE50" s="100"/>
      <c r="AF50" s="100"/>
      <c r="AG50" s="100"/>
      <c r="AH50" s="100"/>
      <c r="AI50" s="363" t="b">
        <v>1</v>
      </c>
      <c r="AJ50" s="240" t="s">
        <v>15</v>
      </c>
      <c r="AK50" s="138" t="str">
        <f t="shared" si="12"/>
        <v>Portsmouth</v>
      </c>
      <c r="AL50" s="201">
        <f t="shared" si="13"/>
        <v>178.72340425531917</v>
      </c>
      <c r="AM50" s="201">
        <f t="shared" si="13"/>
        <v>229.34272300469485</v>
      </c>
      <c r="AN50" s="201">
        <f t="shared" si="13"/>
        <v>248.61751152073734</v>
      </c>
      <c r="AO50" s="201">
        <f t="shared" si="13"/>
        <v>262.10045662100458</v>
      </c>
      <c r="AP50" s="201">
        <f t="shared" si="13"/>
        <v>281.81818181818181</v>
      </c>
      <c r="AQ50" s="202">
        <f t="shared" si="15"/>
        <v>23.799999999999997</v>
      </c>
      <c r="AR50" s="124"/>
      <c r="AS50" s="124"/>
      <c r="AT50" s="124"/>
      <c r="AU50" s="124"/>
      <c r="AV50" s="124"/>
    </row>
    <row r="51" spans="1:48" ht="14.25" customHeight="1" x14ac:dyDescent="0.2">
      <c r="A51" s="171"/>
      <c r="B51" s="484"/>
      <c r="C51" s="484"/>
      <c r="D51" s="88"/>
      <c r="E51" s="88"/>
      <c r="F51" s="88"/>
      <c r="G51" s="88"/>
      <c r="H51" s="88"/>
      <c r="I51" s="88"/>
      <c r="J51" s="42"/>
      <c r="K51" s="44"/>
      <c r="L51" s="44"/>
      <c r="M51" s="44"/>
      <c r="N51" s="44"/>
      <c r="O51" s="37"/>
      <c r="P51" s="37"/>
      <c r="Q51" s="37"/>
      <c r="R51" s="37"/>
      <c r="S51" s="37"/>
      <c r="T51" s="37"/>
      <c r="U51" s="170"/>
      <c r="V51" s="189"/>
      <c r="W51" s="384"/>
      <c r="X51" s="402">
        <v>11</v>
      </c>
      <c r="Y51" s="220" t="str">
        <f t="shared" si="14"/>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2"/>
        <v>Reading</v>
      </c>
      <c r="AL51" s="201">
        <f t="shared" si="13"/>
        <v>181.76470588235293</v>
      </c>
      <c r="AM51" s="201">
        <f t="shared" si="13"/>
        <v>160.51873198847264</v>
      </c>
      <c r="AN51" s="201">
        <f t="shared" si="13"/>
        <v>161.28133704735376</v>
      </c>
      <c r="AO51" s="201">
        <f t="shared" si="13"/>
        <v>267.30769230769232</v>
      </c>
      <c r="AP51" s="201">
        <f t="shared" si="13"/>
        <v>297.48096394749052</v>
      </c>
      <c r="AQ51" s="202">
        <f t="shared" si="15"/>
        <v>19.8</v>
      </c>
      <c r="AR51" s="124"/>
      <c r="AS51" s="124"/>
      <c r="AT51" s="124"/>
      <c r="AU51" s="124"/>
      <c r="AV51" s="124"/>
    </row>
    <row r="52" spans="1:48" ht="14.25" customHeight="1" x14ac:dyDescent="0.2">
      <c r="A52" s="171"/>
      <c r="B52" s="484"/>
      <c r="C52" s="484"/>
      <c r="D52" s="88"/>
      <c r="E52" s="88"/>
      <c r="F52" s="88"/>
      <c r="G52" s="88"/>
      <c r="H52" s="88"/>
      <c r="I52" s="88"/>
      <c r="J52" s="42"/>
      <c r="K52" s="44"/>
      <c r="L52" s="44"/>
      <c r="M52" s="44"/>
      <c r="N52" s="44"/>
      <c r="O52" s="37"/>
      <c r="P52" s="37"/>
      <c r="Q52" s="37"/>
      <c r="R52" s="37"/>
      <c r="S52" s="37"/>
      <c r="T52" s="37"/>
      <c r="U52" s="170"/>
      <c r="V52" s="189"/>
      <c r="W52" s="384"/>
      <c r="X52" s="402">
        <v>12</v>
      </c>
      <c r="Y52" s="220" t="str">
        <f t="shared" si="14"/>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2"/>
        <v>Slough</v>
      </c>
      <c r="AL52" s="201">
        <f t="shared" si="13"/>
        <v>123.15789473684211</v>
      </c>
      <c r="AM52" s="201">
        <f t="shared" si="13"/>
        <v>233.41902313624681</v>
      </c>
      <c r="AN52" s="201">
        <f t="shared" si="13"/>
        <v>235.33834586466165</v>
      </c>
      <c r="AO52" s="201">
        <f t="shared" si="13"/>
        <v>221.67487684729065</v>
      </c>
      <c r="AP52" s="201">
        <f t="shared" si="13"/>
        <v>211.56354151572236</v>
      </c>
      <c r="AQ52" s="202">
        <f t="shared" si="15"/>
        <v>19.5</v>
      </c>
      <c r="AR52" s="124"/>
      <c r="AS52" s="124"/>
      <c r="AT52" s="124"/>
      <c r="AU52" s="124"/>
      <c r="AV52" s="124"/>
    </row>
    <row r="53" spans="1:48" ht="14.25" customHeight="1" x14ac:dyDescent="0.2">
      <c r="A53" s="171"/>
      <c r="B53" s="484"/>
      <c r="C53" s="484"/>
      <c r="D53" s="88"/>
      <c r="E53" s="88"/>
      <c r="F53" s="88"/>
      <c r="G53" s="88"/>
      <c r="H53" s="88"/>
      <c r="I53" s="88"/>
      <c r="J53" s="42"/>
      <c r="K53" s="44"/>
      <c r="L53" s="44"/>
      <c r="M53" s="44"/>
      <c r="N53" s="44"/>
      <c r="O53" s="37"/>
      <c r="P53" s="37"/>
      <c r="Q53" s="37"/>
      <c r="R53" s="37"/>
      <c r="S53" s="37"/>
      <c r="T53" s="37"/>
      <c r="U53" s="170"/>
      <c r="V53" s="189"/>
      <c r="W53" s="384"/>
      <c r="X53" s="402">
        <v>13</v>
      </c>
      <c r="Y53" s="220" t="str">
        <f t="shared" si="14"/>
        <v>Slough</v>
      </c>
      <c r="Z53" s="86">
        <v>14</v>
      </c>
      <c r="AA53" s="221">
        <f>IF(H21&gt;0,IDACI!D20,0)</f>
        <v>34703</v>
      </c>
      <c r="AB53" s="221">
        <f>IF(H21&gt;0,IDACI!E20,0)</f>
        <v>6767.085</v>
      </c>
      <c r="AC53" s="100"/>
      <c r="AD53" s="100"/>
      <c r="AE53" s="100"/>
      <c r="AF53" s="100"/>
      <c r="AG53" s="100"/>
      <c r="AH53" s="100"/>
      <c r="AI53" s="363" t="b">
        <v>1</v>
      </c>
      <c r="AJ53" s="240" t="s">
        <v>93</v>
      </c>
      <c r="AK53" s="138" t="str">
        <f t="shared" si="12"/>
        <v>Somerset</v>
      </c>
      <c r="AL53" s="201">
        <f t="shared" si="13"/>
        <v>77.849264705882348</v>
      </c>
      <c r="AM53" s="201">
        <f t="shared" si="13"/>
        <v>148.89705882352939</v>
      </c>
      <c r="AN53" s="201">
        <f t="shared" si="13"/>
        <v>187.41965105601469</v>
      </c>
      <c r="AO53" s="201">
        <f t="shared" si="13"/>
        <v>118.77289377289378</v>
      </c>
      <c r="AP53" s="201">
        <f t="shared" si="13"/>
        <v>143.81206854099599</v>
      </c>
      <c r="AQ53" s="202">
        <f t="shared" si="15"/>
        <v>14.8</v>
      </c>
      <c r="AR53" s="124"/>
      <c r="AS53" s="124"/>
      <c r="AT53" s="124"/>
      <c r="AU53" s="124"/>
      <c r="AV53" s="124"/>
    </row>
    <row r="54" spans="1:48" ht="14.25" customHeight="1" x14ac:dyDescent="0.2">
      <c r="A54" s="171"/>
      <c r="B54" s="484"/>
      <c r="C54" s="484"/>
      <c r="D54" s="88"/>
      <c r="E54" s="88"/>
      <c r="F54" s="88"/>
      <c r="G54" s="88"/>
      <c r="H54" s="88"/>
      <c r="I54" s="88"/>
      <c r="J54" s="42"/>
      <c r="K54" s="44"/>
      <c r="L54" s="44"/>
      <c r="M54" s="44"/>
      <c r="N54" s="44"/>
      <c r="O54" s="37"/>
      <c r="P54" s="37"/>
      <c r="Q54" s="37"/>
      <c r="R54" s="37"/>
      <c r="S54" s="37"/>
      <c r="T54" s="37"/>
      <c r="U54" s="170"/>
      <c r="V54" s="189"/>
      <c r="W54" s="384"/>
      <c r="X54" s="402">
        <v>14</v>
      </c>
      <c r="Y54" s="220" t="str">
        <f t="shared" si="14"/>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2"/>
        <v>Southampton</v>
      </c>
      <c r="AL54" s="201">
        <f t="shared" si="13"/>
        <v>285.5913978494624</v>
      </c>
      <c r="AM54" s="201">
        <f t="shared" si="13"/>
        <v>328.05907172995779</v>
      </c>
      <c r="AN54" s="201">
        <f t="shared" si="13"/>
        <v>436.21399176954736</v>
      </c>
      <c r="AO54" s="201">
        <f t="shared" si="13"/>
        <v>383.73983739837399</v>
      </c>
      <c r="AP54" s="201">
        <f t="shared" si="13"/>
        <v>270.93645417927496</v>
      </c>
      <c r="AQ54" s="202">
        <f t="shared" si="15"/>
        <v>25</v>
      </c>
      <c r="AR54" s="124"/>
      <c r="AS54" s="124"/>
      <c r="AT54" s="124"/>
      <c r="AU54" s="124"/>
      <c r="AV54" s="124"/>
    </row>
    <row r="55" spans="1:48" ht="14.25" customHeight="1" x14ac:dyDescent="0.2">
      <c r="A55" s="171"/>
      <c r="B55" s="484"/>
      <c r="C55" s="484"/>
      <c r="D55" s="88"/>
      <c r="E55" s="88"/>
      <c r="F55" s="88"/>
      <c r="G55" s="88"/>
      <c r="H55" s="88"/>
      <c r="I55" s="88"/>
      <c r="J55" s="42"/>
      <c r="K55" s="44"/>
      <c r="L55" s="44"/>
      <c r="M55" s="44"/>
      <c r="N55" s="44"/>
      <c r="O55" s="37"/>
      <c r="P55" s="37"/>
      <c r="Q55" s="37"/>
      <c r="R55" s="37"/>
      <c r="S55" s="37"/>
      <c r="T55" s="37"/>
      <c r="U55" s="170"/>
      <c r="V55" s="189"/>
      <c r="W55" s="384"/>
      <c r="X55" s="402">
        <v>15</v>
      </c>
      <c r="Y55" s="220" t="str">
        <f t="shared" si="14"/>
        <v>Southampton</v>
      </c>
      <c r="Z55" s="86">
        <v>16</v>
      </c>
      <c r="AA55" s="221">
        <f>IF(H23&gt;0,IDACI!D22,0)</f>
        <v>42079</v>
      </c>
      <c r="AB55" s="221">
        <f>IF(H23&gt;0,IDACI!E22,0)</f>
        <v>10519.75</v>
      </c>
      <c r="AC55" s="100"/>
      <c r="AD55" s="100"/>
      <c r="AE55" s="100"/>
      <c r="AF55" s="100"/>
      <c r="AG55" s="100"/>
      <c r="AH55" s="100"/>
      <c r="AI55" s="363" t="b">
        <v>1</v>
      </c>
      <c r="AJ55" s="240" t="s">
        <v>8</v>
      </c>
      <c r="AK55" s="138" t="str">
        <f t="shared" si="12"/>
        <v>Surrey</v>
      </c>
      <c r="AL55" s="201">
        <f t="shared" si="13"/>
        <v>104.16666666666666</v>
      </c>
      <c r="AM55" s="201">
        <f t="shared" si="13"/>
        <v>103.80952380952381</v>
      </c>
      <c r="AN55" s="201">
        <f t="shared" si="13"/>
        <v>127.57266300078554</v>
      </c>
      <c r="AO55" s="201">
        <f t="shared" si="13"/>
        <v>175.07800312012478</v>
      </c>
      <c r="AP55" s="201">
        <f t="shared" si="13"/>
        <v>164.7882810358341</v>
      </c>
      <c r="AQ55" s="202">
        <f t="shared" si="15"/>
        <v>9.7000000000000011</v>
      </c>
      <c r="AR55" s="124"/>
      <c r="AS55" s="124"/>
      <c r="AT55" s="124"/>
      <c r="AU55" s="124"/>
      <c r="AV55" s="124"/>
    </row>
    <row r="56" spans="1:48" ht="14.25" customHeight="1" x14ac:dyDescent="0.2">
      <c r="A56" s="366"/>
      <c r="B56" s="484"/>
      <c r="C56" s="484"/>
      <c r="D56" s="88"/>
      <c r="E56" s="88"/>
      <c r="F56" s="88"/>
      <c r="G56" s="88"/>
      <c r="H56" s="88"/>
      <c r="I56" s="88"/>
      <c r="J56" s="42"/>
      <c r="K56" s="44"/>
      <c r="L56" s="44"/>
      <c r="M56" s="44"/>
      <c r="N56" s="44"/>
      <c r="O56" s="37"/>
      <c r="P56" s="37"/>
      <c r="Q56" s="37"/>
      <c r="R56" s="37"/>
      <c r="S56" s="37"/>
      <c r="T56" s="37"/>
      <c r="U56" s="170"/>
      <c r="V56" s="189"/>
      <c r="W56" s="384"/>
      <c r="X56" s="402">
        <v>16</v>
      </c>
      <c r="Y56" s="220" t="str">
        <f t="shared" si="14"/>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2"/>
        <v>Swindon</v>
      </c>
      <c r="AL56" s="201">
        <f t="shared" si="13"/>
        <v>84.599156118143455</v>
      </c>
      <c r="AM56" s="201">
        <f t="shared" si="13"/>
        <v>108.35073068893529</v>
      </c>
      <c r="AN56" s="201">
        <f t="shared" si="13"/>
        <v>119.54732510288066</v>
      </c>
      <c r="AO56" s="201">
        <f t="shared" si="13"/>
        <v>156.32653061224491</v>
      </c>
      <c r="AP56" s="201">
        <f t="shared" si="13"/>
        <v>185.59702397800331</v>
      </c>
      <c r="AQ56" s="202">
        <f t="shared" si="15"/>
        <v>17.2</v>
      </c>
      <c r="AR56" s="124"/>
      <c r="AS56" s="124"/>
      <c r="AT56" s="124"/>
      <c r="AU56" s="124"/>
      <c r="AV56" s="124"/>
    </row>
    <row r="57" spans="1:48" ht="14.25" customHeight="1" x14ac:dyDescent="0.2">
      <c r="A57" s="366"/>
      <c r="B57" s="484"/>
      <c r="C57" s="484"/>
      <c r="D57" s="88"/>
      <c r="E57" s="88"/>
      <c r="F57" s="88"/>
      <c r="G57" s="88"/>
      <c r="H57" s="88"/>
      <c r="I57" s="88"/>
      <c r="J57" s="42"/>
      <c r="K57" s="44"/>
      <c r="L57" s="44"/>
      <c r="M57" s="44"/>
      <c r="N57" s="44"/>
      <c r="O57" s="37"/>
      <c r="P57" s="37"/>
      <c r="Q57" s="37"/>
      <c r="R57" s="37"/>
      <c r="S57" s="37"/>
      <c r="T57" s="37"/>
      <c r="U57" s="170"/>
      <c r="V57" s="189"/>
      <c r="W57" s="384"/>
      <c r="X57" s="402">
        <v>17</v>
      </c>
      <c r="Y57" s="220" t="str">
        <f t="shared" si="14"/>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2"/>
        <v>Torbay</v>
      </c>
      <c r="AL57" s="201">
        <f t="shared" si="13"/>
        <v>214.05622489959839</v>
      </c>
      <c r="AM57" s="201">
        <f t="shared" si="13"/>
        <v>275.80645161290323</v>
      </c>
      <c r="AN57" s="201">
        <f t="shared" si="13"/>
        <v>274.50199203187248</v>
      </c>
      <c r="AO57" s="201">
        <f t="shared" si="13"/>
        <v>313.09523809523807</v>
      </c>
      <c r="AP57" s="201">
        <f t="shared" si="13"/>
        <v>299.53099751704565</v>
      </c>
      <c r="AQ57" s="202">
        <f t="shared" si="15"/>
        <v>24.1</v>
      </c>
      <c r="AR57" s="124"/>
      <c r="AS57" s="124"/>
      <c r="AT57" s="124"/>
      <c r="AU57" s="124"/>
      <c r="AV57" s="124"/>
    </row>
    <row r="58" spans="1:48" ht="14.25" customHeight="1" x14ac:dyDescent="0.2">
      <c r="A58" s="171"/>
      <c r="B58" s="484"/>
      <c r="C58" s="484"/>
      <c r="D58" s="88"/>
      <c r="E58" s="88"/>
      <c r="F58" s="88"/>
      <c r="G58" s="88"/>
      <c r="H58" s="88"/>
      <c r="I58" s="88"/>
      <c r="J58" s="42"/>
      <c r="K58" s="44"/>
      <c r="L58" s="44"/>
      <c r="M58" s="44"/>
      <c r="N58" s="44"/>
      <c r="O58" s="37"/>
      <c r="P58" s="37"/>
      <c r="Q58" s="37"/>
      <c r="R58" s="37"/>
      <c r="S58" s="37"/>
      <c r="T58" s="37"/>
      <c r="U58" s="170"/>
      <c r="V58" s="189"/>
      <c r="W58" s="384"/>
      <c r="X58" s="402">
        <v>18</v>
      </c>
      <c r="Y58" s="220" t="str">
        <f t="shared" si="14"/>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2"/>
        <v>West Berkshire</v>
      </c>
      <c r="AL58" s="201">
        <f t="shared" si="13"/>
        <v>96.657381615598894</v>
      </c>
      <c r="AM58" s="201">
        <f t="shared" si="13"/>
        <v>109.80392156862746</v>
      </c>
      <c r="AN58" s="201">
        <f t="shared" si="13"/>
        <v>139.32584269662922</v>
      </c>
      <c r="AO58" s="201">
        <f t="shared" si="13"/>
        <v>180.39215686274511</v>
      </c>
      <c r="AP58" s="201">
        <f t="shared" si="13"/>
        <v>153.90609779855833</v>
      </c>
      <c r="AQ58" s="202">
        <f t="shared" si="15"/>
        <v>10.4</v>
      </c>
      <c r="AR58" s="124"/>
      <c r="AS58" s="124"/>
      <c r="AT58" s="124"/>
      <c r="AU58" s="124"/>
      <c r="AV58" s="124"/>
    </row>
    <row r="59" spans="1:48" ht="14.25" customHeight="1" x14ac:dyDescent="0.2">
      <c r="A59" s="171"/>
      <c r="B59" s="484"/>
      <c r="C59" s="484"/>
      <c r="D59" s="88"/>
      <c r="E59" s="88"/>
      <c r="F59" s="88"/>
      <c r="G59" s="88"/>
      <c r="H59" s="88"/>
      <c r="I59" s="88"/>
      <c r="J59" s="42"/>
      <c r="K59" s="44"/>
      <c r="L59" s="44"/>
      <c r="M59" s="44"/>
      <c r="N59" s="44"/>
      <c r="O59" s="37"/>
      <c r="P59" s="37"/>
      <c r="Q59" s="37"/>
      <c r="R59" s="37"/>
      <c r="S59" s="37"/>
      <c r="T59" s="37"/>
      <c r="U59" s="170"/>
      <c r="V59" s="189"/>
      <c r="W59" s="384"/>
      <c r="X59" s="402">
        <v>19</v>
      </c>
      <c r="Y59" s="220" t="str">
        <f t="shared" si="14"/>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2"/>
        <v>West Sussex</v>
      </c>
      <c r="AL59" s="201">
        <f t="shared" si="13"/>
        <v>112.1376811594203</v>
      </c>
      <c r="AM59" s="201">
        <f t="shared" si="13"/>
        <v>100.11976047904191</v>
      </c>
      <c r="AN59" s="201">
        <f t="shared" si="13"/>
        <v>117.18009478672987</v>
      </c>
      <c r="AO59" s="201">
        <f t="shared" si="13"/>
        <v>105.92723004694835</v>
      </c>
      <c r="AP59" s="201">
        <f t="shared" si="13"/>
        <v>126.28012179714835</v>
      </c>
      <c r="AQ59" s="202">
        <f t="shared" si="15"/>
        <v>12.9</v>
      </c>
      <c r="AR59" s="124"/>
      <c r="AS59" s="124"/>
      <c r="AT59" s="124"/>
      <c r="AU59" s="124"/>
      <c r="AV59" s="124"/>
    </row>
    <row r="60" spans="1:48" s="124" customFormat="1" ht="14.25" customHeight="1" x14ac:dyDescent="0.2">
      <c r="A60" s="171"/>
      <c r="B60" s="484"/>
      <c r="C60" s="484"/>
      <c r="D60" s="88"/>
      <c r="E60" s="88"/>
      <c r="F60" s="88"/>
      <c r="G60" s="88"/>
      <c r="H60" s="88"/>
      <c r="I60" s="88"/>
      <c r="J60" s="42"/>
      <c r="K60" s="44"/>
      <c r="L60" s="44"/>
      <c r="M60" s="44"/>
      <c r="N60" s="44"/>
      <c r="O60" s="37"/>
      <c r="P60" s="37"/>
      <c r="Q60" s="37"/>
      <c r="R60" s="37"/>
      <c r="S60" s="37"/>
      <c r="T60" s="37"/>
      <c r="U60" s="170"/>
      <c r="V60" s="189"/>
      <c r="W60" s="384"/>
      <c r="X60" s="402">
        <v>20</v>
      </c>
      <c r="Y60" s="220" t="str">
        <f t="shared" si="14"/>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2"/>
        <v>Windsor &amp; Maidenhead</v>
      </c>
      <c r="AL60" s="201">
        <f t="shared" si="13"/>
        <v>83.987915407854985</v>
      </c>
      <c r="AM60" s="201">
        <f t="shared" si="13"/>
        <v>115.91591591591592</v>
      </c>
      <c r="AN60" s="201">
        <f t="shared" si="13"/>
        <v>97.305389221556894</v>
      </c>
      <c r="AO60" s="201">
        <f t="shared" si="13"/>
        <v>129.67359050445106</v>
      </c>
      <c r="AP60" s="201">
        <f t="shared" si="13"/>
        <v>133.71956928838952</v>
      </c>
      <c r="AQ60" s="202">
        <f t="shared" si="15"/>
        <v>8.4</v>
      </c>
    </row>
    <row r="61" spans="1:48" s="124" customFormat="1" ht="14.25" customHeight="1" x14ac:dyDescent="0.2">
      <c r="A61" s="171"/>
      <c r="B61" s="484"/>
      <c r="C61" s="484"/>
      <c r="D61" s="88"/>
      <c r="E61" s="88"/>
      <c r="F61" s="88"/>
      <c r="G61" s="88"/>
      <c r="H61" s="88"/>
      <c r="I61" s="88"/>
      <c r="J61" s="42"/>
      <c r="K61" s="44"/>
      <c r="L61" s="44"/>
      <c r="M61" s="44"/>
      <c r="N61" s="44"/>
      <c r="O61" s="37"/>
      <c r="P61" s="37"/>
      <c r="Q61" s="37"/>
      <c r="R61" s="37"/>
      <c r="S61" s="37"/>
      <c r="T61" s="37"/>
      <c r="U61" s="170"/>
      <c r="V61" s="189"/>
      <c r="W61" s="384"/>
      <c r="X61" s="402">
        <v>21</v>
      </c>
      <c r="Y61" s="220" t="str">
        <f t="shared" si="14"/>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2"/>
        <v>Wokingham</v>
      </c>
      <c r="AL61" s="201">
        <f t="shared" si="13"/>
        <v>73.184357541899445</v>
      </c>
      <c r="AM61" s="201">
        <f t="shared" si="13"/>
        <v>72.375690607734811</v>
      </c>
      <c r="AN61" s="201">
        <f t="shared" si="13"/>
        <v>68.563685636856377</v>
      </c>
      <c r="AO61" s="201">
        <f t="shared" si="13"/>
        <v>92.761394101876675</v>
      </c>
      <c r="AP61" s="201">
        <f t="shared" si="13"/>
        <v>69.175938346616164</v>
      </c>
      <c r="AQ61" s="202">
        <f t="shared" si="15"/>
        <v>6.8000000000000007</v>
      </c>
    </row>
    <row r="62" spans="1:48" s="124" customFormat="1" ht="14.25" customHeight="1" x14ac:dyDescent="0.2">
      <c r="A62" s="171"/>
      <c r="B62" s="484"/>
      <c r="C62" s="484"/>
      <c r="D62" s="88"/>
      <c r="E62" s="88"/>
      <c r="F62" s="88"/>
      <c r="G62" s="88"/>
      <c r="H62" s="88"/>
      <c r="I62" s="88"/>
      <c r="J62" s="42"/>
      <c r="K62" s="44"/>
      <c r="L62" s="44"/>
      <c r="M62" s="44"/>
      <c r="N62" s="44"/>
      <c r="O62" s="37"/>
      <c r="P62" s="37"/>
      <c r="Q62" s="37"/>
      <c r="R62" s="37"/>
      <c r="S62" s="37"/>
      <c r="T62" s="37"/>
      <c r="U62" s="170"/>
      <c r="V62" s="189"/>
      <c r="W62" s="384"/>
      <c r="X62" s="402">
        <v>22</v>
      </c>
      <c r="Y62" s="220" t="str">
        <f t="shared" si="14"/>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2"/>
        <v>South East</v>
      </c>
      <c r="AL62" s="201">
        <f t="shared" si="13"/>
        <v>115.1676992095706</v>
      </c>
      <c r="AM62" s="201">
        <f t="shared" si="13"/>
        <v>122.05851176595294</v>
      </c>
      <c r="AN62" s="201">
        <f t="shared" si="13"/>
        <v>150.17855267303855</v>
      </c>
      <c r="AO62" s="201">
        <f t="shared" si="13"/>
        <v>159.74662426359416</v>
      </c>
      <c r="AP62" s="201">
        <f t="shared" si="13"/>
        <v>159.43053797525647</v>
      </c>
      <c r="AQ62" s="202">
        <f t="shared" si="15"/>
        <v>14.45223640702325</v>
      </c>
    </row>
    <row r="63" spans="1:48" s="124" customFormat="1" ht="14.25" customHeight="1" x14ac:dyDescent="0.2">
      <c r="A63" s="171"/>
      <c r="B63" s="484"/>
      <c r="C63" s="484"/>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14"/>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2"/>
        <v>England</v>
      </c>
      <c r="AL63" s="201">
        <f>VLOOKUP($AK63,$B$9:$O$32,AL$36,FALSE)</f>
        <v>111.48058784821232</v>
      </c>
      <c r="AM63" s="201">
        <f t="shared" ref="AM63:AO63" si="16">VLOOKUP($AK63,$B$9:$O$32,AM$36,FALSE)</f>
        <v>124.13210325031143</v>
      </c>
      <c r="AN63" s="201">
        <f t="shared" si="16"/>
        <v>138.15920011732533</v>
      </c>
      <c r="AO63" s="201">
        <f t="shared" si="16"/>
        <v>147.5350876441826</v>
      </c>
      <c r="AP63" s="201">
        <f>VLOOKUP($AK63,$B$9:$O$32,AP$36,FALSE)</f>
        <v>157.35735358617364</v>
      </c>
      <c r="AQ63" s="202" t="e">
        <f t="shared" si="15"/>
        <v>#N/A</v>
      </c>
    </row>
    <row r="64" spans="1:48" s="124" customFormat="1" ht="11.25" customHeight="1" x14ac:dyDescent="0.2">
      <c r="A64" s="171"/>
      <c r="B64" s="484"/>
      <c r="C64" s="484"/>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14"/>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row>
    <row r="65" spans="1:48" s="124" customFormat="1" ht="42" customHeight="1" x14ac:dyDescent="0.2">
      <c r="A65" s="171"/>
      <c r="B65" s="484"/>
      <c r="C65" s="484"/>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107.47499999999999</v>
      </c>
      <c r="AC65" s="100"/>
      <c r="AD65" s="100"/>
      <c r="AE65" s="100"/>
      <c r="AF65" s="100"/>
      <c r="AG65" s="100"/>
      <c r="AH65" s="100"/>
      <c r="AI65" s="100"/>
      <c r="AJ65" s="241"/>
    </row>
    <row r="66" spans="1:48"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248</v>
      </c>
      <c r="Y66" s="226">
        <v>6.3795999999999999</v>
      </c>
      <c r="Z66" s="227">
        <v>75.576999999999998</v>
      </c>
      <c r="AA66" s="107">
        <v>35</v>
      </c>
      <c r="AB66" s="228">
        <f>(AA66*Y66)+Z66</f>
        <v>298.863</v>
      </c>
      <c r="AC66" s="101"/>
      <c r="AD66" s="101"/>
      <c r="AE66" s="101"/>
      <c r="AF66" s="101"/>
      <c r="AG66" s="101"/>
      <c r="AH66" s="101"/>
      <c r="AI66" s="239"/>
      <c r="AJ66" s="240"/>
      <c r="AR66" s="124"/>
      <c r="AS66" s="124"/>
      <c r="AT66" s="124"/>
      <c r="AU66" s="124"/>
      <c r="AV66" s="124"/>
    </row>
    <row r="67" spans="1:48"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212" t="s">
        <v>213</v>
      </c>
      <c r="Y67" s="223" t="s">
        <v>65</v>
      </c>
      <c r="Z67" s="212" t="s">
        <v>66</v>
      </c>
      <c r="AA67" s="224">
        <v>5</v>
      </c>
      <c r="AB67" s="242">
        <f>(AA67*Y68)+Z68</f>
        <v>72.530500000000004</v>
      </c>
      <c r="AC67" s="101"/>
      <c r="AD67" s="101"/>
      <c r="AE67" s="101"/>
      <c r="AF67" s="101"/>
      <c r="AG67" s="101"/>
      <c r="AH67" s="101"/>
      <c r="AI67" s="239"/>
      <c r="AJ67" s="240"/>
    </row>
    <row r="68" spans="1:48"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5.1097x + 46.982</v>
      </c>
      <c r="Y68" s="226">
        <v>5.1097000000000001</v>
      </c>
      <c r="Z68" s="227">
        <v>46.981999999999999</v>
      </c>
      <c r="AA68" s="107">
        <v>35</v>
      </c>
      <c r="AB68" s="228">
        <f>(AA68*Y68)+Z68</f>
        <v>225.82150000000001</v>
      </c>
      <c r="AC68" s="100"/>
      <c r="AD68" s="100"/>
      <c r="AE68" s="100"/>
      <c r="AF68" s="100"/>
      <c r="AG68" s="100"/>
      <c r="AH68" s="100"/>
      <c r="AI68" s="88"/>
      <c r="AJ68" s="237"/>
    </row>
    <row r="69" spans="1:48"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8"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8"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8" s="118" customFormat="1" ht="15" customHeight="1" x14ac:dyDescent="0.2">
      <c r="A72" s="172"/>
      <c r="B72" s="94"/>
      <c r="C72" s="483"/>
      <c r="D72" s="483"/>
      <c r="E72" s="483"/>
      <c r="F72" s="483"/>
      <c r="G72" s="483"/>
      <c r="H72" s="483"/>
      <c r="I72" s="483"/>
      <c r="J72" s="106"/>
      <c r="K72" s="106"/>
      <c r="L72" s="106"/>
      <c r="M72" s="106"/>
      <c r="N72" s="478"/>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8" ht="13.5" customHeight="1" x14ac:dyDescent="0.2">
      <c r="A73" s="171"/>
      <c r="B73" s="483"/>
      <c r="C73" s="483"/>
      <c r="D73" s="483"/>
      <c r="E73" s="483"/>
      <c r="F73" s="483"/>
      <c r="G73" s="483"/>
      <c r="H73" s="483"/>
      <c r="I73" s="483"/>
      <c r="J73" s="106"/>
      <c r="K73" s="106"/>
      <c r="L73" s="106"/>
      <c r="M73" s="106"/>
      <c r="N73" s="478"/>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8" s="138" customFormat="1" ht="12" customHeight="1" x14ac:dyDescent="0.2">
      <c r="A74" s="174"/>
      <c r="B74" s="483"/>
      <c r="C74" s="483"/>
      <c r="D74" s="483"/>
      <c r="E74" s="483"/>
      <c r="F74" s="483"/>
      <c r="G74" s="483"/>
      <c r="H74" s="483"/>
      <c r="I74" s="152"/>
      <c r="J74" s="152"/>
      <c r="K74" s="96"/>
      <c r="L74" s="96"/>
      <c r="M74" s="96"/>
      <c r="N74" s="96"/>
      <c r="O74" s="96"/>
      <c r="P74" s="486"/>
      <c r="Q74" s="486"/>
      <c r="R74" s="239"/>
      <c r="S74" s="239"/>
      <c r="T74" s="487"/>
      <c r="U74" s="175"/>
      <c r="V74" s="191"/>
      <c r="W74" s="208"/>
      <c r="X74" s="97"/>
      <c r="Y74" s="97"/>
      <c r="Z74" s="54"/>
      <c r="AA74" s="54"/>
      <c r="AB74" s="53"/>
      <c r="AC74" s="53"/>
      <c r="AD74" s="210"/>
      <c r="AE74" s="101"/>
      <c r="AF74" s="101"/>
      <c r="AG74" s="101"/>
      <c r="AH74" s="101"/>
      <c r="AI74" s="239"/>
      <c r="AJ74" s="240"/>
    </row>
    <row r="75" spans="1:48" s="138" customFormat="1" ht="24" customHeight="1" x14ac:dyDescent="0.2">
      <c r="A75" s="174"/>
      <c r="B75" s="483"/>
      <c r="C75" s="483"/>
      <c r="D75" s="483"/>
      <c r="E75" s="483"/>
      <c r="F75" s="483"/>
      <c r="G75" s="483"/>
      <c r="H75" s="483"/>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8" s="138" customFormat="1" ht="12.75" customHeight="1" x14ac:dyDescent="0.2">
      <c r="A76" s="174"/>
      <c r="B76" s="483"/>
      <c r="C76" s="483"/>
      <c r="D76" s="483"/>
      <c r="E76" s="483"/>
      <c r="F76" s="483"/>
      <c r="G76" s="483"/>
      <c r="H76" s="483"/>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8" s="138" customFormat="1" ht="12.75" customHeight="1" x14ac:dyDescent="0.2">
      <c r="A77" s="174"/>
      <c r="B77" s="483"/>
      <c r="C77" s="483"/>
      <c r="D77" s="483"/>
      <c r="E77" s="483"/>
      <c r="F77" s="483"/>
      <c r="G77" s="483"/>
      <c r="H77" s="483"/>
      <c r="I77" s="152"/>
      <c r="J77" s="152"/>
      <c r="K77" s="250"/>
      <c r="L77" s="250"/>
      <c r="M77" s="250"/>
      <c r="N77" s="250"/>
      <c r="O77" s="250"/>
      <c r="P77" s="250"/>
      <c r="Q77" s="251"/>
      <c r="R77" s="239"/>
      <c r="S77" s="239"/>
      <c r="T77" s="250"/>
      <c r="U77" s="175"/>
      <c r="V77" s="191"/>
      <c r="W77" s="208"/>
      <c r="X77" s="474" t="str">
        <f t="shared" ref="X77:X97" si="17">B10</f>
        <v>Brighton &amp; Hove</v>
      </c>
      <c r="Y77" s="475" t="e">
        <f t="shared" ref="Y77:Y99" si="18">IF(X77=$Y$4,I10,#N/A)</f>
        <v>#N/A</v>
      </c>
      <c r="Z77" s="475" t="e">
        <f t="shared" ref="Z77:Z99" si="19">IF(X77=$Y$4,T10,#N/A)</f>
        <v>#N/A</v>
      </c>
      <c r="AA77" s="54"/>
      <c r="AB77" s="53"/>
      <c r="AC77" s="53"/>
      <c r="AD77" s="210"/>
      <c r="AE77" s="101"/>
      <c r="AF77" s="101"/>
      <c r="AG77" s="101"/>
      <c r="AH77" s="101"/>
      <c r="AI77" s="239"/>
      <c r="AJ77" s="240"/>
    </row>
    <row r="78" spans="1:48" s="138" customFormat="1" ht="12.75" customHeight="1" x14ac:dyDescent="0.2">
      <c r="A78" s="174"/>
      <c r="B78" s="483"/>
      <c r="C78" s="483"/>
      <c r="D78" s="483"/>
      <c r="E78" s="483"/>
      <c r="F78" s="483"/>
      <c r="G78" s="483"/>
      <c r="H78" s="483"/>
      <c r="I78" s="152"/>
      <c r="J78" s="152"/>
      <c r="K78" s="250"/>
      <c r="L78" s="250"/>
      <c r="M78" s="250"/>
      <c r="N78" s="250"/>
      <c r="O78" s="250"/>
      <c r="P78" s="250"/>
      <c r="Q78" s="251"/>
      <c r="R78" s="239"/>
      <c r="S78" s="239"/>
      <c r="T78" s="250"/>
      <c r="U78" s="175"/>
      <c r="V78" s="191"/>
      <c r="W78" s="208"/>
      <c r="X78" s="474" t="str">
        <f t="shared" si="17"/>
        <v>Buckinghamshire</v>
      </c>
      <c r="Y78" s="475" t="e">
        <f t="shared" si="18"/>
        <v>#N/A</v>
      </c>
      <c r="Z78" s="475" t="e">
        <f t="shared" si="19"/>
        <v>#N/A</v>
      </c>
      <c r="AA78" s="54"/>
      <c r="AB78" s="53"/>
      <c r="AC78" s="53"/>
      <c r="AD78" s="210"/>
      <c r="AE78" s="101"/>
      <c r="AF78" s="101"/>
      <c r="AG78" s="101"/>
      <c r="AH78" s="101"/>
      <c r="AI78" s="239"/>
      <c r="AJ78" s="240"/>
    </row>
    <row r="79" spans="1:48" s="138" customFormat="1" ht="12.75" customHeight="1" x14ac:dyDescent="0.2">
      <c r="A79" s="174"/>
      <c r="B79" s="483"/>
      <c r="C79" s="483"/>
      <c r="D79" s="483"/>
      <c r="E79" s="483"/>
      <c r="F79" s="483"/>
      <c r="G79" s="483"/>
      <c r="H79" s="483"/>
      <c r="I79" s="152"/>
      <c r="J79" s="152"/>
      <c r="K79" s="250"/>
      <c r="L79" s="250"/>
      <c r="M79" s="250"/>
      <c r="N79" s="250"/>
      <c r="O79" s="250"/>
      <c r="P79" s="250"/>
      <c r="Q79" s="251"/>
      <c r="R79" s="239"/>
      <c r="S79" s="239"/>
      <c r="T79" s="250"/>
      <c r="U79" s="175"/>
      <c r="V79" s="191"/>
      <c r="W79" s="208"/>
      <c r="X79" s="474" t="str">
        <f t="shared" si="17"/>
        <v>East Sussex</v>
      </c>
      <c r="Y79" s="475" t="e">
        <f t="shared" si="18"/>
        <v>#N/A</v>
      </c>
      <c r="Z79" s="475" t="e">
        <f t="shared" si="19"/>
        <v>#N/A</v>
      </c>
      <c r="AA79" s="54"/>
      <c r="AB79" s="53"/>
      <c r="AC79" s="53"/>
      <c r="AD79" s="210"/>
      <c r="AE79" s="101"/>
      <c r="AF79" s="101"/>
      <c r="AG79" s="101"/>
      <c r="AH79" s="101"/>
      <c r="AI79" s="239"/>
      <c r="AJ79" s="240"/>
    </row>
    <row r="80" spans="1:48" s="138" customFormat="1" ht="12.75" customHeight="1" x14ac:dyDescent="0.2">
      <c r="A80" s="174"/>
      <c r="B80" s="483"/>
      <c r="C80" s="483"/>
      <c r="D80" s="483"/>
      <c r="E80" s="483"/>
      <c r="F80" s="483"/>
      <c r="G80" s="483"/>
      <c r="H80" s="483"/>
      <c r="I80" s="152"/>
      <c r="J80" s="152"/>
      <c r="K80" s="250"/>
      <c r="L80" s="250"/>
      <c r="M80" s="250"/>
      <c r="N80" s="250"/>
      <c r="O80" s="250"/>
      <c r="P80" s="250"/>
      <c r="Q80" s="251"/>
      <c r="R80" s="239"/>
      <c r="S80" s="239"/>
      <c r="T80" s="250"/>
      <c r="U80" s="175"/>
      <c r="V80" s="191"/>
      <c r="W80" s="208"/>
      <c r="X80" s="474" t="str">
        <f t="shared" si="17"/>
        <v>Hampshire</v>
      </c>
      <c r="Y80" s="475" t="e">
        <f t="shared" si="18"/>
        <v>#N/A</v>
      </c>
      <c r="Z80" s="475" t="e">
        <f t="shared" si="19"/>
        <v>#N/A</v>
      </c>
      <c r="AA80" s="54"/>
      <c r="AB80" s="53"/>
      <c r="AC80" s="53"/>
      <c r="AD80" s="210"/>
      <c r="AE80" s="101"/>
      <c r="AF80" s="101"/>
      <c r="AG80" s="101"/>
      <c r="AH80" s="101"/>
      <c r="AI80" s="239"/>
      <c r="AJ80" s="240"/>
      <c r="AR80" s="138" t="s">
        <v>106</v>
      </c>
    </row>
    <row r="81" spans="1:36" s="138" customFormat="1" ht="12.75" customHeight="1" x14ac:dyDescent="0.2">
      <c r="A81" s="174"/>
      <c r="B81" s="483"/>
      <c r="C81" s="483"/>
      <c r="D81" s="483"/>
      <c r="E81" s="483"/>
      <c r="F81" s="483"/>
      <c r="G81" s="483"/>
      <c r="H81" s="483"/>
      <c r="I81" s="152"/>
      <c r="J81" s="152"/>
      <c r="K81" s="250"/>
      <c r="L81" s="250"/>
      <c r="M81" s="250"/>
      <c r="N81" s="250"/>
      <c r="O81" s="250"/>
      <c r="P81" s="250"/>
      <c r="Q81" s="251"/>
      <c r="R81" s="239"/>
      <c r="S81" s="239"/>
      <c r="T81" s="250"/>
      <c r="U81" s="175"/>
      <c r="V81" s="191"/>
      <c r="W81" s="208"/>
      <c r="X81" s="474" t="str">
        <f t="shared" si="17"/>
        <v>Isle of Wight</v>
      </c>
      <c r="Y81" s="475" t="e">
        <f t="shared" si="18"/>
        <v>#N/A</v>
      </c>
      <c r="Z81" s="475" t="e">
        <f t="shared" si="19"/>
        <v>#N/A</v>
      </c>
      <c r="AA81" s="54"/>
      <c r="AB81" s="53"/>
      <c r="AC81" s="53"/>
      <c r="AD81" s="210"/>
      <c r="AE81" s="101"/>
      <c r="AF81" s="101"/>
      <c r="AG81" s="101"/>
      <c r="AH81" s="101"/>
      <c r="AI81" s="239"/>
      <c r="AJ81" s="240"/>
    </row>
    <row r="82" spans="1:36" s="138" customFormat="1" ht="12.75" customHeight="1" x14ac:dyDescent="0.2">
      <c r="A82" s="174"/>
      <c r="B82" s="483"/>
      <c r="C82" s="483"/>
      <c r="D82" s="483"/>
      <c r="E82" s="483"/>
      <c r="F82" s="483"/>
      <c r="G82" s="483"/>
      <c r="H82" s="483"/>
      <c r="I82" s="152"/>
      <c r="J82" s="152"/>
      <c r="K82" s="250"/>
      <c r="L82" s="250"/>
      <c r="M82" s="250"/>
      <c r="N82" s="250"/>
      <c r="O82" s="250"/>
      <c r="P82" s="250"/>
      <c r="Q82" s="251"/>
      <c r="R82" s="239"/>
      <c r="S82" s="239"/>
      <c r="T82" s="250"/>
      <c r="U82" s="175"/>
      <c r="V82" s="191"/>
      <c r="W82" s="208"/>
      <c r="X82" s="474" t="str">
        <f t="shared" si="17"/>
        <v>Kent</v>
      </c>
      <c r="Y82" s="475" t="e">
        <f t="shared" si="18"/>
        <v>#N/A</v>
      </c>
      <c r="Z82" s="475" t="e">
        <f t="shared" si="19"/>
        <v>#N/A</v>
      </c>
      <c r="AA82" s="54"/>
      <c r="AB82" s="53"/>
      <c r="AC82" s="53"/>
      <c r="AD82" s="210"/>
      <c r="AE82" s="101"/>
      <c r="AF82" s="101"/>
      <c r="AG82" s="101"/>
      <c r="AH82" s="101"/>
      <c r="AI82" s="239"/>
      <c r="AJ82" s="240"/>
    </row>
    <row r="83" spans="1:36" s="138" customFormat="1" ht="12.75" customHeight="1" x14ac:dyDescent="0.2">
      <c r="A83" s="174"/>
      <c r="B83" s="483"/>
      <c r="C83" s="483"/>
      <c r="D83" s="483"/>
      <c r="E83" s="483"/>
      <c r="F83" s="483"/>
      <c r="G83" s="483"/>
      <c r="H83" s="483"/>
      <c r="I83" s="152"/>
      <c r="J83" s="152"/>
      <c r="K83" s="250"/>
      <c r="L83" s="250"/>
      <c r="M83" s="250"/>
      <c r="N83" s="250"/>
      <c r="O83" s="250"/>
      <c r="P83" s="250"/>
      <c r="Q83" s="251"/>
      <c r="R83" s="239"/>
      <c r="S83" s="239"/>
      <c r="T83" s="250"/>
      <c r="U83" s="175"/>
      <c r="V83" s="191"/>
      <c r="W83" s="208"/>
      <c r="X83" s="474" t="str">
        <f t="shared" si="17"/>
        <v>Medway</v>
      </c>
      <c r="Y83" s="475" t="e">
        <f t="shared" si="18"/>
        <v>#N/A</v>
      </c>
      <c r="Z83" s="475" t="e">
        <f t="shared" si="19"/>
        <v>#N/A</v>
      </c>
      <c r="AA83" s="54"/>
      <c r="AB83" s="53"/>
      <c r="AC83" s="53"/>
      <c r="AD83" s="210"/>
      <c r="AE83" s="101"/>
      <c r="AF83" s="101"/>
      <c r="AG83" s="101"/>
      <c r="AH83" s="101"/>
      <c r="AI83" s="239"/>
      <c r="AJ83" s="240"/>
    </row>
    <row r="84" spans="1:36" s="138" customFormat="1" ht="12.75" customHeight="1" x14ac:dyDescent="0.2">
      <c r="A84" s="174"/>
      <c r="B84" s="483"/>
      <c r="C84" s="483"/>
      <c r="D84" s="483"/>
      <c r="E84" s="483"/>
      <c r="F84" s="483"/>
      <c r="G84" s="483"/>
      <c r="H84" s="483"/>
      <c r="I84" s="152"/>
      <c r="J84" s="152"/>
      <c r="K84" s="250"/>
      <c r="L84" s="250"/>
      <c r="M84" s="250"/>
      <c r="N84" s="250"/>
      <c r="O84" s="250"/>
      <c r="P84" s="250"/>
      <c r="Q84" s="251"/>
      <c r="R84" s="239"/>
      <c r="S84" s="239"/>
      <c r="T84" s="250"/>
      <c r="U84" s="175"/>
      <c r="V84" s="191"/>
      <c r="W84" s="208"/>
      <c r="X84" s="474" t="str">
        <f t="shared" si="17"/>
        <v>Milton Keynes</v>
      </c>
      <c r="Y84" s="475" t="e">
        <f t="shared" si="18"/>
        <v>#N/A</v>
      </c>
      <c r="Z84" s="475" t="e">
        <f t="shared" si="19"/>
        <v>#N/A</v>
      </c>
      <c r="AA84" s="54"/>
      <c r="AB84" s="53"/>
      <c r="AC84" s="53"/>
      <c r="AD84" s="210"/>
      <c r="AE84" s="101"/>
      <c r="AF84" s="101"/>
      <c r="AG84" s="101"/>
      <c r="AH84" s="101"/>
      <c r="AI84" s="239"/>
      <c r="AJ84" s="240"/>
    </row>
    <row r="85" spans="1:36" s="138" customFormat="1" ht="12.75" customHeight="1" x14ac:dyDescent="0.2">
      <c r="A85" s="174"/>
      <c r="B85" s="483"/>
      <c r="C85" s="483"/>
      <c r="D85" s="483"/>
      <c r="E85" s="483"/>
      <c r="F85" s="483"/>
      <c r="G85" s="483"/>
      <c r="H85" s="483"/>
      <c r="I85" s="152"/>
      <c r="J85" s="152"/>
      <c r="K85" s="250"/>
      <c r="L85" s="250"/>
      <c r="M85" s="250"/>
      <c r="N85" s="250"/>
      <c r="O85" s="250"/>
      <c r="P85" s="250"/>
      <c r="Q85" s="251"/>
      <c r="R85" s="239"/>
      <c r="S85" s="239"/>
      <c r="T85" s="250"/>
      <c r="U85" s="175"/>
      <c r="V85" s="191"/>
      <c r="W85" s="208"/>
      <c r="X85" s="474" t="str">
        <f t="shared" si="17"/>
        <v>Oxfordshire</v>
      </c>
      <c r="Y85" s="475" t="e">
        <f t="shared" si="18"/>
        <v>#N/A</v>
      </c>
      <c r="Z85" s="475" t="e">
        <f t="shared" si="19"/>
        <v>#N/A</v>
      </c>
      <c r="AA85" s="54"/>
      <c r="AB85" s="53"/>
      <c r="AC85" s="53"/>
      <c r="AD85" s="210"/>
      <c r="AE85" s="101"/>
      <c r="AF85" s="101"/>
      <c r="AG85" s="101"/>
      <c r="AH85" s="101"/>
      <c r="AI85" s="239"/>
      <c r="AJ85" s="240"/>
    </row>
    <row r="86" spans="1:36" s="138" customFormat="1" ht="12.75" customHeight="1" x14ac:dyDescent="0.2">
      <c r="A86" s="174"/>
      <c r="B86" s="483"/>
      <c r="C86" s="483"/>
      <c r="D86" s="483"/>
      <c r="E86" s="483"/>
      <c r="F86" s="483"/>
      <c r="G86" s="483"/>
      <c r="H86" s="483"/>
      <c r="I86" s="152"/>
      <c r="J86" s="152"/>
      <c r="K86" s="250"/>
      <c r="L86" s="250"/>
      <c r="M86" s="250"/>
      <c r="N86" s="250"/>
      <c r="O86" s="250"/>
      <c r="P86" s="250"/>
      <c r="Q86" s="251"/>
      <c r="R86" s="239"/>
      <c r="S86" s="239"/>
      <c r="T86" s="250"/>
      <c r="U86" s="175"/>
      <c r="V86" s="191"/>
      <c r="W86" s="208"/>
      <c r="X86" s="474" t="str">
        <f t="shared" si="17"/>
        <v>Portsmouth</v>
      </c>
      <c r="Y86" s="475" t="e">
        <f t="shared" si="18"/>
        <v>#N/A</v>
      </c>
      <c r="Z86" s="475" t="e">
        <f t="shared" si="19"/>
        <v>#N/A</v>
      </c>
      <c r="AA86" s="54"/>
      <c r="AB86" s="53"/>
      <c r="AC86" s="53"/>
      <c r="AD86" s="210"/>
      <c r="AE86" s="101"/>
      <c r="AF86" s="101"/>
      <c r="AG86" s="101"/>
      <c r="AH86" s="101"/>
      <c r="AI86" s="239"/>
      <c r="AJ86" s="240"/>
    </row>
    <row r="87" spans="1:36" s="138" customFormat="1" ht="12.75" customHeight="1" x14ac:dyDescent="0.2">
      <c r="A87" s="174"/>
      <c r="B87" s="483"/>
      <c r="C87" s="483"/>
      <c r="D87" s="483"/>
      <c r="E87" s="483"/>
      <c r="F87" s="483"/>
      <c r="G87" s="483"/>
      <c r="H87" s="483"/>
      <c r="I87" s="152"/>
      <c r="J87" s="152"/>
      <c r="K87" s="250"/>
      <c r="L87" s="250"/>
      <c r="M87" s="250"/>
      <c r="N87" s="250"/>
      <c r="O87" s="250"/>
      <c r="P87" s="250"/>
      <c r="Q87" s="251"/>
      <c r="R87" s="239"/>
      <c r="S87" s="239"/>
      <c r="T87" s="250"/>
      <c r="U87" s="175"/>
      <c r="V87" s="191"/>
      <c r="W87" s="208"/>
      <c r="X87" s="474" t="str">
        <f t="shared" si="17"/>
        <v>Reading</v>
      </c>
      <c r="Y87" s="475" t="e">
        <f t="shared" si="18"/>
        <v>#N/A</v>
      </c>
      <c r="Z87" s="475" t="e">
        <f t="shared" si="19"/>
        <v>#N/A</v>
      </c>
      <c r="AA87" s="54"/>
      <c r="AB87" s="53"/>
      <c r="AC87" s="53"/>
      <c r="AD87" s="210"/>
      <c r="AE87" s="101"/>
      <c r="AF87" s="101"/>
      <c r="AG87" s="101"/>
      <c r="AH87" s="101"/>
      <c r="AI87" s="239"/>
      <c r="AJ87" s="240"/>
    </row>
    <row r="88" spans="1:36" s="138" customFormat="1" ht="12.75" customHeight="1" x14ac:dyDescent="0.2">
      <c r="A88" s="174"/>
      <c r="B88" s="483"/>
      <c r="C88" s="483"/>
      <c r="D88" s="483"/>
      <c r="E88" s="483"/>
      <c r="F88" s="483"/>
      <c r="G88" s="483"/>
      <c r="H88" s="483"/>
      <c r="I88" s="152"/>
      <c r="J88" s="152"/>
      <c r="K88" s="250"/>
      <c r="L88" s="250"/>
      <c r="M88" s="250"/>
      <c r="N88" s="250"/>
      <c r="O88" s="250"/>
      <c r="P88" s="250"/>
      <c r="Q88" s="251"/>
      <c r="R88" s="239"/>
      <c r="S88" s="239"/>
      <c r="T88" s="250"/>
      <c r="U88" s="175"/>
      <c r="V88" s="191"/>
      <c r="W88" s="208"/>
      <c r="X88" s="474" t="str">
        <f t="shared" si="17"/>
        <v>Slough</v>
      </c>
      <c r="Y88" s="475" t="e">
        <f t="shared" si="18"/>
        <v>#N/A</v>
      </c>
      <c r="Z88" s="475" t="e">
        <f t="shared" si="19"/>
        <v>#N/A</v>
      </c>
      <c r="AA88" s="54"/>
      <c r="AB88" s="53"/>
      <c r="AC88" s="53"/>
      <c r="AD88" s="210"/>
      <c r="AE88" s="101"/>
      <c r="AF88" s="101"/>
      <c r="AG88" s="101"/>
      <c r="AH88" s="101"/>
      <c r="AI88" s="239"/>
      <c r="AJ88" s="240"/>
    </row>
    <row r="89" spans="1:36" s="138" customFormat="1" ht="12.75" customHeight="1" x14ac:dyDescent="0.2">
      <c r="A89" s="174"/>
      <c r="B89" s="483"/>
      <c r="C89" s="483"/>
      <c r="D89" s="483"/>
      <c r="E89" s="483"/>
      <c r="F89" s="483"/>
      <c r="G89" s="483"/>
      <c r="H89" s="483"/>
      <c r="I89" s="152"/>
      <c r="J89" s="152"/>
      <c r="K89" s="250"/>
      <c r="L89" s="250"/>
      <c r="M89" s="250"/>
      <c r="N89" s="250"/>
      <c r="O89" s="250"/>
      <c r="P89" s="250"/>
      <c r="Q89" s="251"/>
      <c r="R89" s="239"/>
      <c r="S89" s="239"/>
      <c r="T89" s="250"/>
      <c r="U89" s="175"/>
      <c r="V89" s="191"/>
      <c r="W89" s="208"/>
      <c r="X89" s="474" t="str">
        <f t="shared" si="17"/>
        <v>Somerset</v>
      </c>
      <c r="Y89" s="475" t="e">
        <f t="shared" si="18"/>
        <v>#N/A</v>
      </c>
      <c r="Z89" s="475" t="e">
        <f t="shared" si="19"/>
        <v>#N/A</v>
      </c>
      <c r="AA89" s="54"/>
      <c r="AB89" s="53"/>
      <c r="AC89" s="53"/>
      <c r="AD89" s="210"/>
      <c r="AE89" s="101"/>
      <c r="AF89" s="101"/>
      <c r="AG89" s="101"/>
      <c r="AH89" s="101"/>
      <c r="AI89" s="239"/>
      <c r="AJ89" s="240"/>
    </row>
    <row r="90" spans="1:36" s="138" customFormat="1" ht="12.75" customHeight="1" x14ac:dyDescent="0.2">
      <c r="A90" s="174"/>
      <c r="B90" s="483"/>
      <c r="C90" s="483"/>
      <c r="D90" s="483"/>
      <c r="E90" s="483"/>
      <c r="F90" s="483"/>
      <c r="G90" s="483"/>
      <c r="H90" s="483"/>
      <c r="I90" s="152"/>
      <c r="J90" s="152"/>
      <c r="K90" s="250"/>
      <c r="L90" s="250"/>
      <c r="M90" s="250"/>
      <c r="N90" s="250"/>
      <c r="O90" s="250"/>
      <c r="P90" s="250"/>
      <c r="Q90" s="251"/>
      <c r="R90" s="239"/>
      <c r="S90" s="239"/>
      <c r="T90" s="250"/>
      <c r="U90" s="175"/>
      <c r="V90" s="191"/>
      <c r="W90" s="208"/>
      <c r="X90" s="474" t="str">
        <f t="shared" si="17"/>
        <v>Southampton</v>
      </c>
      <c r="Y90" s="475" t="e">
        <f t="shared" si="18"/>
        <v>#N/A</v>
      </c>
      <c r="Z90" s="475" t="e">
        <f t="shared" si="19"/>
        <v>#N/A</v>
      </c>
      <c r="AA90" s="54"/>
      <c r="AB90" s="53"/>
      <c r="AC90" s="53"/>
      <c r="AD90" s="210"/>
      <c r="AE90" s="101"/>
      <c r="AF90" s="101"/>
      <c r="AG90" s="101"/>
      <c r="AH90" s="101"/>
      <c r="AI90" s="239"/>
      <c r="AJ90" s="240"/>
    </row>
    <row r="91" spans="1:36" s="138" customFormat="1" ht="12.75" customHeight="1" x14ac:dyDescent="0.2">
      <c r="A91" s="381"/>
      <c r="B91" s="483"/>
      <c r="C91" s="483"/>
      <c r="D91" s="483"/>
      <c r="E91" s="483"/>
      <c r="F91" s="483"/>
      <c r="G91" s="483"/>
      <c r="H91" s="483"/>
      <c r="I91" s="152"/>
      <c r="J91" s="152"/>
      <c r="K91" s="250"/>
      <c r="L91" s="250"/>
      <c r="M91" s="250"/>
      <c r="N91" s="250"/>
      <c r="O91" s="250"/>
      <c r="P91" s="250"/>
      <c r="Q91" s="251"/>
      <c r="R91" s="239"/>
      <c r="S91" s="239"/>
      <c r="T91" s="250"/>
      <c r="U91" s="175"/>
      <c r="V91" s="191"/>
      <c r="W91" s="208"/>
      <c r="X91" s="474" t="str">
        <f t="shared" si="17"/>
        <v>Surrey</v>
      </c>
      <c r="Y91" s="475" t="e">
        <f t="shared" si="18"/>
        <v>#N/A</v>
      </c>
      <c r="Z91" s="475" t="e">
        <f t="shared" si="19"/>
        <v>#N/A</v>
      </c>
      <c r="AA91" s="54"/>
      <c r="AB91" s="53"/>
      <c r="AC91" s="53"/>
      <c r="AD91" s="210"/>
      <c r="AE91" s="101"/>
      <c r="AF91" s="101"/>
      <c r="AG91" s="101"/>
      <c r="AH91" s="101"/>
      <c r="AI91" s="239"/>
      <c r="AJ91" s="240"/>
    </row>
    <row r="92" spans="1:36" s="138" customFormat="1" ht="12.75" customHeight="1" x14ac:dyDescent="0.2">
      <c r="A92" s="381"/>
      <c r="B92" s="483"/>
      <c r="C92" s="483"/>
      <c r="D92" s="483"/>
      <c r="E92" s="483"/>
      <c r="F92" s="483"/>
      <c r="G92" s="483"/>
      <c r="H92" s="483"/>
      <c r="I92" s="152"/>
      <c r="J92" s="152"/>
      <c r="K92" s="250"/>
      <c r="L92" s="250"/>
      <c r="M92" s="250"/>
      <c r="N92" s="250"/>
      <c r="O92" s="250"/>
      <c r="P92" s="250"/>
      <c r="Q92" s="251"/>
      <c r="R92" s="239"/>
      <c r="S92" s="239"/>
      <c r="T92" s="250"/>
      <c r="U92" s="175"/>
      <c r="V92" s="191"/>
      <c r="W92" s="208"/>
      <c r="X92" s="474" t="str">
        <f t="shared" si="17"/>
        <v>Swindon</v>
      </c>
      <c r="Y92" s="475" t="e">
        <f t="shared" si="18"/>
        <v>#N/A</v>
      </c>
      <c r="Z92" s="475" t="e">
        <f t="shared" si="19"/>
        <v>#N/A</v>
      </c>
      <c r="AA92" s="54"/>
      <c r="AB92" s="53"/>
      <c r="AC92" s="53"/>
      <c r="AD92" s="210"/>
      <c r="AE92" s="101"/>
      <c r="AF92" s="101"/>
      <c r="AG92" s="101"/>
      <c r="AH92" s="101"/>
      <c r="AI92" s="239"/>
      <c r="AJ92" s="240"/>
    </row>
    <row r="93" spans="1:36" s="138" customFormat="1" ht="12.75" customHeight="1" x14ac:dyDescent="0.2">
      <c r="A93" s="174"/>
      <c r="B93" s="483"/>
      <c r="C93" s="483"/>
      <c r="D93" s="483"/>
      <c r="E93" s="483"/>
      <c r="F93" s="483"/>
      <c r="G93" s="483"/>
      <c r="H93" s="483"/>
      <c r="I93" s="152"/>
      <c r="J93" s="152"/>
      <c r="K93" s="250"/>
      <c r="L93" s="250"/>
      <c r="M93" s="250"/>
      <c r="N93" s="250"/>
      <c r="O93" s="250"/>
      <c r="P93" s="250"/>
      <c r="Q93" s="251"/>
      <c r="R93" s="239"/>
      <c r="S93" s="239"/>
      <c r="T93" s="250"/>
      <c r="U93" s="175"/>
      <c r="V93" s="191"/>
      <c r="W93" s="208"/>
      <c r="X93" s="474" t="str">
        <f t="shared" si="17"/>
        <v>Torbay</v>
      </c>
      <c r="Y93" s="475" t="e">
        <f t="shared" si="18"/>
        <v>#N/A</v>
      </c>
      <c r="Z93" s="475" t="e">
        <f t="shared" si="19"/>
        <v>#N/A</v>
      </c>
      <c r="AA93" s="54"/>
      <c r="AB93" s="53"/>
      <c r="AC93" s="53"/>
      <c r="AD93" s="210"/>
      <c r="AE93" s="239"/>
      <c r="AF93" s="101"/>
      <c r="AG93" s="101"/>
      <c r="AH93" s="101"/>
      <c r="AI93" s="239"/>
      <c r="AJ93" s="240"/>
    </row>
    <row r="94" spans="1:36" s="138" customFormat="1" ht="12.75" customHeight="1" x14ac:dyDescent="0.2">
      <c r="A94" s="174"/>
      <c r="B94" s="483"/>
      <c r="C94" s="483"/>
      <c r="D94" s="483"/>
      <c r="E94" s="483"/>
      <c r="F94" s="483"/>
      <c r="G94" s="483"/>
      <c r="H94" s="483"/>
      <c r="I94" s="152"/>
      <c r="J94" s="152"/>
      <c r="K94" s="250"/>
      <c r="L94" s="250"/>
      <c r="M94" s="250"/>
      <c r="N94" s="250"/>
      <c r="O94" s="250"/>
      <c r="P94" s="250"/>
      <c r="Q94" s="251"/>
      <c r="R94" s="239"/>
      <c r="S94" s="239"/>
      <c r="T94" s="250"/>
      <c r="U94" s="175"/>
      <c r="V94" s="191"/>
      <c r="W94" s="208"/>
      <c r="X94" s="474" t="str">
        <f t="shared" si="17"/>
        <v>West Berkshire</v>
      </c>
      <c r="Y94" s="475" t="e">
        <f>IF(X94=$Y$4,I27,#N/A)</f>
        <v>#N/A</v>
      </c>
      <c r="Z94" s="475" t="e">
        <f t="shared" si="19"/>
        <v>#N/A</v>
      </c>
      <c r="AA94" s="54"/>
      <c r="AB94" s="53"/>
      <c r="AC94" s="53"/>
      <c r="AD94" s="210"/>
      <c r="AE94" s="239"/>
      <c r="AF94" s="101"/>
      <c r="AG94" s="101"/>
      <c r="AH94" s="101"/>
      <c r="AI94" s="239"/>
      <c r="AJ94" s="240"/>
    </row>
    <row r="95" spans="1:36" s="138" customFormat="1" ht="12.75" customHeight="1" x14ac:dyDescent="0.2">
      <c r="A95" s="174"/>
      <c r="B95" s="483"/>
      <c r="C95" s="483"/>
      <c r="D95" s="483"/>
      <c r="E95" s="483"/>
      <c r="F95" s="483"/>
      <c r="G95" s="483"/>
      <c r="H95" s="483"/>
      <c r="I95" s="152"/>
      <c r="J95" s="152"/>
      <c r="K95" s="250"/>
      <c r="L95" s="250"/>
      <c r="M95" s="250"/>
      <c r="N95" s="250"/>
      <c r="O95" s="250"/>
      <c r="P95" s="250"/>
      <c r="Q95" s="251"/>
      <c r="R95" s="239"/>
      <c r="S95" s="239"/>
      <c r="T95" s="250"/>
      <c r="U95" s="175"/>
      <c r="V95" s="191"/>
      <c r="W95" s="208"/>
      <c r="X95" s="474" t="str">
        <f t="shared" si="17"/>
        <v>West Sussex</v>
      </c>
      <c r="Y95" s="475" t="e">
        <f t="shared" si="18"/>
        <v>#N/A</v>
      </c>
      <c r="Z95" s="475" t="e">
        <f t="shared" si="19"/>
        <v>#N/A</v>
      </c>
      <c r="AA95" s="54"/>
      <c r="AB95" s="53"/>
      <c r="AC95" s="53"/>
      <c r="AD95" s="210"/>
      <c r="AE95" s="239"/>
      <c r="AF95" s="239"/>
      <c r="AG95" s="239"/>
      <c r="AH95" s="101"/>
      <c r="AI95" s="239"/>
      <c r="AJ95" s="240"/>
    </row>
    <row r="96" spans="1:36" s="138" customFormat="1" ht="12.75" customHeight="1" x14ac:dyDescent="0.2">
      <c r="A96" s="174"/>
      <c r="B96" s="483"/>
      <c r="C96" s="483"/>
      <c r="D96" s="483"/>
      <c r="E96" s="483"/>
      <c r="F96" s="483"/>
      <c r="G96" s="483"/>
      <c r="H96" s="483"/>
      <c r="I96" s="152"/>
      <c r="J96" s="152"/>
      <c r="K96" s="250"/>
      <c r="L96" s="250"/>
      <c r="M96" s="250"/>
      <c r="N96" s="250"/>
      <c r="O96" s="250"/>
      <c r="P96" s="250"/>
      <c r="Q96" s="251"/>
      <c r="R96" s="239"/>
      <c r="S96" s="239"/>
      <c r="T96" s="250"/>
      <c r="U96" s="175"/>
      <c r="V96" s="191"/>
      <c r="W96" s="208"/>
      <c r="X96" s="474" t="str">
        <f t="shared" si="17"/>
        <v>Windsor &amp; Maidenhead</v>
      </c>
      <c r="Y96" s="475" t="e">
        <f t="shared" si="18"/>
        <v>#N/A</v>
      </c>
      <c r="Z96" s="475" t="e">
        <f t="shared" si="19"/>
        <v>#N/A</v>
      </c>
      <c r="AA96" s="54"/>
      <c r="AB96" s="53"/>
      <c r="AC96" s="53"/>
      <c r="AD96" s="210"/>
      <c r="AE96" s="239"/>
      <c r="AF96" s="239"/>
      <c r="AG96" s="239"/>
      <c r="AH96" s="101"/>
      <c r="AI96" s="239"/>
      <c r="AJ96" s="240"/>
    </row>
    <row r="97" spans="1:45" s="138" customFormat="1" ht="12.75" customHeight="1" x14ac:dyDescent="0.2">
      <c r="A97" s="174"/>
      <c r="B97" s="483"/>
      <c r="C97" s="483"/>
      <c r="D97" s="483"/>
      <c r="E97" s="483"/>
      <c r="F97" s="483"/>
      <c r="G97" s="483"/>
      <c r="H97" s="483"/>
      <c r="I97" s="152"/>
      <c r="J97" s="152"/>
      <c r="K97" s="252"/>
      <c r="L97" s="252"/>
      <c r="M97" s="252"/>
      <c r="N97" s="252"/>
      <c r="O97" s="252"/>
      <c r="P97" s="252"/>
      <c r="Q97" s="253"/>
      <c r="R97" s="239"/>
      <c r="S97" s="239"/>
      <c r="T97" s="254"/>
      <c r="U97" s="175"/>
      <c r="V97" s="191"/>
      <c r="W97" s="208"/>
      <c r="X97" s="474" t="str">
        <f t="shared" si="17"/>
        <v>Wokingham</v>
      </c>
      <c r="Y97" s="475" t="e">
        <f t="shared" si="18"/>
        <v>#N/A</v>
      </c>
      <c r="Z97" s="475" t="e">
        <f t="shared" si="19"/>
        <v>#N/A</v>
      </c>
      <c r="AA97" s="54"/>
      <c r="AB97" s="53"/>
      <c r="AC97" s="53"/>
      <c r="AD97" s="210"/>
      <c r="AE97" s="239"/>
      <c r="AF97" s="239"/>
      <c r="AG97" s="239"/>
      <c r="AH97" s="101"/>
      <c r="AI97" s="239"/>
      <c r="AJ97" s="240"/>
    </row>
    <row r="98" spans="1:45" s="138" customFormat="1" ht="12.75" customHeight="1" x14ac:dyDescent="0.2">
      <c r="A98" s="174"/>
      <c r="B98" s="483"/>
      <c r="C98" s="483"/>
      <c r="D98" s="483"/>
      <c r="E98" s="483"/>
      <c r="F98" s="483"/>
      <c r="G98" s="483"/>
      <c r="H98" s="483"/>
      <c r="I98" s="152"/>
      <c r="J98" s="152"/>
      <c r="K98" s="252"/>
      <c r="L98" s="252"/>
      <c r="M98" s="252"/>
      <c r="N98" s="252"/>
      <c r="O98" s="252"/>
      <c r="P98" s="252"/>
      <c r="Q98" s="253"/>
      <c r="R98" s="239"/>
      <c r="S98" s="239"/>
      <c r="T98" s="254"/>
      <c r="U98" s="175"/>
      <c r="V98" s="191"/>
      <c r="W98" s="208"/>
      <c r="X98" s="474" t="str">
        <f>B31</f>
        <v>South East</v>
      </c>
      <c r="Y98" s="475" t="e">
        <f t="shared" si="18"/>
        <v>#N/A</v>
      </c>
      <c r="Z98" s="475" t="e">
        <f t="shared" si="19"/>
        <v>#N/A</v>
      </c>
      <c r="AA98" s="54"/>
      <c r="AB98" s="53"/>
      <c r="AC98" s="53"/>
      <c r="AD98" s="210"/>
      <c r="AE98" s="239"/>
      <c r="AF98" s="239"/>
      <c r="AG98" s="239"/>
      <c r="AH98" s="101"/>
      <c r="AI98" s="239"/>
      <c r="AJ98" s="240"/>
    </row>
    <row r="99" spans="1:45" s="138" customFormat="1" ht="11.25" customHeight="1" x14ac:dyDescent="0.2">
      <c r="A99" s="381"/>
      <c r="B99" s="483"/>
      <c r="C99" s="483"/>
      <c r="D99" s="483"/>
      <c r="E99" s="483"/>
      <c r="F99" s="483"/>
      <c r="G99" s="483"/>
      <c r="H99" s="483"/>
      <c r="I99" s="152"/>
      <c r="J99" s="152"/>
      <c r="K99" s="252"/>
      <c r="L99" s="252"/>
      <c r="M99" s="252"/>
      <c r="N99" s="252"/>
      <c r="O99" s="252"/>
      <c r="P99" s="252"/>
      <c r="Q99" s="253"/>
      <c r="R99" s="239"/>
      <c r="S99" s="239"/>
      <c r="T99" s="254"/>
      <c r="U99" s="175"/>
      <c r="V99" s="191"/>
      <c r="W99" s="208"/>
      <c r="X99" s="474" t="str">
        <f>B32</f>
        <v>England</v>
      </c>
      <c r="Y99" s="475" t="e">
        <f t="shared" si="18"/>
        <v>#N/A</v>
      </c>
      <c r="Z99" s="475" t="e">
        <f t="shared" si="19"/>
        <v>#N/A</v>
      </c>
      <c r="AA99" s="54"/>
      <c r="AB99" s="53"/>
      <c r="AC99" s="53"/>
      <c r="AD99" s="210"/>
      <c r="AE99" s="239"/>
      <c r="AF99" s="239"/>
      <c r="AG99" s="239"/>
      <c r="AH99" s="101"/>
      <c r="AI99" s="239"/>
      <c r="AJ99" s="240"/>
    </row>
    <row r="100" spans="1:45" s="124" customFormat="1" ht="42" customHeight="1" x14ac:dyDescent="0.2">
      <c r="A100" s="296"/>
      <c r="B100" s="483"/>
      <c r="C100" s="483"/>
      <c r="D100" s="483"/>
      <c r="E100" s="483"/>
      <c r="F100" s="483"/>
      <c r="G100" s="483"/>
      <c r="H100" s="483"/>
      <c r="I100" s="490"/>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83"/>
      <c r="C101" s="483"/>
      <c r="D101" s="483"/>
      <c r="E101" s="483"/>
      <c r="F101" s="483"/>
      <c r="G101" s="483"/>
      <c r="H101" s="483"/>
      <c r="I101" s="490"/>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490"/>
      <c r="C102" s="490"/>
      <c r="D102" s="490"/>
      <c r="E102" s="490"/>
      <c r="F102" s="490"/>
      <c r="G102" s="490"/>
      <c r="H102" s="490"/>
      <c r="I102" s="490"/>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94"/>
      <c r="B106" s="166"/>
      <c r="C106" s="166"/>
      <c r="D106" s="166"/>
      <c r="E106" s="166"/>
      <c r="F106" s="166"/>
      <c r="G106" s="166"/>
      <c r="H106" s="166"/>
      <c r="I106" s="166"/>
      <c r="J106" s="167"/>
      <c r="K106" s="166"/>
      <c r="L106" s="166"/>
      <c r="M106" s="166"/>
      <c r="N106" s="166"/>
      <c r="O106" s="166"/>
      <c r="P106" s="166"/>
      <c r="Q106" s="166"/>
      <c r="R106" s="166"/>
      <c r="S106" s="166"/>
      <c r="T106" s="166"/>
      <c r="U106" s="166"/>
      <c r="V106" s="189"/>
      <c r="W106" s="205"/>
      <c r="X106" s="100"/>
      <c r="Y106" s="100"/>
      <c r="Z106" s="100"/>
      <c r="AA106" s="100"/>
      <c r="AB106" s="100"/>
      <c r="AC106" s="100"/>
      <c r="AD106" s="100"/>
      <c r="AE106" s="231"/>
      <c r="AF106" s="100"/>
      <c r="AG106" s="100"/>
      <c r="AH106" s="88"/>
      <c r="AI106" s="88"/>
      <c r="AJ106" s="237"/>
      <c r="AL106" s="124"/>
      <c r="AM106" s="124"/>
      <c r="AN106" s="124"/>
      <c r="AO106" s="124"/>
      <c r="AP106" s="124"/>
      <c r="AQ106" s="124"/>
    </row>
    <row r="107" spans="1:45" ht="11.25" customHeight="1" x14ac:dyDescent="0.2">
      <c r="A107" s="195"/>
      <c r="B107" s="37"/>
      <c r="C107" s="37"/>
      <c r="D107" s="37"/>
      <c r="E107" s="37"/>
      <c r="F107" s="37"/>
      <c r="G107" s="37"/>
      <c r="H107" s="37"/>
      <c r="I107" s="37"/>
      <c r="J107" s="42"/>
      <c r="K107" s="37"/>
      <c r="L107" s="37"/>
      <c r="M107" s="37"/>
      <c r="N107" s="37"/>
      <c r="O107" s="37"/>
      <c r="P107" s="37"/>
      <c r="Q107" s="37"/>
      <c r="R107" s="37"/>
      <c r="S107" s="37"/>
      <c r="T107" s="37"/>
      <c r="U107" s="37"/>
      <c r="V107" s="189"/>
      <c r="W107" s="205"/>
      <c r="X107" s="100"/>
      <c r="Y107" s="100"/>
      <c r="Z107" s="100"/>
      <c r="AA107" s="100"/>
      <c r="AB107" s="100"/>
      <c r="AC107" s="100"/>
      <c r="AD107" s="100"/>
      <c r="AE107" s="231"/>
      <c r="AF107" s="100"/>
      <c r="AG107" s="100"/>
      <c r="AH107" s="88"/>
      <c r="AI107" s="88"/>
      <c r="AJ107" s="237"/>
      <c r="AL107" s="124"/>
      <c r="AM107" s="124"/>
      <c r="AN107" s="124"/>
      <c r="AO107" s="124"/>
      <c r="AP107" s="124"/>
      <c r="AQ107" s="124"/>
    </row>
    <row r="108" spans="1:45" ht="11.25" customHeight="1" x14ac:dyDescent="0.2">
      <c r="A108" s="195"/>
      <c r="B108" s="846" t="s">
        <v>81</v>
      </c>
      <c r="C108" s="480"/>
      <c r="D108" s="44"/>
      <c r="E108" s="44"/>
      <c r="F108" s="37"/>
      <c r="G108" s="37"/>
      <c r="H108" s="37"/>
      <c r="I108" s="37"/>
      <c r="J108" s="42"/>
      <c r="K108" s="37"/>
      <c r="L108" s="37"/>
      <c r="M108" s="37"/>
      <c r="N108" s="37"/>
      <c r="O108" s="37"/>
      <c r="P108" s="37"/>
      <c r="Q108" s="37"/>
      <c r="R108" s="37"/>
      <c r="S108" s="37"/>
      <c r="T108" s="37"/>
      <c r="U108" s="37"/>
      <c r="V108" s="189"/>
      <c r="W108" s="205"/>
      <c r="X108" s="100"/>
      <c r="Y108" s="100"/>
      <c r="Z108" s="100"/>
      <c r="AA108" s="100"/>
      <c r="AB108" s="100"/>
      <c r="AC108" s="100"/>
      <c r="AD108" s="100"/>
      <c r="AE108" s="231"/>
      <c r="AF108" s="100"/>
      <c r="AG108" s="100"/>
      <c r="AH108" s="88"/>
      <c r="AI108" s="88"/>
      <c r="AJ108" s="237"/>
      <c r="AL108" s="124"/>
      <c r="AM108" s="124"/>
      <c r="AN108" s="124"/>
      <c r="AO108" s="124"/>
      <c r="AP108" s="124"/>
      <c r="AQ108" s="124"/>
    </row>
    <row r="109" spans="1:45" ht="11.25" customHeight="1" x14ac:dyDescent="0.2">
      <c r="A109" s="195"/>
      <c r="B109" s="847"/>
      <c r="C109" s="479"/>
      <c r="D109" s="37"/>
      <c r="E109" s="37"/>
      <c r="F109" s="37"/>
      <c r="G109" s="37"/>
      <c r="H109" s="37"/>
      <c r="I109" s="37"/>
      <c r="J109" s="42"/>
      <c r="K109" s="37"/>
      <c r="L109" s="37"/>
      <c r="M109" s="37"/>
      <c r="N109" s="37"/>
      <c r="O109" s="37"/>
      <c r="P109" s="37"/>
      <c r="Q109" s="37"/>
      <c r="R109" s="37"/>
      <c r="S109" s="37"/>
      <c r="T109" s="37"/>
      <c r="U109" s="37"/>
      <c r="V109" s="189"/>
      <c r="W109" s="205"/>
      <c r="X109" s="100"/>
      <c r="Y109" s="100"/>
      <c r="Z109" s="100"/>
      <c r="AA109" s="100"/>
      <c r="AB109" s="100"/>
      <c r="AC109" s="100"/>
      <c r="AD109" s="100"/>
      <c r="AE109" s="231"/>
      <c r="AF109" s="100"/>
      <c r="AG109" s="100"/>
      <c r="AH109" s="88"/>
      <c r="AI109" s="88"/>
      <c r="AJ109" s="237"/>
    </row>
    <row r="110" spans="1:45" ht="11.25" customHeight="1" x14ac:dyDescent="0.2">
      <c r="A110" s="195"/>
      <c r="B110" s="843" t="s">
        <v>80</v>
      </c>
      <c r="C110" s="843"/>
      <c r="D110" s="844"/>
      <c r="E110" s="844"/>
      <c r="F110" s="844"/>
      <c r="G110" s="37"/>
      <c r="H110" s="37"/>
      <c r="I110" s="37"/>
      <c r="J110" s="42"/>
      <c r="K110" s="37"/>
      <c r="L110" s="37"/>
      <c r="M110" s="37"/>
      <c r="N110" s="37"/>
      <c r="O110" s="37"/>
      <c r="P110" s="37"/>
      <c r="Q110" s="37"/>
      <c r="R110" s="37"/>
      <c r="S110" s="37"/>
      <c r="T110" s="37"/>
      <c r="U110" s="37"/>
      <c r="V110" s="189"/>
      <c r="W110" s="205"/>
      <c r="X110" s="100"/>
      <c r="Y110" s="100"/>
      <c r="Z110" s="100"/>
      <c r="AA110" s="100"/>
      <c r="AB110" s="100"/>
      <c r="AC110" s="100"/>
      <c r="AD110" s="100"/>
      <c r="AE110" s="231"/>
      <c r="AF110" s="100"/>
      <c r="AG110" s="100"/>
      <c r="AH110" s="88"/>
      <c r="AI110" s="88"/>
      <c r="AJ110" s="237"/>
    </row>
    <row r="111" spans="1:45" ht="11.25" customHeight="1" x14ac:dyDescent="0.2">
      <c r="A111" s="195"/>
      <c r="B111" s="843"/>
      <c r="C111" s="843"/>
      <c r="D111" s="844"/>
      <c r="E111" s="844"/>
      <c r="F111" s="844"/>
      <c r="G111" s="37"/>
      <c r="H111" s="37"/>
      <c r="I111" s="37"/>
      <c r="J111" s="42"/>
      <c r="K111" s="37"/>
      <c r="L111" s="37"/>
      <c r="M111" s="37"/>
      <c r="N111" s="37"/>
      <c r="O111" s="37"/>
      <c r="P111" s="37"/>
      <c r="Q111" s="37"/>
      <c r="R111" s="37"/>
      <c r="S111" s="37"/>
      <c r="T111" s="37"/>
      <c r="U111" s="37"/>
      <c r="V111" s="189"/>
      <c r="W111" s="205"/>
      <c r="X111" s="100"/>
      <c r="Y111" s="100"/>
      <c r="Z111" s="100"/>
      <c r="AA111" s="100"/>
      <c r="AB111" s="100"/>
      <c r="AC111" s="100"/>
      <c r="AD111" s="100"/>
      <c r="AE111" s="231"/>
      <c r="AF111" s="100"/>
      <c r="AG111" s="100"/>
      <c r="AH111" s="97"/>
      <c r="AI111" s="97"/>
      <c r="AJ111" s="238"/>
    </row>
    <row r="112" spans="1:45" s="118" customFormat="1" ht="11.25" customHeight="1" x14ac:dyDescent="0.2">
      <c r="A112" s="195"/>
      <c r="B112" s="843" t="s">
        <v>73</v>
      </c>
      <c r="C112" s="843"/>
      <c r="D112" s="844"/>
      <c r="E112" s="844"/>
      <c r="F112" s="844"/>
      <c r="G112" s="44"/>
      <c r="H112" s="44"/>
      <c r="I112" s="44"/>
      <c r="J112" s="44"/>
      <c r="K112" s="44"/>
      <c r="L112" s="44"/>
      <c r="M112" s="44"/>
      <c r="N112" s="44"/>
      <c r="O112" s="44"/>
      <c r="P112" s="44"/>
      <c r="Q112" s="44"/>
      <c r="R112" s="44"/>
      <c r="S112" s="44"/>
      <c r="T112" s="44"/>
      <c r="U112" s="44"/>
      <c r="V112" s="192"/>
      <c r="W112" s="232"/>
      <c r="X112" s="100"/>
      <c r="Y112" s="100"/>
      <c r="Z112" s="100"/>
      <c r="AA112" s="100"/>
      <c r="AB112" s="100"/>
      <c r="AC112" s="100"/>
      <c r="AD112" s="100"/>
      <c r="AE112" s="231"/>
      <c r="AF112" s="100"/>
      <c r="AG112" s="100"/>
      <c r="AH112" s="88"/>
      <c r="AI112" s="88"/>
      <c r="AJ112" s="237"/>
    </row>
    <row r="113" spans="1:36" ht="11.25" customHeight="1" x14ac:dyDescent="0.2">
      <c r="A113" s="195"/>
      <c r="B113" s="843"/>
      <c r="C113" s="843"/>
      <c r="D113" s="844"/>
      <c r="E113" s="844"/>
      <c r="F113" s="844"/>
      <c r="G113" s="37"/>
      <c r="H113" s="37"/>
      <c r="I113" s="37"/>
      <c r="J113" s="42"/>
      <c r="K113" s="37"/>
      <c r="L113" s="37"/>
      <c r="M113" s="37"/>
      <c r="N113" s="37"/>
      <c r="O113" s="37"/>
      <c r="P113" s="37"/>
      <c r="Q113" s="37"/>
      <c r="R113" s="37"/>
      <c r="S113" s="37"/>
      <c r="T113" s="37"/>
      <c r="U113" s="37"/>
      <c r="V113" s="189"/>
      <c r="W113" s="205"/>
      <c r="X113" s="100"/>
      <c r="Y113" s="100"/>
      <c r="Z113" s="100"/>
      <c r="AA113" s="100"/>
      <c r="AB113" s="100"/>
      <c r="AC113" s="100"/>
      <c r="AD113" s="100"/>
      <c r="AE113" s="231"/>
      <c r="AF113" s="100"/>
      <c r="AG113" s="100"/>
      <c r="AH113" s="88"/>
      <c r="AI113" s="88"/>
      <c r="AJ113" s="237"/>
    </row>
    <row r="114" spans="1:36" ht="11.25" customHeight="1" x14ac:dyDescent="0.2">
      <c r="A114" s="195"/>
      <c r="B114" s="843" t="s">
        <v>23</v>
      </c>
      <c r="C114" s="843"/>
      <c r="D114" s="844"/>
      <c r="E114" s="844"/>
      <c r="F114" s="844"/>
      <c r="G114" s="37"/>
      <c r="H114" s="37"/>
      <c r="I114" s="37"/>
      <c r="J114" s="42"/>
      <c r="K114" s="37"/>
      <c r="L114" s="37"/>
      <c r="M114" s="37"/>
      <c r="N114" s="37"/>
      <c r="O114" s="37"/>
      <c r="P114" s="37"/>
      <c r="Q114" s="37"/>
      <c r="R114" s="37"/>
      <c r="S114" s="37"/>
      <c r="T114" s="37"/>
      <c r="U114" s="37"/>
      <c r="V114" s="189"/>
      <c r="W114" s="205"/>
      <c r="X114" s="100"/>
      <c r="Y114" s="100"/>
      <c r="Z114" s="100"/>
      <c r="AA114" s="100"/>
      <c r="AB114" s="100"/>
      <c r="AC114" s="100"/>
      <c r="AD114" s="100"/>
      <c r="AE114" s="231"/>
      <c r="AF114" s="100"/>
      <c r="AG114" s="100"/>
      <c r="AH114" s="88"/>
      <c r="AI114" s="88"/>
      <c r="AJ114" s="237"/>
    </row>
    <row r="115" spans="1:36" ht="11.25" customHeight="1" x14ac:dyDescent="0.2">
      <c r="A115" s="195"/>
      <c r="B115" s="843"/>
      <c r="C115" s="843"/>
      <c r="D115" s="844"/>
      <c r="E115" s="844"/>
      <c r="F115" s="844"/>
      <c r="G115" s="37"/>
      <c r="H115" s="37"/>
      <c r="I115" s="37"/>
      <c r="J115" s="42"/>
      <c r="K115" s="37"/>
      <c r="L115" s="37"/>
      <c r="M115" s="37"/>
      <c r="N115" s="37"/>
      <c r="O115" s="37"/>
      <c r="P115" s="37"/>
      <c r="Q115" s="37"/>
      <c r="R115" s="37"/>
      <c r="S115" s="37"/>
      <c r="T115" s="37"/>
      <c r="U115" s="37"/>
      <c r="V115" s="189"/>
      <c r="W115" s="205"/>
      <c r="X115" s="100"/>
      <c r="Y115" s="100"/>
      <c r="Z115" s="100"/>
      <c r="AA115" s="100"/>
      <c r="AB115" s="100"/>
      <c r="AC115" s="100"/>
      <c r="AD115" s="100"/>
      <c r="AE115" s="231"/>
      <c r="AF115" s="100"/>
      <c r="AG115" s="100"/>
      <c r="AH115" s="88"/>
      <c r="AI115" s="88"/>
      <c r="AJ115" s="237"/>
    </row>
    <row r="116" spans="1:36" ht="11.25" customHeight="1" x14ac:dyDescent="0.2">
      <c r="A116" s="195"/>
      <c r="B116" s="843" t="s">
        <v>77</v>
      </c>
      <c r="C116" s="843"/>
      <c r="D116" s="844"/>
      <c r="E116" s="844"/>
      <c r="F116" s="844"/>
      <c r="G116" s="37"/>
      <c r="H116" s="37"/>
      <c r="I116" s="37"/>
      <c r="J116" s="42"/>
      <c r="K116" s="37"/>
      <c r="L116" s="37"/>
      <c r="M116" s="37"/>
      <c r="N116" s="37"/>
      <c r="O116" s="37"/>
      <c r="P116" s="37"/>
      <c r="Q116" s="37"/>
      <c r="R116" s="37"/>
      <c r="S116" s="37"/>
      <c r="T116" s="37"/>
      <c r="U116" s="37"/>
      <c r="V116" s="189"/>
      <c r="W116" s="205"/>
      <c r="X116" s="100"/>
      <c r="Y116" s="100"/>
      <c r="Z116" s="100"/>
      <c r="AA116" s="100"/>
      <c r="AB116" s="100"/>
      <c r="AC116" s="100"/>
      <c r="AD116" s="100"/>
      <c r="AE116" s="231"/>
      <c r="AF116" s="100"/>
      <c r="AG116" s="100"/>
      <c r="AH116" s="88"/>
      <c r="AI116" s="88"/>
      <c r="AJ116" s="237"/>
    </row>
    <row r="117" spans="1:36" ht="11.25" customHeight="1" x14ac:dyDescent="0.2">
      <c r="A117" s="195"/>
      <c r="B117" s="843"/>
      <c r="C117" s="843"/>
      <c r="D117" s="844"/>
      <c r="E117" s="844"/>
      <c r="F117" s="844"/>
      <c r="G117" s="37"/>
      <c r="H117" s="37"/>
      <c r="I117" s="37"/>
      <c r="J117" s="42"/>
      <c r="K117" s="37"/>
      <c r="L117" s="37"/>
      <c r="M117" s="37"/>
      <c r="N117" s="37"/>
      <c r="O117" s="37"/>
      <c r="P117" s="37"/>
      <c r="Q117" s="37"/>
      <c r="R117" s="37"/>
      <c r="S117" s="37"/>
      <c r="T117" s="37"/>
      <c r="U117" s="37"/>
      <c r="V117" s="189"/>
      <c r="W117" s="205"/>
      <c r="X117" s="100"/>
      <c r="Y117" s="100"/>
      <c r="Z117" s="100"/>
      <c r="AA117" s="100"/>
      <c r="AB117" s="100"/>
      <c r="AC117" s="100"/>
      <c r="AD117" s="100"/>
      <c r="AE117" s="231"/>
      <c r="AF117" s="100"/>
      <c r="AG117" s="100"/>
      <c r="AH117" s="88"/>
      <c r="AI117" s="88"/>
      <c r="AJ117" s="237"/>
    </row>
    <row r="118" spans="1:36" ht="11.25" customHeight="1" x14ac:dyDescent="0.2">
      <c r="A118" s="195"/>
      <c r="B118" s="843" t="s">
        <v>62</v>
      </c>
      <c r="C118" s="843"/>
      <c r="D118" s="844"/>
      <c r="E118" s="844"/>
      <c r="F118" s="844"/>
      <c r="G118" s="37"/>
      <c r="H118" s="37"/>
      <c r="I118" s="37"/>
      <c r="J118" s="42"/>
      <c r="K118" s="37"/>
      <c r="L118" s="37"/>
      <c r="M118" s="37"/>
      <c r="N118" s="37"/>
      <c r="O118" s="37"/>
      <c r="P118" s="37"/>
      <c r="Q118" s="37"/>
      <c r="R118" s="37"/>
      <c r="S118" s="37"/>
      <c r="T118" s="37"/>
      <c r="U118" s="37"/>
      <c r="V118" s="189"/>
      <c r="W118" s="205"/>
      <c r="X118" s="100"/>
      <c r="Y118" s="100"/>
      <c r="Z118" s="100"/>
      <c r="AA118" s="100"/>
      <c r="AB118" s="100"/>
      <c r="AC118" s="100"/>
      <c r="AD118" s="100"/>
      <c r="AE118" s="231"/>
      <c r="AF118" s="100"/>
      <c r="AG118" s="100"/>
      <c r="AH118" s="88"/>
      <c r="AI118" s="88"/>
      <c r="AJ118" s="237"/>
    </row>
    <row r="119" spans="1:36" ht="11.25" customHeight="1" x14ac:dyDescent="0.2">
      <c r="A119" s="195"/>
      <c r="B119" s="843"/>
      <c r="C119" s="843"/>
      <c r="D119" s="844"/>
      <c r="E119" s="844"/>
      <c r="F119" s="844"/>
      <c r="G119" s="37"/>
      <c r="H119" s="37"/>
      <c r="I119" s="37"/>
      <c r="J119" s="42"/>
      <c r="K119" s="37"/>
      <c r="L119" s="37"/>
      <c r="M119" s="37"/>
      <c r="N119" s="37"/>
      <c r="O119" s="37"/>
      <c r="P119" s="37"/>
      <c r="Q119" s="37"/>
      <c r="R119" s="37"/>
      <c r="S119" s="37"/>
      <c r="T119" s="37"/>
      <c r="U119" s="37"/>
      <c r="V119" s="189"/>
      <c r="W119" s="205"/>
      <c r="X119" s="100"/>
      <c r="Y119" s="100"/>
      <c r="Z119" s="100"/>
      <c r="AA119" s="100"/>
      <c r="AB119" s="100"/>
      <c r="AC119" s="100"/>
      <c r="AD119" s="100"/>
      <c r="AE119" s="231"/>
      <c r="AF119" s="100"/>
      <c r="AG119" s="100"/>
      <c r="AH119" s="88"/>
      <c r="AI119" s="88"/>
      <c r="AJ119" s="237"/>
    </row>
    <row r="120" spans="1:36" ht="11.25" customHeight="1" x14ac:dyDescent="0.2">
      <c r="A120" s="195"/>
      <c r="B120" s="843" t="s">
        <v>33</v>
      </c>
      <c r="C120" s="843"/>
      <c r="D120" s="844"/>
      <c r="E120" s="844"/>
      <c r="F120" s="844"/>
      <c r="G120" s="37"/>
      <c r="H120" s="37"/>
      <c r="I120" s="37"/>
      <c r="J120" s="42"/>
      <c r="K120" s="37"/>
      <c r="L120" s="37"/>
      <c r="M120" s="37"/>
      <c r="N120" s="37"/>
      <c r="O120" s="37"/>
      <c r="P120" s="37"/>
      <c r="Q120" s="37"/>
      <c r="R120" s="37"/>
      <c r="S120" s="37"/>
      <c r="T120" s="37"/>
      <c r="U120" s="37"/>
      <c r="V120" s="189"/>
      <c r="W120" s="205"/>
      <c r="X120" s="100"/>
      <c r="Y120" s="100"/>
      <c r="Z120" s="100"/>
      <c r="AA120" s="100"/>
      <c r="AB120" s="100"/>
      <c r="AC120" s="100"/>
      <c r="AD120" s="100"/>
      <c r="AE120" s="231"/>
      <c r="AF120" s="100"/>
      <c r="AG120" s="100"/>
      <c r="AH120" s="88"/>
      <c r="AI120" s="88"/>
      <c r="AJ120" s="237"/>
    </row>
    <row r="121" spans="1:36" ht="11.25" customHeight="1" x14ac:dyDescent="0.2">
      <c r="A121" s="195"/>
      <c r="B121" s="843"/>
      <c r="C121" s="843"/>
      <c r="D121" s="844"/>
      <c r="E121" s="844"/>
      <c r="F121" s="844"/>
      <c r="G121" s="37"/>
      <c r="H121" s="37"/>
      <c r="I121" s="37"/>
      <c r="J121" s="42"/>
      <c r="K121" s="37"/>
      <c r="L121" s="37"/>
      <c r="M121" s="37"/>
      <c r="N121" s="37"/>
      <c r="O121" s="37"/>
      <c r="P121" s="37"/>
      <c r="Q121" s="37"/>
      <c r="R121" s="37"/>
      <c r="S121" s="37"/>
      <c r="T121" s="37"/>
      <c r="U121" s="37"/>
      <c r="V121" s="189"/>
      <c r="W121" s="205"/>
      <c r="X121" s="100"/>
      <c r="Y121" s="100"/>
      <c r="Z121" s="100"/>
      <c r="AA121" s="100"/>
      <c r="AB121" s="100"/>
      <c r="AC121" s="100"/>
      <c r="AD121" s="100"/>
      <c r="AE121" s="231"/>
      <c r="AF121" s="100"/>
      <c r="AG121" s="100"/>
      <c r="AH121" s="88"/>
      <c r="AI121" s="88"/>
      <c r="AJ121" s="237"/>
    </row>
    <row r="122" spans="1:36" ht="11.25" customHeight="1" x14ac:dyDescent="0.2">
      <c r="A122" s="195"/>
      <c r="B122" s="843" t="s">
        <v>28</v>
      </c>
      <c r="C122" s="843"/>
      <c r="D122" s="844"/>
      <c r="E122" s="844"/>
      <c r="F122" s="844"/>
      <c r="G122" s="37"/>
      <c r="H122" s="37"/>
      <c r="I122" s="37"/>
      <c r="J122" s="42"/>
      <c r="K122" s="37"/>
      <c r="L122" s="37"/>
      <c r="M122" s="37"/>
      <c r="N122" s="37"/>
      <c r="O122" s="37"/>
      <c r="P122" s="37"/>
      <c r="Q122" s="37"/>
      <c r="R122" s="37"/>
      <c r="S122" s="37"/>
      <c r="T122" s="37"/>
      <c r="U122" s="37"/>
      <c r="V122" s="189"/>
      <c r="W122" s="205"/>
      <c r="X122" s="100"/>
      <c r="Y122" s="100"/>
      <c r="Z122" s="100"/>
      <c r="AA122" s="100"/>
      <c r="AB122" s="100"/>
      <c r="AC122" s="100"/>
      <c r="AD122" s="100"/>
      <c r="AE122" s="231"/>
      <c r="AF122" s="100"/>
      <c r="AG122" s="100"/>
      <c r="AH122" s="88"/>
      <c r="AI122" s="88"/>
      <c r="AJ122" s="237"/>
    </row>
    <row r="123" spans="1:36" ht="11.25" customHeight="1" x14ac:dyDescent="0.2">
      <c r="A123" s="195"/>
      <c r="B123" s="843"/>
      <c r="C123" s="843"/>
      <c r="D123" s="844"/>
      <c r="E123" s="844"/>
      <c r="F123" s="844"/>
      <c r="G123" s="37"/>
      <c r="H123" s="37"/>
      <c r="I123" s="37"/>
      <c r="J123" s="42"/>
      <c r="K123" s="37"/>
      <c r="L123" s="37"/>
      <c r="M123" s="37"/>
      <c r="N123" s="37"/>
      <c r="O123" s="37"/>
      <c r="P123" s="37"/>
      <c r="Q123" s="37"/>
      <c r="R123" s="37"/>
      <c r="S123" s="37"/>
      <c r="T123" s="37"/>
      <c r="U123" s="37"/>
      <c r="V123" s="189"/>
      <c r="W123" s="205"/>
      <c r="X123" s="100"/>
      <c r="Y123" s="100"/>
      <c r="Z123" s="100"/>
      <c r="AA123" s="100"/>
      <c r="AB123" s="100"/>
      <c r="AC123" s="100"/>
      <c r="AD123" s="100"/>
      <c r="AE123" s="231"/>
      <c r="AF123" s="100"/>
      <c r="AG123" s="100"/>
      <c r="AH123" s="88"/>
      <c r="AI123" s="88"/>
      <c r="AJ123" s="237"/>
    </row>
    <row r="124" spans="1:36" ht="11.25" customHeight="1" x14ac:dyDescent="0.2">
      <c r="A124" s="195"/>
      <c r="B124" s="843" t="s">
        <v>37</v>
      </c>
      <c r="C124" s="843"/>
      <c r="D124" s="844"/>
      <c r="E124" s="844"/>
      <c r="F124" s="844"/>
      <c r="G124" s="37"/>
      <c r="H124" s="37"/>
      <c r="I124" s="37"/>
      <c r="J124" s="42"/>
      <c r="K124" s="37"/>
      <c r="L124" s="37"/>
      <c r="M124" s="37"/>
      <c r="N124" s="37"/>
      <c r="O124" s="37"/>
      <c r="P124" s="37"/>
      <c r="Q124" s="37"/>
      <c r="R124" s="37"/>
      <c r="S124" s="37"/>
      <c r="T124" s="37"/>
      <c r="U124" s="37"/>
      <c r="V124" s="189"/>
      <c r="W124" s="205"/>
      <c r="X124" s="100"/>
      <c r="Y124" s="100"/>
      <c r="Z124" s="100"/>
      <c r="AA124" s="100"/>
      <c r="AB124" s="100"/>
      <c r="AC124" s="100"/>
      <c r="AD124" s="100"/>
      <c r="AE124" s="231"/>
      <c r="AF124" s="100"/>
      <c r="AG124" s="100"/>
      <c r="AH124" s="88"/>
      <c r="AI124" s="88"/>
      <c r="AJ124" s="237"/>
    </row>
    <row r="125" spans="1:36" ht="11.25" customHeight="1" x14ac:dyDescent="0.2">
      <c r="A125" s="195"/>
      <c r="B125" s="843"/>
      <c r="C125" s="843"/>
      <c r="D125" s="844"/>
      <c r="E125" s="844"/>
      <c r="F125" s="844"/>
      <c r="G125" s="37"/>
      <c r="H125" s="37"/>
      <c r="I125" s="37"/>
      <c r="J125" s="42"/>
      <c r="K125" s="37"/>
      <c r="L125" s="37"/>
      <c r="M125" s="37"/>
      <c r="N125" s="37"/>
      <c r="O125" s="37"/>
      <c r="P125" s="37"/>
      <c r="Q125" s="37"/>
      <c r="R125" s="37"/>
      <c r="S125" s="37"/>
      <c r="T125" s="37"/>
      <c r="U125" s="37"/>
      <c r="V125" s="189"/>
      <c r="W125" s="205"/>
      <c r="X125" s="100"/>
      <c r="Y125" s="100"/>
      <c r="Z125" s="100"/>
      <c r="AA125" s="100"/>
      <c r="AB125" s="100"/>
      <c r="AC125" s="100"/>
      <c r="AD125" s="100"/>
      <c r="AE125" s="231"/>
      <c r="AF125" s="100"/>
      <c r="AG125" s="100"/>
      <c r="AH125" s="88"/>
      <c r="AI125" s="88"/>
      <c r="AJ125" s="237"/>
    </row>
    <row r="126" spans="1:36" ht="11.25" customHeight="1" x14ac:dyDescent="0.2">
      <c r="A126" s="195"/>
      <c r="B126" s="843" t="s">
        <v>24</v>
      </c>
      <c r="C126" s="843"/>
      <c r="D126" s="844"/>
      <c r="E126" s="844"/>
      <c r="F126" s="844"/>
      <c r="G126" s="37"/>
      <c r="H126" s="37"/>
      <c r="I126" s="37"/>
      <c r="J126" s="42"/>
      <c r="K126" s="37"/>
      <c r="L126" s="37"/>
      <c r="M126" s="37"/>
      <c r="N126" s="37"/>
      <c r="O126" s="37"/>
      <c r="P126" s="37"/>
      <c r="Q126" s="37"/>
      <c r="R126" s="37"/>
      <c r="S126" s="37"/>
      <c r="T126" s="37"/>
      <c r="U126" s="37"/>
      <c r="V126" s="189"/>
      <c r="W126" s="205"/>
      <c r="X126" s="100"/>
      <c r="Y126" s="100"/>
      <c r="Z126" s="100"/>
      <c r="AA126" s="100"/>
      <c r="AB126" s="100"/>
      <c r="AC126" s="100"/>
      <c r="AD126" s="100"/>
      <c r="AE126" s="231"/>
      <c r="AF126" s="100"/>
      <c r="AG126" s="100"/>
      <c r="AH126" s="88"/>
      <c r="AI126" s="88"/>
      <c r="AJ126" s="237"/>
    </row>
    <row r="127" spans="1:36" ht="11.25" customHeight="1" x14ac:dyDescent="0.2">
      <c r="A127" s="195"/>
      <c r="B127" s="843"/>
      <c r="C127" s="843"/>
      <c r="D127" s="844"/>
      <c r="E127" s="844"/>
      <c r="F127" s="844"/>
      <c r="G127" s="37"/>
      <c r="H127" s="37"/>
      <c r="I127" s="37"/>
      <c r="J127" s="42"/>
      <c r="K127" s="37"/>
      <c r="L127" s="37"/>
      <c r="M127" s="37"/>
      <c r="N127" s="37"/>
      <c r="O127" s="37"/>
      <c r="P127" s="37"/>
      <c r="Q127" s="37"/>
      <c r="R127" s="37"/>
      <c r="S127" s="37"/>
      <c r="T127" s="37"/>
      <c r="U127" s="37"/>
      <c r="V127" s="189"/>
      <c r="W127" s="205"/>
      <c r="X127" s="100"/>
      <c r="Y127" s="100"/>
      <c r="Z127" s="100"/>
      <c r="AA127" s="100"/>
      <c r="AB127" s="100"/>
      <c r="AC127" s="100"/>
      <c r="AD127" s="100"/>
      <c r="AE127" s="231"/>
      <c r="AF127" s="100"/>
      <c r="AG127" s="100"/>
      <c r="AH127" s="88"/>
      <c r="AI127" s="88"/>
      <c r="AJ127" s="237"/>
    </row>
    <row r="128" spans="1:36" ht="11.25" customHeight="1" x14ac:dyDescent="0.2">
      <c r="A128" s="195"/>
      <c r="B128" s="843" t="s">
        <v>25</v>
      </c>
      <c r="C128" s="843"/>
      <c r="D128" s="844"/>
      <c r="E128" s="844"/>
      <c r="F128" s="844"/>
      <c r="G128" s="37"/>
      <c r="H128" s="37"/>
      <c r="I128" s="37"/>
      <c r="J128" s="42"/>
      <c r="K128" s="37"/>
      <c r="L128" s="37"/>
      <c r="M128" s="37"/>
      <c r="N128" s="37"/>
      <c r="O128" s="37"/>
      <c r="P128" s="37"/>
      <c r="Q128" s="37"/>
      <c r="R128" s="37"/>
      <c r="S128" s="37"/>
      <c r="T128" s="37"/>
      <c r="U128" s="37"/>
      <c r="V128" s="189"/>
      <c r="W128" s="205"/>
      <c r="X128" s="100"/>
      <c r="Y128" s="100"/>
      <c r="Z128" s="100"/>
      <c r="AA128" s="100"/>
      <c r="AB128" s="100"/>
      <c r="AC128" s="100"/>
      <c r="AD128" s="100"/>
      <c r="AE128" s="231"/>
      <c r="AF128" s="100"/>
      <c r="AG128" s="100"/>
      <c r="AH128" s="88"/>
      <c r="AI128" s="88"/>
      <c r="AJ128" s="237"/>
    </row>
    <row r="129" spans="1:45" ht="11.25" customHeight="1" x14ac:dyDescent="0.2">
      <c r="A129" s="195"/>
      <c r="B129" s="844"/>
      <c r="C129" s="844"/>
      <c r="D129" s="844"/>
      <c r="E129" s="844"/>
      <c r="F129" s="844"/>
      <c r="G129" s="37"/>
      <c r="H129" s="37"/>
      <c r="I129" s="37"/>
      <c r="J129" s="42"/>
      <c r="K129" s="37"/>
      <c r="L129" s="37"/>
      <c r="M129" s="37"/>
      <c r="N129" s="37"/>
      <c r="O129" s="37"/>
      <c r="P129" s="37"/>
      <c r="Q129" s="37"/>
      <c r="R129" s="37"/>
      <c r="S129" s="37"/>
      <c r="T129" s="37"/>
      <c r="U129" s="37"/>
      <c r="V129" s="189"/>
      <c r="W129" s="205"/>
      <c r="X129" s="100"/>
      <c r="Y129" s="100"/>
      <c r="Z129" s="100"/>
      <c r="AA129" s="100"/>
      <c r="AB129" s="100"/>
      <c r="AC129" s="100"/>
      <c r="AD129" s="100"/>
      <c r="AE129" s="231"/>
      <c r="AF129" s="100"/>
      <c r="AG129" s="100"/>
      <c r="AH129" s="88"/>
      <c r="AI129" s="88"/>
      <c r="AJ129" s="237"/>
    </row>
    <row r="130" spans="1:45" ht="11.25" customHeight="1" x14ac:dyDescent="0.2">
      <c r="A130" s="195"/>
      <c r="B130" s="843" t="s">
        <v>26</v>
      </c>
      <c r="C130" s="843"/>
      <c r="D130" s="844"/>
      <c r="E130" s="844"/>
      <c r="F130" s="844"/>
      <c r="G130" s="37"/>
      <c r="H130" s="37"/>
      <c r="I130" s="37"/>
      <c r="J130" s="42"/>
      <c r="K130" s="37"/>
      <c r="L130" s="37"/>
      <c r="M130" s="37"/>
      <c r="N130" s="37"/>
      <c r="O130" s="37"/>
      <c r="P130" s="37"/>
      <c r="Q130" s="37"/>
      <c r="R130" s="37"/>
      <c r="S130" s="37"/>
      <c r="T130" s="37"/>
      <c r="U130" s="37"/>
      <c r="V130" s="189"/>
      <c r="W130" s="205"/>
      <c r="X130" s="100"/>
      <c r="Y130" s="100"/>
      <c r="Z130" s="100"/>
      <c r="AA130" s="100"/>
      <c r="AB130" s="100"/>
      <c r="AC130" s="100"/>
      <c r="AD130" s="100"/>
      <c r="AE130" s="231"/>
      <c r="AF130" s="100"/>
      <c r="AG130" s="100"/>
      <c r="AH130" s="88"/>
      <c r="AI130" s="88"/>
      <c r="AJ130" s="237"/>
    </row>
    <row r="131" spans="1:45" ht="11.25" customHeight="1" x14ac:dyDescent="0.2">
      <c r="A131" s="195"/>
      <c r="B131" s="843"/>
      <c r="C131" s="843"/>
      <c r="D131" s="844"/>
      <c r="E131" s="844"/>
      <c r="F131" s="844"/>
      <c r="G131" s="37"/>
      <c r="H131" s="37"/>
      <c r="I131" s="37"/>
      <c r="J131" s="42"/>
      <c r="K131" s="37"/>
      <c r="L131" s="37"/>
      <c r="M131" s="37"/>
      <c r="N131" s="37"/>
      <c r="O131" s="37"/>
      <c r="P131" s="37"/>
      <c r="Q131" s="37"/>
      <c r="R131" s="37"/>
      <c r="S131" s="37"/>
      <c r="T131" s="37"/>
      <c r="U131" s="37"/>
      <c r="V131" s="189"/>
      <c r="W131" s="205"/>
      <c r="X131" s="100"/>
      <c r="Y131" s="100"/>
      <c r="Z131" s="100"/>
      <c r="AA131" s="100"/>
      <c r="AB131" s="100"/>
      <c r="AC131" s="100"/>
      <c r="AD131" s="100"/>
      <c r="AE131" s="231"/>
      <c r="AF131" s="100"/>
      <c r="AG131" s="100"/>
      <c r="AH131" s="88"/>
      <c r="AI131" s="88"/>
      <c r="AJ131" s="237"/>
    </row>
    <row r="132" spans="1:45" ht="11.25" customHeight="1" x14ac:dyDescent="0.2">
      <c r="A132" s="195"/>
      <c r="B132" s="843" t="s">
        <v>38</v>
      </c>
      <c r="C132" s="843"/>
      <c r="D132" s="844"/>
      <c r="E132" s="844"/>
      <c r="F132" s="844"/>
      <c r="G132" s="37"/>
      <c r="H132" s="37"/>
      <c r="I132" s="37"/>
      <c r="J132" s="42"/>
      <c r="K132" s="37"/>
      <c r="L132" s="37"/>
      <c r="M132" s="37"/>
      <c r="N132" s="37"/>
      <c r="O132" s="37"/>
      <c r="P132" s="37"/>
      <c r="Q132" s="37"/>
      <c r="R132" s="37"/>
      <c r="S132" s="37"/>
      <c r="T132" s="37"/>
      <c r="U132" s="37"/>
      <c r="V132" s="189"/>
      <c r="W132" s="205"/>
      <c r="X132" s="100"/>
      <c r="Y132" s="100"/>
      <c r="Z132" s="100"/>
      <c r="AA132" s="100"/>
      <c r="AB132" s="100"/>
      <c r="AC132" s="100"/>
      <c r="AD132" s="100"/>
      <c r="AE132" s="231"/>
      <c r="AF132" s="100"/>
      <c r="AG132" s="100"/>
      <c r="AH132" s="88"/>
      <c r="AI132" s="88"/>
      <c r="AJ132" s="237"/>
    </row>
    <row r="133" spans="1:45" ht="11.25" customHeight="1" x14ac:dyDescent="0.2">
      <c r="A133" s="195"/>
      <c r="B133" s="843"/>
      <c r="C133" s="843"/>
      <c r="D133" s="844"/>
      <c r="E133" s="844"/>
      <c r="F133" s="844"/>
      <c r="G133" s="37"/>
      <c r="H133" s="37"/>
      <c r="I133" s="37"/>
      <c r="J133" s="42"/>
      <c r="K133" s="37"/>
      <c r="L133" s="37"/>
      <c r="M133" s="37"/>
      <c r="N133" s="37"/>
      <c r="O133" s="37"/>
      <c r="P133" s="37"/>
      <c r="Q133" s="37"/>
      <c r="R133" s="37"/>
      <c r="S133" s="37"/>
      <c r="T133" s="37"/>
      <c r="U133" s="37"/>
      <c r="V133" s="189"/>
      <c r="W133" s="205"/>
      <c r="X133" s="100"/>
      <c r="Y133" s="100"/>
      <c r="Z133" s="100"/>
      <c r="AA133" s="100"/>
      <c r="AB133" s="100"/>
      <c r="AC133" s="100"/>
      <c r="AD133" s="100"/>
      <c r="AE133" s="231"/>
      <c r="AF133" s="100"/>
      <c r="AG133" s="100"/>
      <c r="AH133" s="88"/>
      <c r="AI133" s="88"/>
      <c r="AJ133" s="237"/>
    </row>
    <row r="134" spans="1:45" ht="11.25" customHeight="1" x14ac:dyDescent="0.2">
      <c r="A134" s="195"/>
      <c r="B134" s="843" t="s">
        <v>27</v>
      </c>
      <c r="C134" s="843"/>
      <c r="D134" s="844"/>
      <c r="E134" s="844"/>
      <c r="F134" s="844"/>
      <c r="G134" s="37"/>
      <c r="H134" s="37"/>
      <c r="I134" s="37"/>
      <c r="J134" s="42"/>
      <c r="K134" s="37"/>
      <c r="L134" s="37"/>
      <c r="M134" s="37"/>
      <c r="N134" s="37"/>
      <c r="O134" s="37"/>
      <c r="P134" s="37"/>
      <c r="Q134" s="37"/>
      <c r="R134" s="37"/>
      <c r="S134" s="37"/>
      <c r="T134" s="37"/>
      <c r="U134" s="37"/>
      <c r="V134" s="189"/>
      <c r="W134" s="205"/>
      <c r="X134" s="100"/>
      <c r="Y134" s="100"/>
      <c r="Z134" s="100"/>
      <c r="AA134" s="100"/>
      <c r="AB134" s="100"/>
      <c r="AC134" s="100"/>
      <c r="AD134" s="100"/>
      <c r="AE134" s="231"/>
      <c r="AF134" s="100"/>
      <c r="AG134" s="100"/>
      <c r="AH134" s="88"/>
      <c r="AI134" s="88"/>
      <c r="AJ134" s="237"/>
    </row>
    <row r="135" spans="1:45" ht="11.25" customHeight="1" x14ac:dyDescent="0.2">
      <c r="A135" s="195"/>
      <c r="B135" s="843"/>
      <c r="C135" s="843"/>
      <c r="D135" s="844"/>
      <c r="E135" s="844"/>
      <c r="F135" s="844"/>
      <c r="G135" s="37"/>
      <c r="H135" s="37"/>
      <c r="I135" s="37"/>
      <c r="J135" s="42"/>
      <c r="K135" s="37"/>
      <c r="L135" s="37"/>
      <c r="M135" s="37"/>
      <c r="N135" s="37"/>
      <c r="O135" s="37"/>
      <c r="P135" s="37"/>
      <c r="Q135" s="37"/>
      <c r="R135" s="37"/>
      <c r="S135" s="37"/>
      <c r="T135" s="37"/>
      <c r="U135" s="37"/>
      <c r="V135" s="189"/>
      <c r="W135" s="205"/>
      <c r="X135" s="100"/>
      <c r="Y135" s="100"/>
      <c r="Z135" s="100"/>
      <c r="AA135" s="100"/>
      <c r="AB135" s="100"/>
      <c r="AC135" s="100"/>
      <c r="AD135" s="100"/>
      <c r="AE135" s="231"/>
      <c r="AF135" s="100"/>
      <c r="AG135" s="100"/>
      <c r="AH135" s="88"/>
      <c r="AI135" s="88"/>
      <c r="AJ135" s="237"/>
    </row>
    <row r="136" spans="1:45" ht="18.75" customHeight="1" x14ac:dyDescent="0.2">
      <c r="A136" s="196"/>
      <c r="B136" s="197"/>
      <c r="C136" s="197"/>
      <c r="D136" s="197"/>
      <c r="E136" s="197"/>
      <c r="F136" s="197"/>
      <c r="G136" s="197"/>
      <c r="H136" s="197"/>
      <c r="I136" s="197"/>
      <c r="J136" s="198"/>
      <c r="K136" s="197"/>
      <c r="L136" s="197"/>
      <c r="M136" s="197"/>
      <c r="N136" s="197"/>
      <c r="O136" s="197"/>
      <c r="P136" s="197"/>
      <c r="Q136" s="197"/>
      <c r="R136" s="197"/>
      <c r="S136" s="197"/>
      <c r="T136" s="197"/>
      <c r="U136" s="197"/>
      <c r="V136" s="193"/>
      <c r="W136" s="243"/>
      <c r="X136" s="244"/>
      <c r="Y136" s="244"/>
      <c r="Z136" s="244"/>
      <c r="AA136" s="244"/>
      <c r="AB136" s="244"/>
      <c r="AC136" s="244"/>
      <c r="AD136" s="244"/>
      <c r="AE136" s="244"/>
      <c r="AF136" s="244"/>
      <c r="AG136" s="244"/>
      <c r="AH136" s="244"/>
      <c r="AI136" s="141"/>
      <c r="AJ136" s="130"/>
    </row>
    <row r="137" spans="1:45" s="123" customFormat="1" ht="11.25" customHeight="1" x14ac:dyDescent="0.2">
      <c r="A137" s="116"/>
      <c r="B137" s="116"/>
      <c r="C137" s="116"/>
      <c r="D137" s="116"/>
      <c r="E137" s="116"/>
      <c r="F137" s="116"/>
      <c r="G137" s="116"/>
      <c r="H137" s="116"/>
      <c r="I137" s="116"/>
      <c r="J137" s="143"/>
      <c r="K137" s="116"/>
      <c r="L137" s="116"/>
      <c r="M137" s="116"/>
      <c r="N137" s="116"/>
      <c r="O137" s="116"/>
      <c r="P137" s="116"/>
      <c r="Q137" s="116"/>
      <c r="R137" s="116"/>
      <c r="S137" s="116"/>
      <c r="T137" s="116"/>
      <c r="U137" s="116"/>
      <c r="V137" s="245"/>
      <c r="X137" s="124"/>
      <c r="Y137" s="124"/>
      <c r="Z137" s="124"/>
      <c r="AA137" s="124"/>
      <c r="AB137" s="124"/>
      <c r="AC137" s="124"/>
      <c r="AD137" s="124"/>
      <c r="AE137" s="124"/>
      <c r="AF137" s="124"/>
      <c r="AG137" s="124"/>
      <c r="AH137" s="124"/>
      <c r="AI137" s="116"/>
      <c r="AJ137" s="116"/>
      <c r="AK137" s="116"/>
      <c r="AL137" s="116"/>
      <c r="AM137" s="116"/>
      <c r="AN137" s="116"/>
      <c r="AO137" s="116"/>
      <c r="AP137" s="116"/>
      <c r="AQ137" s="116"/>
      <c r="AR137" s="116"/>
      <c r="AS137" s="116"/>
    </row>
    <row r="263" spans="37:37" ht="11.25" customHeight="1" x14ac:dyDescent="0.2">
      <c r="AK263" s="116" t="b">
        <v>1</v>
      </c>
    </row>
  </sheetData>
  <sheetProtection sheet="1" objects="1" scenarios="1"/>
  <mergeCells count="35">
    <mergeCell ref="B5:P6"/>
    <mergeCell ref="M63:O63"/>
    <mergeCell ref="Q63:T63"/>
    <mergeCell ref="D7:H7"/>
    <mergeCell ref="I7:I8"/>
    <mergeCell ref="K7:O7"/>
    <mergeCell ref="P7:P8"/>
    <mergeCell ref="R7:T7"/>
    <mergeCell ref="B34:T34"/>
    <mergeCell ref="A36:U36"/>
    <mergeCell ref="A37:U37"/>
    <mergeCell ref="B7:B8"/>
    <mergeCell ref="AA39:AA40"/>
    <mergeCell ref="AB39:AB40"/>
    <mergeCell ref="A69:U69"/>
    <mergeCell ref="A70:U70"/>
    <mergeCell ref="A104:U104"/>
    <mergeCell ref="B112:F113"/>
    <mergeCell ref="B114:F115"/>
    <mergeCell ref="S64:T64"/>
    <mergeCell ref="Q64:R64"/>
    <mergeCell ref="M64:P64"/>
    <mergeCell ref="A105:U105"/>
    <mergeCell ref="B108:B109"/>
    <mergeCell ref="B110:F111"/>
    <mergeCell ref="B116:F117"/>
    <mergeCell ref="B118:F119"/>
    <mergeCell ref="B120:F121"/>
    <mergeCell ref="B122:F123"/>
    <mergeCell ref="B124:F125"/>
    <mergeCell ref="B126:F127"/>
    <mergeCell ref="B128:F129"/>
    <mergeCell ref="B130:F131"/>
    <mergeCell ref="B132:F133"/>
    <mergeCell ref="B134:F135"/>
  </mergeCells>
  <conditionalFormatting sqref="X69:AB69 Z8:AD8 R9:T32">
    <cfRule type="cellIs" dxfId="65" priority="14" stopIfTrue="1" operator="equal">
      <formula>0</formula>
    </cfRule>
  </conditionalFormatting>
  <conditionalFormatting sqref="B9:B30 K9:P30 B50:C65 AF9:AG27 D9:I30">
    <cfRule type="containsErrors" dxfId="64" priority="16">
      <formula>ISERROR(B9)</formula>
    </cfRule>
  </conditionalFormatting>
  <conditionalFormatting sqref="R9:T32">
    <cfRule type="containsErrors" dxfId="63" priority="10">
      <formula>ISERROR(R9)</formula>
    </cfRule>
  </conditionalFormatting>
  <conditionalFormatting sqref="A9:A30">
    <cfRule type="containsErrors" dxfId="62" priority="4">
      <formula>ISERROR(A9)</formula>
    </cfRule>
    <cfRule type="cellIs" dxfId="61" priority="6" operator="equal">
      <formula>0</formula>
    </cfRule>
  </conditionalFormatting>
  <conditionalFormatting sqref="B9:B30 K9:P30 B50:C65 AF9:AG27 R9:T30 D9:I30">
    <cfRule type="expression" dxfId="60" priority="15">
      <formula>$B9=$Y$4</formula>
    </cfRule>
  </conditionalFormatting>
  <conditionalFormatting sqref="A37">
    <cfRule type="containsErrors" dxfId="59" priority="3">
      <formula>ISERROR(A37)</formula>
    </cfRule>
  </conditionalFormatting>
  <conditionalFormatting sqref="A70">
    <cfRule type="containsErrors" dxfId="58" priority="2">
      <formula>ISERROR(A70)</formula>
    </cfRule>
  </conditionalFormatting>
  <conditionalFormatting sqref="A105">
    <cfRule type="containsErrors" dxfId="57" priority="1">
      <formula>ISERROR(A105)</formula>
    </cfRule>
  </conditionalFormatting>
  <hyperlinks>
    <hyperlink ref="B110:B111" location="Coverage!A1" display="Participating LA's"/>
    <hyperlink ref="B112:B113" location="IDACI!A1" display="IDACI"/>
    <hyperlink ref="B134:B135" location="'Looked After Children'!A1" display="Looked After Children"/>
    <hyperlink ref="B132:B133" location="'Court Applications'!A1" display="Court Applications"/>
    <hyperlink ref="B130:B131" location="'Child Protection Plans'!A1" display="Child Protection Plans"/>
    <hyperlink ref="B128:B129" location="'Initial CP Conferences'!A1" display="Initial Child Protection Conferences"/>
    <hyperlink ref="B126:B127" location="'Section 47 Enquiries'!A1" display="Section 47 Enquiries"/>
    <hyperlink ref="B124:B125" location="'Children in Need'!A1" display="Children in Need"/>
    <hyperlink ref="B122:B123" location="Assessments!A1" display="Assessments"/>
    <hyperlink ref="B120:B121" location="'Re-referrals'!A1" display="Re-referrals"/>
    <hyperlink ref="B118:B119" location="Referral_Source!A1" display="Referral Source"/>
    <hyperlink ref="B116:B117" location="Referrals!A1" display="Referrals"/>
    <hyperlink ref="B114:B11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2" manualBreakCount="2">
    <brk id="37" max="18" man="1"/>
    <brk id="70" max="20" man="1"/>
  </rowBreaks>
  <ignoredErrors>
    <ignoredError sqref="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macro="[0]!CheckBox1_Click" altText="">
                <anchor>
                  <from>
                    <xdr:col>22</xdr:col>
                    <xdr:colOff>66675</xdr:colOff>
                    <xdr:row>38</xdr:row>
                    <xdr:rowOff>76200</xdr:rowOff>
                  </from>
                  <to>
                    <xdr:col>35</xdr:col>
                    <xdr:colOff>47625</xdr:colOff>
                    <xdr:row>40</xdr:row>
                    <xdr:rowOff>19050</xdr:rowOff>
                  </to>
                </anchor>
              </controlPr>
            </control>
          </mc:Choice>
        </mc:AlternateContent>
        <mc:AlternateContent xmlns:mc="http://schemas.openxmlformats.org/markup-compatibility/2006">
          <mc:Choice Requires="x14">
            <control shapeId="97282" r:id="rId5" name="Check Box 2">
              <controlPr defaultSize="0" autoFill="0" autoLine="0" autoPict="0" macro="[0]!CheckBox1_Click" altText="">
                <anchor>
                  <from>
                    <xdr:col>22</xdr:col>
                    <xdr:colOff>66675</xdr:colOff>
                    <xdr:row>39</xdr:row>
                    <xdr:rowOff>161925</xdr:rowOff>
                  </from>
                  <to>
                    <xdr:col>35</xdr:col>
                    <xdr:colOff>47625</xdr:colOff>
                    <xdr:row>41</xdr:row>
                    <xdr:rowOff>19050</xdr:rowOff>
                  </to>
                </anchor>
              </controlPr>
            </control>
          </mc:Choice>
        </mc:AlternateContent>
        <mc:AlternateContent xmlns:mc="http://schemas.openxmlformats.org/markup-compatibility/2006">
          <mc:Choice Requires="x14">
            <control shapeId="97283" r:id="rId6" name="Check Box 3">
              <controlPr defaultSize="0" autoFill="0" autoLine="0" autoPict="0" macro="[0]!CheckBox1_Click" altText="">
                <anchor>
                  <from>
                    <xdr:col>22</xdr:col>
                    <xdr:colOff>66675</xdr:colOff>
                    <xdr:row>40</xdr:row>
                    <xdr:rowOff>161925</xdr:rowOff>
                  </from>
                  <to>
                    <xdr:col>35</xdr:col>
                    <xdr:colOff>47625</xdr:colOff>
                    <xdr:row>42</xdr:row>
                    <xdr:rowOff>19050</xdr:rowOff>
                  </to>
                </anchor>
              </controlPr>
            </control>
          </mc:Choice>
        </mc:AlternateContent>
        <mc:AlternateContent xmlns:mc="http://schemas.openxmlformats.org/markup-compatibility/2006">
          <mc:Choice Requires="x14">
            <control shapeId="97284" r:id="rId7" name="Check Box 4">
              <controlPr defaultSize="0" autoFill="0" autoLine="0" autoPict="0" macro="[0]!CheckBox1_Click" altText="">
                <anchor>
                  <from>
                    <xdr:col>22</xdr:col>
                    <xdr:colOff>66675</xdr:colOff>
                    <xdr:row>41</xdr:row>
                    <xdr:rowOff>161925</xdr:rowOff>
                  </from>
                  <to>
                    <xdr:col>35</xdr:col>
                    <xdr:colOff>47625</xdr:colOff>
                    <xdr:row>43</xdr:row>
                    <xdr:rowOff>19050</xdr:rowOff>
                  </to>
                </anchor>
              </controlPr>
            </control>
          </mc:Choice>
        </mc:AlternateContent>
        <mc:AlternateContent xmlns:mc="http://schemas.openxmlformats.org/markup-compatibility/2006">
          <mc:Choice Requires="x14">
            <control shapeId="97285" r:id="rId8" name="Check Box 5">
              <controlPr defaultSize="0" autoFill="0" autoLine="0" autoPict="0" macro="[0]!CheckBox1_Click" altText="">
                <anchor>
                  <from>
                    <xdr:col>22</xdr:col>
                    <xdr:colOff>66675</xdr:colOff>
                    <xdr:row>42</xdr:row>
                    <xdr:rowOff>161925</xdr:rowOff>
                  </from>
                  <to>
                    <xdr:col>35</xdr:col>
                    <xdr:colOff>47625</xdr:colOff>
                    <xdr:row>44</xdr:row>
                    <xdr:rowOff>19050</xdr:rowOff>
                  </to>
                </anchor>
              </controlPr>
            </control>
          </mc:Choice>
        </mc:AlternateContent>
        <mc:AlternateContent xmlns:mc="http://schemas.openxmlformats.org/markup-compatibility/2006">
          <mc:Choice Requires="x14">
            <control shapeId="97286" r:id="rId9" name="Check Box 6">
              <controlPr defaultSize="0" autoFill="0" autoLine="0" autoPict="0" macro="[0]!CheckBox1_Click" altText="">
                <anchor>
                  <from>
                    <xdr:col>22</xdr:col>
                    <xdr:colOff>66675</xdr:colOff>
                    <xdr:row>43</xdr:row>
                    <xdr:rowOff>161925</xdr:rowOff>
                  </from>
                  <to>
                    <xdr:col>35</xdr:col>
                    <xdr:colOff>47625</xdr:colOff>
                    <xdr:row>45</xdr:row>
                    <xdr:rowOff>19050</xdr:rowOff>
                  </to>
                </anchor>
              </controlPr>
            </control>
          </mc:Choice>
        </mc:AlternateContent>
        <mc:AlternateContent xmlns:mc="http://schemas.openxmlformats.org/markup-compatibility/2006">
          <mc:Choice Requires="x14">
            <control shapeId="97287" r:id="rId10" name="Check Box 7">
              <controlPr defaultSize="0" autoFill="0" autoLine="0" autoPict="0" macro="[0]!CheckBox1_Click" altText="">
                <anchor>
                  <from>
                    <xdr:col>22</xdr:col>
                    <xdr:colOff>66675</xdr:colOff>
                    <xdr:row>44</xdr:row>
                    <xdr:rowOff>161925</xdr:rowOff>
                  </from>
                  <to>
                    <xdr:col>35</xdr:col>
                    <xdr:colOff>47625</xdr:colOff>
                    <xdr:row>46</xdr:row>
                    <xdr:rowOff>19050</xdr:rowOff>
                  </to>
                </anchor>
              </controlPr>
            </control>
          </mc:Choice>
        </mc:AlternateContent>
        <mc:AlternateContent xmlns:mc="http://schemas.openxmlformats.org/markup-compatibility/2006">
          <mc:Choice Requires="x14">
            <control shapeId="97288" r:id="rId11" name="Check Box 8">
              <controlPr defaultSize="0" autoFill="0" autoLine="0" autoPict="0" macro="[0]!CheckBox1_Click" altText="">
                <anchor>
                  <from>
                    <xdr:col>22</xdr:col>
                    <xdr:colOff>66675</xdr:colOff>
                    <xdr:row>45</xdr:row>
                    <xdr:rowOff>161925</xdr:rowOff>
                  </from>
                  <to>
                    <xdr:col>35</xdr:col>
                    <xdr:colOff>47625</xdr:colOff>
                    <xdr:row>47</xdr:row>
                    <xdr:rowOff>19050</xdr:rowOff>
                  </to>
                </anchor>
              </controlPr>
            </control>
          </mc:Choice>
        </mc:AlternateContent>
        <mc:AlternateContent xmlns:mc="http://schemas.openxmlformats.org/markup-compatibility/2006">
          <mc:Choice Requires="x14">
            <control shapeId="97289" r:id="rId12" name="Check Box 9">
              <controlPr defaultSize="0" autoFill="0" autoLine="0" autoPict="0" macro="[0]!CheckBox1_Click" altText="">
                <anchor>
                  <from>
                    <xdr:col>22</xdr:col>
                    <xdr:colOff>66675</xdr:colOff>
                    <xdr:row>46</xdr:row>
                    <xdr:rowOff>161925</xdr:rowOff>
                  </from>
                  <to>
                    <xdr:col>35</xdr:col>
                    <xdr:colOff>47625</xdr:colOff>
                    <xdr:row>48</xdr:row>
                    <xdr:rowOff>19050</xdr:rowOff>
                  </to>
                </anchor>
              </controlPr>
            </control>
          </mc:Choice>
        </mc:AlternateContent>
        <mc:AlternateContent xmlns:mc="http://schemas.openxmlformats.org/markup-compatibility/2006">
          <mc:Choice Requires="x14">
            <control shapeId="97290" r:id="rId13" name="Check Box 10">
              <controlPr defaultSize="0" autoFill="0" autoLine="0" autoPict="0" macro="[0]!CheckBox1_Click" altText="">
                <anchor>
                  <from>
                    <xdr:col>22</xdr:col>
                    <xdr:colOff>66675</xdr:colOff>
                    <xdr:row>47</xdr:row>
                    <xdr:rowOff>161925</xdr:rowOff>
                  </from>
                  <to>
                    <xdr:col>35</xdr:col>
                    <xdr:colOff>47625</xdr:colOff>
                    <xdr:row>49</xdr:row>
                    <xdr:rowOff>19050</xdr:rowOff>
                  </to>
                </anchor>
              </controlPr>
            </control>
          </mc:Choice>
        </mc:AlternateContent>
        <mc:AlternateContent xmlns:mc="http://schemas.openxmlformats.org/markup-compatibility/2006">
          <mc:Choice Requires="x14">
            <control shapeId="97291" r:id="rId14" name="Check Box 11">
              <controlPr defaultSize="0" autoFill="0" autoLine="0" autoPict="0" macro="[0]!CheckBox1_Click" altText="">
                <anchor>
                  <from>
                    <xdr:col>22</xdr:col>
                    <xdr:colOff>66675</xdr:colOff>
                    <xdr:row>48</xdr:row>
                    <xdr:rowOff>161925</xdr:rowOff>
                  </from>
                  <to>
                    <xdr:col>35</xdr:col>
                    <xdr:colOff>47625</xdr:colOff>
                    <xdr:row>50</xdr:row>
                    <xdr:rowOff>19050</xdr:rowOff>
                  </to>
                </anchor>
              </controlPr>
            </control>
          </mc:Choice>
        </mc:AlternateContent>
        <mc:AlternateContent xmlns:mc="http://schemas.openxmlformats.org/markup-compatibility/2006">
          <mc:Choice Requires="x14">
            <control shapeId="97292" r:id="rId15" name="Check Box 12">
              <controlPr defaultSize="0" autoFill="0" autoLine="0" autoPict="0" macro="[0]!CheckBox1_Click" altText="">
                <anchor>
                  <from>
                    <xdr:col>22</xdr:col>
                    <xdr:colOff>66675</xdr:colOff>
                    <xdr:row>49</xdr:row>
                    <xdr:rowOff>161925</xdr:rowOff>
                  </from>
                  <to>
                    <xdr:col>35</xdr:col>
                    <xdr:colOff>47625</xdr:colOff>
                    <xdr:row>51</xdr:row>
                    <xdr:rowOff>19050</xdr:rowOff>
                  </to>
                </anchor>
              </controlPr>
            </control>
          </mc:Choice>
        </mc:AlternateContent>
        <mc:AlternateContent xmlns:mc="http://schemas.openxmlformats.org/markup-compatibility/2006">
          <mc:Choice Requires="x14">
            <control shapeId="97293" r:id="rId16" name="Check Box 13">
              <controlPr defaultSize="0" autoFill="0" autoLine="0" autoPict="0" macro="[0]!CheckBox1_Click" altText="">
                <anchor>
                  <from>
                    <xdr:col>22</xdr:col>
                    <xdr:colOff>66675</xdr:colOff>
                    <xdr:row>50</xdr:row>
                    <xdr:rowOff>161925</xdr:rowOff>
                  </from>
                  <to>
                    <xdr:col>35</xdr:col>
                    <xdr:colOff>47625</xdr:colOff>
                    <xdr:row>52</xdr:row>
                    <xdr:rowOff>19050</xdr:rowOff>
                  </to>
                </anchor>
              </controlPr>
            </control>
          </mc:Choice>
        </mc:AlternateContent>
        <mc:AlternateContent xmlns:mc="http://schemas.openxmlformats.org/markup-compatibility/2006">
          <mc:Choice Requires="x14">
            <control shapeId="97294" r:id="rId17" name="Check Box 14">
              <controlPr defaultSize="0" autoFill="0" autoLine="0" autoPict="0" macro="[0]!CheckBox1_Click" altText="">
                <anchor>
                  <from>
                    <xdr:col>22</xdr:col>
                    <xdr:colOff>66675</xdr:colOff>
                    <xdr:row>51</xdr:row>
                    <xdr:rowOff>161925</xdr:rowOff>
                  </from>
                  <to>
                    <xdr:col>35</xdr:col>
                    <xdr:colOff>47625</xdr:colOff>
                    <xdr:row>53</xdr:row>
                    <xdr:rowOff>19050</xdr:rowOff>
                  </to>
                </anchor>
              </controlPr>
            </control>
          </mc:Choice>
        </mc:AlternateContent>
        <mc:AlternateContent xmlns:mc="http://schemas.openxmlformats.org/markup-compatibility/2006">
          <mc:Choice Requires="x14">
            <control shapeId="97295" r:id="rId18" name="Check Box 15">
              <controlPr defaultSize="0" autoFill="0" autoLine="0" autoPict="0" macro="[0]!CheckBox1_Click" altText="">
                <anchor>
                  <from>
                    <xdr:col>22</xdr:col>
                    <xdr:colOff>66675</xdr:colOff>
                    <xdr:row>52</xdr:row>
                    <xdr:rowOff>161925</xdr:rowOff>
                  </from>
                  <to>
                    <xdr:col>35</xdr:col>
                    <xdr:colOff>47625</xdr:colOff>
                    <xdr:row>54</xdr:row>
                    <xdr:rowOff>19050</xdr:rowOff>
                  </to>
                </anchor>
              </controlPr>
            </control>
          </mc:Choice>
        </mc:AlternateContent>
        <mc:AlternateContent xmlns:mc="http://schemas.openxmlformats.org/markup-compatibility/2006">
          <mc:Choice Requires="x14">
            <control shapeId="97296" r:id="rId19" name="Check Box 16">
              <controlPr defaultSize="0" autoFill="0" autoLine="0" autoPict="0" macro="[0]!CheckBox1_Click" altText="">
                <anchor>
                  <from>
                    <xdr:col>22</xdr:col>
                    <xdr:colOff>66675</xdr:colOff>
                    <xdr:row>53</xdr:row>
                    <xdr:rowOff>161925</xdr:rowOff>
                  </from>
                  <to>
                    <xdr:col>35</xdr:col>
                    <xdr:colOff>47625</xdr:colOff>
                    <xdr:row>55</xdr:row>
                    <xdr:rowOff>19050</xdr:rowOff>
                  </to>
                </anchor>
              </controlPr>
            </control>
          </mc:Choice>
        </mc:AlternateContent>
        <mc:AlternateContent xmlns:mc="http://schemas.openxmlformats.org/markup-compatibility/2006">
          <mc:Choice Requires="x14">
            <control shapeId="97297" r:id="rId20" name="Check Box 17">
              <controlPr defaultSize="0" autoFill="0" autoLine="0" autoPict="0" macro="[0]!CheckBox1_Click" altText="">
                <anchor>
                  <from>
                    <xdr:col>22</xdr:col>
                    <xdr:colOff>66675</xdr:colOff>
                    <xdr:row>56</xdr:row>
                    <xdr:rowOff>161925</xdr:rowOff>
                  </from>
                  <to>
                    <xdr:col>35</xdr:col>
                    <xdr:colOff>47625</xdr:colOff>
                    <xdr:row>58</xdr:row>
                    <xdr:rowOff>19050</xdr:rowOff>
                  </to>
                </anchor>
              </controlPr>
            </control>
          </mc:Choice>
        </mc:AlternateContent>
        <mc:AlternateContent xmlns:mc="http://schemas.openxmlformats.org/markup-compatibility/2006">
          <mc:Choice Requires="x14">
            <control shapeId="97298" r:id="rId21" name="Check Box 18">
              <controlPr defaultSize="0" autoFill="0" autoLine="0" autoPict="0" macro="[0]!CheckBox1_Click" altText="">
                <anchor>
                  <from>
                    <xdr:col>22</xdr:col>
                    <xdr:colOff>66675</xdr:colOff>
                    <xdr:row>57</xdr:row>
                    <xdr:rowOff>161925</xdr:rowOff>
                  </from>
                  <to>
                    <xdr:col>35</xdr:col>
                    <xdr:colOff>47625</xdr:colOff>
                    <xdr:row>59</xdr:row>
                    <xdr:rowOff>19050</xdr:rowOff>
                  </to>
                </anchor>
              </controlPr>
            </control>
          </mc:Choice>
        </mc:AlternateContent>
        <mc:AlternateContent xmlns:mc="http://schemas.openxmlformats.org/markup-compatibility/2006">
          <mc:Choice Requires="x14">
            <control shapeId="97299" r:id="rId22" name="Check Box 19">
              <controlPr defaultSize="0" autoFill="0" autoLine="0" autoPict="0" macro="[0]!CheckBox1_Click" altText="">
                <anchor>
                  <from>
                    <xdr:col>22</xdr:col>
                    <xdr:colOff>66675</xdr:colOff>
                    <xdr:row>58</xdr:row>
                    <xdr:rowOff>161925</xdr:rowOff>
                  </from>
                  <to>
                    <xdr:col>35</xdr:col>
                    <xdr:colOff>47625</xdr:colOff>
                    <xdr:row>60</xdr:row>
                    <xdr:rowOff>19050</xdr:rowOff>
                  </to>
                </anchor>
              </controlPr>
            </control>
          </mc:Choice>
        </mc:AlternateContent>
        <mc:AlternateContent xmlns:mc="http://schemas.openxmlformats.org/markup-compatibility/2006">
          <mc:Choice Requires="x14">
            <control shapeId="97300" r:id="rId23" name="Check Box 20">
              <controlPr defaultSize="0" autoFill="0" autoLine="0" autoPict="0" macro="[0]!CheckBox1_Click" altText="">
                <anchor>
                  <from>
                    <xdr:col>22</xdr:col>
                    <xdr:colOff>66675</xdr:colOff>
                    <xdr:row>59</xdr:row>
                    <xdr:rowOff>161925</xdr:rowOff>
                  </from>
                  <to>
                    <xdr:col>35</xdr:col>
                    <xdr:colOff>47625</xdr:colOff>
                    <xdr:row>61</xdr:row>
                    <xdr:rowOff>19050</xdr:rowOff>
                  </to>
                </anchor>
              </controlPr>
            </control>
          </mc:Choice>
        </mc:AlternateContent>
        <mc:AlternateContent xmlns:mc="http://schemas.openxmlformats.org/markup-compatibility/2006">
          <mc:Choice Requires="x14">
            <control shapeId="97301" r:id="rId24" name="Check Box 21">
              <controlPr defaultSize="0" autoFill="0" autoLine="0" autoPict="0" macro="[0]!CheckBox1_Click" altText="">
                <anchor>
                  <from>
                    <xdr:col>22</xdr:col>
                    <xdr:colOff>66675</xdr:colOff>
                    <xdr:row>60</xdr:row>
                    <xdr:rowOff>161925</xdr:rowOff>
                  </from>
                  <to>
                    <xdr:col>35</xdr:col>
                    <xdr:colOff>47625</xdr:colOff>
                    <xdr:row>62</xdr:row>
                    <xdr:rowOff>19050</xdr:rowOff>
                  </to>
                </anchor>
              </controlPr>
            </control>
          </mc:Choice>
        </mc:AlternateContent>
        <mc:AlternateContent xmlns:mc="http://schemas.openxmlformats.org/markup-compatibility/2006">
          <mc:Choice Requires="x14">
            <control shapeId="97302" r:id="rId25" name="Check Box 22">
              <controlPr defaultSize="0" autoFill="0" autoLine="0" autoPict="0" macro="[0]!CheckBox1_Click" altText="">
                <anchor>
                  <from>
                    <xdr:col>22</xdr:col>
                    <xdr:colOff>66675</xdr:colOff>
                    <xdr:row>54</xdr:row>
                    <xdr:rowOff>161925</xdr:rowOff>
                  </from>
                  <to>
                    <xdr:col>35</xdr:col>
                    <xdr:colOff>47625</xdr:colOff>
                    <xdr:row>56</xdr:row>
                    <xdr:rowOff>19050</xdr:rowOff>
                  </to>
                </anchor>
              </controlPr>
            </control>
          </mc:Choice>
        </mc:AlternateContent>
        <mc:AlternateContent xmlns:mc="http://schemas.openxmlformats.org/markup-compatibility/2006">
          <mc:Choice Requires="x14">
            <control shapeId="97303" r:id="rId26" name="Check Box 23">
              <controlPr defaultSize="0" autoFill="0" autoLine="0" autoPict="0" macro="[0]!CheckBox1_Click" altText="">
                <anchor>
                  <from>
                    <xdr:col>22</xdr:col>
                    <xdr:colOff>66675</xdr:colOff>
                    <xdr:row>55</xdr:row>
                    <xdr:rowOff>161925</xdr:rowOff>
                  </from>
                  <to>
                    <xdr:col>35</xdr:col>
                    <xdr:colOff>47625</xdr:colOff>
                    <xdr:row>57</xdr:row>
                    <xdr:rowOff>19050</xdr:rowOff>
                  </to>
                </anchor>
              </controlPr>
            </control>
          </mc:Choice>
        </mc:AlternateContent>
        <mc:AlternateContent xmlns:mc="http://schemas.openxmlformats.org/markup-compatibility/2006">
          <mc:Choice Requires="x14">
            <control shapeId="97304" r:id="rId27" name="Check Box 24">
              <controlPr defaultSize="0" autoFill="0" autoLine="0" autoPict="0" macro="[0]!CheckBox1_Click" altText="">
                <anchor>
                  <from>
                    <xdr:col>22</xdr:col>
                    <xdr:colOff>66675</xdr:colOff>
                    <xdr:row>61</xdr:row>
                    <xdr:rowOff>161925</xdr:rowOff>
                  </from>
                  <to>
                    <xdr:col>35</xdr:col>
                    <xdr:colOff>47625</xdr:colOff>
                    <xdr:row>63</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rgb="FFFFFF00"/>
  </sheetPr>
  <dimension ref="A1:BD33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3.57031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56" width="9.140625" style="116" hidden="1" customWidth="1"/>
    <col min="57" max="62" width="9.140625" style="116" customWidth="1"/>
    <col min="6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91</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913" t="s">
        <v>158</v>
      </c>
      <c r="C5" s="913"/>
      <c r="D5" s="913"/>
      <c r="E5" s="913"/>
      <c r="F5" s="913"/>
      <c r="G5" s="913"/>
      <c r="H5" s="913"/>
      <c r="I5" s="913"/>
      <c r="J5" s="913"/>
      <c r="K5" s="913"/>
      <c r="L5" s="913"/>
      <c r="M5" s="913"/>
      <c r="N5" s="913"/>
      <c r="O5" s="913"/>
      <c r="P5" s="913"/>
      <c r="Q5" s="913"/>
      <c r="R5" s="913"/>
      <c r="S5" s="913"/>
      <c r="T5" s="913"/>
      <c r="U5" s="173"/>
      <c r="V5" s="190"/>
      <c r="W5" s="206"/>
      <c r="X5" s="97"/>
      <c r="Y5" s="97"/>
      <c r="Z5" s="97"/>
      <c r="AA5" s="97"/>
      <c r="AB5" s="97"/>
      <c r="AC5" s="97"/>
      <c r="AD5" s="97"/>
      <c r="AE5" s="97"/>
      <c r="AF5" s="97"/>
      <c r="AG5" s="97"/>
      <c r="AH5" s="97"/>
      <c r="AI5" s="97"/>
      <c r="AJ5" s="238"/>
    </row>
    <row r="6" spans="1:44" ht="13.5" customHeight="1" x14ac:dyDescent="0.2">
      <c r="A6" s="171"/>
      <c r="B6" s="913"/>
      <c r="C6" s="913"/>
      <c r="D6" s="913"/>
      <c r="E6" s="913"/>
      <c r="F6" s="913"/>
      <c r="G6" s="913"/>
      <c r="H6" s="913"/>
      <c r="I6" s="913"/>
      <c r="J6" s="913"/>
      <c r="K6" s="913"/>
      <c r="L6" s="913"/>
      <c r="M6" s="913"/>
      <c r="N6" s="913"/>
      <c r="O6" s="913"/>
      <c r="P6" s="913"/>
      <c r="Q6" s="913"/>
      <c r="R6" s="913"/>
      <c r="S6" s="913"/>
      <c r="T6" s="913"/>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5">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171</v>
      </c>
      <c r="E9" s="150">
        <v>140</v>
      </c>
      <c r="F9" s="150">
        <v>163</v>
      </c>
      <c r="G9" s="150">
        <v>158</v>
      </c>
      <c r="H9" s="678">
        <v>261</v>
      </c>
      <c r="I9" s="461">
        <f>IF(H9=0,"",(H9-E9)/E9)</f>
        <v>0.86428571428571432</v>
      </c>
      <c r="J9" s="152"/>
      <c r="K9" s="153">
        <f>IF(D9=0,#N/A,D9/Population!C8*10000)</f>
        <v>64.285714285714278</v>
      </c>
      <c r="L9" s="153">
        <f>IF(E9=0,#N/A,E9/Population!D8*10000)</f>
        <v>51.660516605166052</v>
      </c>
      <c r="M9" s="153">
        <f>IF(F9=0,#N/A,F9/Population!E8*10000)</f>
        <v>58.633093525179859</v>
      </c>
      <c r="N9" s="153">
        <f>IF(G9=0,#N/A,G9/Population!F8*10000)</f>
        <v>56.028368794326241</v>
      </c>
      <c r="O9" s="154">
        <f>IF(H9=0,#N/A,H9/Population!G8*10000)</f>
        <v>92.638602967274792</v>
      </c>
      <c r="P9" s="466">
        <f>IF(ISNA(VLOOKUP(B9,$AF$9:$AH$27,3,FALSE)),"--",VLOOKUP(B9,$AF$9:$AH$27,3,FALSE))</f>
        <v>16</v>
      </c>
      <c r="Q9" s="106"/>
      <c r="R9" s="456">
        <f>IDACI!C8</f>
        <v>11</v>
      </c>
      <c r="S9" s="457">
        <f>(R9*$Y$68)+$Z$68</f>
        <v>51.509599999999999</v>
      </c>
      <c r="T9" s="458">
        <f>O9-S9</f>
        <v>41.129002967274793</v>
      </c>
      <c r="U9" s="175"/>
      <c r="V9" s="191"/>
      <c r="W9" s="208"/>
      <c r="X9" s="213" t="str">
        <f t="shared" ref="X9:X32" si="1">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92.638602967274792</v>
      </c>
      <c r="AH9" s="216">
        <f>RANK(AG9,$AG$9:$AG$27,1)</f>
        <v>16</v>
      </c>
      <c r="AI9" s="239"/>
      <c r="AJ9" s="240"/>
    </row>
    <row r="10" spans="1:44" s="138" customFormat="1" ht="13.5" customHeight="1" x14ac:dyDescent="0.2">
      <c r="A10" s="610" t="e">
        <f>VLOOKUP(B10,Sheet1!$B$4:$C$25,2,FALSE)</f>
        <v>#N/A</v>
      </c>
      <c r="B10" s="675" t="s">
        <v>47</v>
      </c>
      <c r="C10" s="133"/>
      <c r="D10" s="150">
        <v>385</v>
      </c>
      <c r="E10" s="150">
        <v>427</v>
      </c>
      <c r="F10" s="150">
        <v>472</v>
      </c>
      <c r="G10" s="150">
        <v>544</v>
      </c>
      <c r="H10" s="678">
        <v>471</v>
      </c>
      <c r="I10" s="461">
        <f t="shared" ref="I10:I30" si="2">IF(H10=0,"",(H10-E10)/E10)</f>
        <v>0.10304449648711944</v>
      </c>
      <c r="J10" s="152"/>
      <c r="K10" s="153">
        <f>IF(D10=0,#N/A,D10/Population!C9*10000)</f>
        <v>76.69322709163346</v>
      </c>
      <c r="L10" s="153">
        <f>IF(E10=0,#N/A,E10/Population!D9*10000)</f>
        <v>84.554455445544562</v>
      </c>
      <c r="M10" s="153">
        <f>IF(F10=0,#N/A,F10/Population!E9*10000)</f>
        <v>92.54901960784315</v>
      </c>
      <c r="N10" s="153">
        <f>IF(G10=0,#N/A,G10/Population!F9*10000)</f>
        <v>106.25000000000001</v>
      </c>
      <c r="O10" s="154">
        <f>IF(H10=0,#N/A,H10/Population!G9*10000)</f>
        <v>91.846882861098649</v>
      </c>
      <c r="P10" s="466">
        <f t="shared" ref="P10:P30" si="3">IF(ISNA(VLOOKUP(B10,$AF$9:$AH$27,3,FALSE)),"--",VLOOKUP(B10,$AF$9:$AH$27,3,FALSE))</f>
        <v>15</v>
      </c>
      <c r="Q10" s="106"/>
      <c r="R10" s="456">
        <f>IDACI!C9</f>
        <v>18.3</v>
      </c>
      <c r="S10" s="457">
        <f t="shared" ref="S10:S32" si="4">(R10*$Y$68)+$Z$68</f>
        <v>64.821880000000007</v>
      </c>
      <c r="T10" s="458">
        <f t="shared" ref="T10:T32" si="5">O10-S10</f>
        <v>27.025002861098642</v>
      </c>
      <c r="U10" s="175"/>
      <c r="V10" s="191"/>
      <c r="W10" s="208"/>
      <c r="X10" s="213" t="str">
        <f t="shared" si="1"/>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154">
        <f t="shared" ref="AG10:AG21" si="7">O10</f>
        <v>91.846882861098649</v>
      </c>
      <c r="AH10" s="216">
        <f t="shared" ref="AH10:AH27" si="8">RANK(AG10,$AG$9:$AG$27,1)</f>
        <v>15</v>
      </c>
      <c r="AI10" s="239"/>
      <c r="AJ10" s="240"/>
    </row>
    <row r="11" spans="1:44" s="138" customFormat="1" ht="13.5" customHeight="1" x14ac:dyDescent="0.2">
      <c r="A11" s="610" t="e">
        <f>VLOOKUP(B11,Sheet1!$B$4:$C$25,2,FALSE)</f>
        <v>#N/A</v>
      </c>
      <c r="B11" s="149" t="s">
        <v>11</v>
      </c>
      <c r="C11" s="133"/>
      <c r="D11" s="150">
        <v>241</v>
      </c>
      <c r="E11" s="150">
        <v>328</v>
      </c>
      <c r="F11" s="150">
        <v>511</v>
      </c>
      <c r="G11" s="150">
        <v>749</v>
      </c>
      <c r="H11" s="678">
        <v>866</v>
      </c>
      <c r="I11" s="461">
        <f t="shared" si="2"/>
        <v>1.6402439024390243</v>
      </c>
      <c r="J11" s="152"/>
      <c r="K11" s="153">
        <f>IF(D11=0,#N/A,D11/Population!C10*10000)</f>
        <v>20.722269991401546</v>
      </c>
      <c r="L11" s="153">
        <f>IF(E11=0,#N/A,E11/Population!D10*10000)</f>
        <v>27.891156462585034</v>
      </c>
      <c r="M11" s="153">
        <f>IF(F11=0,#N/A,F11/Population!E10*10000)</f>
        <v>42.97729184188394</v>
      </c>
      <c r="N11" s="153">
        <f>IF(G11=0,#N/A,G11/Population!F10*10000)</f>
        <v>62.106135986733001</v>
      </c>
      <c r="O11" s="154">
        <f>IF(H11=0,#N/A,H11/Population!G10*10000)</f>
        <v>70.864530911173844</v>
      </c>
      <c r="P11" s="466">
        <f t="shared" si="3"/>
        <v>13</v>
      </c>
      <c r="Q11" s="106"/>
      <c r="R11" s="456">
        <f>IDACI!C10</f>
        <v>9.8000000000000007</v>
      </c>
      <c r="S11" s="457">
        <f t="shared" si="4"/>
        <v>49.321280000000002</v>
      </c>
      <c r="T11" s="458">
        <f t="shared" si="5"/>
        <v>21.543250911173843</v>
      </c>
      <c r="U11" s="175"/>
      <c r="V11" s="191"/>
      <c r="W11" s="208"/>
      <c r="X11" s="213" t="str">
        <f t="shared" si="1"/>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154">
        <f t="shared" si="7"/>
        <v>70.864530911173844</v>
      </c>
      <c r="AH11" s="216">
        <f t="shared" si="8"/>
        <v>13</v>
      </c>
      <c r="AI11" s="239"/>
      <c r="AJ11" s="240"/>
    </row>
    <row r="12" spans="1:44" s="138" customFormat="1" ht="13.5" customHeight="1" x14ac:dyDescent="0.2">
      <c r="A12" s="610" t="e">
        <f>VLOOKUP(B12,Sheet1!$B$4:$C$25,2,FALSE)</f>
        <v>#N/A</v>
      </c>
      <c r="B12" s="149" t="s">
        <v>5</v>
      </c>
      <c r="C12" s="133"/>
      <c r="D12" s="150">
        <v>641</v>
      </c>
      <c r="E12" s="155">
        <v>635</v>
      </c>
      <c r="F12" s="150">
        <v>625</v>
      </c>
      <c r="G12" s="150">
        <v>483</v>
      </c>
      <c r="H12" s="678">
        <v>623</v>
      </c>
      <c r="I12" s="461">
        <f t="shared" si="2"/>
        <v>-1.889763779527559E-2</v>
      </c>
      <c r="J12" s="152"/>
      <c r="K12" s="153">
        <f>IF(D12=0,#N/A,D12/Population!C11*10000)</f>
        <v>61.398467432950191</v>
      </c>
      <c r="L12" s="153">
        <f>IF(E12=0,#N/A,E12/Population!D11*10000)</f>
        <v>60.591603053435115</v>
      </c>
      <c r="M12" s="153">
        <f>IF(F12=0,#N/A,F12/Population!E11*10000)</f>
        <v>59.297912713472485</v>
      </c>
      <c r="N12" s="153">
        <f>IF(G12=0,#N/A,G12/Population!F11*10000)</f>
        <v>45.609065155807372</v>
      </c>
      <c r="O12" s="154">
        <f>IF(H12=0,#N/A,H12/Population!G11*10000)</f>
        <v>58.816309961009409</v>
      </c>
      <c r="P12" s="466">
        <f t="shared" si="3"/>
        <v>8</v>
      </c>
      <c r="Q12" s="106"/>
      <c r="R12" s="456">
        <f>IDACI!C11</f>
        <v>17.399999999999999</v>
      </c>
      <c r="S12" s="457">
        <f t="shared" si="4"/>
        <v>63.180639999999997</v>
      </c>
      <c r="T12" s="458">
        <f t="shared" si="5"/>
        <v>-4.3643300389905875</v>
      </c>
      <c r="U12" s="175"/>
      <c r="V12" s="191"/>
      <c r="W12" s="208"/>
      <c r="X12" s="213" t="str">
        <f t="shared" si="1"/>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154">
        <f t="shared" si="7"/>
        <v>58.816309961009409</v>
      </c>
      <c r="AH12" s="216">
        <f t="shared" si="8"/>
        <v>8</v>
      </c>
      <c r="AI12" s="239"/>
      <c r="AJ12" s="240"/>
    </row>
    <row r="13" spans="1:44" s="138" customFormat="1" ht="13.5" customHeight="1" x14ac:dyDescent="0.2">
      <c r="A13" s="610" t="e">
        <f>VLOOKUP(B13,Sheet1!$B$4:$C$25,2,FALSE)</f>
        <v>#N/A</v>
      </c>
      <c r="B13" s="149" t="s">
        <v>7</v>
      </c>
      <c r="C13" s="133"/>
      <c r="D13" s="150">
        <v>1286</v>
      </c>
      <c r="E13" s="150">
        <v>1527</v>
      </c>
      <c r="F13" s="156">
        <v>2114</v>
      </c>
      <c r="G13" s="156">
        <v>1900</v>
      </c>
      <c r="H13" s="678">
        <v>1869</v>
      </c>
      <c r="I13" s="461">
        <f t="shared" si="2"/>
        <v>0.22396856581532418</v>
      </c>
      <c r="J13" s="152"/>
      <c r="K13" s="153">
        <f>IF(D13=0,#N/A,D13/Population!C12*10000)</f>
        <v>45.7814168743325</v>
      </c>
      <c r="L13" s="153">
        <f>IF(E13=0,#N/A,E13/Population!D12*10000)</f>
        <v>54.168144732174532</v>
      </c>
      <c r="M13" s="153">
        <f>IF(F13=0,#N/A,F13/Population!E12*10000)</f>
        <v>75.097690941385437</v>
      </c>
      <c r="N13" s="153">
        <f>IF(G13=0,#N/A,G13/Population!F12*10000)</f>
        <v>67.399787158566866</v>
      </c>
      <c r="O13" s="154">
        <f>IF(H13=0,#N/A,H13/Population!G12*10000)</f>
        <v>66.091212238013227</v>
      </c>
      <c r="P13" s="466">
        <f t="shared" si="3"/>
        <v>10</v>
      </c>
      <c r="Q13" s="106"/>
      <c r="R13" s="456">
        <f>IDACI!C12</f>
        <v>11.799999999999999</v>
      </c>
      <c r="S13" s="457">
        <f t="shared" si="4"/>
        <v>52.96848</v>
      </c>
      <c r="T13" s="458">
        <f t="shared" si="5"/>
        <v>13.122732238013228</v>
      </c>
      <c r="U13" s="175"/>
      <c r="V13" s="191"/>
      <c r="W13" s="208"/>
      <c r="X13" s="213" t="str">
        <f t="shared" si="1"/>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154">
        <f t="shared" si="7"/>
        <v>66.091212238013227</v>
      </c>
      <c r="AH13" s="216">
        <f t="shared" si="8"/>
        <v>10</v>
      </c>
      <c r="AI13" s="239"/>
      <c r="AJ13" s="240"/>
    </row>
    <row r="14" spans="1:44" s="138" customFormat="1" ht="13.5" customHeight="1" x14ac:dyDescent="0.2">
      <c r="A14" s="610" t="e">
        <f>VLOOKUP(B14,Sheet1!$B$4:$C$25,2,FALSE)</f>
        <v>#N/A</v>
      </c>
      <c r="B14" s="149" t="s">
        <v>2</v>
      </c>
      <c r="C14" s="133"/>
      <c r="D14" s="150">
        <v>139</v>
      </c>
      <c r="E14" s="150">
        <v>254</v>
      </c>
      <c r="F14" s="150">
        <v>329</v>
      </c>
      <c r="G14" s="150">
        <v>375</v>
      </c>
      <c r="H14" s="678">
        <v>288</v>
      </c>
      <c r="I14" s="461">
        <f t="shared" si="2"/>
        <v>0.13385826771653545</v>
      </c>
      <c r="J14" s="152"/>
      <c r="K14" s="153">
        <f>IF(D14=0,#N/A,D14/Population!C13*10000)</f>
        <v>53.46153846153846</v>
      </c>
      <c r="L14" s="153">
        <f>IF(E14=0,#N/A,E14/Population!D13*10000)</f>
        <v>98.449612403100772</v>
      </c>
      <c r="M14" s="153">
        <f>IF(F14=0,#N/A,F14/Population!E13*10000)</f>
        <v>129.01960784313727</v>
      </c>
      <c r="N14" s="153">
        <f>IF(G14=0,#N/A,G14/Population!F13*10000)</f>
        <v>148.22134387351778</v>
      </c>
      <c r="O14" s="154">
        <f>IF(H14=0,#N/A,H14/Population!G13*10000)</f>
        <v>114.28571428571429</v>
      </c>
      <c r="P14" s="466">
        <f t="shared" si="3"/>
        <v>18</v>
      </c>
      <c r="Q14" s="106"/>
      <c r="R14" s="456">
        <f>IDACI!C13</f>
        <v>20.399999999999999</v>
      </c>
      <c r="S14" s="457">
        <f t="shared" si="4"/>
        <v>68.651439999999994</v>
      </c>
      <c r="T14" s="458">
        <f t="shared" si="5"/>
        <v>45.634274285714298</v>
      </c>
      <c r="U14" s="175"/>
      <c r="V14" s="191"/>
      <c r="W14" s="208"/>
      <c r="X14" s="213" t="str">
        <f t="shared" si="1"/>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154">
        <f t="shared" si="7"/>
        <v>114.28571428571429</v>
      </c>
      <c r="AH14" s="216">
        <f t="shared" si="8"/>
        <v>18</v>
      </c>
      <c r="AI14" s="239"/>
      <c r="AJ14" s="240"/>
      <c r="AR14" s="138" t="s">
        <v>106</v>
      </c>
    </row>
    <row r="15" spans="1:44" s="138" customFormat="1" ht="13.5" customHeight="1" x14ac:dyDescent="0.2">
      <c r="A15" s="610" t="e">
        <f>VLOOKUP(B15,Sheet1!$B$4:$C$25,2,FALSE)</f>
        <v>#N/A</v>
      </c>
      <c r="B15" s="149" t="s">
        <v>12</v>
      </c>
      <c r="C15" s="133"/>
      <c r="D15" s="150">
        <v>1369</v>
      </c>
      <c r="E15" s="150">
        <v>1568</v>
      </c>
      <c r="F15" s="150">
        <v>1798</v>
      </c>
      <c r="G15" s="150">
        <v>1549</v>
      </c>
      <c r="H15" s="678">
        <v>1494</v>
      </c>
      <c r="I15" s="461">
        <f t="shared" si="2"/>
        <v>-4.7193877551020405E-2</v>
      </c>
      <c r="J15" s="152"/>
      <c r="K15" s="153">
        <f>IF(D15=0,#N/A,D15/Population!C14*10000)</f>
        <v>42.266131522074708</v>
      </c>
      <c r="L15" s="153">
        <f>IF(E15=0,#N/A,E15/Population!D14*10000)</f>
        <v>48.157248157248155</v>
      </c>
      <c r="M15" s="153">
        <f>IF(F15=0,#N/A,F15/Population!E14*10000)</f>
        <v>54.766981419433442</v>
      </c>
      <c r="N15" s="153">
        <f>IF(G15=0,#N/A,G15/Population!F14*10000)</f>
        <v>46.882566585956418</v>
      </c>
      <c r="O15" s="154">
        <f>IF(H15=0,#N/A,H15/Population!G14*10000)</f>
        <v>44.858802864477774</v>
      </c>
      <c r="P15" s="466">
        <f t="shared" si="3"/>
        <v>4</v>
      </c>
      <c r="Q15" s="106"/>
      <c r="R15" s="456">
        <f>IDACI!C14</f>
        <v>17.8</v>
      </c>
      <c r="S15" s="457">
        <f t="shared" si="4"/>
        <v>63.910080000000008</v>
      </c>
      <c r="T15" s="458">
        <f t="shared" si="5"/>
        <v>-19.051277135522234</v>
      </c>
      <c r="U15" s="175"/>
      <c r="V15" s="191"/>
      <c r="W15" s="208"/>
      <c r="X15" s="213" t="str">
        <f t="shared" si="1"/>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154">
        <f t="shared" si="7"/>
        <v>44.858802864477774</v>
      </c>
      <c r="AH15" s="216">
        <f t="shared" si="8"/>
        <v>4</v>
      </c>
      <c r="AI15" s="239"/>
      <c r="AJ15" s="240"/>
    </row>
    <row r="16" spans="1:44" s="138" customFormat="1" ht="13.5" customHeight="1" x14ac:dyDescent="0.2">
      <c r="A16" s="610" t="e">
        <f>VLOOKUP(B16,Sheet1!$B$4:$C$25,2,FALSE)</f>
        <v>#N/A</v>
      </c>
      <c r="B16" s="149" t="s">
        <v>3</v>
      </c>
      <c r="C16" s="133"/>
      <c r="D16" s="150">
        <v>239</v>
      </c>
      <c r="E16" s="390">
        <v>431</v>
      </c>
      <c r="F16" s="390">
        <v>606</v>
      </c>
      <c r="G16" s="390">
        <v>607</v>
      </c>
      <c r="H16" s="678">
        <v>351</v>
      </c>
      <c r="I16" s="461">
        <f t="shared" si="2"/>
        <v>-0.18561484918793503</v>
      </c>
      <c r="J16" s="152"/>
      <c r="K16" s="153">
        <f>IF(D16=0,#N/A,D16/Population!C15*10000)</f>
        <v>39.244663382594418</v>
      </c>
      <c r="L16" s="153">
        <f>IF(E16=0,#N/A,E16/Population!D15*10000)</f>
        <v>69.967532467532465</v>
      </c>
      <c r="M16" s="153">
        <f>IF(F16=0,#N/A,F16/Population!E15*10000)</f>
        <v>96.96</v>
      </c>
      <c r="N16" s="153">
        <f>IF(G16=0,#N/A,G16/Population!F15*10000)</f>
        <v>96.044303797468359</v>
      </c>
      <c r="O16" s="154">
        <f>IF(H16=0,#N/A,H16/Population!G15*10000)</f>
        <v>55.104636011115126</v>
      </c>
      <c r="P16" s="466">
        <f t="shared" si="3"/>
        <v>6</v>
      </c>
      <c r="Q16" s="106"/>
      <c r="R16" s="456">
        <f>IDACI!C15</f>
        <v>22</v>
      </c>
      <c r="S16" s="457">
        <f t="shared" si="4"/>
        <v>71.569199999999995</v>
      </c>
      <c r="T16" s="458">
        <f t="shared" si="5"/>
        <v>-16.464563988884869</v>
      </c>
      <c r="U16" s="175"/>
      <c r="V16" s="191"/>
      <c r="W16" s="208"/>
      <c r="X16" s="213" t="str">
        <f t="shared" si="1"/>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154">
        <f t="shared" si="7"/>
        <v>55.104636011115126</v>
      </c>
      <c r="AH16" s="216">
        <f t="shared" si="8"/>
        <v>6</v>
      </c>
      <c r="AI16" s="239"/>
      <c r="AJ16" s="240"/>
    </row>
    <row r="17" spans="1:36" s="138" customFormat="1" ht="13.5" customHeight="1" x14ac:dyDescent="0.2">
      <c r="A17" s="610" t="e">
        <f>VLOOKUP(B17,Sheet1!$B$4:$C$25,2,FALSE)</f>
        <v>#N/A</v>
      </c>
      <c r="B17" s="149" t="s">
        <v>13</v>
      </c>
      <c r="C17" s="133"/>
      <c r="D17" s="150">
        <v>74</v>
      </c>
      <c r="E17" s="150">
        <v>73</v>
      </c>
      <c r="F17" s="150">
        <v>118</v>
      </c>
      <c r="G17" s="150">
        <v>120</v>
      </c>
      <c r="H17" s="678">
        <v>147</v>
      </c>
      <c r="I17" s="461">
        <f t="shared" si="2"/>
        <v>1.0136986301369864</v>
      </c>
      <c r="J17" s="152"/>
      <c r="K17" s="153">
        <f>IF(D17=0,#N/A,D17/Population!C16*10000)</f>
        <v>11.67192429022082</v>
      </c>
      <c r="L17" s="153">
        <f>IF(E17=0,#N/A,E17/Population!D16*10000)</f>
        <v>11.40625</v>
      </c>
      <c r="M17" s="153">
        <f>IF(F17=0,#N/A,F17/Population!E16*10000)</f>
        <v>18.098159509202453</v>
      </c>
      <c r="N17" s="153">
        <f>IF(G17=0,#N/A,G17/Population!F16*10000)</f>
        <v>18.154311649016641</v>
      </c>
      <c r="O17" s="154">
        <f>IF(H17=0,#N/A,H17/Population!G16*10000)</f>
        <v>21.892592261638818</v>
      </c>
      <c r="P17" s="466">
        <f t="shared" si="3"/>
        <v>1</v>
      </c>
      <c r="Q17" s="106"/>
      <c r="R17" s="456">
        <f>IDACI!C16</f>
        <v>19.7</v>
      </c>
      <c r="S17" s="457">
        <f t="shared" si="4"/>
        <v>67.374920000000003</v>
      </c>
      <c r="T17" s="458">
        <f t="shared" si="5"/>
        <v>-45.482327738361185</v>
      </c>
      <c r="U17" s="175"/>
      <c r="V17" s="191"/>
      <c r="W17" s="208"/>
      <c r="X17" s="213" t="str">
        <f t="shared" si="1"/>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154">
        <f t="shared" si="7"/>
        <v>21.892592261638818</v>
      </c>
      <c r="AH17" s="216">
        <f t="shared" si="8"/>
        <v>1</v>
      </c>
      <c r="AI17" s="239"/>
      <c r="AJ17" s="240"/>
    </row>
    <row r="18" spans="1:36" s="138" customFormat="1" ht="13.5" customHeight="1" x14ac:dyDescent="0.2">
      <c r="A18" s="610" t="e">
        <f>VLOOKUP(B18,Sheet1!$B$4:$C$25,2,FALSE)</f>
        <v>#N/A</v>
      </c>
      <c r="B18" s="149" t="s">
        <v>14</v>
      </c>
      <c r="C18" s="133"/>
      <c r="D18" s="150">
        <v>485</v>
      </c>
      <c r="E18" s="150">
        <v>617</v>
      </c>
      <c r="F18" s="150">
        <v>721</v>
      </c>
      <c r="G18" s="150">
        <v>778</v>
      </c>
      <c r="H18" s="678">
        <v>920</v>
      </c>
      <c r="I18" s="461">
        <f t="shared" si="2"/>
        <v>0.49108589951377635</v>
      </c>
      <c r="J18" s="152"/>
      <c r="K18" s="153">
        <f>IF(D18=0,#N/A,D18/Population!C17*10000)</f>
        <v>34.84195402298851</v>
      </c>
      <c r="L18" s="153">
        <f>IF(E18=0,#N/A,E18/Population!D17*10000)</f>
        <v>43.977191732002851</v>
      </c>
      <c r="M18" s="153">
        <f>IF(F18=0,#N/A,F18/Population!E17*10000)</f>
        <v>51.062322946175634</v>
      </c>
      <c r="N18" s="153">
        <f>IF(G18=0,#N/A,G18/Population!F17*10000)</f>
        <v>54.866008462623412</v>
      </c>
      <c r="O18" s="154">
        <f>IF(H18=0,#N/A,H18/Population!G17*10000)</f>
        <v>64.382037411562166</v>
      </c>
      <c r="P18" s="466">
        <f t="shared" si="3"/>
        <v>9</v>
      </c>
      <c r="Q18" s="106"/>
      <c r="R18" s="456">
        <f>IDACI!C17</f>
        <v>11.799999999999999</v>
      </c>
      <c r="S18" s="457">
        <f t="shared" si="4"/>
        <v>52.96848</v>
      </c>
      <c r="T18" s="458">
        <f t="shared" si="5"/>
        <v>11.413557411562167</v>
      </c>
      <c r="U18" s="175"/>
      <c r="V18" s="191"/>
      <c r="W18" s="208"/>
      <c r="X18" s="213" t="str">
        <f t="shared" si="1"/>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154">
        <f t="shared" si="7"/>
        <v>64.382037411562166</v>
      </c>
      <c r="AH18" s="216">
        <f t="shared" si="8"/>
        <v>9</v>
      </c>
      <c r="AI18" s="239"/>
      <c r="AJ18" s="240"/>
    </row>
    <row r="19" spans="1:36" s="138" customFormat="1" ht="13.5" customHeight="1" x14ac:dyDescent="0.2">
      <c r="A19" s="610" t="e">
        <f>VLOOKUP(B19,Sheet1!$B$4:$C$25,2,FALSE)</f>
        <v>#N/A</v>
      </c>
      <c r="B19" s="149" t="s">
        <v>15</v>
      </c>
      <c r="C19" s="133"/>
      <c r="D19" s="150">
        <v>197</v>
      </c>
      <c r="E19" s="150">
        <v>259</v>
      </c>
      <c r="F19" s="150">
        <v>287</v>
      </c>
      <c r="G19" s="150">
        <v>336</v>
      </c>
      <c r="H19" s="678">
        <v>299</v>
      </c>
      <c r="I19" s="461">
        <f t="shared" si="2"/>
        <v>0.15444015444015444</v>
      </c>
      <c r="J19" s="152"/>
      <c r="K19" s="153">
        <f>IF(D19=0,#N/A,D19/Population!C18*10000)</f>
        <v>46.572104018912533</v>
      </c>
      <c r="L19" s="153">
        <f>IF(E19=0,#N/A,E19/Population!D18*10000)</f>
        <v>60.798122065727696</v>
      </c>
      <c r="M19" s="153">
        <f>IF(F19=0,#N/A,F19/Population!E18*10000)</f>
        <v>66.129032258064512</v>
      </c>
      <c r="N19" s="153">
        <f>IF(G19=0,#N/A,G19/Population!F18*10000)</f>
        <v>76.712328767123282</v>
      </c>
      <c r="O19" s="154">
        <f>IF(H19=0,#N/A,H19/Population!G18*10000)</f>
        <v>67.954545454545453</v>
      </c>
      <c r="P19" s="466">
        <f t="shared" si="3"/>
        <v>11</v>
      </c>
      <c r="Q19" s="106"/>
      <c r="R19" s="456">
        <f>IDACI!C18</f>
        <v>23.799999999999997</v>
      </c>
      <c r="S19" s="457">
        <f t="shared" si="4"/>
        <v>74.851680000000002</v>
      </c>
      <c r="T19" s="458">
        <f t="shared" si="5"/>
        <v>-6.8971345454545485</v>
      </c>
      <c r="U19" s="175"/>
      <c r="V19" s="191"/>
      <c r="W19" s="208"/>
      <c r="X19" s="213" t="str">
        <f t="shared" si="1"/>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154">
        <f t="shared" si="7"/>
        <v>67.954545454545453</v>
      </c>
      <c r="AH19" s="216">
        <f t="shared" si="8"/>
        <v>11</v>
      </c>
      <c r="AI19" s="239"/>
      <c r="AJ19" s="240"/>
    </row>
    <row r="20" spans="1:36" s="138" customFormat="1" ht="13.5" customHeight="1" x14ac:dyDescent="0.2">
      <c r="A20" s="610" t="e">
        <f>VLOOKUP(B20,Sheet1!$B$4:$C$25,2,FALSE)</f>
        <v>#N/A</v>
      </c>
      <c r="B20" s="149" t="s">
        <v>4</v>
      </c>
      <c r="C20" s="133"/>
      <c r="D20" s="150">
        <v>173</v>
      </c>
      <c r="E20" s="150">
        <v>229</v>
      </c>
      <c r="F20" s="150">
        <v>301</v>
      </c>
      <c r="G20" s="150">
        <v>430</v>
      </c>
      <c r="H20" s="678">
        <v>528</v>
      </c>
      <c r="I20" s="461">
        <f t="shared" si="2"/>
        <v>1.3056768558951966</v>
      </c>
      <c r="J20" s="152"/>
      <c r="K20" s="153">
        <f>IF(D20=0,#N/A,D20/Population!C19*10000)</f>
        <v>50.882352941176471</v>
      </c>
      <c r="L20" s="153">
        <f>IF(E20=0,#N/A,E20/Population!D19*10000)</f>
        <v>65.994236311239192</v>
      </c>
      <c r="M20" s="153">
        <f>IF(F20=0,#N/A,F20/Population!E19*10000)</f>
        <v>83.844011142061291</v>
      </c>
      <c r="N20" s="153">
        <f>IF(G20=0,#N/A,G20/Population!F19*10000)</f>
        <v>118.13186813186813</v>
      </c>
      <c r="O20" s="154">
        <f>IF(H20=0,#N/A,H20/Population!G19*10000)</f>
        <v>144.10087060942658</v>
      </c>
      <c r="P20" s="466">
        <f t="shared" si="3"/>
        <v>19</v>
      </c>
      <c r="Q20" s="106"/>
      <c r="R20" s="456">
        <f>IDACI!C19</f>
        <v>19.8</v>
      </c>
      <c r="S20" s="457">
        <f t="shared" si="4"/>
        <v>67.557280000000006</v>
      </c>
      <c r="T20" s="458">
        <f t="shared" si="5"/>
        <v>76.543590609426573</v>
      </c>
      <c r="U20" s="175"/>
      <c r="V20" s="191"/>
      <c r="W20" s="208"/>
      <c r="X20" s="213" t="str">
        <f t="shared" si="1"/>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154">
        <f t="shared" si="7"/>
        <v>144.10087060942658</v>
      </c>
      <c r="AH20" s="216">
        <f t="shared" si="8"/>
        <v>19</v>
      </c>
      <c r="AI20" s="239"/>
      <c r="AJ20" s="240"/>
    </row>
    <row r="21" spans="1:36" s="138" customFormat="1" ht="13.5" customHeight="1" x14ac:dyDescent="0.2">
      <c r="A21" s="610" t="e">
        <f>VLOOKUP(B21,Sheet1!$B$4:$C$25,2,FALSE)</f>
        <v>#N/A</v>
      </c>
      <c r="B21" s="149" t="s">
        <v>16</v>
      </c>
      <c r="C21" s="133"/>
      <c r="D21" s="150">
        <v>201</v>
      </c>
      <c r="E21" s="150">
        <v>397</v>
      </c>
      <c r="F21" s="150">
        <v>382</v>
      </c>
      <c r="G21" s="150">
        <v>351</v>
      </c>
      <c r="H21" s="678">
        <v>338</v>
      </c>
      <c r="I21" s="461">
        <f t="shared" si="2"/>
        <v>-0.1486146095717884</v>
      </c>
      <c r="J21" s="152"/>
      <c r="K21" s="153">
        <f>IF(D21=0,#N/A,D21/Population!C20*10000)</f>
        <v>52.89473684210526</v>
      </c>
      <c r="L21" s="153">
        <f>IF(E21=0,#N/A,E21/Population!D20*10000)</f>
        <v>102.05655526992288</v>
      </c>
      <c r="M21" s="153">
        <f>IF(F21=0,#N/A,F21/Population!E20*10000)</f>
        <v>95.739348370927317</v>
      </c>
      <c r="N21" s="153">
        <f>IF(G21=0,#N/A,G21/Population!F20*10000)</f>
        <v>86.453201970443359</v>
      </c>
      <c r="O21" s="154">
        <f>IF(H21=0,#N/A,H21/Population!G20*10000)</f>
        <v>81.630681543737623</v>
      </c>
      <c r="P21" s="466">
        <f t="shared" si="3"/>
        <v>14</v>
      </c>
      <c r="Q21" s="106"/>
      <c r="R21" s="456">
        <f>IDACI!C20</f>
        <v>19.5</v>
      </c>
      <c r="S21" s="457">
        <f t="shared" si="4"/>
        <v>67.010199999999998</v>
      </c>
      <c r="T21" s="458">
        <f t="shared" si="5"/>
        <v>14.620481543737625</v>
      </c>
      <c r="U21" s="175"/>
      <c r="V21" s="191"/>
      <c r="W21" s="208"/>
      <c r="X21" s="213" t="str">
        <f t="shared" si="1"/>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154">
        <f t="shared" si="7"/>
        <v>81.630681543737623</v>
      </c>
      <c r="AH21" s="216">
        <f t="shared" si="8"/>
        <v>14</v>
      </c>
      <c r="AI21" s="239"/>
      <c r="AJ21" s="240"/>
    </row>
    <row r="22" spans="1:36" s="138" customFormat="1" ht="13.5" customHeight="1" x14ac:dyDescent="0.2">
      <c r="A22" s="610" t="e">
        <f>VLOOKUP(B22,Sheet1!$B$4:$C$25,2,FALSE)</f>
        <v>#N/A</v>
      </c>
      <c r="B22" s="149" t="s">
        <v>93</v>
      </c>
      <c r="C22" s="133"/>
      <c r="D22" s="150">
        <v>498</v>
      </c>
      <c r="E22" s="150">
        <v>575</v>
      </c>
      <c r="F22" s="150">
        <v>707</v>
      </c>
      <c r="G22" s="150">
        <v>478</v>
      </c>
      <c r="H22" s="678">
        <v>661</v>
      </c>
      <c r="I22" s="461">
        <f t="shared" si="2"/>
        <v>0.14956521739130435</v>
      </c>
      <c r="J22" s="152"/>
      <c r="K22" s="153">
        <f>IF(D22=0,#N/A,D22/Population!C21*10000)</f>
        <v>45.772058823529413</v>
      </c>
      <c r="L22" s="153">
        <f>IF(E22=0,#N/A,E22/Population!D21*10000)</f>
        <v>52.849264705882355</v>
      </c>
      <c r="M22" s="153">
        <f>IF(F22=0,#N/A,F22/Population!E21*10000)</f>
        <v>64.921946740128561</v>
      </c>
      <c r="N22" s="153">
        <f>IF(G22=0,#N/A,G22/Population!F21*10000)</f>
        <v>43.772893772893774</v>
      </c>
      <c r="O22" s="154">
        <f>IF(H22=0,#N/A,H22/Population!G21*10000)</f>
        <v>60.278869566010378</v>
      </c>
      <c r="P22" s="491" t="str">
        <f t="shared" si="3"/>
        <v>--</v>
      </c>
      <c r="Q22" s="106"/>
      <c r="R22" s="456">
        <f>IDACI!C21</f>
        <v>14.8</v>
      </c>
      <c r="S22" s="457">
        <f t="shared" si="4"/>
        <v>58.439280000000004</v>
      </c>
      <c r="T22" s="458">
        <f t="shared" si="5"/>
        <v>1.8395895660103747</v>
      </c>
      <c r="U22" s="175"/>
      <c r="V22" s="191"/>
      <c r="W22" s="208"/>
      <c r="X22" s="213" t="str">
        <f t="shared" si="1"/>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92.783711749263531</v>
      </c>
      <c r="AH22" s="216">
        <f t="shared" si="8"/>
        <v>17</v>
      </c>
      <c r="AI22" s="239"/>
      <c r="AJ22" s="240"/>
    </row>
    <row r="23" spans="1:36" s="138" customFormat="1" ht="13.5" customHeight="1" x14ac:dyDescent="0.2">
      <c r="A23" s="610" t="e">
        <f>VLOOKUP(B23,Sheet1!$B$4:$C$25,2,FALSE)</f>
        <v>#N/A</v>
      </c>
      <c r="B23" s="149" t="s">
        <v>17</v>
      </c>
      <c r="C23" s="133"/>
      <c r="D23" s="150">
        <v>426</v>
      </c>
      <c r="E23" s="150">
        <v>463</v>
      </c>
      <c r="F23" s="150">
        <v>495</v>
      </c>
      <c r="G23" s="150">
        <v>555</v>
      </c>
      <c r="H23" s="678">
        <v>463</v>
      </c>
      <c r="I23" s="461">
        <f t="shared" si="2"/>
        <v>0</v>
      </c>
      <c r="J23" s="152"/>
      <c r="K23" s="153">
        <f>IF(D23=0,#N/A,D23/Population!C22*10000)</f>
        <v>91.612903225806448</v>
      </c>
      <c r="L23" s="153">
        <f>IF(E23=0,#N/A,E23/Population!D22*10000)</f>
        <v>97.679324894514778</v>
      </c>
      <c r="M23" s="153">
        <f>IF(F23=0,#N/A,F23/Population!E22*10000)</f>
        <v>101.85185185185186</v>
      </c>
      <c r="N23" s="153">
        <f>IF(G23=0,#N/A,G23/Population!F22*10000)</f>
        <v>112.80487804878048</v>
      </c>
      <c r="O23" s="154">
        <f>IF(H23=0,#N/A,H23/Population!G22*10000)</f>
        <v>92.783711749263531</v>
      </c>
      <c r="P23" s="466">
        <f t="shared" si="3"/>
        <v>17</v>
      </c>
      <c r="Q23" s="106"/>
      <c r="R23" s="456">
        <f>IDACI!C22</f>
        <v>25</v>
      </c>
      <c r="S23" s="457">
        <f t="shared" si="4"/>
        <v>77.040000000000006</v>
      </c>
      <c r="T23" s="458">
        <f t="shared" si="5"/>
        <v>15.743711749263525</v>
      </c>
      <c r="U23" s="175"/>
      <c r="V23" s="191"/>
      <c r="W23" s="208"/>
      <c r="X23" s="213" t="str">
        <f t="shared" si="1"/>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52.200973748933393</v>
      </c>
      <c r="AH23" s="216">
        <f>RANK(AG23,$AG$9:$AG$27,1)</f>
        <v>5</v>
      </c>
      <c r="AI23" s="239"/>
      <c r="AJ23" s="240"/>
    </row>
    <row r="24" spans="1:36" s="138" customFormat="1" ht="13.5" customHeight="1" x14ac:dyDescent="0.2">
      <c r="A24" s="610" t="e">
        <f>VLOOKUP(B24,Sheet1!$B$4:$C$25,2,FALSE)</f>
        <v>#N/A</v>
      </c>
      <c r="B24" s="149" t="s">
        <v>8</v>
      </c>
      <c r="C24" s="133"/>
      <c r="D24" s="150">
        <v>1053</v>
      </c>
      <c r="E24" s="150">
        <v>1123</v>
      </c>
      <c r="F24" s="150">
        <v>1222</v>
      </c>
      <c r="G24" s="150">
        <v>1220</v>
      </c>
      <c r="H24" s="678">
        <v>1352</v>
      </c>
      <c r="I24" s="461">
        <f t="shared" si="2"/>
        <v>0.20391807658058772</v>
      </c>
      <c r="J24" s="152"/>
      <c r="K24" s="153">
        <f>IF(D24=0,#N/A,D24/Population!C23*10000)</f>
        <v>42.1875</v>
      </c>
      <c r="L24" s="153">
        <f>IF(E24=0,#N/A,E24/Population!D23*10000)</f>
        <v>44.563492063492063</v>
      </c>
      <c r="M24" s="153">
        <f>IF(F24=0,#N/A,F24/Population!E23*10000)</f>
        <v>47.996857816182249</v>
      </c>
      <c r="N24" s="153">
        <f>IF(G24=0,#N/A,G24/Population!F23*10000)</f>
        <v>47.581903276131051</v>
      </c>
      <c r="O24" s="154">
        <f>IF(H24=0,#N/A,H24/Population!G23*10000)</f>
        <v>52.200973748933393</v>
      </c>
      <c r="P24" s="466">
        <f t="shared" si="3"/>
        <v>5</v>
      </c>
      <c r="Q24" s="106"/>
      <c r="R24" s="456">
        <f>IDACI!C23</f>
        <v>9.7000000000000011</v>
      </c>
      <c r="S24" s="457">
        <f t="shared" si="4"/>
        <v>49.138919999999999</v>
      </c>
      <c r="T24" s="458">
        <f t="shared" si="5"/>
        <v>3.0620537489333941</v>
      </c>
      <c r="U24" s="175"/>
      <c r="V24" s="191"/>
      <c r="W24" s="208"/>
      <c r="X24" s="213" t="str">
        <f t="shared" si="1"/>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69.021179482897779</v>
      </c>
      <c r="AH24" s="216">
        <f t="shared" si="8"/>
        <v>12</v>
      </c>
      <c r="AI24" s="239"/>
      <c r="AJ24" s="240"/>
    </row>
    <row r="25" spans="1:36" s="138" customFormat="1" ht="13.5" customHeight="1" x14ac:dyDescent="0.2">
      <c r="A25" s="610" t="e">
        <f>VLOOKUP(B25,Sheet1!$B$4:$C$25,2,FALSE)</f>
        <v>#N/A</v>
      </c>
      <c r="B25" s="149" t="s">
        <v>123</v>
      </c>
      <c r="C25" s="133"/>
      <c r="D25" s="150">
        <v>201</v>
      </c>
      <c r="E25" s="150">
        <v>307</v>
      </c>
      <c r="F25" s="150">
        <v>309</v>
      </c>
      <c r="G25" s="150">
        <v>346</v>
      </c>
      <c r="H25" s="678">
        <v>387</v>
      </c>
      <c r="I25" s="461">
        <f t="shared" si="2"/>
        <v>0.26058631921824105</v>
      </c>
      <c r="J25" s="152"/>
      <c r="K25" s="153">
        <f>IF(D25=0,#N/A,D25/Population!C24*10000)</f>
        <v>42.405063291139243</v>
      </c>
      <c r="L25" s="153">
        <f>IF(E25=0,#N/A,E25/Population!D24*10000)</f>
        <v>64.091858037578291</v>
      </c>
      <c r="M25" s="153">
        <f>IF(F25=0,#N/A,F25/Population!E24*10000)</f>
        <v>63.580246913580247</v>
      </c>
      <c r="N25" s="153">
        <f>IF(G25=0,#N/A,G25/Population!F24*10000)</f>
        <v>70.612244897959187</v>
      </c>
      <c r="O25" s="154">
        <f>IF(H25=0,#N/A,H25/Population!G24*10000)</f>
        <v>78.241882657393546</v>
      </c>
      <c r="P25" s="491" t="str">
        <f t="shared" si="3"/>
        <v>--</v>
      </c>
      <c r="Q25" s="106"/>
      <c r="R25" s="456">
        <f>IDACI!C24</f>
        <v>17.2</v>
      </c>
      <c r="S25" s="457">
        <f t="shared" si="4"/>
        <v>62.815919999999998</v>
      </c>
      <c r="T25" s="458">
        <f t="shared" si="5"/>
        <v>15.425962657393548</v>
      </c>
      <c r="U25" s="175"/>
      <c r="V25" s="191"/>
      <c r="W25" s="208"/>
      <c r="X25" s="213" t="str">
        <f t="shared" si="1"/>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39.589895261438855</v>
      </c>
      <c r="AH25" s="216">
        <f t="shared" si="8"/>
        <v>3</v>
      </c>
      <c r="AI25" s="239"/>
      <c r="AJ25" s="240"/>
    </row>
    <row r="26" spans="1:36" s="138" customFormat="1" ht="13.5" customHeight="1" x14ac:dyDescent="0.2">
      <c r="A26" s="610" t="e">
        <f>VLOOKUP(B26,Sheet1!$B$4:$C$25,2,FALSE)</f>
        <v>#N/A</v>
      </c>
      <c r="B26" s="149" t="s">
        <v>124</v>
      </c>
      <c r="C26" s="133"/>
      <c r="D26" s="150">
        <v>257</v>
      </c>
      <c r="E26" s="150">
        <v>275</v>
      </c>
      <c r="F26" s="150">
        <v>299</v>
      </c>
      <c r="G26" s="150">
        <v>325</v>
      </c>
      <c r="H26" s="678">
        <v>362</v>
      </c>
      <c r="I26" s="461">
        <f t="shared" si="2"/>
        <v>0.31636363636363635</v>
      </c>
      <c r="J26" s="152"/>
      <c r="K26" s="153">
        <f>IF(D26=0,#N/A,D26/Population!C25*10000)</f>
        <v>103.21285140562249</v>
      </c>
      <c r="L26" s="153">
        <f>IF(E26=0,#N/A,E26/Population!D25*10000)</f>
        <v>110.88709677419355</v>
      </c>
      <c r="M26" s="153">
        <f>IF(F26=0,#N/A,F26/Population!E25*10000)</f>
        <v>119.12350597609561</v>
      </c>
      <c r="N26" s="153">
        <f>IF(G26=0,#N/A,G26/Population!F25*10000)</f>
        <v>128.96825396825395</v>
      </c>
      <c r="O26" s="154">
        <f>IF(H26=0,#N/A,H26/Population!G25*10000)</f>
        <v>142.67134355417176</v>
      </c>
      <c r="P26" s="491" t="str">
        <f t="shared" si="3"/>
        <v>--</v>
      </c>
      <c r="Q26" s="106"/>
      <c r="R26" s="456">
        <f>IDACI!C25</f>
        <v>24.1</v>
      </c>
      <c r="S26" s="457">
        <f t="shared" si="4"/>
        <v>75.39876000000001</v>
      </c>
      <c r="T26" s="458">
        <f t="shared" si="5"/>
        <v>67.272583554171746</v>
      </c>
      <c r="U26" s="175"/>
      <c r="V26" s="191"/>
      <c r="W26" s="208"/>
      <c r="X26" s="213" t="str">
        <f t="shared" si="1"/>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56.764981273408239</v>
      </c>
      <c r="AH26" s="216">
        <f t="shared" si="8"/>
        <v>7</v>
      </c>
      <c r="AI26" s="239"/>
      <c r="AJ26" s="240"/>
    </row>
    <row r="27" spans="1:36" s="138" customFormat="1" ht="13.5" customHeight="1" x14ac:dyDescent="0.2">
      <c r="A27" s="610" t="e">
        <f>VLOOKUP(B27,Sheet1!$B$4:$C$25,2,FALSE)</f>
        <v>#N/A</v>
      </c>
      <c r="B27" s="149" t="s">
        <v>18</v>
      </c>
      <c r="C27" s="133"/>
      <c r="D27" s="150">
        <v>126</v>
      </c>
      <c r="E27" s="155">
        <v>158</v>
      </c>
      <c r="F27" s="150">
        <v>207</v>
      </c>
      <c r="G27" s="150">
        <v>240</v>
      </c>
      <c r="H27" s="678">
        <v>248</v>
      </c>
      <c r="I27" s="461">
        <f t="shared" si="2"/>
        <v>0.569620253164557</v>
      </c>
      <c r="J27" s="152"/>
      <c r="K27" s="153">
        <f>IF(D27=0,#N/A,D27/Population!C26*10000)</f>
        <v>35.097493036211695</v>
      </c>
      <c r="L27" s="153">
        <f>IF(E27=0,#N/A,E27/Population!D26*10000)</f>
        <v>44.257703081232492</v>
      </c>
      <c r="M27" s="153">
        <f>IF(F27=0,#N/A,F27/Population!E26*10000)</f>
        <v>58.146067415730336</v>
      </c>
      <c r="N27" s="153">
        <f>IF(G27=0,#N/A,G27/Population!F26*10000)</f>
        <v>67.226890756302524</v>
      </c>
      <c r="O27" s="154">
        <f>IF(H27=0,#N/A,H27/Population!G26*10000)</f>
        <v>69.021179482897779</v>
      </c>
      <c r="P27" s="466">
        <f t="shared" si="3"/>
        <v>12</v>
      </c>
      <c r="Q27" s="106"/>
      <c r="R27" s="456">
        <f>IDACI!C26</f>
        <v>10.4</v>
      </c>
      <c r="S27" s="457">
        <f t="shared" si="4"/>
        <v>50.415440000000004</v>
      </c>
      <c r="T27" s="458">
        <f t="shared" si="5"/>
        <v>18.605739482897775</v>
      </c>
      <c r="U27" s="175"/>
      <c r="V27" s="191"/>
      <c r="W27" s="208"/>
      <c r="X27" s="213" t="str">
        <f t="shared" si="1"/>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23.409347957600147</v>
      </c>
      <c r="AH27" s="216">
        <f t="shared" si="8"/>
        <v>2</v>
      </c>
      <c r="AI27" s="239"/>
      <c r="AJ27" s="240"/>
    </row>
    <row r="28" spans="1:36" s="138" customFormat="1" ht="13.5" customHeight="1" x14ac:dyDescent="0.2">
      <c r="A28" s="610" t="e">
        <f>VLOOKUP(B28,Sheet1!$B$4:$C$25,2,FALSE)</f>
        <v>#N/A</v>
      </c>
      <c r="B28" s="149" t="s">
        <v>6</v>
      </c>
      <c r="C28" s="133"/>
      <c r="D28" s="150">
        <v>571</v>
      </c>
      <c r="E28" s="155">
        <v>695</v>
      </c>
      <c r="F28" s="150">
        <v>869</v>
      </c>
      <c r="G28" s="150">
        <v>671</v>
      </c>
      <c r="H28" s="678">
        <v>680</v>
      </c>
      <c r="I28" s="461">
        <f t="shared" si="2"/>
        <v>-2.1582733812949641E-2</v>
      </c>
      <c r="J28" s="152"/>
      <c r="K28" s="153">
        <f>IF(D28=0,#N/A,D28/Population!C27*10000)</f>
        <v>34.480676328502412</v>
      </c>
      <c r="L28" s="153">
        <f>IF(E28=0,#N/A,E28/Population!D27*10000)</f>
        <v>41.616766467065872</v>
      </c>
      <c r="M28" s="153">
        <f>IF(F28=0,#N/A,F28/Population!E27*10000)</f>
        <v>51.481042654028435</v>
      </c>
      <c r="N28" s="153">
        <f>IF(G28=0,#N/A,G28/Population!F27*10000)</f>
        <v>39.377934272300465</v>
      </c>
      <c r="O28" s="154">
        <f>IF(H28=0,#N/A,H28/Population!G27*10000)</f>
        <v>39.589895261438855</v>
      </c>
      <c r="P28" s="466">
        <f t="shared" si="3"/>
        <v>3</v>
      </c>
      <c r="Q28" s="106"/>
      <c r="R28" s="456">
        <f>IDACI!C27</f>
        <v>12.9</v>
      </c>
      <c r="S28" s="457">
        <f t="shared" si="4"/>
        <v>54.974440000000001</v>
      </c>
      <c r="T28" s="458">
        <f t="shared" si="5"/>
        <v>-15.384544738561146</v>
      </c>
      <c r="U28" s="175"/>
      <c r="V28" s="191"/>
      <c r="W28" s="208"/>
      <c r="X28" s="213" t="str">
        <f t="shared" si="1"/>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675" t="s">
        <v>46</v>
      </c>
      <c r="C29" s="133"/>
      <c r="D29" s="155">
        <v>87</v>
      </c>
      <c r="E29" s="150">
        <v>104</v>
      </c>
      <c r="F29" s="150">
        <v>93</v>
      </c>
      <c r="G29" s="150">
        <v>200</v>
      </c>
      <c r="H29" s="678">
        <v>194</v>
      </c>
      <c r="I29" s="461">
        <f t="shared" si="2"/>
        <v>0.86538461538461542</v>
      </c>
      <c r="J29" s="152"/>
      <c r="K29" s="153">
        <f>IF(D29=0,#N/A,D29/Population!C28*10000)</f>
        <v>26.283987915407856</v>
      </c>
      <c r="L29" s="153">
        <f>IF(E29=0,#N/A,E29/Population!D28*10000)</f>
        <v>31.231231231231231</v>
      </c>
      <c r="M29" s="153">
        <f>IF(F29=0,#N/A,F29/Population!E28*10000)</f>
        <v>27.844311377245511</v>
      </c>
      <c r="N29" s="153">
        <f>IF(G29=0,#N/A,G29/Population!F28*10000)</f>
        <v>59.347181008902076</v>
      </c>
      <c r="O29" s="154">
        <f>IF(H29=0,#N/A,H29/Population!G28*10000)</f>
        <v>56.764981273408239</v>
      </c>
      <c r="P29" s="466">
        <f t="shared" si="3"/>
        <v>7</v>
      </c>
      <c r="Q29" s="106"/>
      <c r="R29" s="456">
        <f>IDACI!C28</f>
        <v>8.4</v>
      </c>
      <c r="S29" s="457">
        <f t="shared" si="4"/>
        <v>46.768239999999999</v>
      </c>
      <c r="T29" s="458">
        <f t="shared" si="5"/>
        <v>9.9967412734082401</v>
      </c>
      <c r="U29" s="175"/>
      <c r="V29" s="191"/>
      <c r="W29" s="208"/>
      <c r="X29" s="213" t="str">
        <f t="shared" si="1"/>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97</v>
      </c>
      <c r="E30" s="150">
        <v>122</v>
      </c>
      <c r="F30" s="150">
        <v>69</v>
      </c>
      <c r="G30" s="150">
        <v>145</v>
      </c>
      <c r="H30" s="678">
        <v>89</v>
      </c>
      <c r="I30" s="461">
        <f t="shared" si="2"/>
        <v>-0.27049180327868855</v>
      </c>
      <c r="J30" s="152"/>
      <c r="K30" s="153">
        <f>IF(D30=0,#N/A,D30/Population!C29*10000)</f>
        <v>27.094972067039105</v>
      </c>
      <c r="L30" s="153">
        <f>IF(E30=0,#N/A,E30/Population!D29*10000)</f>
        <v>33.701657458563538</v>
      </c>
      <c r="M30" s="153">
        <f>IF(F30=0,#N/A,F30/Population!E29*10000)</f>
        <v>18.699186991869919</v>
      </c>
      <c r="N30" s="153">
        <f>IF(G30=0,#N/A,G30/Population!F29*10000)</f>
        <v>38.873994638069703</v>
      </c>
      <c r="O30" s="154">
        <f>IF(H30=0,#N/A,H30/Population!G29*10000)</f>
        <v>23.409347957600147</v>
      </c>
      <c r="P30" s="466">
        <f t="shared" si="3"/>
        <v>2</v>
      </c>
      <c r="Q30" s="106"/>
      <c r="R30" s="456">
        <f>IDACI!C29</f>
        <v>6.8000000000000007</v>
      </c>
      <c r="S30" s="457">
        <f t="shared" si="4"/>
        <v>43.850480000000005</v>
      </c>
      <c r="T30" s="458">
        <f t="shared" si="5"/>
        <v>-20.441132042399857</v>
      </c>
      <c r="U30" s="175"/>
      <c r="V30" s="191"/>
      <c r="W30" s="208"/>
      <c r="X30" s="213" t="str">
        <f t="shared" si="1"/>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7961</v>
      </c>
      <c r="E31" s="183">
        <f>IF(SUM(E9:E21,E23:E24,E27:E30)&gt;0,SUM(E9:E21,E23:E24,E27:E30),"")</f>
        <v>9550</v>
      </c>
      <c r="F31" s="183">
        <f>IF(SUM(F9:F21,F23:F24,F27:F30)&gt;0,SUM(F9:F21,F23:F24,F27:F30),"")</f>
        <v>11382</v>
      </c>
      <c r="G31" s="183">
        <f>IF(SUM(G9:G21,G23:G24,G27:G30)&gt;0,SUM(G9:G21,G23:G24,G27:G30),"")</f>
        <v>11411</v>
      </c>
      <c r="H31" s="184">
        <f>IF(SUM(H9:H21,H23:H24,H27:H30)&gt;0,SUM(H9:H21,H23:H24,H27:H30),"")</f>
        <v>11481</v>
      </c>
      <c r="I31" s="476">
        <f>IF(H31=0,"",(H31-E31)/E31)</f>
        <v>0.20219895287958115</v>
      </c>
      <c r="J31" s="152"/>
      <c r="K31" s="185">
        <f>IF(D31=0,#N/A,D31/Population!C30*10000)</f>
        <v>42.517624439222388</v>
      </c>
      <c r="L31" s="185">
        <f>IF(E31=0,#N/A,E31/Population!D30*10000)</f>
        <v>50.614797540809839</v>
      </c>
      <c r="M31" s="185">
        <f>IF(F31=0,#N/A,F31/Population!E30*10000)</f>
        <v>59.773133074256904</v>
      </c>
      <c r="N31" s="185">
        <f>IF(G31=0,#N/A,G31/Population!F30*10000)</f>
        <v>59.491163130180908</v>
      </c>
      <c r="O31" s="186">
        <f>H31/AD31*10000</f>
        <v>59.388793565877798</v>
      </c>
      <c r="P31" s="452" t="s">
        <v>90</v>
      </c>
      <c r="Q31" s="106"/>
      <c r="R31" s="454">
        <f>IDACI!C30</f>
        <v>14.45223640702325</v>
      </c>
      <c r="S31" s="185">
        <f t="shared" si="4"/>
        <v>57.805098311847601</v>
      </c>
      <c r="T31" s="459">
        <f t="shared" si="5"/>
        <v>1.5836952540301965</v>
      </c>
      <c r="U31" s="175"/>
      <c r="V31" s="191"/>
      <c r="W31" s="208"/>
      <c r="X31" s="213" t="str">
        <f t="shared" si="1"/>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239"/>
      <c r="AJ31" s="240"/>
    </row>
    <row r="32" spans="1:36" s="138" customFormat="1" ht="13.5" customHeight="1" x14ac:dyDescent="0.2">
      <c r="A32" s="381"/>
      <c r="B32" s="437" t="s">
        <v>138</v>
      </c>
      <c r="C32" s="133"/>
      <c r="D32" s="438">
        <v>60080</v>
      </c>
      <c r="E32" s="438">
        <v>65190</v>
      </c>
      <c r="F32" s="438">
        <v>71410</v>
      </c>
      <c r="G32" s="438">
        <v>73050</v>
      </c>
      <c r="H32" s="439">
        <v>76930</v>
      </c>
      <c r="I32" s="477">
        <f>IF(H32=0,"",(H32-E32)/E32)</f>
        <v>0.18008897070102778</v>
      </c>
      <c r="J32" s="152"/>
      <c r="K32" s="440">
        <f>IF(D32=0,#N/A,D32/Population!C31*10000)</f>
        <v>52.713314323316517</v>
      </c>
      <c r="L32" s="440">
        <f>IF(E32=0,#N/A,E32/Population!D31*10000)</f>
        <v>56.791155946998408</v>
      </c>
      <c r="M32" s="440">
        <f>IF(F32=0,#N/A,F32/Population!E31*10000)</f>
        <v>61.604423854999702</v>
      </c>
      <c r="N32" s="440">
        <f>IF(G32=0,#N/A,G32/Population!F31*10000)</f>
        <v>62.554055095522315</v>
      </c>
      <c r="O32" s="441">
        <f>IF(H32=0,#N/A,H32/Population!G31*10000)</f>
        <v>65.276361344752445</v>
      </c>
      <c r="P32" s="453" t="s">
        <v>90</v>
      </c>
      <c r="Q32" s="106"/>
      <c r="R32" s="455">
        <f>IDACI!C31</f>
        <v>19.902611588091716</v>
      </c>
      <c r="S32" s="440">
        <f t="shared" si="4"/>
        <v>67.74440249204406</v>
      </c>
      <c r="T32" s="460">
        <f t="shared" si="5"/>
        <v>-2.4680411472916148</v>
      </c>
      <c r="U32" s="175"/>
      <c r="V32" s="191"/>
      <c r="W32" s="208"/>
      <c r="X32" s="213" t="str">
        <f t="shared" si="1"/>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53"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53"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53"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53"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R36" s="124">
        <v>3</v>
      </c>
      <c r="AS36" s="54">
        <v>4</v>
      </c>
      <c r="AT36" s="54">
        <v>5</v>
      </c>
      <c r="AU36" s="54">
        <v>6</v>
      </c>
      <c r="AV36" s="53">
        <v>7</v>
      </c>
      <c r="AW36" s="124">
        <v>3</v>
      </c>
      <c r="AX36" s="54">
        <v>4</v>
      </c>
      <c r="AY36" s="54">
        <v>5</v>
      </c>
      <c r="AZ36" s="54">
        <v>6</v>
      </c>
      <c r="BA36" s="53">
        <v>7</v>
      </c>
    </row>
    <row r="37" spans="1:53"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488" t="s">
        <v>88</v>
      </c>
      <c r="AM37" s="489"/>
      <c r="AN37" s="489"/>
      <c r="AO37" s="489"/>
      <c r="AP37" s="489"/>
      <c r="AQ37" s="488" t="s">
        <v>95</v>
      </c>
      <c r="AR37" s="85" t="s">
        <v>116</v>
      </c>
      <c r="AS37" s="54"/>
      <c r="AT37" s="54"/>
      <c r="AU37" s="54"/>
      <c r="AV37" s="53"/>
      <c r="AW37" s="85" t="s">
        <v>162</v>
      </c>
      <c r="AX37" s="54"/>
      <c r="AY37" s="54"/>
      <c r="AZ37" s="54"/>
      <c r="BA37" s="53"/>
    </row>
    <row r="38" spans="1:53"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488"/>
      <c r="AM38" s="488"/>
      <c r="AN38" s="488"/>
      <c r="AO38" s="488"/>
      <c r="AP38" s="488"/>
      <c r="AQ38" s="489"/>
      <c r="AR38" s="488"/>
      <c r="AS38" s="488"/>
      <c r="AT38" s="488"/>
      <c r="AU38" s="488"/>
      <c r="AV38" s="488"/>
      <c r="AW38" s="488"/>
      <c r="AX38" s="488"/>
      <c r="AY38" s="488"/>
      <c r="AZ38" s="488"/>
      <c r="BA38" s="488"/>
    </row>
    <row r="39" spans="1:53"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488">
        <f>D8</f>
        <v>2013</v>
      </c>
      <c r="AM39" s="488">
        <f>E8</f>
        <v>2014</v>
      </c>
      <c r="AN39" s="488">
        <f>F8</f>
        <v>2015</v>
      </c>
      <c r="AO39" s="488">
        <f>G8</f>
        <v>2016</v>
      </c>
      <c r="AP39" s="488">
        <f>H8</f>
        <v>2017</v>
      </c>
      <c r="AQ39" s="489"/>
      <c r="AR39" s="488">
        <f>K8</f>
        <v>2013</v>
      </c>
      <c r="AS39" s="488">
        <f>L8</f>
        <v>2014</v>
      </c>
      <c r="AT39" s="488">
        <f>M8</f>
        <v>2015</v>
      </c>
      <c r="AU39" s="488">
        <f>N8</f>
        <v>2016</v>
      </c>
      <c r="AV39" s="488">
        <f>O8</f>
        <v>2017</v>
      </c>
      <c r="AW39" s="488">
        <f>AR39</f>
        <v>2013</v>
      </c>
      <c r="AX39" s="488">
        <f t="shared" ref="AX39:BA39" si="11">AS39</f>
        <v>2014</v>
      </c>
      <c r="AY39" s="488">
        <f t="shared" si="11"/>
        <v>2015</v>
      </c>
      <c r="AZ39" s="488">
        <f t="shared" si="11"/>
        <v>2016</v>
      </c>
      <c r="BA39" s="488">
        <f t="shared" si="11"/>
        <v>2017</v>
      </c>
    </row>
    <row r="40" spans="1:53"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2">IF(AI40=TRUE,B9,"")</f>
        <v>Bracknell Forest</v>
      </c>
      <c r="AL40" s="201">
        <f t="shared" ref="AL40:AP62" si="13">VLOOKUP($AK40,$B$9:$O$32,AL$36,FALSE)</f>
        <v>64.285714285714278</v>
      </c>
      <c r="AM40" s="201">
        <f t="shared" si="13"/>
        <v>51.660516605166052</v>
      </c>
      <c r="AN40" s="201">
        <f t="shared" si="13"/>
        <v>58.633093525179859</v>
      </c>
      <c r="AO40" s="201">
        <f t="shared" si="13"/>
        <v>56.028368794326241</v>
      </c>
      <c r="AP40" s="201">
        <f t="shared" si="13"/>
        <v>92.638602967274792</v>
      </c>
      <c r="AQ40" s="202">
        <f>VLOOKUP(AK40,$B$9:$T$32,17,FALSE)</f>
        <v>11</v>
      </c>
      <c r="AR40" s="467">
        <f>VLOOKUP($AK40,$B$110:$H$133,AR$36,FALSE)</f>
        <v>0.45967741935483869</v>
      </c>
      <c r="AS40" s="467">
        <f t="shared" ref="AS40:AV55" si="14">VLOOKUP($AK40,$B$110:$H$133,AS$36,FALSE)</f>
        <v>0.41176470588235292</v>
      </c>
      <c r="AT40" s="467">
        <f t="shared" si="14"/>
        <v>0.38717339667458434</v>
      </c>
      <c r="AU40" s="467">
        <f t="shared" si="14"/>
        <v>0.40101522842639592</v>
      </c>
      <c r="AV40" s="467">
        <f t="shared" si="14"/>
        <v>0.46607142857142858</v>
      </c>
      <c r="AW40" s="467">
        <f>VLOOKUP($AK40,$B$145:$H$168,AW$36,FALSE)</f>
        <v>0.50877192982456143</v>
      </c>
      <c r="AX40" s="467">
        <f t="shared" ref="AX40:BA40" si="15">VLOOKUP($AK40,$B$145:$H$168,AX$36,FALSE)</f>
        <v>0.51428571428571423</v>
      </c>
      <c r="AY40" s="467">
        <f t="shared" si="15"/>
        <v>0.56441717791411039</v>
      </c>
      <c r="AZ40" s="467">
        <f t="shared" si="15"/>
        <v>0.66455696202531644</v>
      </c>
      <c r="BA40" s="467">
        <f t="shared" si="15"/>
        <v>0.73946360153256707</v>
      </c>
    </row>
    <row r="41" spans="1:53"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16">B9</f>
        <v>Bracknell Forest</v>
      </c>
      <c r="Z41" s="86">
        <v>2</v>
      </c>
      <c r="AA41" s="221">
        <f>IF(H9&gt;0,IDACI!D8,0)</f>
        <v>23799</v>
      </c>
      <c r="AB41" s="221">
        <f>IF(H9&gt;0,IDACI!E8,0)</f>
        <v>2617.89</v>
      </c>
      <c r="AC41" s="100"/>
      <c r="AD41" s="100"/>
      <c r="AE41" s="100"/>
      <c r="AF41" s="100"/>
      <c r="AG41" s="100"/>
      <c r="AH41" s="100"/>
      <c r="AI41" s="363" t="b">
        <v>1</v>
      </c>
      <c r="AJ41" s="240" t="s">
        <v>47</v>
      </c>
      <c r="AK41" s="138" t="str">
        <f t="shared" si="12"/>
        <v>Brighton &amp; Hove</v>
      </c>
      <c r="AL41" s="201">
        <f t="shared" si="13"/>
        <v>76.69322709163346</v>
      </c>
      <c r="AM41" s="201">
        <f t="shared" si="13"/>
        <v>84.554455445544562</v>
      </c>
      <c r="AN41" s="201">
        <f t="shared" si="13"/>
        <v>92.54901960784315</v>
      </c>
      <c r="AO41" s="201">
        <f t="shared" si="13"/>
        <v>106.25000000000001</v>
      </c>
      <c r="AP41" s="201">
        <f t="shared" si="13"/>
        <v>91.846882861098649</v>
      </c>
      <c r="AQ41" s="202">
        <f t="shared" ref="AQ41:AQ63" si="17">VLOOKUP(AK41,$B$9:$T$31,17,FALSE)</f>
        <v>18.3</v>
      </c>
      <c r="AR41" s="467">
        <f t="shared" ref="AR41:AV63" si="18">VLOOKUP($AK41,$B$110:$H$133,AR$36,FALSE)</f>
        <v>0.24584929757343552</v>
      </c>
      <c r="AS41" s="467">
        <f t="shared" si="14"/>
        <v>0.50353773584905659</v>
      </c>
      <c r="AT41" s="467">
        <f t="shared" si="14"/>
        <v>0.45472061657032753</v>
      </c>
      <c r="AU41" s="467">
        <f t="shared" si="14"/>
        <v>0.4759405074365704</v>
      </c>
      <c r="AV41" s="467">
        <f t="shared" si="14"/>
        <v>0.54577056778679023</v>
      </c>
      <c r="AW41" s="467">
        <f t="shared" ref="AW41:BA63" si="19">VLOOKUP($AK41,$B$145:$H$168,AW$36,FALSE)</f>
        <v>0.60519480519480517</v>
      </c>
      <c r="AX41" s="467">
        <f t="shared" si="19"/>
        <v>0.76580796252927397</v>
      </c>
      <c r="AY41" s="467">
        <f t="shared" si="19"/>
        <v>0.59957627118644063</v>
      </c>
      <c r="AZ41" s="467">
        <f t="shared" si="19"/>
        <v>0.63602941176470584</v>
      </c>
      <c r="BA41" s="467">
        <f t="shared" si="19"/>
        <v>0.66029723991507427</v>
      </c>
    </row>
    <row r="42" spans="1:53"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16"/>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2"/>
        <v>Buckinghamshire</v>
      </c>
      <c r="AL42" s="201">
        <f t="shared" si="13"/>
        <v>20.722269991401546</v>
      </c>
      <c r="AM42" s="201">
        <f t="shared" si="13"/>
        <v>27.891156462585034</v>
      </c>
      <c r="AN42" s="201">
        <f t="shared" si="13"/>
        <v>42.97729184188394</v>
      </c>
      <c r="AO42" s="201">
        <f t="shared" si="13"/>
        <v>62.106135986733001</v>
      </c>
      <c r="AP42" s="201">
        <f t="shared" si="13"/>
        <v>70.864530911173844</v>
      </c>
      <c r="AQ42" s="202">
        <f t="shared" si="17"/>
        <v>9.8000000000000007</v>
      </c>
      <c r="AR42" s="467">
        <f t="shared" si="18"/>
        <v>0.39250814332247558</v>
      </c>
      <c r="AS42" s="467">
        <f t="shared" si="14"/>
        <v>0.36978579481397972</v>
      </c>
      <c r="AT42" s="467">
        <f t="shared" si="14"/>
        <v>0.29067121729237771</v>
      </c>
      <c r="AU42" s="467">
        <f t="shared" si="14"/>
        <v>0.3892931392931393</v>
      </c>
      <c r="AV42" s="467">
        <f t="shared" si="14"/>
        <v>0.33618012422360249</v>
      </c>
      <c r="AW42" s="467">
        <f t="shared" si="19"/>
        <v>0.51867219917012453</v>
      </c>
      <c r="AX42" s="467">
        <f t="shared" si="19"/>
        <v>0.38414634146341464</v>
      </c>
      <c r="AY42" s="467">
        <f t="shared" si="19"/>
        <v>0.43248532289628178</v>
      </c>
      <c r="AZ42" s="467">
        <f t="shared" si="19"/>
        <v>0.68891855807743663</v>
      </c>
      <c r="BA42" s="467">
        <f t="shared" si="19"/>
        <v>0.69630484988452657</v>
      </c>
    </row>
    <row r="43" spans="1:53"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6"/>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2"/>
        <v>East Sussex</v>
      </c>
      <c r="AL43" s="201">
        <f t="shared" si="13"/>
        <v>61.398467432950191</v>
      </c>
      <c r="AM43" s="201">
        <f t="shared" si="13"/>
        <v>60.591603053435115</v>
      </c>
      <c r="AN43" s="201">
        <f t="shared" si="13"/>
        <v>59.297912713472485</v>
      </c>
      <c r="AO43" s="201">
        <f t="shared" si="13"/>
        <v>45.609065155807372</v>
      </c>
      <c r="AP43" s="201">
        <f t="shared" si="13"/>
        <v>58.816309961009409</v>
      </c>
      <c r="AQ43" s="202">
        <f t="shared" si="17"/>
        <v>17.399999999999999</v>
      </c>
      <c r="AR43" s="467">
        <f t="shared" si="18"/>
        <v>0.40365239294710326</v>
      </c>
      <c r="AS43" s="467">
        <f t="shared" si="14"/>
        <v>0.46554252199413487</v>
      </c>
      <c r="AT43" s="467">
        <f t="shared" si="14"/>
        <v>0.62814070351758799</v>
      </c>
      <c r="AU43" s="467">
        <f t="shared" si="14"/>
        <v>0.55645161290322576</v>
      </c>
      <c r="AV43" s="467">
        <f t="shared" si="14"/>
        <v>0.55279503105590067</v>
      </c>
      <c r="AW43" s="467">
        <f t="shared" si="19"/>
        <v>0.48985959438377535</v>
      </c>
      <c r="AX43" s="467">
        <f t="shared" si="19"/>
        <v>0.55748031496062989</v>
      </c>
      <c r="AY43" s="467">
        <f t="shared" si="19"/>
        <v>0.68</v>
      </c>
      <c r="AZ43" s="467">
        <f t="shared" si="19"/>
        <v>0.6045548654244306</v>
      </c>
      <c r="BA43" s="467">
        <f t="shared" si="19"/>
        <v>0.6019261637239165</v>
      </c>
    </row>
    <row r="44" spans="1:53"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16"/>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2"/>
        <v>Hampshire</v>
      </c>
      <c r="AL44" s="201">
        <f t="shared" si="13"/>
        <v>45.7814168743325</v>
      </c>
      <c r="AM44" s="201">
        <f t="shared" si="13"/>
        <v>54.168144732174532</v>
      </c>
      <c r="AN44" s="201">
        <f t="shared" si="13"/>
        <v>75.097690941385437</v>
      </c>
      <c r="AO44" s="201">
        <f t="shared" si="13"/>
        <v>67.399787158566866</v>
      </c>
      <c r="AP44" s="201">
        <f t="shared" si="13"/>
        <v>66.091212238013227</v>
      </c>
      <c r="AQ44" s="202">
        <f t="shared" si="17"/>
        <v>11.799999999999999</v>
      </c>
      <c r="AR44" s="467">
        <f t="shared" si="18"/>
        <v>0.55550755939524843</v>
      </c>
      <c r="AS44" s="467">
        <f t="shared" si="14"/>
        <v>0.55426497277676956</v>
      </c>
      <c r="AT44" s="467">
        <f t="shared" si="14"/>
        <v>0.45727882327492969</v>
      </c>
      <c r="AU44" s="467">
        <f t="shared" si="14"/>
        <v>0.45432807269249165</v>
      </c>
      <c r="AV44" s="467">
        <f t="shared" si="14"/>
        <v>0.44383756827356924</v>
      </c>
      <c r="AW44" s="467">
        <f t="shared" si="19"/>
        <v>0.76049766718506995</v>
      </c>
      <c r="AX44" s="467">
        <f t="shared" si="19"/>
        <v>0.6902423051735429</v>
      </c>
      <c r="AY44" s="467">
        <f t="shared" si="19"/>
        <v>0.6887417218543046</v>
      </c>
      <c r="AZ44" s="467">
        <f t="shared" si="19"/>
        <v>0.70842105263157895</v>
      </c>
      <c r="BA44" s="467">
        <f t="shared" si="19"/>
        <v>0.76779026217228463</v>
      </c>
    </row>
    <row r="45" spans="1:53"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16"/>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2"/>
        <v>Isle of Wight</v>
      </c>
      <c r="AL45" s="201">
        <f t="shared" si="13"/>
        <v>53.46153846153846</v>
      </c>
      <c r="AM45" s="201">
        <f t="shared" si="13"/>
        <v>98.449612403100772</v>
      </c>
      <c r="AN45" s="201">
        <f t="shared" si="13"/>
        <v>129.01960784313727</v>
      </c>
      <c r="AO45" s="201">
        <f t="shared" si="13"/>
        <v>148.22134387351778</v>
      </c>
      <c r="AP45" s="201">
        <f t="shared" si="13"/>
        <v>114.28571428571429</v>
      </c>
      <c r="AQ45" s="202">
        <f t="shared" si="17"/>
        <v>20.399999999999999</v>
      </c>
      <c r="AR45" s="467">
        <f t="shared" si="18"/>
        <v>0.34491315136476425</v>
      </c>
      <c r="AS45" s="467">
        <f t="shared" si="14"/>
        <v>0.50297029702970297</v>
      </c>
      <c r="AT45" s="467">
        <f t="shared" si="14"/>
        <v>0.4506849315068493</v>
      </c>
      <c r="AU45" s="467">
        <f t="shared" si="14"/>
        <v>0.55473372781065089</v>
      </c>
      <c r="AV45" s="467">
        <f t="shared" si="14"/>
        <v>0.52459016393442626</v>
      </c>
      <c r="AW45" s="467">
        <f t="shared" si="19"/>
        <v>0.25179856115107913</v>
      </c>
      <c r="AX45" s="467">
        <f t="shared" si="19"/>
        <v>0.24803149606299213</v>
      </c>
      <c r="AY45" s="467">
        <f t="shared" si="19"/>
        <v>0.64437689969604861</v>
      </c>
      <c r="AZ45" s="467">
        <f t="shared" si="19"/>
        <v>0.57066666666666666</v>
      </c>
      <c r="BA45" s="467">
        <f t="shared" si="19"/>
        <v>0.75694444444444442</v>
      </c>
    </row>
    <row r="46" spans="1:53"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16"/>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2"/>
        <v>Kent</v>
      </c>
      <c r="AL46" s="201">
        <f t="shared" si="13"/>
        <v>42.266131522074708</v>
      </c>
      <c r="AM46" s="201">
        <f t="shared" si="13"/>
        <v>48.157248157248155</v>
      </c>
      <c r="AN46" s="201">
        <f t="shared" si="13"/>
        <v>54.766981419433442</v>
      </c>
      <c r="AO46" s="201">
        <f t="shared" si="13"/>
        <v>46.882566585956418</v>
      </c>
      <c r="AP46" s="201">
        <f t="shared" si="13"/>
        <v>44.858802864477774</v>
      </c>
      <c r="AQ46" s="202">
        <f t="shared" si="17"/>
        <v>17.8</v>
      </c>
      <c r="AR46" s="467">
        <f t="shared" si="18"/>
        <v>0.35084572014351617</v>
      </c>
      <c r="AS46" s="467">
        <f t="shared" si="14"/>
        <v>0.38975888640318168</v>
      </c>
      <c r="AT46" s="467">
        <f t="shared" si="14"/>
        <v>0.4117242958552782</v>
      </c>
      <c r="AU46" s="467">
        <f t="shared" si="14"/>
        <v>0.3254201680672269</v>
      </c>
      <c r="AV46" s="467">
        <f t="shared" si="14"/>
        <v>0.30533415082771304</v>
      </c>
      <c r="AW46" s="467">
        <f t="shared" si="19"/>
        <v>0.61504747991234476</v>
      </c>
      <c r="AX46" s="467">
        <f t="shared" si="19"/>
        <v>0.61415816326530615</v>
      </c>
      <c r="AY46" s="467">
        <f t="shared" si="19"/>
        <v>0.78420467185761955</v>
      </c>
      <c r="AZ46" s="467">
        <f t="shared" si="19"/>
        <v>0.82956746287927696</v>
      </c>
      <c r="BA46" s="467">
        <f t="shared" si="19"/>
        <v>0.84337349397590367</v>
      </c>
    </row>
    <row r="47" spans="1:53"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6"/>
        <v>Kent</v>
      </c>
      <c r="Z47" s="86">
        <v>8</v>
      </c>
      <c r="AA47" s="221">
        <f>IF(H15&gt;0,IDACI!D14,0)</f>
        <v>286168</v>
      </c>
      <c r="AB47" s="221">
        <f>IF(H15&gt;0,IDACI!E14,0)</f>
        <v>50937.904000000002</v>
      </c>
      <c r="AC47" s="88"/>
      <c r="AD47" s="100"/>
      <c r="AE47" s="100"/>
      <c r="AF47" s="100"/>
      <c r="AG47" s="100"/>
      <c r="AH47" s="100"/>
      <c r="AI47" s="363" t="b">
        <v>1</v>
      </c>
      <c r="AJ47" s="240" t="s">
        <v>3</v>
      </c>
      <c r="AK47" s="138" t="str">
        <f t="shared" si="12"/>
        <v>Medway</v>
      </c>
      <c r="AL47" s="201">
        <f t="shared" si="13"/>
        <v>39.244663382594418</v>
      </c>
      <c r="AM47" s="201">
        <f t="shared" si="13"/>
        <v>69.967532467532465</v>
      </c>
      <c r="AN47" s="201">
        <f t="shared" si="13"/>
        <v>96.96</v>
      </c>
      <c r="AO47" s="201">
        <f t="shared" si="13"/>
        <v>96.044303797468359</v>
      </c>
      <c r="AP47" s="201">
        <f t="shared" si="13"/>
        <v>55.104636011115126</v>
      </c>
      <c r="AQ47" s="202">
        <f t="shared" si="17"/>
        <v>22</v>
      </c>
      <c r="AR47" s="467">
        <f t="shared" si="18"/>
        <v>0.40715502555366268</v>
      </c>
      <c r="AS47" s="467">
        <f t="shared" si="14"/>
        <v>0.49597238204833144</v>
      </c>
      <c r="AT47" s="467">
        <f t="shared" si="14"/>
        <v>0.40026420079260239</v>
      </c>
      <c r="AU47" s="467">
        <f t="shared" si="14"/>
        <v>0.37216431637032493</v>
      </c>
      <c r="AV47" s="467">
        <f t="shared" si="14"/>
        <v>0.32742537313432835</v>
      </c>
      <c r="AW47" s="467">
        <f t="shared" si="19"/>
        <v>0.53138075313807531</v>
      </c>
      <c r="AX47" s="467">
        <f t="shared" si="19"/>
        <v>0.54756380510440839</v>
      </c>
      <c r="AY47" s="467">
        <f t="shared" si="19"/>
        <v>0.5907590759075908</v>
      </c>
      <c r="AZ47" s="467">
        <f t="shared" si="19"/>
        <v>0.88797364085667219</v>
      </c>
      <c r="BA47" s="467">
        <f t="shared" si="19"/>
        <v>0.88319088319088324</v>
      </c>
    </row>
    <row r="48" spans="1:53"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6"/>
        <v>Medway</v>
      </c>
      <c r="Z48" s="86">
        <v>9</v>
      </c>
      <c r="AA48" s="221">
        <f>IF(H16&gt;0,IDACI!D15,0)</f>
        <v>54280</v>
      </c>
      <c r="AB48" s="221">
        <f>IF(H16&gt;0,IDACI!E15,0)</f>
        <v>11941.6</v>
      </c>
      <c r="AC48" s="100"/>
      <c r="AD48" s="100"/>
      <c r="AE48" s="100"/>
      <c r="AF48" s="100"/>
      <c r="AG48" s="100"/>
      <c r="AH48" s="100"/>
      <c r="AI48" s="363" t="b">
        <v>1</v>
      </c>
      <c r="AJ48" s="240" t="s">
        <v>13</v>
      </c>
      <c r="AK48" s="138" t="str">
        <f t="shared" si="12"/>
        <v>Milton Keynes</v>
      </c>
      <c r="AL48" s="201">
        <f t="shared" si="13"/>
        <v>11.67192429022082</v>
      </c>
      <c r="AM48" s="201">
        <f t="shared" si="13"/>
        <v>11.40625</v>
      </c>
      <c r="AN48" s="201">
        <f t="shared" si="13"/>
        <v>18.098159509202453</v>
      </c>
      <c r="AO48" s="201">
        <f t="shared" si="13"/>
        <v>18.154311649016641</v>
      </c>
      <c r="AP48" s="201">
        <f t="shared" si="13"/>
        <v>21.892592261638818</v>
      </c>
      <c r="AQ48" s="202">
        <f t="shared" si="17"/>
        <v>19.7</v>
      </c>
      <c r="AR48" s="467">
        <f t="shared" si="18"/>
        <v>0.18974358974358974</v>
      </c>
      <c r="AS48" s="467">
        <f t="shared" si="14"/>
        <v>0.13721804511278196</v>
      </c>
      <c r="AT48" s="467">
        <f t="shared" si="14"/>
        <v>0.2118491921005386</v>
      </c>
      <c r="AU48" s="467">
        <f t="shared" si="14"/>
        <v>0.210896309314587</v>
      </c>
      <c r="AV48" s="467">
        <f t="shared" si="14"/>
        <v>0.18943298969072164</v>
      </c>
      <c r="AW48" s="467">
        <f t="shared" si="19"/>
        <v>0.94594594594594594</v>
      </c>
      <c r="AX48" s="467">
        <f t="shared" si="19"/>
        <v>0.87671232876712324</v>
      </c>
      <c r="AY48" s="467">
        <f t="shared" si="19"/>
        <v>0.97457627118644063</v>
      </c>
      <c r="AZ48" s="467">
        <f t="shared" si="19"/>
        <v>0.93333333333333335</v>
      </c>
      <c r="BA48" s="467">
        <f t="shared" si="19"/>
        <v>0.87074829931972786</v>
      </c>
    </row>
    <row r="49" spans="1:53"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6"/>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2"/>
        <v>Oxfordshire</v>
      </c>
      <c r="AL49" s="201">
        <f t="shared" si="13"/>
        <v>34.84195402298851</v>
      </c>
      <c r="AM49" s="201">
        <f t="shared" si="13"/>
        <v>43.977191732002851</v>
      </c>
      <c r="AN49" s="201">
        <f t="shared" si="13"/>
        <v>51.062322946175634</v>
      </c>
      <c r="AO49" s="201">
        <f t="shared" si="13"/>
        <v>54.866008462623412</v>
      </c>
      <c r="AP49" s="201">
        <f t="shared" si="13"/>
        <v>64.382037411562166</v>
      </c>
      <c r="AQ49" s="202">
        <f t="shared" si="17"/>
        <v>11.799999999999999</v>
      </c>
      <c r="AR49" s="467">
        <f t="shared" si="18"/>
        <v>0.36938309215536941</v>
      </c>
      <c r="AS49" s="467">
        <f t="shared" si="14"/>
        <v>0.39001264222503162</v>
      </c>
      <c r="AT49" s="467">
        <f t="shared" si="14"/>
        <v>0.45719720989220036</v>
      </c>
      <c r="AU49" s="467">
        <f t="shared" si="14"/>
        <v>0.41738197424892703</v>
      </c>
      <c r="AV49" s="467">
        <f t="shared" si="14"/>
        <v>0.47767393561786087</v>
      </c>
      <c r="AW49" s="467">
        <f t="shared" si="19"/>
        <v>0.85567010309278346</v>
      </c>
      <c r="AX49" s="467">
        <f t="shared" si="19"/>
        <v>0.84927066450567257</v>
      </c>
      <c r="AY49" s="467">
        <f t="shared" si="19"/>
        <v>0.74757281553398058</v>
      </c>
      <c r="AZ49" s="467">
        <f t="shared" si="19"/>
        <v>0.81876606683804631</v>
      </c>
      <c r="BA49" s="467">
        <f t="shared" si="19"/>
        <v>0.89347826086956517</v>
      </c>
    </row>
    <row r="50" spans="1:53" ht="14.25" customHeight="1" x14ac:dyDescent="0.2">
      <c r="A50" s="171"/>
      <c r="B50" s="484"/>
      <c r="C50" s="484"/>
      <c r="D50" s="88"/>
      <c r="E50" s="88"/>
      <c r="F50" s="88"/>
      <c r="G50" s="88"/>
      <c r="H50" s="88"/>
      <c r="I50" s="88"/>
      <c r="J50" s="42"/>
      <c r="K50" s="44"/>
      <c r="L50" s="44"/>
      <c r="M50" s="44"/>
      <c r="N50" s="44"/>
      <c r="O50" s="37"/>
      <c r="P50" s="37"/>
      <c r="Q50" s="37"/>
      <c r="R50" s="37"/>
      <c r="S50" s="37"/>
      <c r="T50" s="37"/>
      <c r="U50" s="170"/>
      <c r="V50" s="189"/>
      <c r="W50" s="384"/>
      <c r="X50" s="402">
        <v>10</v>
      </c>
      <c r="Y50" s="220" t="str">
        <f t="shared" si="16"/>
        <v>Oxfordshire</v>
      </c>
      <c r="Z50" s="86">
        <v>11</v>
      </c>
      <c r="AA50" s="221">
        <f>IF(H18&gt;0,IDACI!D17,0)</f>
        <v>123975</v>
      </c>
      <c r="AB50" s="221">
        <f>IF(H18&gt;0,IDACI!E17,0)</f>
        <v>14629.05</v>
      </c>
      <c r="AC50" s="100"/>
      <c r="AD50" s="100"/>
      <c r="AE50" s="100"/>
      <c r="AF50" s="100"/>
      <c r="AG50" s="100"/>
      <c r="AH50" s="100"/>
      <c r="AI50" s="363" t="b">
        <v>1</v>
      </c>
      <c r="AJ50" s="240" t="s">
        <v>15</v>
      </c>
      <c r="AK50" s="138" t="str">
        <f t="shared" si="12"/>
        <v>Portsmouth</v>
      </c>
      <c r="AL50" s="201">
        <f t="shared" si="13"/>
        <v>46.572104018912533</v>
      </c>
      <c r="AM50" s="201">
        <f t="shared" si="13"/>
        <v>60.798122065727696</v>
      </c>
      <c r="AN50" s="201">
        <f t="shared" si="13"/>
        <v>66.129032258064512</v>
      </c>
      <c r="AO50" s="201">
        <f t="shared" si="13"/>
        <v>76.712328767123282</v>
      </c>
      <c r="AP50" s="201">
        <f t="shared" si="13"/>
        <v>67.954545454545453</v>
      </c>
      <c r="AQ50" s="202">
        <f t="shared" si="17"/>
        <v>23.799999999999997</v>
      </c>
      <c r="AR50" s="467">
        <f t="shared" si="18"/>
        <v>0.26058201058201058</v>
      </c>
      <c r="AS50" s="467">
        <f t="shared" si="14"/>
        <v>0.26509723643807576</v>
      </c>
      <c r="AT50" s="467">
        <f t="shared" si="14"/>
        <v>0.26598702502316962</v>
      </c>
      <c r="AU50" s="467">
        <f t="shared" si="14"/>
        <v>0.29268292682926828</v>
      </c>
      <c r="AV50" s="467">
        <f t="shared" si="14"/>
        <v>0.24112903225806451</v>
      </c>
      <c r="AW50" s="467">
        <f t="shared" si="19"/>
        <v>0.62436548223350252</v>
      </c>
      <c r="AX50" s="467">
        <f t="shared" si="19"/>
        <v>0.68725868725868722</v>
      </c>
      <c r="AY50" s="467">
        <f t="shared" si="19"/>
        <v>0.6759581881533101</v>
      </c>
      <c r="AZ50" s="467">
        <f t="shared" si="19"/>
        <v>0.67261904761904767</v>
      </c>
      <c r="BA50" s="467">
        <f t="shared" si="19"/>
        <v>0.77591973244147161</v>
      </c>
    </row>
    <row r="51" spans="1:53" ht="14.25" customHeight="1" x14ac:dyDescent="0.2">
      <c r="A51" s="171"/>
      <c r="B51" s="484"/>
      <c r="C51" s="484"/>
      <c r="D51" s="88"/>
      <c r="E51" s="88"/>
      <c r="F51" s="88"/>
      <c r="G51" s="88"/>
      <c r="H51" s="88"/>
      <c r="I51" s="88"/>
      <c r="J51" s="42"/>
      <c r="K51" s="44"/>
      <c r="L51" s="44"/>
      <c r="M51" s="44"/>
      <c r="N51" s="44"/>
      <c r="O51" s="37"/>
      <c r="P51" s="37"/>
      <c r="Q51" s="37"/>
      <c r="R51" s="37"/>
      <c r="S51" s="37"/>
      <c r="T51" s="37"/>
      <c r="U51" s="170"/>
      <c r="V51" s="189"/>
      <c r="W51" s="384"/>
      <c r="X51" s="402">
        <v>11</v>
      </c>
      <c r="Y51" s="220" t="str">
        <f t="shared" si="16"/>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2"/>
        <v>Reading</v>
      </c>
      <c r="AL51" s="201">
        <f t="shared" si="13"/>
        <v>50.882352941176471</v>
      </c>
      <c r="AM51" s="201">
        <f t="shared" si="13"/>
        <v>65.994236311239192</v>
      </c>
      <c r="AN51" s="201">
        <f t="shared" si="13"/>
        <v>83.844011142061291</v>
      </c>
      <c r="AO51" s="201">
        <f t="shared" si="13"/>
        <v>118.13186813186813</v>
      </c>
      <c r="AP51" s="201">
        <f t="shared" si="13"/>
        <v>144.10087060942658</v>
      </c>
      <c r="AQ51" s="202">
        <f t="shared" si="17"/>
        <v>19.8</v>
      </c>
      <c r="AR51" s="467">
        <f t="shared" si="18"/>
        <v>0.27993527508090615</v>
      </c>
      <c r="AS51" s="467">
        <f t="shared" si="14"/>
        <v>0.4111310592459605</v>
      </c>
      <c r="AT51" s="467">
        <f t="shared" si="14"/>
        <v>0.51986183074265979</v>
      </c>
      <c r="AU51" s="467">
        <f t="shared" si="14"/>
        <v>0.44193216855087358</v>
      </c>
      <c r="AV51" s="467">
        <f t="shared" si="14"/>
        <v>0.48440366972477067</v>
      </c>
      <c r="AW51" s="467">
        <f t="shared" si="19"/>
        <v>0.51445086705202314</v>
      </c>
      <c r="AX51" s="467">
        <f t="shared" si="19"/>
        <v>0.83842794759825323</v>
      </c>
      <c r="AY51" s="467">
        <f t="shared" si="19"/>
        <v>0.85382059800664456</v>
      </c>
      <c r="AZ51" s="467">
        <f t="shared" si="19"/>
        <v>0.67441860465116277</v>
      </c>
      <c r="BA51" s="467">
        <f t="shared" si="19"/>
        <v>0.84659090909090906</v>
      </c>
    </row>
    <row r="52" spans="1:53" ht="14.25" customHeight="1" x14ac:dyDescent="0.2">
      <c r="A52" s="171"/>
      <c r="B52" s="484"/>
      <c r="C52" s="484"/>
      <c r="D52" s="88"/>
      <c r="E52" s="88"/>
      <c r="F52" s="88"/>
      <c r="G52" s="88"/>
      <c r="H52" s="88"/>
      <c r="I52" s="88"/>
      <c r="J52" s="42"/>
      <c r="K52" s="44"/>
      <c r="L52" s="44"/>
      <c r="M52" s="44"/>
      <c r="N52" s="44"/>
      <c r="O52" s="37"/>
      <c r="P52" s="37"/>
      <c r="Q52" s="37"/>
      <c r="R52" s="37"/>
      <c r="S52" s="37"/>
      <c r="T52" s="37"/>
      <c r="U52" s="170"/>
      <c r="V52" s="189"/>
      <c r="W52" s="384"/>
      <c r="X52" s="402">
        <v>12</v>
      </c>
      <c r="Y52" s="220" t="str">
        <f t="shared" si="16"/>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2"/>
        <v>Slough</v>
      </c>
      <c r="AL52" s="201">
        <f t="shared" si="13"/>
        <v>52.89473684210526</v>
      </c>
      <c r="AM52" s="201">
        <f t="shared" si="13"/>
        <v>102.05655526992288</v>
      </c>
      <c r="AN52" s="201">
        <f t="shared" si="13"/>
        <v>95.739348370927317</v>
      </c>
      <c r="AO52" s="201">
        <f t="shared" si="13"/>
        <v>86.453201970443359</v>
      </c>
      <c r="AP52" s="201">
        <f t="shared" si="13"/>
        <v>81.630681543737623</v>
      </c>
      <c r="AQ52" s="202">
        <f t="shared" si="17"/>
        <v>19.5</v>
      </c>
      <c r="AR52" s="467">
        <f t="shared" si="18"/>
        <v>0.42948717948717946</v>
      </c>
      <c r="AS52" s="467">
        <f t="shared" si="14"/>
        <v>0.43722466960352424</v>
      </c>
      <c r="AT52" s="467">
        <f t="shared" si="14"/>
        <v>0.4068157614483493</v>
      </c>
      <c r="AU52" s="467">
        <f t="shared" si="14"/>
        <v>0.39</v>
      </c>
      <c r="AV52" s="467">
        <f t="shared" si="14"/>
        <v>0.38584474885844749</v>
      </c>
      <c r="AW52" s="467">
        <f t="shared" si="19"/>
        <v>0.76616915422885568</v>
      </c>
      <c r="AX52" s="467">
        <f t="shared" si="19"/>
        <v>0.74307304785894202</v>
      </c>
      <c r="AY52" s="467">
        <f t="shared" si="19"/>
        <v>0.79842931937172779</v>
      </c>
      <c r="AZ52" s="467">
        <f t="shared" si="19"/>
        <v>0.81481481481481477</v>
      </c>
      <c r="BA52" s="467">
        <f t="shared" si="19"/>
        <v>0.81656804733727806</v>
      </c>
    </row>
    <row r="53" spans="1:53" ht="14.25" customHeight="1" x14ac:dyDescent="0.2">
      <c r="A53" s="171"/>
      <c r="B53" s="484"/>
      <c r="C53" s="484"/>
      <c r="D53" s="88"/>
      <c r="E53" s="88"/>
      <c r="F53" s="88"/>
      <c r="G53" s="88"/>
      <c r="H53" s="88"/>
      <c r="I53" s="88"/>
      <c r="J53" s="42"/>
      <c r="K53" s="44"/>
      <c r="L53" s="44"/>
      <c r="M53" s="44"/>
      <c r="N53" s="44"/>
      <c r="O53" s="37"/>
      <c r="P53" s="37"/>
      <c r="Q53" s="37"/>
      <c r="R53" s="37"/>
      <c r="S53" s="37"/>
      <c r="T53" s="37"/>
      <c r="U53" s="170"/>
      <c r="V53" s="189"/>
      <c r="W53" s="384"/>
      <c r="X53" s="402">
        <v>13</v>
      </c>
      <c r="Y53" s="220" t="str">
        <f t="shared" si="16"/>
        <v>Slough</v>
      </c>
      <c r="Z53" s="86">
        <v>14</v>
      </c>
      <c r="AA53" s="221">
        <f>IF(H21&gt;0,IDACI!D20,0)</f>
        <v>34703</v>
      </c>
      <c r="AB53" s="221">
        <f>IF(H21&gt;0,IDACI!E20,0)</f>
        <v>6767.085</v>
      </c>
      <c r="AC53" s="100"/>
      <c r="AD53" s="100"/>
      <c r="AE53" s="100"/>
      <c r="AF53" s="100"/>
      <c r="AG53" s="100"/>
      <c r="AH53" s="100"/>
      <c r="AI53" s="363" t="b">
        <v>1</v>
      </c>
      <c r="AJ53" s="240" t="s">
        <v>93</v>
      </c>
      <c r="AK53" s="138" t="str">
        <f t="shared" si="12"/>
        <v>Somerset</v>
      </c>
      <c r="AL53" s="201">
        <f t="shared" si="13"/>
        <v>45.772058823529413</v>
      </c>
      <c r="AM53" s="201">
        <f t="shared" si="13"/>
        <v>52.849264705882355</v>
      </c>
      <c r="AN53" s="201">
        <f t="shared" si="13"/>
        <v>64.921946740128561</v>
      </c>
      <c r="AO53" s="201">
        <f t="shared" si="13"/>
        <v>43.772893772893774</v>
      </c>
      <c r="AP53" s="201">
        <f t="shared" si="13"/>
        <v>60.278869566010378</v>
      </c>
      <c r="AQ53" s="202">
        <f t="shared" si="17"/>
        <v>14.8</v>
      </c>
      <c r="AR53" s="467">
        <f t="shared" si="18"/>
        <v>0.58795749704840616</v>
      </c>
      <c r="AS53" s="467">
        <f t="shared" si="14"/>
        <v>0.35493827160493829</v>
      </c>
      <c r="AT53" s="467">
        <f t="shared" si="14"/>
        <v>0.34639882410583045</v>
      </c>
      <c r="AU53" s="467">
        <f t="shared" si="14"/>
        <v>0.36854279105628374</v>
      </c>
      <c r="AV53" s="467">
        <f t="shared" si="14"/>
        <v>0.41915028535193405</v>
      </c>
      <c r="AW53" s="467">
        <f t="shared" si="19"/>
        <v>0.85742971887550201</v>
      </c>
      <c r="AX53" s="467">
        <f t="shared" si="19"/>
        <v>0.96347826086956523</v>
      </c>
      <c r="AY53" s="467">
        <f t="shared" si="19"/>
        <v>0.90099009900990101</v>
      </c>
      <c r="AZ53" s="467">
        <f t="shared" si="19"/>
        <v>0.96443514644351469</v>
      </c>
      <c r="BA53" s="467">
        <f t="shared" si="19"/>
        <v>0.94099848714069589</v>
      </c>
    </row>
    <row r="54" spans="1:53" ht="14.25" customHeight="1" x14ac:dyDescent="0.2">
      <c r="A54" s="171"/>
      <c r="B54" s="484"/>
      <c r="C54" s="484"/>
      <c r="D54" s="88"/>
      <c r="E54" s="88"/>
      <c r="F54" s="88"/>
      <c r="G54" s="88"/>
      <c r="H54" s="88"/>
      <c r="I54" s="88"/>
      <c r="J54" s="42"/>
      <c r="K54" s="44"/>
      <c r="L54" s="44"/>
      <c r="M54" s="44"/>
      <c r="N54" s="44"/>
      <c r="O54" s="37"/>
      <c r="P54" s="37"/>
      <c r="Q54" s="37"/>
      <c r="R54" s="37"/>
      <c r="S54" s="37"/>
      <c r="T54" s="37"/>
      <c r="U54" s="170"/>
      <c r="V54" s="189"/>
      <c r="W54" s="384"/>
      <c r="X54" s="402">
        <v>14</v>
      </c>
      <c r="Y54" s="220" t="str">
        <f t="shared" si="16"/>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2"/>
        <v>Southampton</v>
      </c>
      <c r="AL54" s="201">
        <f t="shared" si="13"/>
        <v>91.612903225806448</v>
      </c>
      <c r="AM54" s="201">
        <f t="shared" si="13"/>
        <v>97.679324894514778</v>
      </c>
      <c r="AN54" s="201">
        <f t="shared" si="13"/>
        <v>101.85185185185186</v>
      </c>
      <c r="AO54" s="201">
        <f t="shared" si="13"/>
        <v>112.80487804878048</v>
      </c>
      <c r="AP54" s="201">
        <f t="shared" si="13"/>
        <v>92.783711749263531</v>
      </c>
      <c r="AQ54" s="202">
        <f t="shared" si="17"/>
        <v>25</v>
      </c>
      <c r="AR54" s="467">
        <f t="shared" si="18"/>
        <v>0.32078313253012047</v>
      </c>
      <c r="AS54" s="467">
        <f t="shared" si="14"/>
        <v>0.2977491961414791</v>
      </c>
      <c r="AT54" s="467">
        <f t="shared" si="14"/>
        <v>0.23349056603773585</v>
      </c>
      <c r="AU54" s="467">
        <f t="shared" si="14"/>
        <v>0.29396186440677968</v>
      </c>
      <c r="AV54" s="467">
        <f t="shared" si="14"/>
        <v>0.34245562130177515</v>
      </c>
      <c r="AW54" s="467">
        <f t="shared" si="19"/>
        <v>0.72769953051643188</v>
      </c>
      <c r="AX54" s="467">
        <f t="shared" si="19"/>
        <v>0.82505399568034554</v>
      </c>
      <c r="AY54" s="467">
        <f t="shared" si="19"/>
        <v>0.70909090909090911</v>
      </c>
      <c r="AZ54" s="467">
        <f t="shared" si="19"/>
        <v>0.61801801801801803</v>
      </c>
      <c r="BA54" s="467">
        <f t="shared" si="19"/>
        <v>0.68034557235421167</v>
      </c>
    </row>
    <row r="55" spans="1:53" ht="14.25" customHeight="1" x14ac:dyDescent="0.2">
      <c r="A55" s="171"/>
      <c r="B55" s="484"/>
      <c r="C55" s="484"/>
      <c r="D55" s="88"/>
      <c r="E55" s="88"/>
      <c r="F55" s="88"/>
      <c r="G55" s="88"/>
      <c r="H55" s="88"/>
      <c r="I55" s="88"/>
      <c r="J55" s="42"/>
      <c r="K55" s="44"/>
      <c r="L55" s="44"/>
      <c r="M55" s="44"/>
      <c r="N55" s="44"/>
      <c r="O55" s="37"/>
      <c r="P55" s="37"/>
      <c r="Q55" s="37"/>
      <c r="R55" s="37"/>
      <c r="S55" s="37"/>
      <c r="T55" s="37"/>
      <c r="U55" s="170"/>
      <c r="V55" s="189"/>
      <c r="W55" s="384"/>
      <c r="X55" s="402">
        <v>15</v>
      </c>
      <c r="Y55" s="220" t="str">
        <f t="shared" si="16"/>
        <v>Southampton</v>
      </c>
      <c r="Z55" s="86">
        <v>16</v>
      </c>
      <c r="AA55" s="221">
        <f>IF(H23&gt;0,IDACI!D22,0)</f>
        <v>42079</v>
      </c>
      <c r="AB55" s="221">
        <f>IF(H23&gt;0,IDACI!E22,0)</f>
        <v>10519.75</v>
      </c>
      <c r="AC55" s="100"/>
      <c r="AD55" s="100"/>
      <c r="AE55" s="100"/>
      <c r="AF55" s="100"/>
      <c r="AG55" s="100"/>
      <c r="AH55" s="100"/>
      <c r="AI55" s="363" t="b">
        <v>1</v>
      </c>
      <c r="AJ55" s="240" t="s">
        <v>8</v>
      </c>
      <c r="AK55" s="138" t="str">
        <f t="shared" si="12"/>
        <v>Surrey</v>
      </c>
      <c r="AL55" s="201">
        <f t="shared" si="13"/>
        <v>42.1875</v>
      </c>
      <c r="AM55" s="201">
        <f t="shared" si="13"/>
        <v>44.563492063492063</v>
      </c>
      <c r="AN55" s="201">
        <f t="shared" si="13"/>
        <v>47.996857816182249</v>
      </c>
      <c r="AO55" s="201">
        <f t="shared" si="13"/>
        <v>47.581903276131051</v>
      </c>
      <c r="AP55" s="201">
        <f t="shared" si="13"/>
        <v>52.200973748933393</v>
      </c>
      <c r="AQ55" s="202">
        <f t="shared" si="17"/>
        <v>9.7000000000000011</v>
      </c>
      <c r="AR55" s="467">
        <f t="shared" si="18"/>
        <v>0.40500000000000003</v>
      </c>
      <c r="AS55" s="467">
        <f t="shared" si="14"/>
        <v>0.42928134556574926</v>
      </c>
      <c r="AT55" s="467">
        <f t="shared" si="14"/>
        <v>0.37623152709359609</v>
      </c>
      <c r="AU55" s="467">
        <f t="shared" si="14"/>
        <v>0.27177545110269546</v>
      </c>
      <c r="AV55" s="467">
        <f t="shared" si="14"/>
        <v>0.316776007497657</v>
      </c>
      <c r="AW55" s="467">
        <f t="shared" si="19"/>
        <v>0.42830009496676164</v>
      </c>
      <c r="AX55" s="467">
        <f t="shared" si="19"/>
        <v>0.71772039180765801</v>
      </c>
      <c r="AY55" s="467">
        <f t="shared" si="19"/>
        <v>0.53436988543371522</v>
      </c>
      <c r="AZ55" s="467">
        <f t="shared" si="19"/>
        <v>0.66393442622950816</v>
      </c>
      <c r="BA55" s="467">
        <f t="shared" si="19"/>
        <v>0.68417159763313606</v>
      </c>
    </row>
    <row r="56" spans="1:53" ht="14.25" customHeight="1" x14ac:dyDescent="0.2">
      <c r="A56" s="366"/>
      <c r="B56" s="484"/>
      <c r="C56" s="484"/>
      <c r="D56" s="88"/>
      <c r="E56" s="88"/>
      <c r="F56" s="88"/>
      <c r="G56" s="88"/>
      <c r="H56" s="88"/>
      <c r="I56" s="88"/>
      <c r="J56" s="42"/>
      <c r="K56" s="44"/>
      <c r="L56" s="44"/>
      <c r="M56" s="44"/>
      <c r="N56" s="44"/>
      <c r="O56" s="37"/>
      <c r="P56" s="37"/>
      <c r="Q56" s="37"/>
      <c r="R56" s="37"/>
      <c r="S56" s="37"/>
      <c r="T56" s="37"/>
      <c r="U56" s="170"/>
      <c r="V56" s="189"/>
      <c r="W56" s="384"/>
      <c r="X56" s="402">
        <v>16</v>
      </c>
      <c r="Y56" s="220" t="str">
        <f t="shared" si="16"/>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2"/>
        <v>Swindon</v>
      </c>
      <c r="AL56" s="201">
        <f t="shared" si="13"/>
        <v>42.405063291139243</v>
      </c>
      <c r="AM56" s="201">
        <f t="shared" si="13"/>
        <v>64.091858037578291</v>
      </c>
      <c r="AN56" s="201">
        <f t="shared" si="13"/>
        <v>63.580246913580247</v>
      </c>
      <c r="AO56" s="201">
        <f t="shared" si="13"/>
        <v>70.612244897959187</v>
      </c>
      <c r="AP56" s="201">
        <f t="shared" si="13"/>
        <v>78.241882657393546</v>
      </c>
      <c r="AQ56" s="202">
        <f t="shared" si="17"/>
        <v>17.2</v>
      </c>
      <c r="AR56" s="467">
        <f t="shared" si="18"/>
        <v>0.50124688279301743</v>
      </c>
      <c r="AS56" s="467">
        <f t="shared" si="18"/>
        <v>0.59152215799614638</v>
      </c>
      <c r="AT56" s="467">
        <f t="shared" si="18"/>
        <v>0.53184165232358005</v>
      </c>
      <c r="AU56" s="467">
        <f t="shared" si="18"/>
        <v>0.4516971279373368</v>
      </c>
      <c r="AV56" s="467">
        <f t="shared" si="18"/>
        <v>0.42156862745098039</v>
      </c>
      <c r="AW56" s="467">
        <f t="shared" si="19"/>
        <v>0.51243781094527363</v>
      </c>
      <c r="AX56" s="467">
        <f t="shared" si="19"/>
        <v>0.7719869706840391</v>
      </c>
      <c r="AY56" s="467">
        <f t="shared" si="19"/>
        <v>0.69579288025889963</v>
      </c>
      <c r="AZ56" s="467">
        <f t="shared" si="19"/>
        <v>0.78034682080924855</v>
      </c>
      <c r="BA56" s="467">
        <f t="shared" si="19"/>
        <v>0.65374677002583981</v>
      </c>
    </row>
    <row r="57" spans="1:53" ht="14.25" customHeight="1" x14ac:dyDescent="0.2">
      <c r="A57" s="366"/>
      <c r="B57" s="484"/>
      <c r="C57" s="484"/>
      <c r="D57" s="88"/>
      <c r="E57" s="88"/>
      <c r="F57" s="88"/>
      <c r="G57" s="88"/>
      <c r="H57" s="88"/>
      <c r="I57" s="88"/>
      <c r="J57" s="42"/>
      <c r="K57" s="44"/>
      <c r="L57" s="44"/>
      <c r="M57" s="44"/>
      <c r="N57" s="44"/>
      <c r="O57" s="37"/>
      <c r="P57" s="37"/>
      <c r="Q57" s="37"/>
      <c r="R57" s="37"/>
      <c r="S57" s="37"/>
      <c r="T57" s="37"/>
      <c r="U57" s="170"/>
      <c r="V57" s="189"/>
      <c r="W57" s="384"/>
      <c r="X57" s="402">
        <v>17</v>
      </c>
      <c r="Y57" s="220" t="str">
        <f t="shared" si="16"/>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2"/>
        <v>Torbay</v>
      </c>
      <c r="AL57" s="201">
        <f t="shared" si="13"/>
        <v>103.21285140562249</v>
      </c>
      <c r="AM57" s="201">
        <f t="shared" si="13"/>
        <v>110.88709677419355</v>
      </c>
      <c r="AN57" s="201">
        <f t="shared" si="13"/>
        <v>119.12350597609561</v>
      </c>
      <c r="AO57" s="201">
        <f t="shared" si="13"/>
        <v>128.96825396825395</v>
      </c>
      <c r="AP57" s="201">
        <f t="shared" si="13"/>
        <v>142.67134355417176</v>
      </c>
      <c r="AQ57" s="202">
        <f t="shared" si="17"/>
        <v>24.1</v>
      </c>
      <c r="AR57" s="467">
        <f t="shared" si="18"/>
        <v>0.48217636022514071</v>
      </c>
      <c r="AS57" s="467">
        <f t="shared" si="18"/>
        <v>0.40204678362573099</v>
      </c>
      <c r="AT57" s="467">
        <f t="shared" si="18"/>
        <v>0.43396226415094341</v>
      </c>
      <c r="AU57" s="467">
        <f t="shared" si="18"/>
        <v>0.41191381495564006</v>
      </c>
      <c r="AV57" s="467">
        <f t="shared" si="18"/>
        <v>0.47631578947368419</v>
      </c>
      <c r="AW57" s="467">
        <f t="shared" si="19"/>
        <v>0.80544747081712065</v>
      </c>
      <c r="AX57" s="467">
        <f t="shared" si="19"/>
        <v>0.50545454545454549</v>
      </c>
      <c r="AY57" s="467">
        <f t="shared" si="19"/>
        <v>0.45819397993311034</v>
      </c>
      <c r="AZ57" s="467">
        <f t="shared" si="19"/>
        <v>0.80615384615384611</v>
      </c>
      <c r="BA57" s="467">
        <f t="shared" si="19"/>
        <v>0.90055248618784534</v>
      </c>
    </row>
    <row r="58" spans="1:53" ht="14.25" customHeight="1" x14ac:dyDescent="0.2">
      <c r="A58" s="171"/>
      <c r="B58" s="484"/>
      <c r="C58" s="484"/>
      <c r="D58" s="88"/>
      <c r="E58" s="88"/>
      <c r="F58" s="88"/>
      <c r="G58" s="88"/>
      <c r="H58" s="88"/>
      <c r="I58" s="88"/>
      <c r="J58" s="42"/>
      <c r="K58" s="44"/>
      <c r="L58" s="44"/>
      <c r="M58" s="44"/>
      <c r="N58" s="44"/>
      <c r="O58" s="37"/>
      <c r="P58" s="37"/>
      <c r="Q58" s="37"/>
      <c r="R58" s="37"/>
      <c r="S58" s="37"/>
      <c r="T58" s="37"/>
      <c r="U58" s="170"/>
      <c r="V58" s="189"/>
      <c r="W58" s="384"/>
      <c r="X58" s="402">
        <v>18</v>
      </c>
      <c r="Y58" s="220" t="str">
        <f t="shared" si="16"/>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2"/>
        <v>West Berkshire</v>
      </c>
      <c r="AL58" s="201">
        <f t="shared" si="13"/>
        <v>35.097493036211695</v>
      </c>
      <c r="AM58" s="201">
        <f t="shared" si="13"/>
        <v>44.257703081232492</v>
      </c>
      <c r="AN58" s="201">
        <f t="shared" si="13"/>
        <v>58.146067415730336</v>
      </c>
      <c r="AO58" s="201">
        <f t="shared" si="13"/>
        <v>67.226890756302524</v>
      </c>
      <c r="AP58" s="201">
        <f t="shared" si="13"/>
        <v>69.021179482897779</v>
      </c>
      <c r="AQ58" s="202">
        <f t="shared" si="17"/>
        <v>10.4</v>
      </c>
      <c r="AR58" s="467">
        <f t="shared" si="18"/>
        <v>0.36311239193083572</v>
      </c>
      <c r="AS58" s="467">
        <f t="shared" si="18"/>
        <v>0.40306122448979592</v>
      </c>
      <c r="AT58" s="467">
        <f t="shared" si="18"/>
        <v>0.41733870967741937</v>
      </c>
      <c r="AU58" s="467">
        <f t="shared" si="18"/>
        <v>0.37267080745341613</v>
      </c>
      <c r="AV58" s="467">
        <f t="shared" si="18"/>
        <v>0.44846292947558769</v>
      </c>
      <c r="AW58" s="467">
        <f t="shared" si="19"/>
        <v>0.65079365079365081</v>
      </c>
      <c r="AX58" s="467">
        <f t="shared" si="19"/>
        <v>0.65189873417721522</v>
      </c>
      <c r="AY58" s="467">
        <f t="shared" si="19"/>
        <v>0.85990338164251212</v>
      </c>
      <c r="AZ58" s="467">
        <f t="shared" si="19"/>
        <v>0.94166666666666665</v>
      </c>
      <c r="BA58" s="467">
        <f t="shared" si="19"/>
        <v>0.967741935483871</v>
      </c>
    </row>
    <row r="59" spans="1:53" ht="14.25" customHeight="1" x14ac:dyDescent="0.2">
      <c r="A59" s="171"/>
      <c r="B59" s="484"/>
      <c r="C59" s="484"/>
      <c r="D59" s="88"/>
      <c r="E59" s="88"/>
      <c r="F59" s="88"/>
      <c r="G59" s="88"/>
      <c r="H59" s="88"/>
      <c r="I59" s="88"/>
      <c r="J59" s="42"/>
      <c r="K59" s="44"/>
      <c r="L59" s="44"/>
      <c r="M59" s="44"/>
      <c r="N59" s="44"/>
      <c r="O59" s="37"/>
      <c r="P59" s="37"/>
      <c r="Q59" s="37"/>
      <c r="R59" s="37"/>
      <c r="S59" s="37"/>
      <c r="T59" s="37"/>
      <c r="U59" s="170"/>
      <c r="V59" s="189"/>
      <c r="W59" s="384"/>
      <c r="X59" s="402">
        <v>19</v>
      </c>
      <c r="Y59" s="220" t="str">
        <f t="shared" si="16"/>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2"/>
        <v>West Sussex</v>
      </c>
      <c r="AL59" s="201">
        <f t="shared" si="13"/>
        <v>34.480676328502412</v>
      </c>
      <c r="AM59" s="201">
        <f t="shared" si="13"/>
        <v>41.616766467065872</v>
      </c>
      <c r="AN59" s="201">
        <f t="shared" si="13"/>
        <v>51.481042654028435</v>
      </c>
      <c r="AO59" s="201">
        <f t="shared" si="13"/>
        <v>39.377934272300465</v>
      </c>
      <c r="AP59" s="201">
        <f t="shared" si="13"/>
        <v>39.589895261438855</v>
      </c>
      <c r="AQ59" s="202">
        <f t="shared" si="17"/>
        <v>12.9</v>
      </c>
      <c r="AR59" s="467">
        <f t="shared" si="18"/>
        <v>0.30748519116855144</v>
      </c>
      <c r="AS59" s="467">
        <f t="shared" si="18"/>
        <v>0.41566985645933013</v>
      </c>
      <c r="AT59" s="467">
        <f t="shared" si="18"/>
        <v>0.43933265925176945</v>
      </c>
      <c r="AU59" s="467">
        <f t="shared" si="18"/>
        <v>0.37174515235457062</v>
      </c>
      <c r="AV59" s="467">
        <f t="shared" si="18"/>
        <v>0.31350852927616413</v>
      </c>
      <c r="AW59" s="467">
        <f t="shared" si="19"/>
        <v>0.21190893169877409</v>
      </c>
      <c r="AX59" s="467">
        <f t="shared" si="19"/>
        <v>0.46330935251798561</v>
      </c>
      <c r="AY59" s="467">
        <f t="shared" si="19"/>
        <v>0.58688147295742232</v>
      </c>
      <c r="AZ59" s="467">
        <f t="shared" si="19"/>
        <v>0.52906110283159469</v>
      </c>
      <c r="BA59" s="467">
        <f t="shared" si="19"/>
        <v>0.42794117647058821</v>
      </c>
    </row>
    <row r="60" spans="1:53" s="124" customFormat="1" ht="14.25" customHeight="1" x14ac:dyDescent="0.2">
      <c r="A60" s="171"/>
      <c r="B60" s="484"/>
      <c r="C60" s="484"/>
      <c r="D60" s="88"/>
      <c r="E60" s="88"/>
      <c r="F60" s="88"/>
      <c r="G60" s="88"/>
      <c r="H60" s="88"/>
      <c r="I60" s="88"/>
      <c r="J60" s="42"/>
      <c r="K60" s="44"/>
      <c r="L60" s="44"/>
      <c r="M60" s="44"/>
      <c r="N60" s="44"/>
      <c r="O60" s="37"/>
      <c r="P60" s="37"/>
      <c r="Q60" s="37"/>
      <c r="R60" s="37"/>
      <c r="S60" s="37"/>
      <c r="T60" s="37"/>
      <c r="U60" s="170"/>
      <c r="V60" s="189"/>
      <c r="W60" s="384"/>
      <c r="X60" s="402">
        <v>20</v>
      </c>
      <c r="Y60" s="220" t="str">
        <f t="shared" si="16"/>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2"/>
        <v>Windsor &amp; Maidenhead</v>
      </c>
      <c r="AL60" s="201">
        <f t="shared" si="13"/>
        <v>26.283987915407856</v>
      </c>
      <c r="AM60" s="201">
        <f t="shared" si="13"/>
        <v>31.231231231231231</v>
      </c>
      <c r="AN60" s="201">
        <f t="shared" si="13"/>
        <v>27.844311377245511</v>
      </c>
      <c r="AO60" s="201">
        <f t="shared" si="13"/>
        <v>59.347181008902076</v>
      </c>
      <c r="AP60" s="201">
        <f t="shared" si="13"/>
        <v>56.764981273408239</v>
      </c>
      <c r="AQ60" s="202">
        <f t="shared" si="17"/>
        <v>8.4</v>
      </c>
      <c r="AR60" s="467">
        <f t="shared" si="18"/>
        <v>0.31294964028776978</v>
      </c>
      <c r="AS60" s="467">
        <f t="shared" si="18"/>
        <v>0.26943005181347152</v>
      </c>
      <c r="AT60" s="467">
        <f t="shared" si="18"/>
        <v>0.28615384615384615</v>
      </c>
      <c r="AU60" s="467">
        <f t="shared" si="18"/>
        <v>0.45766590389016021</v>
      </c>
      <c r="AV60" s="467">
        <f t="shared" si="18"/>
        <v>0.42450765864332601</v>
      </c>
      <c r="AW60" s="467">
        <f t="shared" si="19"/>
        <v>0.90804597701149425</v>
      </c>
      <c r="AX60" s="467">
        <f t="shared" si="19"/>
        <v>0.79807692307692313</v>
      </c>
      <c r="AY60" s="467">
        <f t="shared" si="19"/>
        <v>0.78494623655913975</v>
      </c>
      <c r="AZ60" s="467">
        <f t="shared" si="19"/>
        <v>0.86</v>
      </c>
      <c r="BA60" s="467">
        <f t="shared" si="19"/>
        <v>0.82989690721649489</v>
      </c>
    </row>
    <row r="61" spans="1:53" s="124" customFormat="1" ht="14.25" customHeight="1" x14ac:dyDescent="0.2">
      <c r="A61" s="171"/>
      <c r="B61" s="484"/>
      <c r="C61" s="484"/>
      <c r="D61" s="88"/>
      <c r="E61" s="88"/>
      <c r="F61" s="88"/>
      <c r="G61" s="88"/>
      <c r="H61" s="88"/>
      <c r="I61" s="88"/>
      <c r="J61" s="42"/>
      <c r="K61" s="44"/>
      <c r="L61" s="44"/>
      <c r="M61" s="44"/>
      <c r="N61" s="44"/>
      <c r="O61" s="37"/>
      <c r="P61" s="37"/>
      <c r="Q61" s="37"/>
      <c r="R61" s="37"/>
      <c r="S61" s="37"/>
      <c r="T61" s="37"/>
      <c r="U61" s="170"/>
      <c r="V61" s="189"/>
      <c r="W61" s="384"/>
      <c r="X61" s="402">
        <v>21</v>
      </c>
      <c r="Y61" s="220" t="str">
        <f t="shared" si="16"/>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2"/>
        <v>Wokingham</v>
      </c>
      <c r="AL61" s="201">
        <f t="shared" si="13"/>
        <v>27.094972067039105</v>
      </c>
      <c r="AM61" s="201">
        <f t="shared" si="13"/>
        <v>33.701657458563538</v>
      </c>
      <c r="AN61" s="201">
        <f t="shared" si="13"/>
        <v>18.699186991869919</v>
      </c>
      <c r="AO61" s="201">
        <f t="shared" si="13"/>
        <v>38.873994638069703</v>
      </c>
      <c r="AP61" s="201">
        <f t="shared" si="13"/>
        <v>23.409347957600147</v>
      </c>
      <c r="AQ61" s="202">
        <f t="shared" si="17"/>
        <v>6.8000000000000007</v>
      </c>
      <c r="AR61" s="467">
        <f t="shared" si="18"/>
        <v>0.37022900763358779</v>
      </c>
      <c r="AS61" s="467">
        <f t="shared" si="18"/>
        <v>0.46564885496183206</v>
      </c>
      <c r="AT61" s="467">
        <f t="shared" si="18"/>
        <v>0.27272727272727271</v>
      </c>
      <c r="AU61" s="467">
        <f t="shared" si="18"/>
        <v>0.41907514450867051</v>
      </c>
      <c r="AV61" s="467">
        <f t="shared" si="18"/>
        <v>0.33840304182509506</v>
      </c>
      <c r="AW61" s="467">
        <f t="shared" si="19"/>
        <v>0.89690721649484539</v>
      </c>
      <c r="AX61" s="467">
        <f t="shared" si="19"/>
        <v>0.86885245901639341</v>
      </c>
      <c r="AY61" s="467">
        <f t="shared" si="19"/>
        <v>0.91304347826086951</v>
      </c>
      <c r="AZ61" s="467">
        <f t="shared" si="19"/>
        <v>0.96551724137931039</v>
      </c>
      <c r="BA61" s="467">
        <f t="shared" si="19"/>
        <v>0.797752808988764</v>
      </c>
    </row>
    <row r="62" spans="1:53" s="124" customFormat="1" ht="14.25" customHeight="1" x14ac:dyDescent="0.2">
      <c r="A62" s="171"/>
      <c r="B62" s="484"/>
      <c r="C62" s="484"/>
      <c r="D62" s="88"/>
      <c r="E62" s="88"/>
      <c r="F62" s="88"/>
      <c r="G62" s="88"/>
      <c r="H62" s="88"/>
      <c r="I62" s="88"/>
      <c r="J62" s="42"/>
      <c r="K62" s="44"/>
      <c r="L62" s="44"/>
      <c r="M62" s="44"/>
      <c r="N62" s="44"/>
      <c r="O62" s="37"/>
      <c r="P62" s="37"/>
      <c r="Q62" s="37"/>
      <c r="R62" s="37"/>
      <c r="S62" s="37"/>
      <c r="T62" s="37"/>
      <c r="U62" s="170"/>
      <c r="V62" s="189"/>
      <c r="W62" s="384"/>
      <c r="X62" s="402">
        <v>22</v>
      </c>
      <c r="Y62" s="220" t="str">
        <f t="shared" si="16"/>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2"/>
        <v>South East</v>
      </c>
      <c r="AL62" s="201">
        <f t="shared" si="13"/>
        <v>42.517624439222388</v>
      </c>
      <c r="AM62" s="201">
        <f t="shared" si="13"/>
        <v>50.614797540809839</v>
      </c>
      <c r="AN62" s="201">
        <f t="shared" si="13"/>
        <v>59.773133074256904</v>
      </c>
      <c r="AO62" s="201">
        <f t="shared" si="13"/>
        <v>59.491163130180908</v>
      </c>
      <c r="AP62" s="201">
        <f t="shared" si="13"/>
        <v>59.388793565877798</v>
      </c>
      <c r="AQ62" s="202">
        <f t="shared" si="17"/>
        <v>14.45223640702325</v>
      </c>
      <c r="AR62" s="467">
        <f t="shared" si="18"/>
        <v>0.36918011500649228</v>
      </c>
      <c r="AS62" s="467">
        <f t="shared" si="18"/>
        <v>0.41467650890143293</v>
      </c>
      <c r="AT62" s="467">
        <f t="shared" si="18"/>
        <v>0.39801377766898627</v>
      </c>
      <c r="AU62" s="467">
        <f t="shared" si="18"/>
        <v>0.37240951666068339</v>
      </c>
      <c r="AV62" s="467">
        <f t="shared" si="18"/>
        <v>0.37250575906038091</v>
      </c>
      <c r="AW62" s="467">
        <f t="shared" si="19"/>
        <v>0.59314156513000882</v>
      </c>
      <c r="AX62" s="467">
        <f t="shared" si="19"/>
        <v>0.65445026178010468</v>
      </c>
      <c r="AY62" s="467">
        <f t="shared" si="19"/>
        <v>0.67606747496046393</v>
      </c>
      <c r="AZ62" s="467">
        <f t="shared" si="19"/>
        <v>0.72211024450092021</v>
      </c>
      <c r="BA62" s="467">
        <f t="shared" si="19"/>
        <v>0.7501959759602822</v>
      </c>
    </row>
    <row r="63" spans="1:53" s="124" customFormat="1" ht="14.25" customHeight="1" x14ac:dyDescent="0.2">
      <c r="A63" s="171"/>
      <c r="B63" s="484"/>
      <c r="C63" s="484"/>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16"/>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2"/>
        <v>England</v>
      </c>
      <c r="AL63" s="201">
        <f>VLOOKUP($AK63,$B$9:$O$32,AL$36,FALSE)</f>
        <v>52.713314323316517</v>
      </c>
      <c r="AM63" s="201">
        <f t="shared" ref="AM63:AP63" si="20">VLOOKUP($AK63,$B$9:$O$32,AM$36,FALSE)</f>
        <v>56.791155946998408</v>
      </c>
      <c r="AN63" s="201">
        <f t="shared" si="20"/>
        <v>61.604423854999702</v>
      </c>
      <c r="AO63" s="201">
        <f t="shared" si="20"/>
        <v>62.554055095522315</v>
      </c>
      <c r="AP63" s="201">
        <f t="shared" si="20"/>
        <v>65.276361344752445</v>
      </c>
      <c r="AQ63" s="202" t="e">
        <f t="shared" si="17"/>
        <v>#N/A</v>
      </c>
      <c r="AR63" s="467">
        <f t="shared" si="18"/>
        <v>0.47284747363450336</v>
      </c>
      <c r="AS63" s="467">
        <f t="shared" si="18"/>
        <v>0.45750578987999158</v>
      </c>
      <c r="AT63" s="467">
        <f t="shared" si="18"/>
        <v>0.44589447393068998</v>
      </c>
      <c r="AU63" s="467">
        <f t="shared" si="18"/>
        <v>0.42399442799930348</v>
      </c>
      <c r="AV63" s="467">
        <f t="shared" si="18"/>
        <v>0.41482879482340251</v>
      </c>
      <c r="AW63" s="467">
        <f t="shared" si="19"/>
        <v>0.67626498002663116</v>
      </c>
      <c r="AX63" s="467">
        <f t="shared" si="19"/>
        <v>0.6232704402515723</v>
      </c>
      <c r="AY63" s="467">
        <f t="shared" si="19"/>
        <v>0.56899593894412548</v>
      </c>
      <c r="AZ63" s="467">
        <f t="shared" si="19"/>
        <v>0.55623545516769335</v>
      </c>
      <c r="BA63" s="467">
        <f t="shared" si="19"/>
        <v>0.77226049655531004</v>
      </c>
    </row>
    <row r="64" spans="1:53" s="124" customFormat="1" ht="11.25" customHeight="1" x14ac:dyDescent="0.2">
      <c r="A64" s="171"/>
      <c r="B64" s="484"/>
      <c r="C64" s="484"/>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16"/>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t="e">
        <f>VLOOKUP($Y$4,$B$110:$H$133,AR$36,FALSE)</f>
        <v>#N/A</v>
      </c>
      <c r="AS64" s="255" t="e">
        <f t="shared" ref="AS64:AV64" si="21">VLOOKUP($Y$4,$B$110:$H$133,AS$36,FALSE)</f>
        <v>#N/A</v>
      </c>
      <c r="AT64" s="255" t="e">
        <f t="shared" si="21"/>
        <v>#N/A</v>
      </c>
      <c r="AU64" s="255" t="e">
        <f t="shared" si="21"/>
        <v>#N/A</v>
      </c>
      <c r="AV64" s="255" t="e">
        <f t="shared" si="21"/>
        <v>#N/A</v>
      </c>
      <c r="AW64" s="255" t="e">
        <f>VLOOKUP($Y$4,$B$145:$H$168,AW$36,FALSE)</f>
        <v>#N/A</v>
      </c>
      <c r="AX64" s="255" t="e">
        <f t="shared" ref="AX64:BA64" si="22">VLOOKUP($Y$4,$B$145:$H$168,AX$36,FALSE)</f>
        <v>#N/A</v>
      </c>
      <c r="AY64" s="255" t="e">
        <f t="shared" si="22"/>
        <v>#N/A</v>
      </c>
      <c r="AZ64" s="255" t="e">
        <f t="shared" si="22"/>
        <v>#N/A</v>
      </c>
      <c r="BA64" s="255" t="e">
        <f t="shared" si="22"/>
        <v>#N/A</v>
      </c>
    </row>
    <row r="65" spans="1:44" s="124" customFormat="1" ht="42" customHeight="1" x14ac:dyDescent="0.2">
      <c r="A65" s="171"/>
      <c r="B65" s="484"/>
      <c r="C65" s="484"/>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48.634500000000003</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249</v>
      </c>
      <c r="Y66" s="226">
        <v>1.9103000000000001</v>
      </c>
      <c r="Z66" s="227">
        <v>39.082999999999998</v>
      </c>
      <c r="AA66" s="107">
        <v>30</v>
      </c>
      <c r="AB66" s="228">
        <f>(AA66*Y66)+Z66</f>
        <v>96.391999999999996</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212" t="s">
        <v>146</v>
      </c>
      <c r="Y67" s="223" t="s">
        <v>65</v>
      </c>
      <c r="Z67" s="212" t="s">
        <v>66</v>
      </c>
      <c r="AA67" s="224">
        <v>5</v>
      </c>
      <c r="AB67" s="242">
        <f>(AA67*Y68)+Z68</f>
        <v>40.567999999999998</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1.8236x + 31.45</v>
      </c>
      <c r="Y68" s="226">
        <v>1.8236000000000001</v>
      </c>
      <c r="Z68" s="227">
        <v>31.45</v>
      </c>
      <c r="AA68" s="107">
        <v>30</v>
      </c>
      <c r="AB68" s="228">
        <f>(AA68*Y68)+Z68</f>
        <v>86.158000000000001</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83"/>
      <c r="D72" s="483"/>
      <c r="E72" s="483"/>
      <c r="F72" s="483"/>
      <c r="G72" s="483"/>
      <c r="H72" s="483"/>
      <c r="I72" s="483"/>
      <c r="J72" s="106"/>
      <c r="K72" s="106"/>
      <c r="L72" s="106"/>
      <c r="M72" s="106"/>
      <c r="N72" s="478"/>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83"/>
      <c r="C73" s="483"/>
      <c r="D73" s="483"/>
      <c r="E73" s="483"/>
      <c r="F73" s="483"/>
      <c r="G73" s="483"/>
      <c r="H73" s="483"/>
      <c r="I73" s="483"/>
      <c r="J73" s="106"/>
      <c r="K73" s="106"/>
      <c r="L73" s="106"/>
      <c r="M73" s="106"/>
      <c r="N73" s="478"/>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83"/>
      <c r="C74" s="483"/>
      <c r="D74" s="483"/>
      <c r="E74" s="483"/>
      <c r="F74" s="483"/>
      <c r="G74" s="483"/>
      <c r="H74" s="483"/>
      <c r="I74" s="152"/>
      <c r="J74" s="152"/>
      <c r="K74" s="96"/>
      <c r="L74" s="96"/>
      <c r="M74" s="96"/>
      <c r="N74" s="96"/>
      <c r="O74" s="96"/>
      <c r="P74" s="486"/>
      <c r="Q74" s="486"/>
      <c r="R74" s="239"/>
      <c r="S74" s="239"/>
      <c r="T74" s="487"/>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83"/>
      <c r="C75" s="483"/>
      <c r="D75" s="483"/>
      <c r="E75" s="483"/>
      <c r="F75" s="483"/>
      <c r="G75" s="483"/>
      <c r="H75" s="483"/>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83"/>
      <c r="C76" s="483"/>
      <c r="D76" s="483"/>
      <c r="E76" s="483"/>
      <c r="F76" s="483"/>
      <c r="G76" s="483"/>
      <c r="H76" s="483"/>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174"/>
      <c r="B77" s="483"/>
      <c r="C77" s="483"/>
      <c r="D77" s="483"/>
      <c r="E77" s="483"/>
      <c r="F77" s="483"/>
      <c r="G77" s="483"/>
      <c r="H77" s="483"/>
      <c r="I77" s="152"/>
      <c r="J77" s="152"/>
      <c r="K77" s="250"/>
      <c r="L77" s="250"/>
      <c r="M77" s="250"/>
      <c r="N77" s="250"/>
      <c r="O77" s="250"/>
      <c r="P77" s="250"/>
      <c r="Q77" s="251"/>
      <c r="R77" s="239"/>
      <c r="S77" s="239"/>
      <c r="T77" s="250"/>
      <c r="U77" s="175"/>
      <c r="V77" s="191"/>
      <c r="W77" s="208"/>
      <c r="X77" s="474" t="str">
        <f t="shared" ref="X77:X97" si="23">B10</f>
        <v>Brighton &amp; Hove</v>
      </c>
      <c r="Y77" s="475" t="e">
        <f t="shared" ref="Y77:Y99" si="24">IF(X77=$Y$4,I10,#N/A)</f>
        <v>#N/A</v>
      </c>
      <c r="Z77" s="475" t="e">
        <f t="shared" ref="Z77:Z99" si="25">IF(X77=$Y$4,T10,#N/A)</f>
        <v>#N/A</v>
      </c>
      <c r="AA77" s="54"/>
      <c r="AB77" s="53"/>
      <c r="AC77" s="53"/>
      <c r="AD77" s="210"/>
      <c r="AE77" s="101"/>
      <c r="AF77" s="101"/>
      <c r="AG77" s="101"/>
      <c r="AH77" s="101"/>
      <c r="AI77" s="239"/>
      <c r="AJ77" s="240"/>
    </row>
    <row r="78" spans="1:44" s="138" customFormat="1" ht="12.75" customHeight="1" x14ac:dyDescent="0.2">
      <c r="A78" s="174"/>
      <c r="B78" s="483"/>
      <c r="C78" s="483"/>
      <c r="D78" s="483"/>
      <c r="E78" s="483"/>
      <c r="F78" s="483"/>
      <c r="G78" s="483"/>
      <c r="H78" s="483"/>
      <c r="I78" s="152"/>
      <c r="J78" s="152"/>
      <c r="K78" s="250"/>
      <c r="L78" s="250"/>
      <c r="M78" s="250"/>
      <c r="N78" s="250"/>
      <c r="O78" s="250"/>
      <c r="P78" s="250"/>
      <c r="Q78" s="251"/>
      <c r="R78" s="239"/>
      <c r="S78" s="239"/>
      <c r="T78" s="250"/>
      <c r="U78" s="175"/>
      <c r="V78" s="191"/>
      <c r="W78" s="208"/>
      <c r="X78" s="474" t="str">
        <f t="shared" si="23"/>
        <v>Buckinghamshire</v>
      </c>
      <c r="Y78" s="475" t="e">
        <f t="shared" si="24"/>
        <v>#N/A</v>
      </c>
      <c r="Z78" s="475" t="e">
        <f t="shared" si="25"/>
        <v>#N/A</v>
      </c>
      <c r="AA78" s="54"/>
      <c r="AB78" s="53"/>
      <c r="AC78" s="53"/>
      <c r="AD78" s="210"/>
      <c r="AE78" s="101"/>
      <c r="AF78" s="101"/>
      <c r="AG78" s="101"/>
      <c r="AH78" s="101"/>
      <c r="AI78" s="239"/>
      <c r="AJ78" s="240"/>
    </row>
    <row r="79" spans="1:44" s="138" customFormat="1" ht="12.75" customHeight="1" x14ac:dyDescent="0.2">
      <c r="A79" s="174"/>
      <c r="B79" s="483"/>
      <c r="C79" s="483"/>
      <c r="D79" s="483"/>
      <c r="E79" s="483"/>
      <c r="F79" s="483"/>
      <c r="G79" s="483"/>
      <c r="H79" s="483"/>
      <c r="I79" s="152"/>
      <c r="J79" s="152"/>
      <c r="K79" s="250"/>
      <c r="L79" s="250"/>
      <c r="M79" s="250"/>
      <c r="N79" s="250"/>
      <c r="O79" s="250"/>
      <c r="P79" s="250"/>
      <c r="Q79" s="251"/>
      <c r="R79" s="239"/>
      <c r="S79" s="239"/>
      <c r="T79" s="250"/>
      <c r="U79" s="175"/>
      <c r="V79" s="191"/>
      <c r="W79" s="208"/>
      <c r="X79" s="474" t="str">
        <f t="shared" si="23"/>
        <v>East Sussex</v>
      </c>
      <c r="Y79" s="475" t="e">
        <f t="shared" si="24"/>
        <v>#N/A</v>
      </c>
      <c r="Z79" s="475" t="e">
        <f t="shared" si="25"/>
        <v>#N/A</v>
      </c>
      <c r="AA79" s="54"/>
      <c r="AB79" s="53"/>
      <c r="AC79" s="53"/>
      <c r="AD79" s="210"/>
      <c r="AE79" s="101"/>
      <c r="AF79" s="101"/>
      <c r="AG79" s="101"/>
      <c r="AH79" s="101"/>
      <c r="AI79" s="239"/>
      <c r="AJ79" s="240"/>
    </row>
    <row r="80" spans="1:44" s="138" customFormat="1" ht="12.75" customHeight="1" x14ac:dyDescent="0.2">
      <c r="A80" s="174"/>
      <c r="B80" s="483"/>
      <c r="C80" s="483"/>
      <c r="D80" s="483"/>
      <c r="E80" s="483"/>
      <c r="F80" s="483"/>
      <c r="G80" s="483"/>
      <c r="H80" s="483"/>
      <c r="I80" s="152"/>
      <c r="J80" s="152"/>
      <c r="K80" s="250"/>
      <c r="L80" s="250"/>
      <c r="M80" s="250"/>
      <c r="N80" s="250"/>
      <c r="O80" s="250"/>
      <c r="P80" s="250"/>
      <c r="Q80" s="251"/>
      <c r="R80" s="239"/>
      <c r="S80" s="239"/>
      <c r="T80" s="250"/>
      <c r="U80" s="175"/>
      <c r="V80" s="191"/>
      <c r="W80" s="208"/>
      <c r="X80" s="474" t="str">
        <f t="shared" si="23"/>
        <v>Hampshire</v>
      </c>
      <c r="Y80" s="475" t="e">
        <f t="shared" si="24"/>
        <v>#N/A</v>
      </c>
      <c r="Z80" s="475" t="e">
        <f t="shared" si="25"/>
        <v>#N/A</v>
      </c>
      <c r="AA80" s="54"/>
      <c r="AB80" s="53"/>
      <c r="AC80" s="53"/>
      <c r="AD80" s="210"/>
      <c r="AE80" s="101"/>
      <c r="AF80" s="101"/>
      <c r="AG80" s="101"/>
      <c r="AH80" s="101"/>
      <c r="AI80" s="239"/>
      <c r="AJ80" s="240"/>
      <c r="AR80" s="138" t="s">
        <v>106</v>
      </c>
    </row>
    <row r="81" spans="1:36" s="138" customFormat="1" ht="12.75" customHeight="1" x14ac:dyDescent="0.2">
      <c r="A81" s="174"/>
      <c r="B81" s="483"/>
      <c r="C81" s="483"/>
      <c r="D81" s="483"/>
      <c r="E81" s="483"/>
      <c r="F81" s="483"/>
      <c r="G81" s="483"/>
      <c r="H81" s="483"/>
      <c r="I81" s="152"/>
      <c r="J81" s="152"/>
      <c r="K81" s="250"/>
      <c r="L81" s="250"/>
      <c r="M81" s="250"/>
      <c r="N81" s="250"/>
      <c r="O81" s="250"/>
      <c r="P81" s="250"/>
      <c r="Q81" s="251"/>
      <c r="R81" s="239"/>
      <c r="S81" s="239"/>
      <c r="T81" s="250"/>
      <c r="U81" s="175"/>
      <c r="V81" s="191"/>
      <c r="W81" s="208"/>
      <c r="X81" s="474" t="str">
        <f t="shared" si="23"/>
        <v>Isle of Wight</v>
      </c>
      <c r="Y81" s="475" t="e">
        <f t="shared" si="24"/>
        <v>#N/A</v>
      </c>
      <c r="Z81" s="475" t="e">
        <f t="shared" si="25"/>
        <v>#N/A</v>
      </c>
      <c r="AA81" s="54"/>
      <c r="AB81" s="53"/>
      <c r="AC81" s="53"/>
      <c r="AD81" s="210"/>
      <c r="AE81" s="101"/>
      <c r="AF81" s="101"/>
      <c r="AG81" s="101"/>
      <c r="AH81" s="101"/>
      <c r="AI81" s="239"/>
      <c r="AJ81" s="240"/>
    </row>
    <row r="82" spans="1:36" s="138" customFormat="1" ht="12.75" customHeight="1" x14ac:dyDescent="0.2">
      <c r="A82" s="174"/>
      <c r="B82" s="483"/>
      <c r="C82" s="483"/>
      <c r="D82" s="483"/>
      <c r="E82" s="483"/>
      <c r="F82" s="483"/>
      <c r="G82" s="483"/>
      <c r="H82" s="483"/>
      <c r="I82" s="152"/>
      <c r="J82" s="152"/>
      <c r="K82" s="250"/>
      <c r="L82" s="250"/>
      <c r="M82" s="250"/>
      <c r="N82" s="250"/>
      <c r="O82" s="250"/>
      <c r="P82" s="250"/>
      <c r="Q82" s="251"/>
      <c r="R82" s="239"/>
      <c r="S82" s="239"/>
      <c r="T82" s="250"/>
      <c r="U82" s="175"/>
      <c r="V82" s="191"/>
      <c r="W82" s="208"/>
      <c r="X82" s="474" t="str">
        <f t="shared" si="23"/>
        <v>Kent</v>
      </c>
      <c r="Y82" s="475" t="e">
        <f t="shared" si="24"/>
        <v>#N/A</v>
      </c>
      <c r="Z82" s="475" t="e">
        <f t="shared" si="25"/>
        <v>#N/A</v>
      </c>
      <c r="AA82" s="54"/>
      <c r="AB82" s="53"/>
      <c r="AC82" s="53"/>
      <c r="AD82" s="210"/>
      <c r="AE82" s="101"/>
      <c r="AF82" s="101"/>
      <c r="AG82" s="101"/>
      <c r="AH82" s="101"/>
      <c r="AI82" s="239"/>
      <c r="AJ82" s="240"/>
    </row>
    <row r="83" spans="1:36" s="138" customFormat="1" ht="12.75" customHeight="1" x14ac:dyDescent="0.2">
      <c r="A83" s="174"/>
      <c r="B83" s="483"/>
      <c r="C83" s="483"/>
      <c r="D83" s="483"/>
      <c r="E83" s="483"/>
      <c r="F83" s="483"/>
      <c r="G83" s="483"/>
      <c r="H83" s="483"/>
      <c r="I83" s="152"/>
      <c r="J83" s="152"/>
      <c r="K83" s="250"/>
      <c r="L83" s="250"/>
      <c r="M83" s="250"/>
      <c r="N83" s="250"/>
      <c r="O83" s="250"/>
      <c r="P83" s="250"/>
      <c r="Q83" s="251"/>
      <c r="R83" s="239"/>
      <c r="S83" s="239"/>
      <c r="T83" s="250"/>
      <c r="U83" s="175"/>
      <c r="V83" s="191"/>
      <c r="W83" s="208"/>
      <c r="X83" s="474" t="str">
        <f t="shared" si="23"/>
        <v>Medway</v>
      </c>
      <c r="Y83" s="475" t="e">
        <f t="shared" si="24"/>
        <v>#N/A</v>
      </c>
      <c r="Z83" s="475" t="e">
        <f t="shared" si="25"/>
        <v>#N/A</v>
      </c>
      <c r="AA83" s="54"/>
      <c r="AB83" s="53"/>
      <c r="AC83" s="53"/>
      <c r="AD83" s="210"/>
      <c r="AE83" s="101"/>
      <c r="AF83" s="101"/>
      <c r="AG83" s="101"/>
      <c r="AH83" s="101"/>
      <c r="AI83" s="239"/>
      <c r="AJ83" s="240"/>
    </row>
    <row r="84" spans="1:36" s="138" customFormat="1" ht="12.75" customHeight="1" x14ac:dyDescent="0.2">
      <c r="A84" s="174"/>
      <c r="B84" s="483"/>
      <c r="C84" s="483"/>
      <c r="D84" s="483"/>
      <c r="E84" s="483"/>
      <c r="F84" s="483"/>
      <c r="G84" s="483"/>
      <c r="H84" s="483"/>
      <c r="I84" s="152"/>
      <c r="J84" s="152"/>
      <c r="K84" s="250"/>
      <c r="L84" s="250"/>
      <c r="M84" s="250"/>
      <c r="N84" s="250"/>
      <c r="O84" s="250"/>
      <c r="P84" s="250"/>
      <c r="Q84" s="251"/>
      <c r="R84" s="239"/>
      <c r="S84" s="239"/>
      <c r="T84" s="250"/>
      <c r="U84" s="175"/>
      <c r="V84" s="191"/>
      <c r="W84" s="208"/>
      <c r="X84" s="474" t="str">
        <f t="shared" si="23"/>
        <v>Milton Keynes</v>
      </c>
      <c r="Y84" s="475" t="e">
        <f t="shared" si="24"/>
        <v>#N/A</v>
      </c>
      <c r="Z84" s="475" t="e">
        <f t="shared" si="25"/>
        <v>#N/A</v>
      </c>
      <c r="AA84" s="54"/>
      <c r="AB84" s="53"/>
      <c r="AC84" s="53"/>
      <c r="AD84" s="210"/>
      <c r="AE84" s="101"/>
      <c r="AF84" s="101"/>
      <c r="AG84" s="101"/>
      <c r="AH84" s="101"/>
      <c r="AI84" s="239"/>
      <c r="AJ84" s="240"/>
    </row>
    <row r="85" spans="1:36" s="138" customFormat="1" ht="12.75" customHeight="1" x14ac:dyDescent="0.2">
      <c r="A85" s="174"/>
      <c r="B85" s="483"/>
      <c r="C85" s="483"/>
      <c r="D85" s="483"/>
      <c r="E85" s="483"/>
      <c r="F85" s="483"/>
      <c r="G85" s="483"/>
      <c r="H85" s="483"/>
      <c r="I85" s="152"/>
      <c r="J85" s="152"/>
      <c r="K85" s="250"/>
      <c r="L85" s="250"/>
      <c r="M85" s="250"/>
      <c r="N85" s="250"/>
      <c r="O85" s="250"/>
      <c r="P85" s="250"/>
      <c r="Q85" s="251"/>
      <c r="R85" s="239"/>
      <c r="S85" s="239"/>
      <c r="T85" s="250"/>
      <c r="U85" s="175"/>
      <c r="V85" s="191"/>
      <c r="W85" s="208"/>
      <c r="X85" s="474" t="str">
        <f t="shared" si="23"/>
        <v>Oxfordshire</v>
      </c>
      <c r="Y85" s="475" t="e">
        <f t="shared" si="24"/>
        <v>#N/A</v>
      </c>
      <c r="Z85" s="475" t="e">
        <f t="shared" si="25"/>
        <v>#N/A</v>
      </c>
      <c r="AA85" s="54"/>
      <c r="AB85" s="53"/>
      <c r="AC85" s="53"/>
      <c r="AD85" s="210"/>
      <c r="AE85" s="101"/>
      <c r="AF85" s="101"/>
      <c r="AG85" s="101"/>
      <c r="AH85" s="101"/>
      <c r="AI85" s="239"/>
      <c r="AJ85" s="240"/>
    </row>
    <row r="86" spans="1:36" s="138" customFormat="1" ht="12.75" customHeight="1" x14ac:dyDescent="0.2">
      <c r="A86" s="174"/>
      <c r="B86" s="483"/>
      <c r="C86" s="483"/>
      <c r="D86" s="483"/>
      <c r="E86" s="483"/>
      <c r="F86" s="483"/>
      <c r="G86" s="483"/>
      <c r="H86" s="483"/>
      <c r="I86" s="152"/>
      <c r="J86" s="152"/>
      <c r="K86" s="250"/>
      <c r="L86" s="250"/>
      <c r="M86" s="250"/>
      <c r="N86" s="250"/>
      <c r="O86" s="250"/>
      <c r="P86" s="250"/>
      <c r="Q86" s="251"/>
      <c r="R86" s="239"/>
      <c r="S86" s="239"/>
      <c r="T86" s="250"/>
      <c r="U86" s="175"/>
      <c r="V86" s="191"/>
      <c r="W86" s="208"/>
      <c r="X86" s="474" t="str">
        <f t="shared" si="23"/>
        <v>Portsmouth</v>
      </c>
      <c r="Y86" s="475" t="e">
        <f t="shared" si="24"/>
        <v>#N/A</v>
      </c>
      <c r="Z86" s="475" t="e">
        <f t="shared" si="25"/>
        <v>#N/A</v>
      </c>
      <c r="AA86" s="54"/>
      <c r="AB86" s="53"/>
      <c r="AC86" s="53"/>
      <c r="AD86" s="210"/>
      <c r="AE86" s="101"/>
      <c r="AF86" s="101"/>
      <c r="AG86" s="101"/>
      <c r="AH86" s="101"/>
      <c r="AI86" s="239"/>
      <c r="AJ86" s="240"/>
    </row>
    <row r="87" spans="1:36" s="138" customFormat="1" ht="12.75" customHeight="1" x14ac:dyDescent="0.2">
      <c r="A87" s="174"/>
      <c r="B87" s="483"/>
      <c r="C87" s="483"/>
      <c r="D87" s="483"/>
      <c r="E87" s="483"/>
      <c r="F87" s="483"/>
      <c r="G87" s="483"/>
      <c r="H87" s="483"/>
      <c r="I87" s="152"/>
      <c r="J87" s="152"/>
      <c r="K87" s="250"/>
      <c r="L87" s="250"/>
      <c r="M87" s="250"/>
      <c r="N87" s="250"/>
      <c r="O87" s="250"/>
      <c r="P87" s="250"/>
      <c r="Q87" s="251"/>
      <c r="R87" s="239"/>
      <c r="S87" s="239"/>
      <c r="T87" s="250"/>
      <c r="U87" s="175"/>
      <c r="V87" s="191"/>
      <c r="W87" s="208"/>
      <c r="X87" s="474" t="str">
        <f t="shared" si="23"/>
        <v>Reading</v>
      </c>
      <c r="Y87" s="475" t="e">
        <f t="shared" si="24"/>
        <v>#N/A</v>
      </c>
      <c r="Z87" s="475" t="e">
        <f t="shared" si="25"/>
        <v>#N/A</v>
      </c>
      <c r="AA87" s="54"/>
      <c r="AB87" s="53"/>
      <c r="AC87" s="53"/>
      <c r="AD87" s="210"/>
      <c r="AE87" s="101"/>
      <c r="AF87" s="101"/>
      <c r="AG87" s="101"/>
      <c r="AH87" s="101"/>
      <c r="AI87" s="239"/>
      <c r="AJ87" s="240"/>
    </row>
    <row r="88" spans="1:36" s="138" customFormat="1" ht="12.75" customHeight="1" x14ac:dyDescent="0.2">
      <c r="A88" s="174"/>
      <c r="B88" s="483"/>
      <c r="C88" s="483"/>
      <c r="D88" s="483"/>
      <c r="E88" s="483"/>
      <c r="F88" s="483"/>
      <c r="G88" s="483"/>
      <c r="H88" s="483"/>
      <c r="I88" s="152"/>
      <c r="J88" s="152"/>
      <c r="K88" s="250"/>
      <c r="L88" s="250"/>
      <c r="M88" s="250"/>
      <c r="N88" s="250"/>
      <c r="O88" s="250"/>
      <c r="P88" s="250"/>
      <c r="Q88" s="251"/>
      <c r="R88" s="239"/>
      <c r="S88" s="239"/>
      <c r="T88" s="250"/>
      <c r="U88" s="175"/>
      <c r="V88" s="191"/>
      <c r="W88" s="208"/>
      <c r="X88" s="474" t="str">
        <f t="shared" si="23"/>
        <v>Slough</v>
      </c>
      <c r="Y88" s="475" t="e">
        <f t="shared" si="24"/>
        <v>#N/A</v>
      </c>
      <c r="Z88" s="475" t="e">
        <f t="shared" si="25"/>
        <v>#N/A</v>
      </c>
      <c r="AA88" s="54"/>
      <c r="AB88" s="53"/>
      <c r="AC88" s="53"/>
      <c r="AD88" s="210"/>
      <c r="AE88" s="101"/>
      <c r="AF88" s="101"/>
      <c r="AG88" s="101"/>
      <c r="AH88" s="101"/>
      <c r="AI88" s="239"/>
      <c r="AJ88" s="240"/>
    </row>
    <row r="89" spans="1:36" s="138" customFormat="1" ht="12.75" customHeight="1" x14ac:dyDescent="0.2">
      <c r="A89" s="174"/>
      <c r="B89" s="483"/>
      <c r="C89" s="483"/>
      <c r="D89" s="483"/>
      <c r="E89" s="483"/>
      <c r="F89" s="483"/>
      <c r="G89" s="483"/>
      <c r="H89" s="483"/>
      <c r="I89" s="152"/>
      <c r="J89" s="152"/>
      <c r="K89" s="250"/>
      <c r="L89" s="250"/>
      <c r="M89" s="250"/>
      <c r="N89" s="250"/>
      <c r="O89" s="250"/>
      <c r="P89" s="250"/>
      <c r="Q89" s="251"/>
      <c r="R89" s="239"/>
      <c r="S89" s="239"/>
      <c r="T89" s="250"/>
      <c r="U89" s="175"/>
      <c r="V89" s="191"/>
      <c r="W89" s="208"/>
      <c r="X89" s="474" t="str">
        <f t="shared" si="23"/>
        <v>Somerset</v>
      </c>
      <c r="Y89" s="475" t="e">
        <f t="shared" si="24"/>
        <v>#N/A</v>
      </c>
      <c r="Z89" s="475" t="e">
        <f t="shared" si="25"/>
        <v>#N/A</v>
      </c>
      <c r="AA89" s="54"/>
      <c r="AB89" s="53"/>
      <c r="AC89" s="53"/>
      <c r="AD89" s="210"/>
      <c r="AE89" s="101"/>
      <c r="AF89" s="101"/>
      <c r="AG89" s="101"/>
      <c r="AH89" s="101"/>
      <c r="AI89" s="239"/>
      <c r="AJ89" s="240"/>
    </row>
    <row r="90" spans="1:36" s="138" customFormat="1" ht="12.75" customHeight="1" x14ac:dyDescent="0.2">
      <c r="A90" s="174"/>
      <c r="B90" s="483"/>
      <c r="C90" s="483"/>
      <c r="D90" s="483"/>
      <c r="E90" s="483"/>
      <c r="F90" s="483"/>
      <c r="G90" s="483"/>
      <c r="H90" s="483"/>
      <c r="I90" s="152"/>
      <c r="J90" s="152"/>
      <c r="K90" s="250"/>
      <c r="L90" s="250"/>
      <c r="M90" s="250"/>
      <c r="N90" s="250"/>
      <c r="O90" s="250"/>
      <c r="P90" s="250"/>
      <c r="Q90" s="251"/>
      <c r="R90" s="239"/>
      <c r="S90" s="239"/>
      <c r="T90" s="250"/>
      <c r="U90" s="175"/>
      <c r="V90" s="191"/>
      <c r="W90" s="208"/>
      <c r="X90" s="474" t="str">
        <f t="shared" si="23"/>
        <v>Southampton</v>
      </c>
      <c r="Y90" s="475" t="e">
        <f t="shared" si="24"/>
        <v>#N/A</v>
      </c>
      <c r="Z90" s="475" t="e">
        <f t="shared" si="25"/>
        <v>#N/A</v>
      </c>
      <c r="AA90" s="54"/>
      <c r="AB90" s="53"/>
      <c r="AC90" s="53"/>
      <c r="AD90" s="210"/>
      <c r="AE90" s="101"/>
      <c r="AF90" s="101"/>
      <c r="AG90" s="101"/>
      <c r="AH90" s="101"/>
      <c r="AI90" s="239"/>
      <c r="AJ90" s="240"/>
    </row>
    <row r="91" spans="1:36" s="138" customFormat="1" ht="12.75" customHeight="1" x14ac:dyDescent="0.2">
      <c r="A91" s="381"/>
      <c r="B91" s="483"/>
      <c r="C91" s="483"/>
      <c r="D91" s="483"/>
      <c r="E91" s="483"/>
      <c r="F91" s="483"/>
      <c r="G91" s="483"/>
      <c r="H91" s="483"/>
      <c r="I91" s="152"/>
      <c r="J91" s="152"/>
      <c r="K91" s="250"/>
      <c r="L91" s="250"/>
      <c r="M91" s="250"/>
      <c r="N91" s="250"/>
      <c r="O91" s="250"/>
      <c r="P91" s="250"/>
      <c r="Q91" s="251"/>
      <c r="R91" s="239"/>
      <c r="S91" s="239"/>
      <c r="T91" s="250"/>
      <c r="U91" s="175"/>
      <c r="V91" s="191"/>
      <c r="W91" s="208"/>
      <c r="X91" s="474" t="str">
        <f t="shared" si="23"/>
        <v>Surrey</v>
      </c>
      <c r="Y91" s="475" t="e">
        <f t="shared" si="24"/>
        <v>#N/A</v>
      </c>
      <c r="Z91" s="475" t="e">
        <f t="shared" si="25"/>
        <v>#N/A</v>
      </c>
      <c r="AA91" s="54"/>
      <c r="AB91" s="53"/>
      <c r="AC91" s="53"/>
      <c r="AD91" s="210"/>
      <c r="AE91" s="101"/>
      <c r="AF91" s="101"/>
      <c r="AG91" s="101"/>
      <c r="AH91" s="101"/>
      <c r="AI91" s="239"/>
      <c r="AJ91" s="240"/>
    </row>
    <row r="92" spans="1:36" s="138" customFormat="1" ht="12.75" customHeight="1" x14ac:dyDescent="0.2">
      <c r="A92" s="381"/>
      <c r="B92" s="483"/>
      <c r="C92" s="483"/>
      <c r="D92" s="483"/>
      <c r="E92" s="483"/>
      <c r="F92" s="483"/>
      <c r="G92" s="483"/>
      <c r="H92" s="483"/>
      <c r="I92" s="152"/>
      <c r="J92" s="152"/>
      <c r="K92" s="250"/>
      <c r="L92" s="250"/>
      <c r="M92" s="250"/>
      <c r="N92" s="250"/>
      <c r="O92" s="250"/>
      <c r="P92" s="250"/>
      <c r="Q92" s="251"/>
      <c r="R92" s="239"/>
      <c r="S92" s="239"/>
      <c r="T92" s="250"/>
      <c r="U92" s="175"/>
      <c r="V92" s="191"/>
      <c r="W92" s="208"/>
      <c r="X92" s="474" t="str">
        <f t="shared" si="23"/>
        <v>Swindon</v>
      </c>
      <c r="Y92" s="475" t="e">
        <f t="shared" si="24"/>
        <v>#N/A</v>
      </c>
      <c r="Z92" s="475" t="e">
        <f t="shared" si="25"/>
        <v>#N/A</v>
      </c>
      <c r="AA92" s="54"/>
      <c r="AB92" s="53"/>
      <c r="AC92" s="53"/>
      <c r="AD92" s="210"/>
      <c r="AE92" s="101"/>
      <c r="AF92" s="101"/>
      <c r="AG92" s="101"/>
      <c r="AH92" s="101"/>
      <c r="AI92" s="239"/>
      <c r="AJ92" s="240"/>
    </row>
    <row r="93" spans="1:36" s="138" customFormat="1" ht="12.75" customHeight="1" x14ac:dyDescent="0.2">
      <c r="A93" s="174"/>
      <c r="B93" s="483"/>
      <c r="C93" s="483"/>
      <c r="D93" s="483"/>
      <c r="E93" s="483"/>
      <c r="F93" s="483"/>
      <c r="G93" s="483"/>
      <c r="H93" s="483"/>
      <c r="I93" s="152"/>
      <c r="J93" s="152"/>
      <c r="K93" s="250"/>
      <c r="L93" s="250"/>
      <c r="M93" s="250"/>
      <c r="N93" s="250"/>
      <c r="O93" s="250"/>
      <c r="P93" s="250"/>
      <c r="Q93" s="251"/>
      <c r="R93" s="239"/>
      <c r="S93" s="239"/>
      <c r="T93" s="250"/>
      <c r="U93" s="175"/>
      <c r="V93" s="191"/>
      <c r="W93" s="208"/>
      <c r="X93" s="474" t="str">
        <f t="shared" si="23"/>
        <v>Torbay</v>
      </c>
      <c r="Y93" s="475" t="e">
        <f t="shared" si="24"/>
        <v>#N/A</v>
      </c>
      <c r="Z93" s="475" t="e">
        <f t="shared" si="25"/>
        <v>#N/A</v>
      </c>
      <c r="AA93" s="54"/>
      <c r="AB93" s="53"/>
      <c r="AC93" s="53"/>
      <c r="AD93" s="210"/>
      <c r="AE93" s="239"/>
      <c r="AF93" s="101"/>
      <c r="AG93" s="101"/>
      <c r="AH93" s="101"/>
      <c r="AI93" s="239"/>
      <c r="AJ93" s="240"/>
    </row>
    <row r="94" spans="1:36" s="138" customFormat="1" ht="12.75" customHeight="1" x14ac:dyDescent="0.2">
      <c r="A94" s="174"/>
      <c r="B94" s="483"/>
      <c r="C94" s="483"/>
      <c r="D94" s="483"/>
      <c r="E94" s="483"/>
      <c r="F94" s="483"/>
      <c r="G94" s="483"/>
      <c r="H94" s="483"/>
      <c r="I94" s="152"/>
      <c r="J94" s="152"/>
      <c r="K94" s="250"/>
      <c r="L94" s="250"/>
      <c r="M94" s="250"/>
      <c r="N94" s="250"/>
      <c r="O94" s="250"/>
      <c r="P94" s="250"/>
      <c r="Q94" s="251"/>
      <c r="R94" s="239"/>
      <c r="S94" s="239"/>
      <c r="T94" s="250"/>
      <c r="U94" s="175"/>
      <c r="V94" s="191"/>
      <c r="W94" s="208"/>
      <c r="X94" s="474" t="str">
        <f t="shared" si="23"/>
        <v>West Berkshire</v>
      </c>
      <c r="Y94" s="475" t="e">
        <f t="shared" si="24"/>
        <v>#N/A</v>
      </c>
      <c r="Z94" s="475" t="e">
        <f t="shared" si="25"/>
        <v>#N/A</v>
      </c>
      <c r="AA94" s="54"/>
      <c r="AB94" s="53"/>
      <c r="AC94" s="53"/>
      <c r="AD94" s="210"/>
      <c r="AE94" s="239"/>
      <c r="AF94" s="101"/>
      <c r="AG94" s="101"/>
      <c r="AH94" s="101"/>
      <c r="AI94" s="239"/>
      <c r="AJ94" s="240"/>
    </row>
    <row r="95" spans="1:36" s="138" customFormat="1" ht="12.75" customHeight="1" x14ac:dyDescent="0.2">
      <c r="A95" s="174"/>
      <c r="B95" s="483"/>
      <c r="C95" s="483"/>
      <c r="D95" s="483"/>
      <c r="E95" s="483"/>
      <c r="F95" s="483"/>
      <c r="G95" s="483"/>
      <c r="H95" s="483"/>
      <c r="I95" s="152"/>
      <c r="J95" s="152"/>
      <c r="K95" s="250"/>
      <c r="L95" s="250"/>
      <c r="M95" s="250"/>
      <c r="N95" s="250"/>
      <c r="O95" s="250"/>
      <c r="P95" s="250"/>
      <c r="Q95" s="251"/>
      <c r="R95" s="239"/>
      <c r="S95" s="239"/>
      <c r="T95" s="250"/>
      <c r="U95" s="175"/>
      <c r="V95" s="191"/>
      <c r="W95" s="208"/>
      <c r="X95" s="474" t="str">
        <f t="shared" si="23"/>
        <v>West Sussex</v>
      </c>
      <c r="Y95" s="475" t="e">
        <f t="shared" si="24"/>
        <v>#N/A</v>
      </c>
      <c r="Z95" s="475" t="e">
        <f t="shared" si="25"/>
        <v>#N/A</v>
      </c>
      <c r="AA95" s="54"/>
      <c r="AB95" s="53"/>
      <c r="AC95" s="53"/>
      <c r="AD95" s="210"/>
      <c r="AE95" s="239"/>
      <c r="AF95" s="239"/>
      <c r="AG95" s="239"/>
      <c r="AH95" s="101"/>
      <c r="AI95" s="239"/>
      <c r="AJ95" s="240"/>
    </row>
    <row r="96" spans="1:36" s="138" customFormat="1" ht="12.75" customHeight="1" x14ac:dyDescent="0.2">
      <c r="A96" s="174"/>
      <c r="B96" s="483"/>
      <c r="C96" s="483"/>
      <c r="D96" s="483"/>
      <c r="E96" s="483"/>
      <c r="F96" s="483"/>
      <c r="G96" s="483"/>
      <c r="H96" s="483"/>
      <c r="I96" s="152"/>
      <c r="J96" s="152"/>
      <c r="K96" s="250"/>
      <c r="L96" s="250"/>
      <c r="M96" s="250"/>
      <c r="N96" s="250"/>
      <c r="O96" s="250"/>
      <c r="P96" s="250"/>
      <c r="Q96" s="251"/>
      <c r="R96" s="239"/>
      <c r="S96" s="239"/>
      <c r="T96" s="250"/>
      <c r="U96" s="175"/>
      <c r="V96" s="191"/>
      <c r="W96" s="208"/>
      <c r="X96" s="474" t="str">
        <f t="shared" si="23"/>
        <v>Windsor &amp; Maidenhead</v>
      </c>
      <c r="Y96" s="475" t="e">
        <f t="shared" si="24"/>
        <v>#N/A</v>
      </c>
      <c r="Z96" s="475" t="e">
        <f t="shared" si="25"/>
        <v>#N/A</v>
      </c>
      <c r="AA96" s="54"/>
      <c r="AB96" s="53"/>
      <c r="AC96" s="53"/>
      <c r="AD96" s="210"/>
      <c r="AE96" s="239"/>
      <c r="AF96" s="239"/>
      <c r="AG96" s="239"/>
      <c r="AH96" s="101"/>
      <c r="AI96" s="239"/>
      <c r="AJ96" s="240"/>
    </row>
    <row r="97" spans="1:45" s="138" customFormat="1" ht="12.75" customHeight="1" x14ac:dyDescent="0.2">
      <c r="A97" s="174"/>
      <c r="B97" s="483"/>
      <c r="C97" s="483"/>
      <c r="D97" s="483"/>
      <c r="E97" s="483"/>
      <c r="F97" s="483"/>
      <c r="G97" s="483"/>
      <c r="H97" s="483"/>
      <c r="I97" s="152"/>
      <c r="J97" s="152"/>
      <c r="K97" s="252"/>
      <c r="L97" s="252"/>
      <c r="M97" s="252"/>
      <c r="N97" s="252"/>
      <c r="O97" s="252"/>
      <c r="P97" s="252"/>
      <c r="Q97" s="253"/>
      <c r="R97" s="239"/>
      <c r="S97" s="239"/>
      <c r="T97" s="254"/>
      <c r="U97" s="175"/>
      <c r="V97" s="191"/>
      <c r="W97" s="208"/>
      <c r="X97" s="474" t="str">
        <f t="shared" si="23"/>
        <v>Wokingham</v>
      </c>
      <c r="Y97" s="475" t="e">
        <f t="shared" si="24"/>
        <v>#N/A</v>
      </c>
      <c r="Z97" s="475" t="e">
        <f t="shared" si="25"/>
        <v>#N/A</v>
      </c>
      <c r="AA97" s="54"/>
      <c r="AB97" s="53"/>
      <c r="AC97" s="53"/>
      <c r="AD97" s="210"/>
      <c r="AE97" s="239"/>
      <c r="AF97" s="239"/>
      <c r="AG97" s="239"/>
      <c r="AH97" s="101"/>
      <c r="AI97" s="239"/>
      <c r="AJ97" s="240"/>
    </row>
    <row r="98" spans="1:45" s="138" customFormat="1" ht="12.75" customHeight="1" x14ac:dyDescent="0.2">
      <c r="A98" s="174"/>
      <c r="B98" s="483"/>
      <c r="C98" s="483"/>
      <c r="D98" s="483"/>
      <c r="E98" s="483"/>
      <c r="F98" s="483"/>
      <c r="G98" s="483"/>
      <c r="H98" s="483"/>
      <c r="I98" s="152"/>
      <c r="J98" s="152"/>
      <c r="K98" s="252"/>
      <c r="L98" s="252"/>
      <c r="M98" s="252"/>
      <c r="N98" s="252"/>
      <c r="O98" s="252"/>
      <c r="P98" s="252"/>
      <c r="Q98" s="253"/>
      <c r="R98" s="239"/>
      <c r="S98" s="239"/>
      <c r="T98" s="254"/>
      <c r="U98" s="175"/>
      <c r="V98" s="191"/>
      <c r="W98" s="208"/>
      <c r="X98" s="474" t="str">
        <f>B31</f>
        <v>South East</v>
      </c>
      <c r="Y98" s="475" t="e">
        <f t="shared" si="24"/>
        <v>#N/A</v>
      </c>
      <c r="Z98" s="475" t="e">
        <f t="shared" si="25"/>
        <v>#N/A</v>
      </c>
      <c r="AA98" s="54"/>
      <c r="AB98" s="53"/>
      <c r="AC98" s="53"/>
      <c r="AD98" s="210"/>
      <c r="AE98" s="239"/>
      <c r="AF98" s="239"/>
      <c r="AG98" s="239"/>
      <c r="AH98" s="101"/>
      <c r="AI98" s="239"/>
      <c r="AJ98" s="240"/>
    </row>
    <row r="99" spans="1:45" s="138" customFormat="1" ht="11.25" customHeight="1" x14ac:dyDescent="0.2">
      <c r="A99" s="381"/>
      <c r="B99" s="483"/>
      <c r="C99" s="483"/>
      <c r="D99" s="483"/>
      <c r="E99" s="483"/>
      <c r="F99" s="483"/>
      <c r="G99" s="483"/>
      <c r="H99" s="483"/>
      <c r="I99" s="152"/>
      <c r="J99" s="152"/>
      <c r="K99" s="252"/>
      <c r="L99" s="252"/>
      <c r="M99" s="252"/>
      <c r="N99" s="252"/>
      <c r="O99" s="252"/>
      <c r="P99" s="252"/>
      <c r="Q99" s="253"/>
      <c r="R99" s="239"/>
      <c r="S99" s="239"/>
      <c r="T99" s="254"/>
      <c r="U99" s="175"/>
      <c r="V99" s="191"/>
      <c r="W99" s="208"/>
      <c r="X99" s="474" t="str">
        <f>B32</f>
        <v>England</v>
      </c>
      <c r="Y99" s="475" t="e">
        <f t="shared" si="24"/>
        <v>#N/A</v>
      </c>
      <c r="Z99" s="475" t="e">
        <f t="shared" si="25"/>
        <v>#N/A</v>
      </c>
      <c r="AA99" s="54"/>
      <c r="AB99" s="53"/>
      <c r="AC99" s="53"/>
      <c r="AD99" s="210"/>
      <c r="AE99" s="239"/>
      <c r="AF99" s="239"/>
      <c r="AG99" s="239"/>
      <c r="AH99" s="101"/>
      <c r="AI99" s="239"/>
      <c r="AJ99" s="240"/>
    </row>
    <row r="100" spans="1:45" s="124" customFormat="1" ht="42" customHeight="1" x14ac:dyDescent="0.2">
      <c r="A100" s="296"/>
      <c r="B100" s="483"/>
      <c r="C100" s="483"/>
      <c r="D100" s="483"/>
      <c r="E100" s="483"/>
      <c r="F100" s="483"/>
      <c r="G100" s="483"/>
      <c r="H100" s="483"/>
      <c r="I100" s="490"/>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83"/>
      <c r="C101" s="483"/>
      <c r="D101" s="483"/>
      <c r="E101" s="483"/>
      <c r="F101" s="483"/>
      <c r="G101" s="483"/>
      <c r="H101" s="483"/>
      <c r="I101" s="490"/>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490"/>
      <c r="C102" s="490"/>
      <c r="D102" s="490"/>
      <c r="E102" s="490"/>
      <c r="F102" s="490"/>
      <c r="G102" s="490"/>
      <c r="H102" s="490"/>
      <c r="I102" s="490"/>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65"/>
      <c r="B106" s="166"/>
      <c r="C106" s="166"/>
      <c r="D106" s="166"/>
      <c r="E106" s="166"/>
      <c r="F106" s="166"/>
      <c r="G106" s="166"/>
      <c r="H106" s="166"/>
      <c r="I106" s="166"/>
      <c r="J106" s="167"/>
      <c r="K106" s="166"/>
      <c r="L106" s="166"/>
      <c r="M106" s="166"/>
      <c r="N106" s="166"/>
      <c r="O106" s="166"/>
      <c r="P106" s="166"/>
      <c r="Q106" s="166"/>
      <c r="R106" s="166"/>
      <c r="S106" s="166"/>
      <c r="T106" s="166"/>
      <c r="U106" s="168"/>
      <c r="V106" s="189"/>
      <c r="W106" s="205"/>
      <c r="X106" s="97"/>
      <c r="Y106" s="97"/>
      <c r="Z106" s="100"/>
      <c r="AA106" s="100"/>
      <c r="AB106" s="100"/>
      <c r="AC106" s="100"/>
      <c r="AD106" s="100"/>
      <c r="AE106" s="100"/>
      <c r="AF106" s="100"/>
      <c r="AG106" s="100"/>
      <c r="AH106" s="100"/>
      <c r="AI106" s="88"/>
      <c r="AJ106" s="237"/>
    </row>
    <row r="107" spans="1:45" s="118" customFormat="1" ht="15" customHeight="1" x14ac:dyDescent="0.2">
      <c r="A107" s="172"/>
      <c r="B107" s="931" t="s">
        <v>161</v>
      </c>
      <c r="C107" s="931"/>
      <c r="D107" s="931"/>
      <c r="E107" s="931"/>
      <c r="F107" s="931"/>
      <c r="G107" s="931"/>
      <c r="H107" s="931"/>
      <c r="I107" s="931"/>
      <c r="J107" s="106"/>
      <c r="K107" s="106"/>
      <c r="L107" s="106"/>
      <c r="M107" s="106"/>
      <c r="N107" s="478"/>
      <c r="O107" s="106"/>
      <c r="P107" s="106"/>
      <c r="Q107" s="106"/>
      <c r="R107" s="106"/>
      <c r="S107" s="106"/>
      <c r="T107" s="106"/>
      <c r="U107" s="173"/>
      <c r="V107" s="190"/>
      <c r="W107" s="206"/>
      <c r="X107" s="97"/>
      <c r="Y107" s="97"/>
      <c r="Z107" s="100"/>
      <c r="AA107" s="100"/>
      <c r="AB107" s="100"/>
      <c r="AC107" s="100"/>
      <c r="AD107" s="100"/>
      <c r="AE107" s="97"/>
      <c r="AF107" s="97"/>
      <c r="AG107" s="97"/>
      <c r="AH107" s="97"/>
      <c r="AI107" s="97"/>
      <c r="AJ107" s="238"/>
    </row>
    <row r="108" spans="1:45" ht="15" customHeight="1" x14ac:dyDescent="0.2">
      <c r="A108" s="171"/>
      <c r="B108" s="931"/>
      <c r="C108" s="931"/>
      <c r="D108" s="931"/>
      <c r="E108" s="931"/>
      <c r="F108" s="931"/>
      <c r="G108" s="931"/>
      <c r="H108" s="931"/>
      <c r="I108" s="931"/>
      <c r="J108" s="106"/>
      <c r="K108" s="106"/>
      <c r="L108" s="106"/>
      <c r="M108" s="106"/>
      <c r="N108" s="478"/>
      <c r="O108" s="106"/>
      <c r="P108" s="106"/>
      <c r="Q108" s="39"/>
      <c r="R108" s="106"/>
      <c r="S108" s="106"/>
      <c r="T108" s="106"/>
      <c r="U108" s="170"/>
      <c r="V108" s="189"/>
      <c r="W108" s="205"/>
      <c r="X108" s="97"/>
      <c r="Y108" s="97"/>
      <c r="Z108" s="100"/>
      <c r="AA108" s="100"/>
      <c r="AB108" s="100"/>
      <c r="AC108" s="100"/>
      <c r="AD108" s="100"/>
      <c r="AE108" s="100"/>
      <c r="AF108" s="100"/>
      <c r="AG108" s="100"/>
      <c r="AH108" s="100"/>
      <c r="AI108" s="88"/>
      <c r="AJ108" s="237"/>
    </row>
    <row r="109" spans="1:45" s="138" customFormat="1" ht="27" customHeight="1" x14ac:dyDescent="0.2">
      <c r="A109" s="174"/>
      <c r="B109" s="618" t="s">
        <v>211</v>
      </c>
      <c r="C109" s="133"/>
      <c r="D109" s="462">
        <f>D8</f>
        <v>2013</v>
      </c>
      <c r="E109" s="462">
        <f t="shared" ref="E109:H109" si="26">E8</f>
        <v>2014</v>
      </c>
      <c r="F109" s="462">
        <f t="shared" si="26"/>
        <v>2015</v>
      </c>
      <c r="G109" s="462">
        <f t="shared" si="26"/>
        <v>2016</v>
      </c>
      <c r="H109" s="463">
        <f t="shared" si="26"/>
        <v>2017</v>
      </c>
      <c r="I109" s="152"/>
      <c r="J109" s="152"/>
      <c r="K109" s="96"/>
      <c r="L109" s="96"/>
      <c r="M109" s="96"/>
      <c r="N109" s="96"/>
      <c r="O109" s="96"/>
      <c r="P109" s="486"/>
      <c r="Q109" s="486"/>
      <c r="R109" s="239"/>
      <c r="S109" s="239"/>
      <c r="T109" s="487"/>
      <c r="U109" s="175"/>
      <c r="V109" s="191"/>
      <c r="W109" s="208"/>
      <c r="X109" s="97"/>
      <c r="Y109" s="97"/>
      <c r="Z109" s="100"/>
      <c r="AA109" s="100"/>
      <c r="AB109" s="100"/>
      <c r="AC109" s="100"/>
      <c r="AD109" s="100"/>
      <c r="AE109" s="101"/>
      <c r="AF109" s="101"/>
      <c r="AG109" s="101"/>
      <c r="AH109" s="101"/>
      <c r="AI109" s="239"/>
      <c r="AJ109" s="240"/>
    </row>
    <row r="110" spans="1:45" s="138" customFormat="1" ht="12.75" customHeight="1" x14ac:dyDescent="0.2">
      <c r="A110" s="610" t="e">
        <f>VLOOKUP(B110,Sheet1!$B$4:$C$25,2,FALSE)</f>
        <v>#N/A</v>
      </c>
      <c r="B110" s="149" t="str">
        <f>B9</f>
        <v>Bracknell Forest</v>
      </c>
      <c r="C110" s="133"/>
      <c r="D110" s="246">
        <f>IF(OR(ISBLANK(D9),ISBLANK('Section 47 Enquiries'!D9)),NA(),D9/'Section 47 Enquiries'!D9)</f>
        <v>0.45967741935483869</v>
      </c>
      <c r="E110" s="246">
        <f>IF(OR(ISBLANK(E9),ISBLANK('Section 47 Enquiries'!E9)),NA(),E9/'Section 47 Enquiries'!E9)</f>
        <v>0.41176470588235292</v>
      </c>
      <c r="F110" s="246">
        <f>IF(OR(ISBLANK(F9),ISBLANK('Section 47 Enquiries'!F9)),NA(),F9/'Section 47 Enquiries'!F9)</f>
        <v>0.38717339667458434</v>
      </c>
      <c r="G110" s="246">
        <f>IF(OR(ISBLANK(G9),ISBLANK('Section 47 Enquiries'!G9)),NA(),G9/'Section 47 Enquiries'!G9)</f>
        <v>0.40101522842639592</v>
      </c>
      <c r="H110" s="248">
        <f>IF(OR(ISBLANK(H9),ISBLANK('Section 47 Enquiries'!H9)),NA(),H9/'Section 47 Enquiries'!H9)</f>
        <v>0.46607142857142858</v>
      </c>
      <c r="I110" s="152"/>
      <c r="J110" s="152"/>
      <c r="K110" s="250"/>
      <c r="L110" s="250"/>
      <c r="M110" s="250"/>
      <c r="N110" s="250"/>
      <c r="O110" s="250"/>
      <c r="P110" s="250"/>
      <c r="Q110" s="251"/>
      <c r="R110" s="239"/>
      <c r="S110" s="239"/>
      <c r="T110" s="250"/>
      <c r="U110" s="175"/>
      <c r="V110" s="191"/>
      <c r="W110" s="208"/>
      <c r="X110" s="97"/>
      <c r="Y110" s="97"/>
      <c r="Z110" s="100"/>
      <c r="AA110" s="100"/>
      <c r="AB110" s="100"/>
      <c r="AC110" s="100"/>
      <c r="AD110" s="100"/>
      <c r="AE110" s="101"/>
      <c r="AF110" s="101"/>
      <c r="AG110" s="101"/>
      <c r="AH110" s="101"/>
      <c r="AI110" s="239"/>
      <c r="AJ110" s="240"/>
    </row>
    <row r="111" spans="1:45" s="138" customFormat="1" ht="12.75" customHeight="1" x14ac:dyDescent="0.2">
      <c r="A111" s="610" t="e">
        <f>VLOOKUP(B111,Sheet1!$B$4:$C$25,2,FALSE)</f>
        <v>#N/A</v>
      </c>
      <c r="B111" s="149" t="str">
        <f t="shared" ref="B111:B133" si="27">B10</f>
        <v>Brighton &amp; Hove</v>
      </c>
      <c r="C111" s="133"/>
      <c r="D111" s="246">
        <f>IF(OR(ISBLANK(D10),ISBLANK('Section 47 Enquiries'!D10)),NA(),D10/'Section 47 Enquiries'!D10)</f>
        <v>0.24584929757343552</v>
      </c>
      <c r="E111" s="246">
        <f>IF(OR(ISBLANK(E10),ISBLANK('Section 47 Enquiries'!E10)),NA(),E10/'Section 47 Enquiries'!E10)</f>
        <v>0.50353773584905659</v>
      </c>
      <c r="F111" s="246">
        <f>IF(OR(ISBLANK(F10),ISBLANK('Section 47 Enquiries'!F10)),NA(),F10/'Section 47 Enquiries'!F10)</f>
        <v>0.45472061657032753</v>
      </c>
      <c r="G111" s="246">
        <f>IF(OR(ISBLANK(G10),ISBLANK('Section 47 Enquiries'!G10)),NA(),G10/'Section 47 Enquiries'!G10)</f>
        <v>0.4759405074365704</v>
      </c>
      <c r="H111" s="248">
        <f>IF(OR(ISBLANK(H10),ISBLANK('Section 47 Enquiries'!H10)),NA(),H10/'Section 47 Enquiries'!H10)</f>
        <v>0.54577056778679023</v>
      </c>
      <c r="I111" s="152"/>
      <c r="J111" s="152"/>
      <c r="K111" s="250"/>
      <c r="L111" s="250"/>
      <c r="M111" s="250"/>
      <c r="N111" s="250"/>
      <c r="O111" s="250"/>
      <c r="P111" s="250"/>
      <c r="Q111" s="251"/>
      <c r="R111" s="239"/>
      <c r="S111" s="239"/>
      <c r="T111" s="250"/>
      <c r="U111" s="175"/>
      <c r="V111" s="191"/>
      <c r="W111" s="208"/>
      <c r="X111" s="97"/>
      <c r="Y111" s="97"/>
      <c r="Z111" s="100"/>
      <c r="AA111" s="100"/>
      <c r="AB111" s="100"/>
      <c r="AC111" s="100"/>
      <c r="AD111" s="100"/>
      <c r="AE111" s="101"/>
      <c r="AF111" s="101"/>
      <c r="AG111" s="101"/>
      <c r="AH111" s="101"/>
      <c r="AI111" s="239"/>
      <c r="AJ111" s="240"/>
    </row>
    <row r="112" spans="1:45" s="138" customFormat="1" ht="12.75" customHeight="1" x14ac:dyDescent="0.2">
      <c r="A112" s="610" t="e">
        <f>VLOOKUP(B112,Sheet1!$B$4:$C$25,2,FALSE)</f>
        <v>#N/A</v>
      </c>
      <c r="B112" s="149" t="str">
        <f t="shared" si="27"/>
        <v>Buckinghamshire</v>
      </c>
      <c r="C112" s="133"/>
      <c r="D112" s="246">
        <f>IF(OR(ISBLANK(D11),ISBLANK('Section 47 Enquiries'!D11)),NA(),D11/'Section 47 Enquiries'!D11)</f>
        <v>0.39250814332247558</v>
      </c>
      <c r="E112" s="246">
        <f>IF(OR(ISBLANK(E11),ISBLANK('Section 47 Enquiries'!E11)),NA(),E11/'Section 47 Enquiries'!E11)</f>
        <v>0.36978579481397972</v>
      </c>
      <c r="F112" s="246">
        <f>IF(OR(ISBLANK(F11),ISBLANK('Section 47 Enquiries'!F11)),NA(),F11/'Section 47 Enquiries'!F11)</f>
        <v>0.29067121729237771</v>
      </c>
      <c r="G112" s="246">
        <f>IF(OR(ISBLANK(G11),ISBLANK('Section 47 Enquiries'!G11)),NA(),G11/'Section 47 Enquiries'!G11)</f>
        <v>0.3892931392931393</v>
      </c>
      <c r="H112" s="248">
        <f>IF(OR(ISBLANK(H11),ISBLANK('Section 47 Enquiries'!H11)),NA(),H11/'Section 47 Enquiries'!H11)</f>
        <v>0.33618012422360249</v>
      </c>
      <c r="I112" s="152"/>
      <c r="J112" s="152"/>
      <c r="K112" s="250"/>
      <c r="L112" s="250"/>
      <c r="M112" s="250"/>
      <c r="N112" s="250"/>
      <c r="O112" s="250"/>
      <c r="P112" s="250"/>
      <c r="Q112" s="251"/>
      <c r="R112" s="239"/>
      <c r="S112" s="239"/>
      <c r="T112" s="250"/>
      <c r="U112" s="175"/>
      <c r="V112" s="191"/>
      <c r="W112" s="208"/>
      <c r="X112" s="97"/>
      <c r="Y112" s="97"/>
      <c r="Z112" s="100"/>
      <c r="AA112" s="100"/>
      <c r="AB112" s="100"/>
      <c r="AC112" s="100"/>
      <c r="AD112" s="100"/>
      <c r="AE112" s="101"/>
      <c r="AF112" s="101"/>
      <c r="AG112" s="101"/>
      <c r="AH112" s="101"/>
      <c r="AI112" s="239"/>
      <c r="AJ112" s="240"/>
    </row>
    <row r="113" spans="1:44" s="138" customFormat="1" ht="12.75" customHeight="1" x14ac:dyDescent="0.2">
      <c r="A113" s="610" t="e">
        <f>VLOOKUP(B113,Sheet1!$B$4:$C$25,2,FALSE)</f>
        <v>#N/A</v>
      </c>
      <c r="B113" s="149" t="str">
        <f t="shared" si="27"/>
        <v>East Sussex</v>
      </c>
      <c r="C113" s="133"/>
      <c r="D113" s="246">
        <f>IF(OR(ISBLANK(D12),ISBLANK('Section 47 Enquiries'!D12)),NA(),D12/'Section 47 Enquiries'!D12)</f>
        <v>0.40365239294710326</v>
      </c>
      <c r="E113" s="246">
        <f>IF(OR(ISBLANK(E12),ISBLANK('Section 47 Enquiries'!E12)),NA(),E12/'Section 47 Enquiries'!E12)</f>
        <v>0.46554252199413487</v>
      </c>
      <c r="F113" s="246">
        <f>IF(OR(ISBLANK(F12),ISBLANK('Section 47 Enquiries'!F12)),NA(),F12/'Section 47 Enquiries'!F12)</f>
        <v>0.62814070351758799</v>
      </c>
      <c r="G113" s="246">
        <f>IF(OR(ISBLANK(G12),ISBLANK('Section 47 Enquiries'!G12)),NA(),G12/'Section 47 Enquiries'!G12)</f>
        <v>0.55645161290322576</v>
      </c>
      <c r="H113" s="248">
        <f>IF(OR(ISBLANK(H12),ISBLANK('Section 47 Enquiries'!H12)),NA(),H12/'Section 47 Enquiries'!H12)</f>
        <v>0.55279503105590067</v>
      </c>
      <c r="I113" s="152"/>
      <c r="J113" s="152"/>
      <c r="K113" s="250"/>
      <c r="L113" s="250"/>
      <c r="M113" s="250"/>
      <c r="N113" s="250"/>
      <c r="O113" s="250"/>
      <c r="P113" s="250"/>
      <c r="Q113" s="251"/>
      <c r="R113" s="239"/>
      <c r="S113" s="239"/>
      <c r="T113" s="250"/>
      <c r="U113" s="175"/>
      <c r="V113" s="191"/>
      <c r="W113" s="208"/>
      <c r="X113" s="97"/>
      <c r="Y113" s="97"/>
      <c r="Z113" s="100"/>
      <c r="AA113" s="100"/>
      <c r="AB113" s="100"/>
      <c r="AC113" s="100"/>
      <c r="AD113" s="100"/>
      <c r="AE113" s="101"/>
      <c r="AF113" s="101"/>
      <c r="AG113" s="101"/>
      <c r="AH113" s="101"/>
      <c r="AI113" s="239"/>
      <c r="AJ113" s="240"/>
    </row>
    <row r="114" spans="1:44" s="138" customFormat="1" ht="12.75" customHeight="1" x14ac:dyDescent="0.2">
      <c r="A114" s="610" t="e">
        <f>VLOOKUP(B114,Sheet1!$B$4:$C$25,2,FALSE)</f>
        <v>#N/A</v>
      </c>
      <c r="B114" s="149" t="str">
        <f t="shared" si="27"/>
        <v>Hampshire</v>
      </c>
      <c r="C114" s="133"/>
      <c r="D114" s="246">
        <f>IF(OR(ISBLANK(D13),ISBLANK('Section 47 Enquiries'!D13)),NA(),D13/'Section 47 Enquiries'!D13)</f>
        <v>0.55550755939524843</v>
      </c>
      <c r="E114" s="246">
        <f>IF(OR(ISBLANK(E13),ISBLANK('Section 47 Enquiries'!E13)),NA(),E13/'Section 47 Enquiries'!E13)</f>
        <v>0.55426497277676956</v>
      </c>
      <c r="F114" s="246">
        <f>IF(OR(ISBLANK(F13),ISBLANK('Section 47 Enquiries'!F13)),NA(),F13/'Section 47 Enquiries'!F13)</f>
        <v>0.45727882327492969</v>
      </c>
      <c r="G114" s="246">
        <f>IF(OR(ISBLANK(G13),ISBLANK('Section 47 Enquiries'!G13)),NA(),G13/'Section 47 Enquiries'!G13)</f>
        <v>0.45432807269249165</v>
      </c>
      <c r="H114" s="248">
        <f>IF(OR(ISBLANK(H13),ISBLANK('Section 47 Enquiries'!H13)),NA(),H13/'Section 47 Enquiries'!H13)</f>
        <v>0.44383756827356924</v>
      </c>
      <c r="I114" s="152"/>
      <c r="J114" s="152"/>
      <c r="K114" s="250"/>
      <c r="L114" s="250"/>
      <c r="M114" s="250"/>
      <c r="N114" s="250"/>
      <c r="O114" s="250"/>
      <c r="P114" s="250"/>
      <c r="Q114" s="251"/>
      <c r="R114" s="239"/>
      <c r="S114" s="239"/>
      <c r="T114" s="250"/>
      <c r="U114" s="175"/>
      <c r="V114" s="191"/>
      <c r="W114" s="208"/>
      <c r="X114" s="97"/>
      <c r="Y114" s="97"/>
      <c r="Z114" s="100"/>
      <c r="AA114" s="100"/>
      <c r="AB114" s="100"/>
      <c r="AC114" s="100"/>
      <c r="AD114" s="100"/>
      <c r="AE114" s="101"/>
      <c r="AF114" s="101"/>
      <c r="AG114" s="101"/>
      <c r="AH114" s="101"/>
      <c r="AI114" s="239"/>
      <c r="AJ114" s="240"/>
    </row>
    <row r="115" spans="1:44" s="138" customFormat="1" ht="12.75" customHeight="1" x14ac:dyDescent="0.2">
      <c r="A115" s="610" t="e">
        <f>VLOOKUP(B115,Sheet1!$B$4:$C$25,2,FALSE)</f>
        <v>#N/A</v>
      </c>
      <c r="B115" s="149" t="str">
        <f t="shared" si="27"/>
        <v>Isle of Wight</v>
      </c>
      <c r="C115" s="133"/>
      <c r="D115" s="246">
        <f>IF(OR(ISBLANK(D14),ISBLANK('Section 47 Enquiries'!D14)),NA(),D14/'Section 47 Enquiries'!D14)</f>
        <v>0.34491315136476425</v>
      </c>
      <c r="E115" s="246">
        <f>IF(OR(ISBLANK(E14),ISBLANK('Section 47 Enquiries'!E14)),NA(),E14/'Section 47 Enquiries'!E14)</f>
        <v>0.50297029702970297</v>
      </c>
      <c r="F115" s="246">
        <f>IF(OR(ISBLANK(F14),ISBLANK('Section 47 Enquiries'!F14)),NA(),F14/'Section 47 Enquiries'!F14)</f>
        <v>0.4506849315068493</v>
      </c>
      <c r="G115" s="246">
        <f>IF(OR(ISBLANK(G14),ISBLANK('Section 47 Enquiries'!G14)),NA(),G14/'Section 47 Enquiries'!G14)</f>
        <v>0.55473372781065089</v>
      </c>
      <c r="H115" s="248">
        <f>IF(OR(ISBLANK(H14),ISBLANK('Section 47 Enquiries'!H14)),NA(),H14/'Section 47 Enquiries'!H14)</f>
        <v>0.52459016393442626</v>
      </c>
      <c r="I115" s="152"/>
      <c r="J115" s="152"/>
      <c r="K115" s="250"/>
      <c r="L115" s="250"/>
      <c r="M115" s="250"/>
      <c r="N115" s="250"/>
      <c r="O115" s="250"/>
      <c r="P115" s="250"/>
      <c r="Q115" s="251"/>
      <c r="R115" s="239"/>
      <c r="S115" s="239"/>
      <c r="T115" s="250"/>
      <c r="U115" s="175"/>
      <c r="V115" s="191"/>
      <c r="W115" s="208"/>
      <c r="X115" s="97"/>
      <c r="Y115" s="97"/>
      <c r="Z115" s="100"/>
      <c r="AA115" s="100"/>
      <c r="AB115" s="100"/>
      <c r="AC115" s="100"/>
      <c r="AD115" s="100"/>
      <c r="AE115" s="101"/>
      <c r="AF115" s="101"/>
      <c r="AG115" s="101"/>
      <c r="AH115" s="101"/>
      <c r="AI115" s="239"/>
      <c r="AJ115" s="240"/>
      <c r="AR115" s="138" t="s">
        <v>106</v>
      </c>
    </row>
    <row r="116" spans="1:44" s="138" customFormat="1" ht="12.75" customHeight="1" x14ac:dyDescent="0.2">
      <c r="A116" s="610" t="e">
        <f>VLOOKUP(B116,Sheet1!$B$4:$C$25,2,FALSE)</f>
        <v>#N/A</v>
      </c>
      <c r="B116" s="149" t="str">
        <f t="shared" si="27"/>
        <v>Kent</v>
      </c>
      <c r="C116" s="133"/>
      <c r="D116" s="246">
        <f>IF(OR(ISBLANK(D15),ISBLANK('Section 47 Enquiries'!D15)),NA(),D15/'Section 47 Enquiries'!D15)</f>
        <v>0.35084572014351617</v>
      </c>
      <c r="E116" s="246">
        <f>IF(OR(ISBLANK(E15),ISBLANK('Section 47 Enquiries'!E15)),NA(),E15/'Section 47 Enquiries'!E15)</f>
        <v>0.38975888640318168</v>
      </c>
      <c r="F116" s="246">
        <f>IF(OR(ISBLANK(F15),ISBLANK('Section 47 Enquiries'!F15)),NA(),F15/'Section 47 Enquiries'!F15)</f>
        <v>0.4117242958552782</v>
      </c>
      <c r="G116" s="246">
        <f>IF(OR(ISBLANK(G15),ISBLANK('Section 47 Enquiries'!G15)),NA(),G15/'Section 47 Enquiries'!G15)</f>
        <v>0.3254201680672269</v>
      </c>
      <c r="H116" s="248">
        <f>IF(OR(ISBLANK(H15),ISBLANK('Section 47 Enquiries'!H15)),NA(),H15/'Section 47 Enquiries'!H15)</f>
        <v>0.30533415082771304</v>
      </c>
      <c r="I116" s="152"/>
      <c r="J116" s="152"/>
      <c r="K116" s="250"/>
      <c r="L116" s="250"/>
      <c r="M116" s="250"/>
      <c r="N116" s="250"/>
      <c r="O116" s="250"/>
      <c r="P116" s="250"/>
      <c r="Q116" s="251"/>
      <c r="R116" s="239"/>
      <c r="S116" s="239"/>
      <c r="T116" s="250"/>
      <c r="U116" s="175"/>
      <c r="V116" s="191"/>
      <c r="W116" s="208"/>
      <c r="X116" s="97"/>
      <c r="Y116" s="97"/>
      <c r="Z116" s="100"/>
      <c r="AA116" s="100"/>
      <c r="AB116" s="100"/>
      <c r="AC116" s="100"/>
      <c r="AD116" s="100"/>
      <c r="AE116" s="101"/>
      <c r="AF116" s="101"/>
      <c r="AG116" s="101"/>
      <c r="AH116" s="101"/>
      <c r="AI116" s="239"/>
      <c r="AJ116" s="240"/>
    </row>
    <row r="117" spans="1:44" s="138" customFormat="1" ht="12.75" customHeight="1" x14ac:dyDescent="0.2">
      <c r="A117" s="610" t="e">
        <f>VLOOKUP(B117,Sheet1!$B$4:$C$25,2,FALSE)</f>
        <v>#N/A</v>
      </c>
      <c r="B117" s="149" t="str">
        <f t="shared" si="27"/>
        <v>Medway</v>
      </c>
      <c r="C117" s="133"/>
      <c r="D117" s="246">
        <f>IF(OR(ISBLANK(D16),ISBLANK('Section 47 Enquiries'!D16)),NA(),D16/'Section 47 Enquiries'!D16)</f>
        <v>0.40715502555366268</v>
      </c>
      <c r="E117" s="246">
        <f>IF(OR(ISBLANK(E16),ISBLANK('Section 47 Enquiries'!E16)),NA(),E16/'Section 47 Enquiries'!E16)</f>
        <v>0.49597238204833144</v>
      </c>
      <c r="F117" s="246">
        <f>IF(OR(ISBLANK(F16),ISBLANK('Section 47 Enquiries'!F16)),NA(),F16/'Section 47 Enquiries'!F16)</f>
        <v>0.40026420079260239</v>
      </c>
      <c r="G117" s="246">
        <f>IF(OR(ISBLANK(G16),ISBLANK('Section 47 Enquiries'!G16)),NA(),G16/'Section 47 Enquiries'!G16)</f>
        <v>0.37216431637032493</v>
      </c>
      <c r="H117" s="248">
        <f>IF(OR(ISBLANK(H16),ISBLANK('Section 47 Enquiries'!H16)),NA(),H16/'Section 47 Enquiries'!H16)</f>
        <v>0.32742537313432835</v>
      </c>
      <c r="I117" s="152"/>
      <c r="J117" s="152"/>
      <c r="K117" s="250"/>
      <c r="L117" s="250"/>
      <c r="M117" s="250"/>
      <c r="N117" s="250"/>
      <c r="O117" s="250"/>
      <c r="P117" s="250"/>
      <c r="Q117" s="251"/>
      <c r="R117" s="239"/>
      <c r="S117" s="239"/>
      <c r="T117" s="250"/>
      <c r="U117" s="175"/>
      <c r="V117" s="191"/>
      <c r="W117" s="208"/>
      <c r="X117" s="97"/>
      <c r="Y117" s="97"/>
      <c r="Z117" s="100"/>
      <c r="AA117" s="100"/>
      <c r="AB117" s="100"/>
      <c r="AC117" s="100"/>
      <c r="AD117" s="100"/>
      <c r="AE117" s="101"/>
      <c r="AF117" s="101"/>
      <c r="AG117" s="101"/>
      <c r="AH117" s="101"/>
      <c r="AI117" s="239"/>
      <c r="AJ117" s="240"/>
    </row>
    <row r="118" spans="1:44" s="138" customFormat="1" ht="12.75" customHeight="1" x14ac:dyDescent="0.2">
      <c r="A118" s="610" t="e">
        <f>VLOOKUP(B118,Sheet1!$B$4:$C$25,2,FALSE)</f>
        <v>#N/A</v>
      </c>
      <c r="B118" s="149" t="str">
        <f t="shared" si="27"/>
        <v>Milton Keynes</v>
      </c>
      <c r="C118" s="133"/>
      <c r="D118" s="246">
        <f>IF(OR(ISBLANK(D17),ISBLANK('Section 47 Enquiries'!D17)),NA(),D17/'Section 47 Enquiries'!D17)</f>
        <v>0.18974358974358974</v>
      </c>
      <c r="E118" s="246">
        <f>IF(OR(ISBLANK(E17),ISBLANK('Section 47 Enquiries'!E17)),NA(),E17/'Section 47 Enquiries'!E17)</f>
        <v>0.13721804511278196</v>
      </c>
      <c r="F118" s="246">
        <f>IF(OR(ISBLANK(F17),ISBLANK('Section 47 Enquiries'!F17)),NA(),F17/'Section 47 Enquiries'!F17)</f>
        <v>0.2118491921005386</v>
      </c>
      <c r="G118" s="246">
        <f>IF(OR(ISBLANK(G17),ISBLANK('Section 47 Enquiries'!G17)),NA(),G17/'Section 47 Enquiries'!G17)</f>
        <v>0.210896309314587</v>
      </c>
      <c r="H118" s="248">
        <f>IF(OR(ISBLANK(H17),ISBLANK('Section 47 Enquiries'!H17)),NA(),H17/'Section 47 Enquiries'!H17)</f>
        <v>0.18943298969072164</v>
      </c>
      <c r="I118" s="152"/>
      <c r="J118" s="152"/>
      <c r="K118" s="250"/>
      <c r="L118" s="250"/>
      <c r="M118" s="250"/>
      <c r="N118" s="250"/>
      <c r="O118" s="250"/>
      <c r="P118" s="250"/>
      <c r="Q118" s="251"/>
      <c r="R118" s="239"/>
      <c r="S118" s="239"/>
      <c r="T118" s="250"/>
      <c r="U118" s="175"/>
      <c r="V118" s="191"/>
      <c r="W118" s="208"/>
      <c r="X118" s="97"/>
      <c r="Y118" s="97"/>
      <c r="Z118" s="100"/>
      <c r="AA118" s="100"/>
      <c r="AB118" s="100"/>
      <c r="AC118" s="100"/>
      <c r="AD118" s="100"/>
      <c r="AE118" s="101"/>
      <c r="AF118" s="101"/>
      <c r="AG118" s="101"/>
      <c r="AH118" s="101"/>
      <c r="AI118" s="239"/>
      <c r="AJ118" s="240"/>
    </row>
    <row r="119" spans="1:44" s="138" customFormat="1" ht="12.75" customHeight="1" x14ac:dyDescent="0.2">
      <c r="A119" s="610" t="e">
        <f>VLOOKUP(B119,Sheet1!$B$4:$C$25,2,FALSE)</f>
        <v>#N/A</v>
      </c>
      <c r="B119" s="149" t="str">
        <f t="shared" si="27"/>
        <v>Oxfordshire</v>
      </c>
      <c r="C119" s="133"/>
      <c r="D119" s="246">
        <f>IF(OR(ISBLANK(D18),ISBLANK('Section 47 Enquiries'!D18)),NA(),D18/'Section 47 Enquiries'!D18)</f>
        <v>0.36938309215536941</v>
      </c>
      <c r="E119" s="246">
        <f>IF(OR(ISBLANK(E18),ISBLANK('Section 47 Enquiries'!E18)),NA(),E18/'Section 47 Enquiries'!E18)</f>
        <v>0.39001264222503162</v>
      </c>
      <c r="F119" s="246">
        <f>IF(OR(ISBLANK(F18),ISBLANK('Section 47 Enquiries'!F18)),NA(),F18/'Section 47 Enquiries'!F18)</f>
        <v>0.45719720989220036</v>
      </c>
      <c r="G119" s="246">
        <f>IF(OR(ISBLANK(G18),ISBLANK('Section 47 Enquiries'!G18)),NA(),G18/'Section 47 Enquiries'!G18)</f>
        <v>0.41738197424892703</v>
      </c>
      <c r="H119" s="248">
        <f>IF(OR(ISBLANK(H18),ISBLANK('Section 47 Enquiries'!H18)),NA(),H18/'Section 47 Enquiries'!H18)</f>
        <v>0.47767393561786087</v>
      </c>
      <c r="I119" s="152"/>
      <c r="J119" s="152"/>
      <c r="K119" s="250"/>
      <c r="L119" s="250"/>
      <c r="M119" s="250"/>
      <c r="N119" s="250"/>
      <c r="O119" s="250"/>
      <c r="P119" s="250"/>
      <c r="Q119" s="251"/>
      <c r="R119" s="239"/>
      <c r="S119" s="239"/>
      <c r="T119" s="250"/>
      <c r="U119" s="175"/>
      <c r="V119" s="191"/>
      <c r="W119" s="208"/>
      <c r="X119" s="97"/>
      <c r="Y119" s="97"/>
      <c r="Z119" s="100"/>
      <c r="AA119" s="100"/>
      <c r="AB119" s="100"/>
      <c r="AC119" s="100"/>
      <c r="AD119" s="100"/>
      <c r="AE119" s="101"/>
      <c r="AF119" s="101"/>
      <c r="AG119" s="101"/>
      <c r="AH119" s="101"/>
      <c r="AI119" s="239"/>
      <c r="AJ119" s="240"/>
    </row>
    <row r="120" spans="1:44" s="138" customFormat="1" ht="12.75" customHeight="1" x14ac:dyDescent="0.2">
      <c r="A120" s="610" t="e">
        <f>VLOOKUP(B120,Sheet1!$B$4:$C$25,2,FALSE)</f>
        <v>#N/A</v>
      </c>
      <c r="B120" s="149" t="str">
        <f t="shared" si="27"/>
        <v>Portsmouth</v>
      </c>
      <c r="C120" s="133"/>
      <c r="D120" s="246">
        <f>IF(OR(ISBLANK(D19),ISBLANK('Section 47 Enquiries'!D19)),NA(),D19/'Section 47 Enquiries'!D19)</f>
        <v>0.26058201058201058</v>
      </c>
      <c r="E120" s="246">
        <f>IF(OR(ISBLANK(E19),ISBLANK('Section 47 Enquiries'!E19)),NA(),E19/'Section 47 Enquiries'!E19)</f>
        <v>0.26509723643807576</v>
      </c>
      <c r="F120" s="246">
        <f>IF(OR(ISBLANK(F19),ISBLANK('Section 47 Enquiries'!F19)),NA(),F19/'Section 47 Enquiries'!F19)</f>
        <v>0.26598702502316962</v>
      </c>
      <c r="G120" s="246">
        <f>IF(OR(ISBLANK(G19),ISBLANK('Section 47 Enquiries'!G19)),NA(),G19/'Section 47 Enquiries'!G19)</f>
        <v>0.29268292682926828</v>
      </c>
      <c r="H120" s="248">
        <f>IF(OR(ISBLANK(H19),ISBLANK('Section 47 Enquiries'!H19)),NA(),H19/'Section 47 Enquiries'!H19)</f>
        <v>0.24112903225806451</v>
      </c>
      <c r="I120" s="152"/>
      <c r="J120" s="152"/>
      <c r="K120" s="250"/>
      <c r="L120" s="250"/>
      <c r="M120" s="250"/>
      <c r="N120" s="250"/>
      <c r="O120" s="250"/>
      <c r="P120" s="250"/>
      <c r="Q120" s="251"/>
      <c r="R120" s="239"/>
      <c r="S120" s="239"/>
      <c r="T120" s="250"/>
      <c r="U120" s="175"/>
      <c r="V120" s="191"/>
      <c r="W120" s="208"/>
      <c r="X120" s="97"/>
      <c r="Y120" s="97"/>
      <c r="Z120" s="100"/>
      <c r="AA120" s="100"/>
      <c r="AB120" s="100"/>
      <c r="AC120" s="100"/>
      <c r="AD120" s="100"/>
      <c r="AE120" s="101"/>
      <c r="AF120" s="101"/>
      <c r="AG120" s="101"/>
      <c r="AH120" s="101"/>
      <c r="AI120" s="239"/>
      <c r="AJ120" s="240"/>
    </row>
    <row r="121" spans="1:44" s="138" customFormat="1" ht="12.75" customHeight="1" x14ac:dyDescent="0.2">
      <c r="A121" s="610" t="e">
        <f>VLOOKUP(B121,Sheet1!$B$4:$C$25,2,FALSE)</f>
        <v>#N/A</v>
      </c>
      <c r="B121" s="149" t="str">
        <f t="shared" si="27"/>
        <v>Reading</v>
      </c>
      <c r="C121" s="133"/>
      <c r="D121" s="246">
        <f>IF(OR(ISBLANK(D20),ISBLANK('Section 47 Enquiries'!D20)),NA(),D20/'Section 47 Enquiries'!D20)</f>
        <v>0.27993527508090615</v>
      </c>
      <c r="E121" s="246">
        <f>IF(OR(ISBLANK(E20),ISBLANK('Section 47 Enquiries'!E20)),NA(),E20/'Section 47 Enquiries'!E20)</f>
        <v>0.4111310592459605</v>
      </c>
      <c r="F121" s="246">
        <f>IF(OR(ISBLANK(F20),ISBLANK('Section 47 Enquiries'!F20)),NA(),F20/'Section 47 Enquiries'!F20)</f>
        <v>0.51986183074265979</v>
      </c>
      <c r="G121" s="246">
        <f>IF(OR(ISBLANK(G20),ISBLANK('Section 47 Enquiries'!G20)),NA(),G20/'Section 47 Enquiries'!G20)</f>
        <v>0.44193216855087358</v>
      </c>
      <c r="H121" s="248">
        <f>IF(OR(ISBLANK(H20),ISBLANK('Section 47 Enquiries'!H20)),NA(),H20/'Section 47 Enquiries'!H20)</f>
        <v>0.48440366972477067</v>
      </c>
      <c r="I121" s="152"/>
      <c r="J121" s="152"/>
      <c r="K121" s="250"/>
      <c r="L121" s="250"/>
      <c r="M121" s="250"/>
      <c r="N121" s="250"/>
      <c r="O121" s="250"/>
      <c r="P121" s="250"/>
      <c r="Q121" s="251"/>
      <c r="R121" s="239"/>
      <c r="S121" s="239"/>
      <c r="T121" s="250"/>
      <c r="U121" s="175"/>
      <c r="V121" s="191"/>
      <c r="W121" s="208"/>
      <c r="X121" s="97"/>
      <c r="Y121" s="97"/>
      <c r="Z121" s="100"/>
      <c r="AA121" s="100"/>
      <c r="AB121" s="100"/>
      <c r="AC121" s="100"/>
      <c r="AD121" s="100"/>
      <c r="AE121" s="101"/>
      <c r="AF121" s="101"/>
      <c r="AG121" s="101"/>
      <c r="AH121" s="101"/>
      <c r="AI121" s="239"/>
      <c r="AJ121" s="240"/>
    </row>
    <row r="122" spans="1:44" s="138" customFormat="1" ht="12.75" customHeight="1" x14ac:dyDescent="0.2">
      <c r="A122" s="610" t="e">
        <f>VLOOKUP(B122,Sheet1!$B$4:$C$25,2,FALSE)</f>
        <v>#N/A</v>
      </c>
      <c r="B122" s="149" t="str">
        <f t="shared" si="27"/>
        <v>Slough</v>
      </c>
      <c r="C122" s="133"/>
      <c r="D122" s="246">
        <f>IF(OR(ISBLANK(D21),ISBLANK('Section 47 Enquiries'!D21)),NA(),D21/'Section 47 Enquiries'!D21)</f>
        <v>0.42948717948717946</v>
      </c>
      <c r="E122" s="246">
        <f>IF(OR(ISBLANK(E21),ISBLANK('Section 47 Enquiries'!E21)),NA(),E21/'Section 47 Enquiries'!E21)</f>
        <v>0.43722466960352424</v>
      </c>
      <c r="F122" s="246">
        <f>IF(OR(ISBLANK(F21),ISBLANK('Section 47 Enquiries'!F21)),NA(),F21/'Section 47 Enquiries'!F21)</f>
        <v>0.4068157614483493</v>
      </c>
      <c r="G122" s="246">
        <f>IF(OR(ISBLANK(G21),ISBLANK('Section 47 Enquiries'!G21)),NA(),G21/'Section 47 Enquiries'!G21)</f>
        <v>0.39</v>
      </c>
      <c r="H122" s="248">
        <f>IF(OR(ISBLANK(H21),ISBLANK('Section 47 Enquiries'!H21)),NA(),H21/'Section 47 Enquiries'!H21)</f>
        <v>0.38584474885844749</v>
      </c>
      <c r="I122" s="152"/>
      <c r="J122" s="152"/>
      <c r="K122" s="250"/>
      <c r="L122" s="250"/>
      <c r="M122" s="250"/>
      <c r="N122" s="250"/>
      <c r="O122" s="250"/>
      <c r="P122" s="250"/>
      <c r="Q122" s="251"/>
      <c r="R122" s="239"/>
      <c r="S122" s="239"/>
      <c r="T122" s="250"/>
      <c r="U122" s="175"/>
      <c r="V122" s="191"/>
      <c r="W122" s="208"/>
      <c r="X122" s="97"/>
      <c r="Y122" s="97"/>
      <c r="Z122" s="100"/>
      <c r="AA122" s="100"/>
      <c r="AB122" s="100"/>
      <c r="AC122" s="100"/>
      <c r="AD122" s="100"/>
      <c r="AE122" s="101"/>
      <c r="AF122" s="101"/>
      <c r="AG122" s="101"/>
      <c r="AH122" s="101"/>
      <c r="AI122" s="239"/>
      <c r="AJ122" s="240"/>
    </row>
    <row r="123" spans="1:44" s="138" customFormat="1" ht="12.75" customHeight="1" x14ac:dyDescent="0.2">
      <c r="A123" s="610" t="e">
        <f>VLOOKUP(B123,Sheet1!$B$4:$C$25,2,FALSE)</f>
        <v>#N/A</v>
      </c>
      <c r="B123" s="149" t="str">
        <f t="shared" si="27"/>
        <v>Somerset</v>
      </c>
      <c r="C123" s="133"/>
      <c r="D123" s="246">
        <f>IF(OR(ISBLANK(D22),ISBLANK('Section 47 Enquiries'!D22)),NA(),D22/'Section 47 Enquiries'!D22)</f>
        <v>0.58795749704840616</v>
      </c>
      <c r="E123" s="246">
        <f>IF(OR(ISBLANK(E22),ISBLANK('Section 47 Enquiries'!E22)),NA(),E22/'Section 47 Enquiries'!E22)</f>
        <v>0.35493827160493829</v>
      </c>
      <c r="F123" s="246">
        <f>IF(OR(ISBLANK(F22),ISBLANK('Section 47 Enquiries'!F22)),NA(),F22/'Section 47 Enquiries'!F22)</f>
        <v>0.34639882410583045</v>
      </c>
      <c r="G123" s="246">
        <f>IF(OR(ISBLANK(G22),ISBLANK('Section 47 Enquiries'!G22)),NA(),G22/'Section 47 Enquiries'!G22)</f>
        <v>0.36854279105628374</v>
      </c>
      <c r="H123" s="248">
        <f>IF(OR(ISBLANK(H22),ISBLANK('Section 47 Enquiries'!H22)),NA(),H22/'Section 47 Enquiries'!H22)</f>
        <v>0.41915028535193405</v>
      </c>
      <c r="I123" s="152"/>
      <c r="J123" s="152"/>
      <c r="K123" s="250"/>
      <c r="L123" s="250"/>
      <c r="M123" s="250"/>
      <c r="N123" s="250"/>
      <c r="O123" s="250"/>
      <c r="P123" s="250"/>
      <c r="Q123" s="251"/>
      <c r="R123" s="239"/>
      <c r="S123" s="239"/>
      <c r="T123" s="250"/>
      <c r="U123" s="175"/>
      <c r="V123" s="191"/>
      <c r="W123" s="208"/>
      <c r="X123" s="97"/>
      <c r="Y123" s="97"/>
      <c r="Z123" s="100"/>
      <c r="AA123" s="100"/>
      <c r="AB123" s="100"/>
      <c r="AC123" s="100"/>
      <c r="AD123" s="100"/>
      <c r="AE123" s="101"/>
      <c r="AF123" s="101"/>
      <c r="AG123" s="101"/>
      <c r="AH123" s="101"/>
      <c r="AI123" s="239"/>
      <c r="AJ123" s="240"/>
    </row>
    <row r="124" spans="1:44" s="138" customFormat="1" ht="12.75" customHeight="1" x14ac:dyDescent="0.2">
      <c r="A124" s="610" t="e">
        <f>VLOOKUP(B124,Sheet1!$B$4:$C$25,2,FALSE)</f>
        <v>#N/A</v>
      </c>
      <c r="B124" s="149" t="str">
        <f t="shared" si="27"/>
        <v>Southampton</v>
      </c>
      <c r="C124" s="133"/>
      <c r="D124" s="246">
        <f>IF(OR(ISBLANK(D23),ISBLANK('Section 47 Enquiries'!D23)),NA(),D23/'Section 47 Enquiries'!D23)</f>
        <v>0.32078313253012047</v>
      </c>
      <c r="E124" s="246">
        <f>IF(OR(ISBLANK(E23),ISBLANK('Section 47 Enquiries'!E23)),NA(),E23/'Section 47 Enquiries'!E23)</f>
        <v>0.2977491961414791</v>
      </c>
      <c r="F124" s="246">
        <f>IF(OR(ISBLANK(F23),ISBLANK('Section 47 Enquiries'!F23)),NA(),F23/'Section 47 Enquiries'!F23)</f>
        <v>0.23349056603773585</v>
      </c>
      <c r="G124" s="246">
        <f>IF(OR(ISBLANK(G23),ISBLANK('Section 47 Enquiries'!G23)),NA(),G23/'Section 47 Enquiries'!G23)</f>
        <v>0.29396186440677968</v>
      </c>
      <c r="H124" s="248">
        <f>IF(OR(ISBLANK(H23),ISBLANK('Section 47 Enquiries'!H23)),NA(),H23/'Section 47 Enquiries'!H23)</f>
        <v>0.34245562130177515</v>
      </c>
      <c r="I124" s="152"/>
      <c r="J124" s="152"/>
      <c r="K124" s="250"/>
      <c r="L124" s="250"/>
      <c r="M124" s="250"/>
      <c r="N124" s="250"/>
      <c r="O124" s="250"/>
      <c r="P124" s="250"/>
      <c r="Q124" s="251"/>
      <c r="R124" s="239"/>
      <c r="S124" s="239"/>
      <c r="T124" s="250"/>
      <c r="U124" s="175"/>
      <c r="V124" s="191"/>
      <c r="W124" s="208"/>
      <c r="X124" s="97"/>
      <c r="Y124" s="97"/>
      <c r="Z124" s="100"/>
      <c r="AA124" s="100"/>
      <c r="AB124" s="100"/>
      <c r="AC124" s="100"/>
      <c r="AD124" s="100"/>
      <c r="AE124" s="101"/>
      <c r="AF124" s="101"/>
      <c r="AG124" s="101"/>
      <c r="AH124" s="101"/>
      <c r="AI124" s="239"/>
      <c r="AJ124" s="240"/>
    </row>
    <row r="125" spans="1:44" s="138" customFormat="1" ht="12.75" customHeight="1" x14ac:dyDescent="0.2">
      <c r="A125" s="610" t="e">
        <f>VLOOKUP(B125,Sheet1!$B$4:$C$25,2,FALSE)</f>
        <v>#N/A</v>
      </c>
      <c r="B125" s="149" t="str">
        <f t="shared" si="27"/>
        <v>Surrey</v>
      </c>
      <c r="C125" s="133"/>
      <c r="D125" s="246">
        <f>IF(OR(ISBLANK(D24),ISBLANK('Section 47 Enquiries'!D24)),NA(),D24/'Section 47 Enquiries'!D24)</f>
        <v>0.40500000000000003</v>
      </c>
      <c r="E125" s="246">
        <f>IF(OR(ISBLANK(E24),ISBLANK('Section 47 Enquiries'!E24)),NA(),E24/'Section 47 Enquiries'!E24)</f>
        <v>0.42928134556574926</v>
      </c>
      <c r="F125" s="246">
        <f>IF(OR(ISBLANK(F24),ISBLANK('Section 47 Enquiries'!F24)),NA(),F24/'Section 47 Enquiries'!F24)</f>
        <v>0.37623152709359609</v>
      </c>
      <c r="G125" s="246">
        <f>IF(OR(ISBLANK(G24),ISBLANK('Section 47 Enquiries'!G24)),NA(),G24/'Section 47 Enquiries'!G24)</f>
        <v>0.27177545110269546</v>
      </c>
      <c r="H125" s="248">
        <f>IF(OR(ISBLANK(H24),ISBLANK('Section 47 Enquiries'!H24)),NA(),H24/'Section 47 Enquiries'!H24)</f>
        <v>0.316776007497657</v>
      </c>
      <c r="I125" s="152"/>
      <c r="J125" s="152"/>
      <c r="K125" s="250"/>
      <c r="L125" s="250"/>
      <c r="M125" s="250"/>
      <c r="N125" s="250"/>
      <c r="O125" s="250"/>
      <c r="P125" s="250"/>
      <c r="Q125" s="251"/>
      <c r="R125" s="239"/>
      <c r="S125" s="239"/>
      <c r="T125" s="250"/>
      <c r="U125" s="175"/>
      <c r="V125" s="191"/>
      <c r="W125" s="208"/>
      <c r="X125" s="97"/>
      <c r="Y125" s="97"/>
      <c r="Z125" s="100"/>
      <c r="AA125" s="100"/>
      <c r="AB125" s="100"/>
      <c r="AC125" s="100"/>
      <c r="AD125" s="100"/>
      <c r="AE125" s="101"/>
      <c r="AF125" s="101"/>
      <c r="AG125" s="101"/>
      <c r="AH125" s="101"/>
      <c r="AI125" s="239"/>
      <c r="AJ125" s="240"/>
    </row>
    <row r="126" spans="1:44" s="138" customFormat="1" ht="12.75" customHeight="1" x14ac:dyDescent="0.2">
      <c r="A126" s="610" t="e">
        <f>VLOOKUP(B126,Sheet1!$B$4:$C$25,2,FALSE)</f>
        <v>#N/A</v>
      </c>
      <c r="B126" s="149" t="str">
        <f t="shared" si="27"/>
        <v>Swindon</v>
      </c>
      <c r="C126" s="133"/>
      <c r="D126" s="246">
        <f>IF(OR(ISBLANK(D25),ISBLANK('Section 47 Enquiries'!D25)),NA(),D25/'Section 47 Enquiries'!D25)</f>
        <v>0.50124688279301743</v>
      </c>
      <c r="E126" s="246">
        <f>IF(OR(ISBLANK(E25),ISBLANK('Section 47 Enquiries'!E25)),NA(),E25/'Section 47 Enquiries'!E25)</f>
        <v>0.59152215799614638</v>
      </c>
      <c r="F126" s="246">
        <f>IF(OR(ISBLANK(F25),ISBLANK('Section 47 Enquiries'!F25)),NA(),F25/'Section 47 Enquiries'!F25)</f>
        <v>0.53184165232358005</v>
      </c>
      <c r="G126" s="246">
        <f>IF(OR(ISBLANK(G25),ISBLANK('Section 47 Enquiries'!G25)),NA(),G25/'Section 47 Enquiries'!G25)</f>
        <v>0.4516971279373368</v>
      </c>
      <c r="H126" s="248">
        <f>IF(OR(ISBLANK(H25),ISBLANK('Section 47 Enquiries'!H25)),NA(),H25/'Section 47 Enquiries'!H25)</f>
        <v>0.42156862745098039</v>
      </c>
      <c r="I126" s="152"/>
      <c r="J126" s="152"/>
      <c r="K126" s="250"/>
      <c r="L126" s="250"/>
      <c r="M126" s="250"/>
      <c r="N126" s="250"/>
      <c r="O126" s="250"/>
      <c r="P126" s="250"/>
      <c r="Q126" s="251"/>
      <c r="R126" s="239"/>
      <c r="S126" s="239"/>
      <c r="T126" s="250"/>
      <c r="U126" s="175"/>
      <c r="V126" s="191"/>
      <c r="W126" s="208"/>
      <c r="X126" s="97"/>
      <c r="Y126" s="97"/>
      <c r="Z126" s="100"/>
      <c r="AA126" s="100"/>
      <c r="AB126" s="100"/>
      <c r="AC126" s="100"/>
      <c r="AD126" s="100"/>
      <c r="AE126" s="101"/>
      <c r="AF126" s="101"/>
      <c r="AG126" s="101"/>
      <c r="AH126" s="101"/>
      <c r="AI126" s="239"/>
      <c r="AJ126" s="240"/>
    </row>
    <row r="127" spans="1:44" s="138" customFormat="1" ht="12.75" customHeight="1" x14ac:dyDescent="0.2">
      <c r="A127" s="610" t="e">
        <f>VLOOKUP(B127,Sheet1!$B$4:$C$25,2,FALSE)</f>
        <v>#N/A</v>
      </c>
      <c r="B127" s="149" t="str">
        <f t="shared" si="27"/>
        <v>Torbay</v>
      </c>
      <c r="C127" s="133"/>
      <c r="D127" s="246">
        <f>IF(OR(ISBLANK(D26),ISBLANK('Section 47 Enquiries'!D26)),NA(),D26/'Section 47 Enquiries'!D26)</f>
        <v>0.48217636022514071</v>
      </c>
      <c r="E127" s="246">
        <f>IF(OR(ISBLANK(E26),ISBLANK('Section 47 Enquiries'!E26)),NA(),E26/'Section 47 Enquiries'!E26)</f>
        <v>0.40204678362573099</v>
      </c>
      <c r="F127" s="246">
        <f>IF(OR(ISBLANK(F26),ISBLANK('Section 47 Enquiries'!F26)),NA(),F26/'Section 47 Enquiries'!F26)</f>
        <v>0.43396226415094341</v>
      </c>
      <c r="G127" s="246">
        <f>IF(OR(ISBLANK(G26),ISBLANK('Section 47 Enquiries'!G26)),NA(),G26/'Section 47 Enquiries'!G26)</f>
        <v>0.41191381495564006</v>
      </c>
      <c r="H127" s="248">
        <f>IF(OR(ISBLANK(H26),ISBLANK('Section 47 Enquiries'!H26)),NA(),H26/'Section 47 Enquiries'!H26)</f>
        <v>0.47631578947368419</v>
      </c>
      <c r="I127" s="152"/>
      <c r="J127" s="152"/>
      <c r="K127" s="250"/>
      <c r="L127" s="250"/>
      <c r="M127" s="250"/>
      <c r="N127" s="250"/>
      <c r="O127" s="250"/>
      <c r="P127" s="250"/>
      <c r="Q127" s="251"/>
      <c r="R127" s="239"/>
      <c r="S127" s="239"/>
      <c r="T127" s="250"/>
      <c r="U127" s="175"/>
      <c r="V127" s="191"/>
      <c r="W127" s="208"/>
      <c r="X127" s="97"/>
      <c r="Y127" s="97"/>
      <c r="Z127" s="100"/>
      <c r="AA127" s="100"/>
      <c r="AB127" s="100"/>
      <c r="AC127" s="100"/>
      <c r="AD127" s="100"/>
      <c r="AE127" s="101"/>
      <c r="AF127" s="101"/>
      <c r="AG127" s="101"/>
      <c r="AH127" s="101"/>
      <c r="AI127" s="239"/>
      <c r="AJ127" s="240"/>
    </row>
    <row r="128" spans="1:44" s="138" customFormat="1" ht="12.75" customHeight="1" x14ac:dyDescent="0.2">
      <c r="A128" s="610" t="e">
        <f>VLOOKUP(B128,Sheet1!$B$4:$C$25,2,FALSE)</f>
        <v>#N/A</v>
      </c>
      <c r="B128" s="149" t="str">
        <f t="shared" si="27"/>
        <v>West Berkshire</v>
      </c>
      <c r="C128" s="133"/>
      <c r="D128" s="246">
        <f>IF(OR(ISBLANK(D27),ISBLANK('Section 47 Enquiries'!D27)),NA(),D27/'Section 47 Enquiries'!D27)</f>
        <v>0.36311239193083572</v>
      </c>
      <c r="E128" s="246">
        <f>IF(OR(ISBLANK(E27),ISBLANK('Section 47 Enquiries'!E27)),NA(),E27/'Section 47 Enquiries'!E27)</f>
        <v>0.40306122448979592</v>
      </c>
      <c r="F128" s="246">
        <f>IF(OR(ISBLANK(F27),ISBLANK('Section 47 Enquiries'!F27)),NA(),F27/'Section 47 Enquiries'!F27)</f>
        <v>0.41733870967741937</v>
      </c>
      <c r="G128" s="246">
        <f>IF(OR(ISBLANK(G27),ISBLANK('Section 47 Enquiries'!G27)),NA(),G27/'Section 47 Enquiries'!G27)</f>
        <v>0.37267080745341613</v>
      </c>
      <c r="H128" s="248">
        <f>IF(OR(ISBLANK(H27),ISBLANK('Section 47 Enquiries'!H27)),NA(),H27/'Section 47 Enquiries'!H27)</f>
        <v>0.44846292947558769</v>
      </c>
      <c r="I128" s="152"/>
      <c r="J128" s="152"/>
      <c r="K128" s="250"/>
      <c r="L128" s="250"/>
      <c r="M128" s="250"/>
      <c r="N128" s="250"/>
      <c r="O128" s="250"/>
      <c r="P128" s="250"/>
      <c r="Q128" s="251"/>
      <c r="R128" s="239"/>
      <c r="S128" s="239"/>
      <c r="T128" s="250"/>
      <c r="U128" s="175"/>
      <c r="V128" s="191"/>
      <c r="W128" s="208"/>
      <c r="X128" s="97"/>
      <c r="Y128" s="97"/>
      <c r="Z128" s="100"/>
      <c r="AA128" s="100"/>
      <c r="AB128" s="100"/>
      <c r="AC128" s="100"/>
      <c r="AD128" s="100"/>
      <c r="AE128" s="239"/>
      <c r="AF128" s="101"/>
      <c r="AG128" s="101"/>
      <c r="AH128" s="101"/>
      <c r="AI128" s="239"/>
      <c r="AJ128" s="240"/>
    </row>
    <row r="129" spans="1:45" s="138" customFormat="1" ht="12.75" customHeight="1" x14ac:dyDescent="0.2">
      <c r="A129" s="610" t="e">
        <f>VLOOKUP(B129,Sheet1!$B$4:$C$25,2,FALSE)</f>
        <v>#N/A</v>
      </c>
      <c r="B129" s="149" t="str">
        <f t="shared" si="27"/>
        <v>West Sussex</v>
      </c>
      <c r="C129" s="133"/>
      <c r="D129" s="246">
        <f>IF(OR(ISBLANK(D28),ISBLANK('Section 47 Enquiries'!D28)),NA(),D28/'Section 47 Enquiries'!D28)</f>
        <v>0.30748519116855144</v>
      </c>
      <c r="E129" s="246">
        <f>IF(OR(ISBLANK(E28),ISBLANK('Section 47 Enquiries'!E28)),NA(),E28/'Section 47 Enquiries'!E28)</f>
        <v>0.41566985645933013</v>
      </c>
      <c r="F129" s="246">
        <f>IF(OR(ISBLANK(F28),ISBLANK('Section 47 Enquiries'!F28)),NA(),F28/'Section 47 Enquiries'!F28)</f>
        <v>0.43933265925176945</v>
      </c>
      <c r="G129" s="246">
        <f>IF(OR(ISBLANK(G28),ISBLANK('Section 47 Enquiries'!G28)),NA(),G28/'Section 47 Enquiries'!G28)</f>
        <v>0.37174515235457062</v>
      </c>
      <c r="H129" s="248">
        <f>IF(OR(ISBLANK(H28),ISBLANK('Section 47 Enquiries'!H28)),NA(),H28/'Section 47 Enquiries'!H28)</f>
        <v>0.31350852927616413</v>
      </c>
      <c r="I129" s="152"/>
      <c r="J129" s="152"/>
      <c r="K129" s="250"/>
      <c r="L129" s="250"/>
      <c r="M129" s="250"/>
      <c r="N129" s="250"/>
      <c r="O129" s="250"/>
      <c r="P129" s="250"/>
      <c r="Q129" s="251"/>
      <c r="R129" s="239"/>
      <c r="S129" s="239"/>
      <c r="T129" s="250"/>
      <c r="U129" s="175"/>
      <c r="V129" s="191"/>
      <c r="W129" s="208"/>
      <c r="X129" s="97"/>
      <c r="Y129" s="97"/>
      <c r="Z129" s="100"/>
      <c r="AA129" s="100"/>
      <c r="AB129" s="100"/>
      <c r="AC129" s="100"/>
      <c r="AD129" s="100"/>
      <c r="AE129" s="239"/>
      <c r="AF129" s="101"/>
      <c r="AG129" s="101"/>
      <c r="AH129" s="101"/>
      <c r="AI129" s="239"/>
      <c r="AJ129" s="240"/>
    </row>
    <row r="130" spans="1:45" s="138" customFormat="1" ht="12.75" customHeight="1" x14ac:dyDescent="0.2">
      <c r="A130" s="610" t="e">
        <f>VLOOKUP(B130,Sheet1!$B$4:$C$25,2,FALSE)</f>
        <v>#N/A</v>
      </c>
      <c r="B130" s="149" t="str">
        <f t="shared" si="27"/>
        <v>Windsor &amp; Maidenhead</v>
      </c>
      <c r="C130" s="133"/>
      <c r="D130" s="246">
        <f>IF(OR(ISBLANK(D29),ISBLANK('Section 47 Enquiries'!D29)),NA(),D29/'Section 47 Enquiries'!D29)</f>
        <v>0.31294964028776978</v>
      </c>
      <c r="E130" s="246">
        <f>IF(OR(ISBLANK(E29),ISBLANK('Section 47 Enquiries'!E29)),NA(),E29/'Section 47 Enquiries'!E29)</f>
        <v>0.26943005181347152</v>
      </c>
      <c r="F130" s="246">
        <f>IF(OR(ISBLANK(F29),ISBLANK('Section 47 Enquiries'!F29)),NA(),F29/'Section 47 Enquiries'!F29)</f>
        <v>0.28615384615384615</v>
      </c>
      <c r="G130" s="246">
        <f>IF(OR(ISBLANK(G29),ISBLANK('Section 47 Enquiries'!G29)),NA(),G29/'Section 47 Enquiries'!G29)</f>
        <v>0.45766590389016021</v>
      </c>
      <c r="H130" s="248">
        <f>IF(OR(ISBLANK(H29),ISBLANK('Section 47 Enquiries'!H29)),NA(),H29/'Section 47 Enquiries'!H29)</f>
        <v>0.42450765864332601</v>
      </c>
      <c r="I130" s="152"/>
      <c r="J130" s="152"/>
      <c r="K130" s="250"/>
      <c r="L130" s="250"/>
      <c r="M130" s="250"/>
      <c r="N130" s="250"/>
      <c r="O130" s="250"/>
      <c r="P130" s="250"/>
      <c r="Q130" s="251"/>
      <c r="R130" s="239"/>
      <c r="S130" s="239"/>
      <c r="T130" s="250"/>
      <c r="U130" s="175"/>
      <c r="V130" s="191"/>
      <c r="W130" s="208"/>
      <c r="X130" s="97"/>
      <c r="Y130" s="97"/>
      <c r="Z130" s="100"/>
      <c r="AA130" s="100"/>
      <c r="AB130" s="100"/>
      <c r="AC130" s="100"/>
      <c r="AD130" s="100"/>
      <c r="AE130" s="239"/>
      <c r="AF130" s="239"/>
      <c r="AG130" s="239"/>
      <c r="AH130" s="101"/>
      <c r="AI130" s="239"/>
      <c r="AJ130" s="240"/>
    </row>
    <row r="131" spans="1:45" s="138" customFormat="1" ht="12.75" customHeight="1" x14ac:dyDescent="0.2">
      <c r="A131" s="610" t="e">
        <f>VLOOKUP(B131,Sheet1!$B$4:$C$25,2,FALSE)</f>
        <v>#N/A</v>
      </c>
      <c r="B131" s="149" t="str">
        <f t="shared" si="27"/>
        <v>Wokingham</v>
      </c>
      <c r="C131" s="133"/>
      <c r="D131" s="246">
        <f>IF(OR(ISBLANK(D30),ISBLANK('Section 47 Enquiries'!D30)),NA(),D30/'Section 47 Enquiries'!D30)</f>
        <v>0.37022900763358779</v>
      </c>
      <c r="E131" s="246">
        <f>IF(OR(ISBLANK(E30),ISBLANK('Section 47 Enquiries'!E30)),NA(),E30/'Section 47 Enquiries'!E30)</f>
        <v>0.46564885496183206</v>
      </c>
      <c r="F131" s="246">
        <f>IF(OR(ISBLANK(F30),ISBLANK('Section 47 Enquiries'!F30)),NA(),F30/'Section 47 Enquiries'!F30)</f>
        <v>0.27272727272727271</v>
      </c>
      <c r="G131" s="246">
        <f>IF(OR(ISBLANK(G30),ISBLANK('Section 47 Enquiries'!G30)),NA(),G30/'Section 47 Enquiries'!G30)</f>
        <v>0.41907514450867051</v>
      </c>
      <c r="H131" s="248">
        <f>IF(OR(ISBLANK(H30),ISBLANK('Section 47 Enquiries'!H30)),NA(),H30/'Section 47 Enquiries'!H30)</f>
        <v>0.33840304182509506</v>
      </c>
      <c r="I131" s="152"/>
      <c r="J131" s="152"/>
      <c r="K131" s="250"/>
      <c r="L131" s="250"/>
      <c r="M131" s="250"/>
      <c r="N131" s="250"/>
      <c r="O131" s="250"/>
      <c r="P131" s="250"/>
      <c r="Q131" s="251"/>
      <c r="R131" s="239"/>
      <c r="S131" s="239"/>
      <c r="T131" s="250"/>
      <c r="U131" s="175"/>
      <c r="V131" s="191"/>
      <c r="W131" s="208"/>
      <c r="X131" s="97"/>
      <c r="Y131" s="97"/>
      <c r="Z131" s="100"/>
      <c r="AA131" s="100"/>
      <c r="AB131" s="100"/>
      <c r="AC131" s="100"/>
      <c r="AD131" s="100"/>
      <c r="AE131" s="239"/>
      <c r="AF131" s="239"/>
      <c r="AG131" s="239"/>
      <c r="AH131" s="101"/>
      <c r="AI131" s="239"/>
      <c r="AJ131" s="240"/>
    </row>
    <row r="132" spans="1:45" s="138" customFormat="1" ht="12.75" customHeight="1" x14ac:dyDescent="0.2">
      <c r="A132" s="174"/>
      <c r="B132" s="182" t="str">
        <f t="shared" si="27"/>
        <v>South East</v>
      </c>
      <c r="C132" s="133"/>
      <c r="D132" s="247">
        <f>IF(OR(ISBLANK(D31),ISBLANK('Section 47 Enquiries'!D31)),NA(),D31/'Section 47 Enquiries'!D31)</f>
        <v>0.36918011500649228</v>
      </c>
      <c r="E132" s="247">
        <f>IF(OR(ISBLANK(E31),ISBLANK('Section 47 Enquiries'!E31)),NA(),E31/'Section 47 Enquiries'!E31)</f>
        <v>0.41467650890143293</v>
      </c>
      <c r="F132" s="247">
        <f>IF(OR(ISBLANK(F31),ISBLANK('Section 47 Enquiries'!F31)),NA(),F31/'Section 47 Enquiries'!F31)</f>
        <v>0.39801377766898627</v>
      </c>
      <c r="G132" s="247">
        <f>IF(OR(ISBLANK(G31),ISBLANK('Section 47 Enquiries'!G31)),NA(),G31/'Section 47 Enquiries'!G31)</f>
        <v>0.37240951666068339</v>
      </c>
      <c r="H132" s="249">
        <f>IF(OR(ISBLANK(H31),ISBLANK('Section 47 Enquiries'!H31)),NA(),H31/'Section 47 Enquiries'!H31)</f>
        <v>0.37250575906038091</v>
      </c>
      <c r="I132" s="152"/>
      <c r="J132" s="152"/>
      <c r="K132" s="252"/>
      <c r="L132" s="252"/>
      <c r="M132" s="252"/>
      <c r="N132" s="252"/>
      <c r="O132" s="252"/>
      <c r="P132" s="252"/>
      <c r="Q132" s="253"/>
      <c r="R132" s="239"/>
      <c r="S132" s="239"/>
      <c r="T132" s="254"/>
      <c r="U132" s="175"/>
      <c r="V132" s="191"/>
      <c r="W132" s="208"/>
      <c r="X132" s="97"/>
      <c r="Y132" s="97"/>
      <c r="Z132" s="100"/>
      <c r="AA132" s="100"/>
      <c r="AB132" s="100"/>
      <c r="AC132" s="100"/>
      <c r="AD132" s="100"/>
      <c r="AE132" s="239"/>
      <c r="AF132" s="239"/>
      <c r="AG132" s="239"/>
      <c r="AH132" s="101"/>
      <c r="AI132" s="239"/>
      <c r="AJ132" s="240"/>
    </row>
    <row r="133" spans="1:45" s="138" customFormat="1" ht="12.75" customHeight="1" x14ac:dyDescent="0.2">
      <c r="A133" s="174"/>
      <c r="B133" s="437" t="str">
        <f t="shared" si="27"/>
        <v>England</v>
      </c>
      <c r="C133" s="133"/>
      <c r="D133" s="470">
        <f>IF(OR(ISBLANK(D32),ISBLANK('Section 47 Enquiries'!D32)),NA(),D32/'Section 47 Enquiries'!D32)</f>
        <v>0.47284747363450336</v>
      </c>
      <c r="E133" s="470">
        <f>IF(OR(ISBLANK(E32),ISBLANK('Section 47 Enquiries'!E32)),NA(),E32/'Section 47 Enquiries'!E32)</f>
        <v>0.45750578987999158</v>
      </c>
      <c r="F133" s="470">
        <f>IF(OR(ISBLANK(F32),ISBLANK('Section 47 Enquiries'!F32)),NA(),F32/'Section 47 Enquiries'!F32)</f>
        <v>0.44589447393068998</v>
      </c>
      <c r="G133" s="470">
        <f>IF(OR(ISBLANK(G32),ISBLANK('Section 47 Enquiries'!G32)),NA(),G32/'Section 47 Enquiries'!G32)</f>
        <v>0.42399442799930348</v>
      </c>
      <c r="H133" s="471">
        <f>IF(OR(ISBLANK(H32),ISBLANK('Section 47 Enquiries'!H32)),NA(),H32/'Section 47 Enquiries'!H32)</f>
        <v>0.41482879482340251</v>
      </c>
      <c r="I133" s="152"/>
      <c r="J133" s="152"/>
      <c r="K133" s="252"/>
      <c r="L133" s="252"/>
      <c r="M133" s="252"/>
      <c r="N133" s="252"/>
      <c r="O133" s="252"/>
      <c r="P133" s="252"/>
      <c r="Q133" s="253"/>
      <c r="R133" s="239"/>
      <c r="S133" s="239"/>
      <c r="T133" s="254"/>
      <c r="U133" s="175"/>
      <c r="V133" s="191"/>
      <c r="W133" s="208"/>
      <c r="X133" s="97"/>
      <c r="Y133" s="97"/>
      <c r="Z133" s="100"/>
      <c r="AA133" s="100"/>
      <c r="AB133" s="100"/>
      <c r="AC133" s="100"/>
      <c r="AD133" s="100"/>
      <c r="AE133" s="239"/>
      <c r="AF133" s="239"/>
      <c r="AG133" s="239"/>
      <c r="AH133" s="101"/>
      <c r="AI133" s="239"/>
      <c r="AJ133" s="240"/>
    </row>
    <row r="134" spans="1:45" s="138" customFormat="1" ht="7.5" customHeight="1" x14ac:dyDescent="0.2">
      <c r="A134" s="381"/>
      <c r="B134" s="152"/>
      <c r="C134" s="152"/>
      <c r="D134" s="152"/>
      <c r="E134" s="152"/>
      <c r="F134" s="152"/>
      <c r="G134" s="152"/>
      <c r="H134" s="152"/>
      <c r="I134" s="152"/>
      <c r="J134" s="152"/>
      <c r="K134" s="252"/>
      <c r="L134" s="252"/>
      <c r="M134" s="252"/>
      <c r="N134" s="252"/>
      <c r="O134" s="252"/>
      <c r="P134" s="252"/>
      <c r="Q134" s="253"/>
      <c r="R134" s="239"/>
      <c r="S134" s="239"/>
      <c r="T134" s="254"/>
      <c r="U134" s="175"/>
      <c r="V134" s="191"/>
      <c r="W134" s="208"/>
      <c r="X134" s="97"/>
      <c r="Y134" s="97"/>
      <c r="Z134" s="100"/>
      <c r="AA134" s="100"/>
      <c r="AB134" s="100"/>
      <c r="AC134" s="100"/>
      <c r="AD134" s="100"/>
      <c r="AE134" s="239"/>
      <c r="AF134" s="239"/>
      <c r="AG134" s="239"/>
      <c r="AH134" s="101"/>
      <c r="AI134" s="239"/>
      <c r="AJ134" s="240"/>
    </row>
    <row r="135" spans="1:45" s="124" customFormat="1" ht="38.25" customHeight="1" x14ac:dyDescent="0.2">
      <c r="A135" s="296"/>
      <c r="B135" s="490"/>
      <c r="C135" s="490"/>
      <c r="D135" s="490"/>
      <c r="E135" s="490"/>
      <c r="F135" s="490"/>
      <c r="G135" s="490"/>
      <c r="H135" s="490"/>
      <c r="I135" s="490"/>
      <c r="J135" s="256"/>
      <c r="K135" s="256"/>
      <c r="L135" s="256"/>
      <c r="M135" s="256"/>
      <c r="N135" s="256"/>
      <c r="O135" s="256"/>
      <c r="P135" s="256"/>
      <c r="Q135" s="187"/>
      <c r="R135" s="256"/>
      <c r="S135" s="256"/>
      <c r="T135" s="256"/>
      <c r="U135" s="170"/>
      <c r="V135" s="189"/>
      <c r="W135" s="205"/>
      <c r="X135" s="100"/>
      <c r="Y135" s="100"/>
      <c r="Z135" s="100"/>
      <c r="AA135" s="100"/>
      <c r="AB135" s="100"/>
      <c r="AC135" s="53"/>
      <c r="AD135" s="210"/>
      <c r="AE135" s="88"/>
      <c r="AF135" s="88"/>
      <c r="AG135" s="88"/>
      <c r="AH135" s="100"/>
      <c r="AI135" s="88"/>
      <c r="AJ135" s="241"/>
    </row>
    <row r="136" spans="1:45" s="124" customFormat="1" ht="38.25" customHeight="1" x14ac:dyDescent="0.2">
      <c r="A136" s="296"/>
      <c r="B136" s="490"/>
      <c r="C136" s="490"/>
      <c r="D136" s="490"/>
      <c r="E136" s="490"/>
      <c r="F136" s="490"/>
      <c r="G136" s="490"/>
      <c r="H136" s="490"/>
      <c r="I136" s="490"/>
      <c r="J136" s="256"/>
      <c r="K136" s="256"/>
      <c r="L136" s="256"/>
      <c r="M136" s="256"/>
      <c r="N136" s="256"/>
      <c r="O136" s="256"/>
      <c r="P136" s="256"/>
      <c r="Q136" s="187"/>
      <c r="R136" s="256"/>
      <c r="S136" s="256"/>
      <c r="T136" s="256"/>
      <c r="U136" s="170"/>
      <c r="V136" s="189"/>
      <c r="W136" s="205"/>
      <c r="X136" s="100"/>
      <c r="Y136" s="101"/>
      <c r="Z136" s="100"/>
      <c r="AA136" s="100"/>
      <c r="AB136" s="100"/>
      <c r="AC136" s="100"/>
      <c r="AD136" s="210"/>
      <c r="AE136" s="88"/>
      <c r="AF136" s="88"/>
      <c r="AG136" s="88"/>
      <c r="AH136" s="100"/>
      <c r="AI136" s="88"/>
      <c r="AJ136" s="241"/>
    </row>
    <row r="137" spans="1:45" s="124" customFormat="1" ht="39" customHeight="1" x14ac:dyDescent="0.2">
      <c r="A137" s="296"/>
      <c r="B137" s="490"/>
      <c r="C137" s="490"/>
      <c r="D137" s="490"/>
      <c r="E137" s="490"/>
      <c r="F137" s="490"/>
      <c r="G137" s="490"/>
      <c r="H137" s="490"/>
      <c r="I137" s="490"/>
      <c r="J137" s="256"/>
      <c r="K137" s="256"/>
      <c r="L137" s="256"/>
      <c r="M137" s="256"/>
      <c r="N137" s="256"/>
      <c r="O137" s="256"/>
      <c r="P137" s="256"/>
      <c r="Q137" s="187"/>
      <c r="R137" s="256"/>
      <c r="S137" s="256"/>
      <c r="T137" s="256"/>
      <c r="U137" s="170"/>
      <c r="V137" s="189"/>
      <c r="W137" s="205"/>
      <c r="X137" s="100"/>
      <c r="Y137" s="101"/>
      <c r="Z137" s="100"/>
      <c r="AA137" s="100"/>
      <c r="AB137" s="100"/>
      <c r="AD137" s="210"/>
      <c r="AE137" s="88"/>
      <c r="AF137" s="88"/>
      <c r="AG137" s="88"/>
      <c r="AH137" s="100"/>
      <c r="AI137" s="88"/>
      <c r="AJ137" s="241"/>
    </row>
    <row r="138" spans="1:45" s="124" customFormat="1" ht="7.5" customHeight="1" x14ac:dyDescent="0.2">
      <c r="A138" s="171"/>
      <c r="B138" s="47"/>
      <c r="C138" s="47"/>
      <c r="D138" s="46"/>
      <c r="E138" s="46"/>
      <c r="F138" s="46"/>
      <c r="G138" s="46"/>
      <c r="H138" s="46"/>
      <c r="I138" s="46"/>
      <c r="J138" s="42"/>
      <c r="K138" s="48"/>
      <c r="L138" s="48"/>
      <c r="M138" s="48"/>
      <c r="N138" s="48"/>
      <c r="O138" s="48"/>
      <c r="P138" s="48"/>
      <c r="Q138" s="48"/>
      <c r="R138" s="48"/>
      <c r="S138" s="48"/>
      <c r="T138" s="49"/>
      <c r="U138" s="170"/>
      <c r="V138" s="189"/>
      <c r="W138" s="205"/>
      <c r="X138" s="100"/>
      <c r="Y138" s="101"/>
      <c r="Z138" s="100"/>
      <c r="AA138" s="100"/>
      <c r="AB138" s="100"/>
      <c r="AC138" s="100"/>
      <c r="AD138" s="100"/>
      <c r="AE138" s="100"/>
      <c r="AF138" s="100"/>
      <c r="AG138" s="100"/>
      <c r="AH138" s="100"/>
      <c r="AI138" s="88"/>
      <c r="AJ138" s="237"/>
      <c r="AK138" s="116"/>
      <c r="AL138" s="116"/>
      <c r="AM138" s="116"/>
      <c r="AN138" s="116"/>
      <c r="AO138" s="116"/>
      <c r="AP138" s="116"/>
      <c r="AQ138" s="116"/>
    </row>
    <row r="139" spans="1:45" s="124" customFormat="1" ht="15" customHeight="1" x14ac:dyDescent="0.2">
      <c r="A139" s="850"/>
      <c r="B139" s="860"/>
      <c r="C139" s="860"/>
      <c r="D139" s="860"/>
      <c r="E139" s="860"/>
      <c r="F139" s="860"/>
      <c r="G139" s="860"/>
      <c r="H139" s="860"/>
      <c r="I139" s="860"/>
      <c r="J139" s="860"/>
      <c r="K139" s="860"/>
      <c r="L139" s="860"/>
      <c r="M139" s="860"/>
      <c r="N139" s="860"/>
      <c r="O139" s="860"/>
      <c r="P139" s="860"/>
      <c r="Q139" s="860"/>
      <c r="R139" s="860"/>
      <c r="S139" s="860"/>
      <c r="T139" s="860"/>
      <c r="U139" s="861"/>
      <c r="V139" s="189"/>
      <c r="W139" s="205"/>
      <c r="X139" s="100"/>
      <c r="Y139" s="100"/>
      <c r="Z139" s="100"/>
      <c r="AA139" s="100"/>
      <c r="AB139" s="100"/>
      <c r="AC139" s="100"/>
      <c r="AD139" s="100"/>
      <c r="AE139" s="100"/>
      <c r="AF139" s="100"/>
      <c r="AG139" s="100"/>
      <c r="AH139" s="100"/>
      <c r="AI139" s="100"/>
      <c r="AJ139" s="241"/>
      <c r="AS139" s="116"/>
    </row>
    <row r="140" spans="1:45" s="124" customFormat="1" ht="11.25" customHeight="1" x14ac:dyDescent="0.2">
      <c r="A140" s="862" t="s">
        <v>212</v>
      </c>
      <c r="B140" s="863"/>
      <c r="C140" s="863"/>
      <c r="D140" s="863"/>
      <c r="E140" s="863"/>
      <c r="F140" s="863"/>
      <c r="G140" s="863"/>
      <c r="H140" s="863"/>
      <c r="I140" s="863"/>
      <c r="J140" s="863"/>
      <c r="K140" s="863"/>
      <c r="L140" s="863"/>
      <c r="M140" s="863"/>
      <c r="N140" s="863"/>
      <c r="O140" s="863"/>
      <c r="P140" s="863"/>
      <c r="Q140" s="863"/>
      <c r="R140" s="863"/>
      <c r="S140" s="863"/>
      <c r="T140" s="863"/>
      <c r="U140" s="864"/>
      <c r="V140" s="189"/>
      <c r="W140" s="205"/>
      <c r="X140" s="100"/>
      <c r="Y140" s="100"/>
      <c r="Z140" s="100"/>
      <c r="AA140" s="100"/>
      <c r="AB140" s="100"/>
      <c r="AC140" s="100"/>
      <c r="AD140" s="100"/>
      <c r="AE140" s="100"/>
      <c r="AF140" s="100"/>
      <c r="AG140" s="100"/>
      <c r="AH140" s="100"/>
      <c r="AI140" s="88"/>
      <c r="AJ140" s="240"/>
      <c r="AK140" s="138"/>
      <c r="AS140" s="116"/>
    </row>
    <row r="141" spans="1:45" ht="11.25" customHeight="1" x14ac:dyDescent="0.2">
      <c r="A141" s="165"/>
      <c r="B141" s="166"/>
      <c r="C141" s="166"/>
      <c r="D141" s="166"/>
      <c r="E141" s="166"/>
      <c r="F141" s="166"/>
      <c r="G141" s="166"/>
      <c r="H141" s="166"/>
      <c r="I141" s="166"/>
      <c r="J141" s="167"/>
      <c r="K141" s="166"/>
      <c r="L141" s="166"/>
      <c r="M141" s="166"/>
      <c r="N141" s="166"/>
      <c r="O141" s="166"/>
      <c r="P141" s="166"/>
      <c r="Q141" s="166"/>
      <c r="R141" s="166"/>
      <c r="S141" s="166"/>
      <c r="T141" s="166"/>
      <c r="U141" s="168"/>
      <c r="V141" s="189"/>
      <c r="W141" s="205"/>
      <c r="X141" s="85" t="s">
        <v>160</v>
      </c>
      <c r="Y141" s="54"/>
      <c r="Z141" s="97"/>
      <c r="AA141" s="100"/>
      <c r="AB141" s="100"/>
      <c r="AC141" s="100"/>
      <c r="AD141" s="100"/>
      <c r="AE141" s="100"/>
      <c r="AF141" s="100"/>
      <c r="AG141" s="100"/>
      <c r="AH141" s="100"/>
      <c r="AI141" s="88"/>
      <c r="AJ141" s="237"/>
    </row>
    <row r="142" spans="1:45" s="118" customFormat="1" ht="15" customHeight="1" x14ac:dyDescent="0.2">
      <c r="A142" s="172"/>
      <c r="B142" s="931" t="s">
        <v>159</v>
      </c>
      <c r="C142" s="931"/>
      <c r="D142" s="931"/>
      <c r="E142" s="931"/>
      <c r="F142" s="931"/>
      <c r="G142" s="931"/>
      <c r="H142" s="931"/>
      <c r="I142" s="931"/>
      <c r="J142" s="106"/>
      <c r="K142" s="106"/>
      <c r="L142" s="106"/>
      <c r="M142" s="106"/>
      <c r="N142" s="478"/>
      <c r="O142" s="106"/>
      <c r="P142" s="106"/>
      <c r="Q142" s="106"/>
      <c r="R142" s="106"/>
      <c r="S142" s="106"/>
      <c r="T142" s="106"/>
      <c r="U142" s="173"/>
      <c r="V142" s="190"/>
      <c r="W142" s="206"/>
      <c r="X142" s="79"/>
      <c r="Y142" s="533">
        <f t="shared" ref="Y142:AB142" si="28">D144</f>
        <v>2013</v>
      </c>
      <c r="Z142" s="533">
        <f t="shared" si="28"/>
        <v>2014</v>
      </c>
      <c r="AA142" s="533">
        <f t="shared" si="28"/>
        <v>2015</v>
      </c>
      <c r="AB142" s="533">
        <f t="shared" si="28"/>
        <v>2016</v>
      </c>
      <c r="AC142" s="533">
        <f>H144</f>
        <v>2017</v>
      </c>
      <c r="AD142" s="97"/>
      <c r="AE142" s="97"/>
      <c r="AF142" s="97"/>
      <c r="AG142" s="97"/>
      <c r="AH142" s="97"/>
      <c r="AI142" s="97"/>
      <c r="AJ142" s="238"/>
    </row>
    <row r="143" spans="1:45" ht="15" customHeight="1" x14ac:dyDescent="0.2">
      <c r="A143" s="171"/>
      <c r="B143" s="931"/>
      <c r="C143" s="931"/>
      <c r="D143" s="931"/>
      <c r="E143" s="931"/>
      <c r="F143" s="931"/>
      <c r="G143" s="931"/>
      <c r="H143" s="931"/>
      <c r="I143" s="931"/>
      <c r="J143" s="106"/>
      <c r="K143" s="106"/>
      <c r="L143" s="106"/>
      <c r="M143" s="106"/>
      <c r="N143" s="478"/>
      <c r="O143" s="106"/>
      <c r="P143" s="106"/>
      <c r="Q143" s="39"/>
      <c r="R143" s="106"/>
      <c r="S143" s="106"/>
      <c r="T143" s="106"/>
      <c r="U143" s="170"/>
      <c r="V143" s="189"/>
      <c r="W143" s="205"/>
      <c r="X143" s="78" t="str">
        <f t="shared" ref="X143:X166" si="29">B9</f>
        <v>Bracknell Forest</v>
      </c>
      <c r="Y143" s="74">
        <v>87</v>
      </c>
      <c r="Z143" s="74">
        <v>72</v>
      </c>
      <c r="AA143" s="74">
        <v>92</v>
      </c>
      <c r="AB143" s="74">
        <v>105</v>
      </c>
      <c r="AC143" s="676">
        <v>193</v>
      </c>
      <c r="AD143" s="100"/>
      <c r="AE143" s="100"/>
      <c r="AF143" s="100"/>
      <c r="AG143" s="100"/>
      <c r="AH143" s="100"/>
      <c r="AI143" s="88"/>
      <c r="AJ143" s="237"/>
    </row>
    <row r="144" spans="1:45" s="138" customFormat="1" ht="27" customHeight="1" x14ac:dyDescent="0.2">
      <c r="A144" s="174"/>
      <c r="B144" s="618" t="s">
        <v>211</v>
      </c>
      <c r="C144" s="133"/>
      <c r="D144" s="462">
        <f>D8</f>
        <v>2013</v>
      </c>
      <c r="E144" s="462">
        <f t="shared" ref="E144:H144" si="30">E8</f>
        <v>2014</v>
      </c>
      <c r="F144" s="462">
        <f t="shared" si="30"/>
        <v>2015</v>
      </c>
      <c r="G144" s="462">
        <f t="shared" si="30"/>
        <v>2016</v>
      </c>
      <c r="H144" s="463">
        <f t="shared" si="30"/>
        <v>2017</v>
      </c>
      <c r="I144" s="152"/>
      <c r="J144" s="152"/>
      <c r="K144" s="96"/>
      <c r="L144" s="96"/>
      <c r="M144" s="96"/>
      <c r="N144" s="96"/>
      <c r="O144" s="96"/>
      <c r="P144" s="486"/>
      <c r="Q144" s="486"/>
      <c r="R144" s="239"/>
      <c r="S144" s="239"/>
      <c r="T144" s="487"/>
      <c r="U144" s="175"/>
      <c r="V144" s="191"/>
      <c r="W144" s="208"/>
      <c r="X144" s="78" t="str">
        <f t="shared" si="29"/>
        <v>Brighton &amp; Hove</v>
      </c>
      <c r="Y144" s="74">
        <v>233</v>
      </c>
      <c r="Z144" s="74">
        <v>327</v>
      </c>
      <c r="AA144" s="74">
        <v>283</v>
      </c>
      <c r="AB144" s="74">
        <v>346</v>
      </c>
      <c r="AC144" s="676">
        <v>311</v>
      </c>
      <c r="AD144" s="210"/>
      <c r="AE144" s="101"/>
      <c r="AF144" s="101"/>
      <c r="AG144" s="101"/>
      <c r="AH144" s="101"/>
      <c r="AI144" s="239"/>
      <c r="AJ144" s="240"/>
    </row>
    <row r="145" spans="1:44" s="138" customFormat="1" ht="12.75" customHeight="1" x14ac:dyDescent="0.2">
      <c r="A145" s="610" t="e">
        <f>VLOOKUP(B145,Sheet1!$B$4:$C$25,2,FALSE)</f>
        <v>#N/A</v>
      </c>
      <c r="B145" s="149" t="str">
        <f t="shared" ref="B145:B168" si="31">B9</f>
        <v>Bracknell Forest</v>
      </c>
      <c r="C145" s="133"/>
      <c r="D145" s="246">
        <f t="shared" ref="D145:D168" si="32">IF(OR(ISBLANK(D9),ISBLANK(Y143)),NA(),Y143/D9)</f>
        <v>0.50877192982456143</v>
      </c>
      <c r="E145" s="246">
        <f t="shared" ref="E145:E168" si="33">IF(OR(ISBLANK(E9),ISBLANK(Z143)),NA(),Z143/E9)</f>
        <v>0.51428571428571423</v>
      </c>
      <c r="F145" s="246">
        <f t="shared" ref="F145:F168" si="34">IF(OR(ISBLANK(F9),ISBLANK(AA143)),NA(),AA143/F9)</f>
        <v>0.56441717791411039</v>
      </c>
      <c r="G145" s="246">
        <f t="shared" ref="G145:G168" si="35">IF(OR(ISBLANK(G9),ISBLANK(AB143)),NA(),AB143/G9)</f>
        <v>0.66455696202531644</v>
      </c>
      <c r="H145" s="248">
        <f t="shared" ref="H145:H168" si="36">IF(OR(ISBLANK(H9),ISBLANK(AC143)),NA(),AC143/H9)</f>
        <v>0.73946360153256707</v>
      </c>
      <c r="I145" s="152"/>
      <c r="J145" s="152"/>
      <c r="K145" s="250"/>
      <c r="L145" s="250"/>
      <c r="M145" s="250"/>
      <c r="N145" s="250"/>
      <c r="O145" s="250"/>
      <c r="P145" s="250"/>
      <c r="Q145" s="251"/>
      <c r="R145" s="239"/>
      <c r="S145" s="239"/>
      <c r="T145" s="250"/>
      <c r="U145" s="175"/>
      <c r="V145" s="191"/>
      <c r="W145" s="208"/>
      <c r="X145" s="78" t="str">
        <f t="shared" si="29"/>
        <v>Buckinghamshire</v>
      </c>
      <c r="Y145" s="74">
        <v>125</v>
      </c>
      <c r="Z145" s="74">
        <v>126</v>
      </c>
      <c r="AA145" s="74">
        <v>221</v>
      </c>
      <c r="AB145" s="74">
        <v>516</v>
      </c>
      <c r="AC145" s="676">
        <v>603</v>
      </c>
      <c r="AD145" s="210"/>
      <c r="AE145" s="101"/>
      <c r="AF145" s="101"/>
      <c r="AG145" s="101"/>
      <c r="AH145" s="101"/>
      <c r="AI145" s="239"/>
      <c r="AJ145" s="240"/>
    </row>
    <row r="146" spans="1:44" s="138" customFormat="1" ht="12.75" customHeight="1" x14ac:dyDescent="0.2">
      <c r="A146" s="610" t="e">
        <f>VLOOKUP(B146,Sheet1!$B$4:$C$25,2,FALSE)</f>
        <v>#N/A</v>
      </c>
      <c r="B146" s="149" t="str">
        <f t="shared" si="31"/>
        <v>Brighton &amp; Hove</v>
      </c>
      <c r="C146" s="133"/>
      <c r="D146" s="246">
        <f t="shared" si="32"/>
        <v>0.60519480519480517</v>
      </c>
      <c r="E146" s="246">
        <f t="shared" si="33"/>
        <v>0.76580796252927397</v>
      </c>
      <c r="F146" s="246">
        <f t="shared" si="34"/>
        <v>0.59957627118644063</v>
      </c>
      <c r="G146" s="246">
        <f t="shared" si="35"/>
        <v>0.63602941176470584</v>
      </c>
      <c r="H146" s="248">
        <f t="shared" si="36"/>
        <v>0.66029723991507427</v>
      </c>
      <c r="I146" s="152"/>
      <c r="J146" s="152"/>
      <c r="K146" s="250"/>
      <c r="L146" s="250"/>
      <c r="M146" s="250"/>
      <c r="N146" s="250"/>
      <c r="O146" s="250"/>
      <c r="P146" s="250"/>
      <c r="Q146" s="251"/>
      <c r="R146" s="239"/>
      <c r="S146" s="239"/>
      <c r="T146" s="250"/>
      <c r="U146" s="175"/>
      <c r="V146" s="191"/>
      <c r="W146" s="208"/>
      <c r="X146" s="78" t="str">
        <f t="shared" si="29"/>
        <v>East Sussex</v>
      </c>
      <c r="Y146" s="74">
        <v>314</v>
      </c>
      <c r="Z146" s="74">
        <v>354</v>
      </c>
      <c r="AA146" s="74">
        <v>425</v>
      </c>
      <c r="AB146" s="74">
        <v>292</v>
      </c>
      <c r="AC146" s="676">
        <v>375</v>
      </c>
      <c r="AD146" s="210"/>
      <c r="AE146" s="101"/>
      <c r="AF146" s="101"/>
      <c r="AG146" s="101"/>
      <c r="AH146" s="101"/>
      <c r="AI146" s="239"/>
      <c r="AJ146" s="240"/>
    </row>
    <row r="147" spans="1:44" s="138" customFormat="1" ht="12.75" customHeight="1" x14ac:dyDescent="0.2">
      <c r="A147" s="610" t="e">
        <f>VLOOKUP(B147,Sheet1!$B$4:$C$25,2,FALSE)</f>
        <v>#N/A</v>
      </c>
      <c r="B147" s="149" t="str">
        <f t="shared" si="31"/>
        <v>Buckinghamshire</v>
      </c>
      <c r="C147" s="133"/>
      <c r="D147" s="246">
        <f t="shared" si="32"/>
        <v>0.51867219917012453</v>
      </c>
      <c r="E147" s="246">
        <f t="shared" si="33"/>
        <v>0.38414634146341464</v>
      </c>
      <c r="F147" s="246">
        <f t="shared" si="34"/>
        <v>0.43248532289628178</v>
      </c>
      <c r="G147" s="246">
        <f t="shared" si="35"/>
        <v>0.68891855807743663</v>
      </c>
      <c r="H147" s="248">
        <f t="shared" si="36"/>
        <v>0.69630484988452657</v>
      </c>
      <c r="I147" s="152"/>
      <c r="J147" s="152"/>
      <c r="K147" s="250"/>
      <c r="L147" s="250"/>
      <c r="M147" s="250"/>
      <c r="N147" s="250"/>
      <c r="O147" s="250"/>
      <c r="P147" s="250"/>
      <c r="Q147" s="251"/>
      <c r="R147" s="239"/>
      <c r="S147" s="239"/>
      <c r="T147" s="250"/>
      <c r="U147" s="175"/>
      <c r="V147" s="191"/>
      <c r="W147" s="208"/>
      <c r="X147" s="78" t="str">
        <f t="shared" si="29"/>
        <v>Hampshire</v>
      </c>
      <c r="Y147" s="74">
        <v>978</v>
      </c>
      <c r="Z147" s="74">
        <v>1054</v>
      </c>
      <c r="AA147" s="74">
        <v>1456</v>
      </c>
      <c r="AB147" s="74">
        <v>1346</v>
      </c>
      <c r="AC147" s="676">
        <v>1435</v>
      </c>
      <c r="AD147" s="210"/>
      <c r="AE147" s="101"/>
      <c r="AF147" s="101"/>
      <c r="AG147" s="101"/>
      <c r="AH147" s="101"/>
      <c r="AI147" s="239"/>
      <c r="AJ147" s="240"/>
    </row>
    <row r="148" spans="1:44" s="138" customFormat="1" ht="12.75" customHeight="1" x14ac:dyDescent="0.2">
      <c r="A148" s="610" t="e">
        <f>VLOOKUP(B148,Sheet1!$B$4:$C$25,2,FALSE)</f>
        <v>#N/A</v>
      </c>
      <c r="B148" s="149" t="str">
        <f t="shared" si="31"/>
        <v>East Sussex</v>
      </c>
      <c r="C148" s="133"/>
      <c r="D148" s="246">
        <f t="shared" si="32"/>
        <v>0.48985959438377535</v>
      </c>
      <c r="E148" s="246">
        <f t="shared" si="33"/>
        <v>0.55748031496062989</v>
      </c>
      <c r="F148" s="246">
        <f t="shared" si="34"/>
        <v>0.68</v>
      </c>
      <c r="G148" s="246">
        <f t="shared" si="35"/>
        <v>0.6045548654244306</v>
      </c>
      <c r="H148" s="248">
        <f t="shared" si="36"/>
        <v>0.6019261637239165</v>
      </c>
      <c r="I148" s="152"/>
      <c r="J148" s="152"/>
      <c r="K148" s="250"/>
      <c r="L148" s="250"/>
      <c r="M148" s="250"/>
      <c r="N148" s="250"/>
      <c r="O148" s="250"/>
      <c r="P148" s="250"/>
      <c r="Q148" s="251"/>
      <c r="R148" s="239"/>
      <c r="S148" s="239"/>
      <c r="T148" s="250"/>
      <c r="U148" s="175"/>
      <c r="V148" s="191"/>
      <c r="W148" s="208"/>
      <c r="X148" s="78" t="str">
        <f t="shared" si="29"/>
        <v>Isle of Wight</v>
      </c>
      <c r="Y148" s="74">
        <v>35</v>
      </c>
      <c r="Z148" s="74">
        <v>63</v>
      </c>
      <c r="AA148" s="74">
        <v>212</v>
      </c>
      <c r="AB148" s="74">
        <v>214</v>
      </c>
      <c r="AC148" s="676">
        <v>218</v>
      </c>
      <c r="AD148" s="210"/>
      <c r="AE148" s="101"/>
      <c r="AF148" s="101"/>
      <c r="AG148" s="101"/>
      <c r="AH148" s="101"/>
      <c r="AI148" s="239"/>
      <c r="AJ148" s="240"/>
    </row>
    <row r="149" spans="1:44" s="138" customFormat="1" ht="12.75" customHeight="1" x14ac:dyDescent="0.2">
      <c r="A149" s="610" t="e">
        <f>VLOOKUP(B149,Sheet1!$B$4:$C$25,2,FALSE)</f>
        <v>#N/A</v>
      </c>
      <c r="B149" s="149" t="str">
        <f t="shared" si="31"/>
        <v>Hampshire</v>
      </c>
      <c r="C149" s="133"/>
      <c r="D149" s="246">
        <f t="shared" si="32"/>
        <v>0.76049766718506995</v>
      </c>
      <c r="E149" s="246">
        <f t="shared" si="33"/>
        <v>0.6902423051735429</v>
      </c>
      <c r="F149" s="246">
        <f t="shared" si="34"/>
        <v>0.6887417218543046</v>
      </c>
      <c r="G149" s="246">
        <f t="shared" si="35"/>
        <v>0.70842105263157895</v>
      </c>
      <c r="H149" s="248">
        <f t="shared" si="36"/>
        <v>0.76779026217228463</v>
      </c>
      <c r="I149" s="152"/>
      <c r="J149" s="152"/>
      <c r="K149" s="250"/>
      <c r="L149" s="250"/>
      <c r="M149" s="250"/>
      <c r="N149" s="250"/>
      <c r="O149" s="250"/>
      <c r="P149" s="250"/>
      <c r="Q149" s="251"/>
      <c r="R149" s="239"/>
      <c r="S149" s="239"/>
      <c r="T149" s="250"/>
      <c r="U149" s="175"/>
      <c r="V149" s="191"/>
      <c r="W149" s="208"/>
      <c r="X149" s="78" t="str">
        <f t="shared" si="29"/>
        <v>Kent</v>
      </c>
      <c r="Y149" s="74">
        <v>842</v>
      </c>
      <c r="Z149" s="74">
        <v>963</v>
      </c>
      <c r="AA149" s="74">
        <v>1410</v>
      </c>
      <c r="AB149" s="74">
        <v>1285</v>
      </c>
      <c r="AC149" s="676">
        <v>1260</v>
      </c>
      <c r="AD149" s="210"/>
      <c r="AE149" s="101"/>
      <c r="AF149" s="101"/>
      <c r="AG149" s="101"/>
      <c r="AH149" s="101"/>
      <c r="AI149" s="239"/>
      <c r="AJ149" s="240"/>
    </row>
    <row r="150" spans="1:44" s="138" customFormat="1" ht="12.75" customHeight="1" x14ac:dyDescent="0.2">
      <c r="A150" s="610" t="e">
        <f>VLOOKUP(B150,Sheet1!$B$4:$C$25,2,FALSE)</f>
        <v>#N/A</v>
      </c>
      <c r="B150" s="149" t="str">
        <f t="shared" si="31"/>
        <v>Isle of Wight</v>
      </c>
      <c r="C150" s="133"/>
      <c r="D150" s="246">
        <f t="shared" si="32"/>
        <v>0.25179856115107913</v>
      </c>
      <c r="E150" s="246">
        <f t="shared" si="33"/>
        <v>0.24803149606299213</v>
      </c>
      <c r="F150" s="246">
        <f t="shared" si="34"/>
        <v>0.64437689969604861</v>
      </c>
      <c r="G150" s="246">
        <f t="shared" si="35"/>
        <v>0.57066666666666666</v>
      </c>
      <c r="H150" s="248">
        <f t="shared" si="36"/>
        <v>0.75694444444444442</v>
      </c>
      <c r="I150" s="152"/>
      <c r="J150" s="152"/>
      <c r="K150" s="250"/>
      <c r="L150" s="250"/>
      <c r="M150" s="250"/>
      <c r="N150" s="250"/>
      <c r="O150" s="250"/>
      <c r="P150" s="250"/>
      <c r="Q150" s="251"/>
      <c r="R150" s="239"/>
      <c r="S150" s="239"/>
      <c r="T150" s="250"/>
      <c r="U150" s="175"/>
      <c r="V150" s="191"/>
      <c r="W150" s="208"/>
      <c r="X150" s="78" t="str">
        <f t="shared" si="29"/>
        <v>Medway</v>
      </c>
      <c r="Y150" s="392">
        <v>127</v>
      </c>
      <c r="Z150" s="392">
        <v>236</v>
      </c>
      <c r="AA150" s="392">
        <v>358</v>
      </c>
      <c r="AB150" s="392">
        <v>539</v>
      </c>
      <c r="AC150" s="676">
        <v>310</v>
      </c>
      <c r="AD150" s="210"/>
      <c r="AE150" s="101"/>
      <c r="AF150" s="101"/>
      <c r="AG150" s="101"/>
      <c r="AH150" s="101"/>
      <c r="AI150" s="239"/>
      <c r="AJ150" s="240"/>
      <c r="AR150" s="138" t="s">
        <v>106</v>
      </c>
    </row>
    <row r="151" spans="1:44" s="138" customFormat="1" ht="12.75" customHeight="1" x14ac:dyDescent="0.2">
      <c r="A151" s="610" t="e">
        <f>VLOOKUP(B151,Sheet1!$B$4:$C$25,2,FALSE)</f>
        <v>#N/A</v>
      </c>
      <c r="B151" s="149" t="str">
        <f t="shared" si="31"/>
        <v>Kent</v>
      </c>
      <c r="C151" s="133"/>
      <c r="D151" s="246">
        <f t="shared" si="32"/>
        <v>0.61504747991234476</v>
      </c>
      <c r="E151" s="246">
        <f t="shared" si="33"/>
        <v>0.61415816326530615</v>
      </c>
      <c r="F151" s="246">
        <f t="shared" si="34"/>
        <v>0.78420467185761955</v>
      </c>
      <c r="G151" s="246">
        <f t="shared" si="35"/>
        <v>0.82956746287927696</v>
      </c>
      <c r="H151" s="248">
        <f t="shared" si="36"/>
        <v>0.84337349397590367</v>
      </c>
      <c r="I151" s="152"/>
      <c r="J151" s="152"/>
      <c r="K151" s="250"/>
      <c r="L151" s="250"/>
      <c r="M151" s="250"/>
      <c r="N151" s="250"/>
      <c r="O151" s="250"/>
      <c r="P151" s="250"/>
      <c r="Q151" s="251"/>
      <c r="R151" s="239"/>
      <c r="S151" s="239"/>
      <c r="T151" s="250"/>
      <c r="U151" s="175"/>
      <c r="V151" s="191"/>
      <c r="W151" s="208"/>
      <c r="X151" s="78" t="str">
        <f t="shared" si="29"/>
        <v>Milton Keynes</v>
      </c>
      <c r="Y151" s="74">
        <v>70</v>
      </c>
      <c r="Z151" s="74">
        <v>64</v>
      </c>
      <c r="AA151" s="74">
        <v>115</v>
      </c>
      <c r="AB151" s="74">
        <v>112</v>
      </c>
      <c r="AC151" s="676">
        <v>128</v>
      </c>
      <c r="AD151" s="210"/>
      <c r="AE151" s="101"/>
      <c r="AF151" s="101"/>
      <c r="AG151" s="101"/>
      <c r="AH151" s="101"/>
      <c r="AI151" s="239"/>
      <c r="AJ151" s="240"/>
    </row>
    <row r="152" spans="1:44" s="138" customFormat="1" ht="12.75" customHeight="1" x14ac:dyDescent="0.2">
      <c r="A152" s="610" t="e">
        <f>VLOOKUP(B152,Sheet1!$B$4:$C$25,2,FALSE)</f>
        <v>#N/A</v>
      </c>
      <c r="B152" s="149" t="str">
        <f t="shared" si="31"/>
        <v>Medway</v>
      </c>
      <c r="C152" s="133"/>
      <c r="D152" s="246">
        <f t="shared" si="32"/>
        <v>0.53138075313807531</v>
      </c>
      <c r="E152" s="246">
        <f t="shared" si="33"/>
        <v>0.54756380510440839</v>
      </c>
      <c r="F152" s="246">
        <f t="shared" si="34"/>
        <v>0.5907590759075908</v>
      </c>
      <c r="G152" s="246">
        <f t="shared" si="35"/>
        <v>0.88797364085667219</v>
      </c>
      <c r="H152" s="248">
        <f t="shared" si="36"/>
        <v>0.88319088319088324</v>
      </c>
      <c r="I152" s="152"/>
      <c r="J152" s="152"/>
      <c r="K152" s="250"/>
      <c r="L152" s="250"/>
      <c r="M152" s="250"/>
      <c r="N152" s="250"/>
      <c r="O152" s="250"/>
      <c r="P152" s="250"/>
      <c r="Q152" s="251"/>
      <c r="R152" s="239"/>
      <c r="S152" s="239"/>
      <c r="T152" s="250"/>
      <c r="U152" s="175"/>
      <c r="V152" s="191"/>
      <c r="W152" s="208"/>
      <c r="X152" s="78" t="str">
        <f t="shared" si="29"/>
        <v>Oxfordshire</v>
      </c>
      <c r="Y152" s="74">
        <v>415</v>
      </c>
      <c r="Z152" s="74">
        <v>524</v>
      </c>
      <c r="AA152" s="74">
        <v>539</v>
      </c>
      <c r="AB152" s="74">
        <v>637</v>
      </c>
      <c r="AC152" s="676">
        <v>822</v>
      </c>
      <c r="AD152" s="210"/>
      <c r="AE152" s="101"/>
      <c r="AF152" s="101"/>
      <c r="AG152" s="101"/>
      <c r="AH152" s="101"/>
      <c r="AI152" s="239"/>
      <c r="AJ152" s="240"/>
    </row>
    <row r="153" spans="1:44" s="138" customFormat="1" ht="12.75" customHeight="1" x14ac:dyDescent="0.2">
      <c r="A153" s="610" t="e">
        <f>VLOOKUP(B153,Sheet1!$B$4:$C$25,2,FALSE)</f>
        <v>#N/A</v>
      </c>
      <c r="B153" s="149" t="str">
        <f t="shared" si="31"/>
        <v>Milton Keynes</v>
      </c>
      <c r="C153" s="133"/>
      <c r="D153" s="246">
        <f t="shared" si="32"/>
        <v>0.94594594594594594</v>
      </c>
      <c r="E153" s="246">
        <f t="shared" si="33"/>
        <v>0.87671232876712324</v>
      </c>
      <c r="F153" s="246">
        <f t="shared" si="34"/>
        <v>0.97457627118644063</v>
      </c>
      <c r="G153" s="246">
        <f t="shared" si="35"/>
        <v>0.93333333333333335</v>
      </c>
      <c r="H153" s="248">
        <f t="shared" si="36"/>
        <v>0.87074829931972786</v>
      </c>
      <c r="I153" s="152"/>
      <c r="J153" s="152"/>
      <c r="K153" s="250"/>
      <c r="L153" s="250"/>
      <c r="M153" s="250"/>
      <c r="N153" s="250"/>
      <c r="O153" s="250"/>
      <c r="P153" s="250"/>
      <c r="Q153" s="251"/>
      <c r="R153" s="239"/>
      <c r="S153" s="239"/>
      <c r="T153" s="250"/>
      <c r="U153" s="175"/>
      <c r="V153" s="191"/>
      <c r="W153" s="208"/>
      <c r="X153" s="78" t="str">
        <f t="shared" si="29"/>
        <v>Portsmouth</v>
      </c>
      <c r="Y153" s="74">
        <v>123</v>
      </c>
      <c r="Z153" s="74">
        <v>178</v>
      </c>
      <c r="AA153" s="74">
        <v>194</v>
      </c>
      <c r="AB153" s="74">
        <v>226</v>
      </c>
      <c r="AC153" s="676">
        <v>232</v>
      </c>
      <c r="AD153" s="210"/>
      <c r="AE153" s="101"/>
      <c r="AF153" s="101"/>
      <c r="AG153" s="101"/>
      <c r="AH153" s="101"/>
      <c r="AI153" s="239"/>
      <c r="AJ153" s="240"/>
    </row>
    <row r="154" spans="1:44" s="138" customFormat="1" ht="12.75" customHeight="1" x14ac:dyDescent="0.2">
      <c r="A154" s="610" t="e">
        <f>VLOOKUP(B154,Sheet1!$B$4:$C$25,2,FALSE)</f>
        <v>#N/A</v>
      </c>
      <c r="B154" s="149" t="str">
        <f t="shared" si="31"/>
        <v>Oxfordshire</v>
      </c>
      <c r="C154" s="133"/>
      <c r="D154" s="246">
        <f t="shared" si="32"/>
        <v>0.85567010309278346</v>
      </c>
      <c r="E154" s="246">
        <f t="shared" si="33"/>
        <v>0.84927066450567257</v>
      </c>
      <c r="F154" s="246">
        <f t="shared" si="34"/>
        <v>0.74757281553398058</v>
      </c>
      <c r="G154" s="246">
        <f t="shared" si="35"/>
        <v>0.81876606683804631</v>
      </c>
      <c r="H154" s="248">
        <f t="shared" si="36"/>
        <v>0.89347826086956517</v>
      </c>
      <c r="I154" s="152"/>
      <c r="J154" s="152"/>
      <c r="K154" s="250"/>
      <c r="L154" s="250"/>
      <c r="M154" s="250"/>
      <c r="N154" s="250"/>
      <c r="O154" s="250"/>
      <c r="P154" s="250"/>
      <c r="Q154" s="251"/>
      <c r="R154" s="239"/>
      <c r="S154" s="239"/>
      <c r="T154" s="250"/>
      <c r="U154" s="175"/>
      <c r="V154" s="191"/>
      <c r="W154" s="208"/>
      <c r="X154" s="78" t="str">
        <f t="shared" si="29"/>
        <v>Reading</v>
      </c>
      <c r="Y154" s="74">
        <v>89</v>
      </c>
      <c r="Z154" s="74">
        <v>192</v>
      </c>
      <c r="AA154" s="74">
        <v>257</v>
      </c>
      <c r="AB154" s="74">
        <v>290</v>
      </c>
      <c r="AC154" s="676">
        <v>447</v>
      </c>
      <c r="AD154" s="210"/>
      <c r="AE154" s="101"/>
      <c r="AF154" s="101"/>
      <c r="AG154" s="101"/>
      <c r="AH154" s="101"/>
      <c r="AI154" s="239"/>
      <c r="AJ154" s="240"/>
    </row>
    <row r="155" spans="1:44" s="138" customFormat="1" ht="12.75" customHeight="1" x14ac:dyDescent="0.2">
      <c r="A155" s="610" t="e">
        <f>VLOOKUP(B155,Sheet1!$B$4:$C$25,2,FALSE)</f>
        <v>#N/A</v>
      </c>
      <c r="B155" s="149" t="str">
        <f t="shared" si="31"/>
        <v>Portsmouth</v>
      </c>
      <c r="C155" s="133"/>
      <c r="D155" s="246">
        <f t="shared" si="32"/>
        <v>0.62436548223350252</v>
      </c>
      <c r="E155" s="246">
        <f t="shared" si="33"/>
        <v>0.68725868725868722</v>
      </c>
      <c r="F155" s="246">
        <f t="shared" si="34"/>
        <v>0.6759581881533101</v>
      </c>
      <c r="G155" s="246">
        <f t="shared" si="35"/>
        <v>0.67261904761904767</v>
      </c>
      <c r="H155" s="248">
        <f t="shared" si="36"/>
        <v>0.77591973244147161</v>
      </c>
      <c r="I155" s="152"/>
      <c r="J155" s="152"/>
      <c r="K155" s="250"/>
      <c r="L155" s="250"/>
      <c r="M155" s="250"/>
      <c r="N155" s="250"/>
      <c r="O155" s="250"/>
      <c r="P155" s="250"/>
      <c r="Q155" s="251"/>
      <c r="R155" s="239"/>
      <c r="S155" s="239"/>
      <c r="T155" s="250"/>
      <c r="U155" s="175"/>
      <c r="V155" s="191"/>
      <c r="W155" s="208"/>
      <c r="X155" s="78" t="str">
        <f t="shared" si="29"/>
        <v>Slough</v>
      </c>
      <c r="Y155" s="74">
        <v>154</v>
      </c>
      <c r="Z155" s="74">
        <v>295</v>
      </c>
      <c r="AA155" s="74">
        <v>305</v>
      </c>
      <c r="AB155" s="74">
        <v>286</v>
      </c>
      <c r="AC155" s="676">
        <v>276</v>
      </c>
      <c r="AD155" s="210"/>
      <c r="AE155" s="101"/>
      <c r="AF155" s="101"/>
      <c r="AG155" s="101"/>
      <c r="AH155" s="101"/>
      <c r="AI155" s="239"/>
      <c r="AJ155" s="240"/>
    </row>
    <row r="156" spans="1:44" s="138" customFormat="1" ht="12.75" customHeight="1" x14ac:dyDescent="0.2">
      <c r="A156" s="610" t="e">
        <f>VLOOKUP(B156,Sheet1!$B$4:$C$25,2,FALSE)</f>
        <v>#N/A</v>
      </c>
      <c r="B156" s="149" t="str">
        <f t="shared" si="31"/>
        <v>Reading</v>
      </c>
      <c r="C156" s="133"/>
      <c r="D156" s="246">
        <f t="shared" si="32"/>
        <v>0.51445086705202314</v>
      </c>
      <c r="E156" s="246">
        <f t="shared" si="33"/>
        <v>0.83842794759825323</v>
      </c>
      <c r="F156" s="246">
        <f t="shared" si="34"/>
        <v>0.85382059800664456</v>
      </c>
      <c r="G156" s="246">
        <f t="shared" si="35"/>
        <v>0.67441860465116277</v>
      </c>
      <c r="H156" s="248">
        <f t="shared" si="36"/>
        <v>0.84659090909090906</v>
      </c>
      <c r="I156" s="152"/>
      <c r="J156" s="152"/>
      <c r="K156" s="250"/>
      <c r="L156" s="250"/>
      <c r="M156" s="250"/>
      <c r="N156" s="250"/>
      <c r="O156" s="250"/>
      <c r="P156" s="250"/>
      <c r="Q156" s="251"/>
      <c r="R156" s="239"/>
      <c r="S156" s="239"/>
      <c r="T156" s="250"/>
      <c r="U156" s="175"/>
      <c r="V156" s="191"/>
      <c r="W156" s="208"/>
      <c r="X156" s="78" t="str">
        <f t="shared" si="29"/>
        <v>Somerset</v>
      </c>
      <c r="Y156" s="387">
        <v>427</v>
      </c>
      <c r="Z156" s="387">
        <v>554</v>
      </c>
      <c r="AA156" s="387">
        <v>637</v>
      </c>
      <c r="AB156" s="387">
        <v>461</v>
      </c>
      <c r="AC156" s="676">
        <v>622</v>
      </c>
      <c r="AD156" s="210"/>
      <c r="AE156" s="101"/>
      <c r="AF156" s="101"/>
      <c r="AG156" s="101"/>
      <c r="AH156" s="101"/>
      <c r="AI156" s="239"/>
      <c r="AJ156" s="240"/>
    </row>
    <row r="157" spans="1:44" s="138" customFormat="1" ht="12.75" customHeight="1" x14ac:dyDescent="0.2">
      <c r="A157" s="610" t="e">
        <f>VLOOKUP(B157,Sheet1!$B$4:$C$25,2,FALSE)</f>
        <v>#N/A</v>
      </c>
      <c r="B157" s="149" t="str">
        <f t="shared" si="31"/>
        <v>Slough</v>
      </c>
      <c r="C157" s="133"/>
      <c r="D157" s="246">
        <f t="shared" si="32"/>
        <v>0.76616915422885568</v>
      </c>
      <c r="E157" s="246">
        <f t="shared" si="33"/>
        <v>0.74307304785894202</v>
      </c>
      <c r="F157" s="246">
        <f t="shared" si="34"/>
        <v>0.79842931937172779</v>
      </c>
      <c r="G157" s="246">
        <f t="shared" si="35"/>
        <v>0.81481481481481477</v>
      </c>
      <c r="H157" s="248">
        <f t="shared" si="36"/>
        <v>0.81656804733727806</v>
      </c>
      <c r="I157" s="152"/>
      <c r="J157" s="152"/>
      <c r="K157" s="250"/>
      <c r="L157" s="250"/>
      <c r="M157" s="250"/>
      <c r="N157" s="250"/>
      <c r="O157" s="250"/>
      <c r="P157" s="250"/>
      <c r="Q157" s="251"/>
      <c r="R157" s="239"/>
      <c r="S157" s="239"/>
      <c r="T157" s="250"/>
      <c r="U157" s="175"/>
      <c r="V157" s="191"/>
      <c r="W157" s="208"/>
      <c r="X157" s="78" t="str">
        <f t="shared" si="29"/>
        <v>Southampton</v>
      </c>
      <c r="Y157" s="74">
        <v>310</v>
      </c>
      <c r="Z157" s="74">
        <v>382</v>
      </c>
      <c r="AA157" s="74">
        <v>351</v>
      </c>
      <c r="AB157" s="74">
        <v>343</v>
      </c>
      <c r="AC157" s="676">
        <v>315</v>
      </c>
      <c r="AD157" s="210"/>
      <c r="AE157" s="101"/>
      <c r="AF157" s="101"/>
      <c r="AG157" s="101"/>
      <c r="AH157" s="101"/>
      <c r="AI157" s="239"/>
      <c r="AJ157" s="240"/>
    </row>
    <row r="158" spans="1:44" s="138" customFormat="1" ht="12.75" customHeight="1" x14ac:dyDescent="0.2">
      <c r="A158" s="610" t="e">
        <f>VLOOKUP(B158,Sheet1!$B$4:$C$25,2,FALSE)</f>
        <v>#N/A</v>
      </c>
      <c r="B158" s="149" t="str">
        <f t="shared" si="31"/>
        <v>Somerset</v>
      </c>
      <c r="C158" s="133"/>
      <c r="D158" s="246">
        <f t="shared" si="32"/>
        <v>0.85742971887550201</v>
      </c>
      <c r="E158" s="246">
        <f t="shared" si="33"/>
        <v>0.96347826086956523</v>
      </c>
      <c r="F158" s="246">
        <f t="shared" si="34"/>
        <v>0.90099009900990101</v>
      </c>
      <c r="G158" s="246">
        <f t="shared" si="35"/>
        <v>0.96443514644351469</v>
      </c>
      <c r="H158" s="248">
        <f t="shared" si="36"/>
        <v>0.94099848714069589</v>
      </c>
      <c r="I158" s="152"/>
      <c r="J158" s="152"/>
      <c r="K158" s="250"/>
      <c r="L158" s="250"/>
      <c r="M158" s="250"/>
      <c r="N158" s="250"/>
      <c r="O158" s="250"/>
      <c r="P158" s="250"/>
      <c r="Q158" s="251"/>
      <c r="R158" s="239"/>
      <c r="S158" s="239"/>
      <c r="T158" s="250"/>
      <c r="U158" s="175"/>
      <c r="V158" s="191"/>
      <c r="W158" s="208"/>
      <c r="X158" s="78" t="str">
        <f t="shared" si="29"/>
        <v>Surrey</v>
      </c>
      <c r="Y158" s="74">
        <v>451</v>
      </c>
      <c r="Z158" s="74">
        <v>806</v>
      </c>
      <c r="AA158" s="74">
        <v>653</v>
      </c>
      <c r="AB158" s="74">
        <v>810</v>
      </c>
      <c r="AC158" s="676">
        <v>925</v>
      </c>
      <c r="AD158" s="210"/>
      <c r="AE158" s="101"/>
      <c r="AF158" s="101"/>
      <c r="AG158" s="101"/>
      <c r="AH158" s="101"/>
      <c r="AI158" s="239"/>
      <c r="AJ158" s="240"/>
    </row>
    <row r="159" spans="1:44" s="138" customFormat="1" ht="12.75" customHeight="1" x14ac:dyDescent="0.2">
      <c r="A159" s="610" t="e">
        <f>VLOOKUP(B159,Sheet1!$B$4:$C$25,2,FALSE)</f>
        <v>#N/A</v>
      </c>
      <c r="B159" s="149" t="str">
        <f t="shared" si="31"/>
        <v>Southampton</v>
      </c>
      <c r="C159" s="133"/>
      <c r="D159" s="246">
        <f t="shared" si="32"/>
        <v>0.72769953051643188</v>
      </c>
      <c r="E159" s="246">
        <f t="shared" si="33"/>
        <v>0.82505399568034554</v>
      </c>
      <c r="F159" s="246">
        <f t="shared" si="34"/>
        <v>0.70909090909090911</v>
      </c>
      <c r="G159" s="246">
        <f t="shared" si="35"/>
        <v>0.61801801801801803</v>
      </c>
      <c r="H159" s="248">
        <f t="shared" si="36"/>
        <v>0.68034557235421167</v>
      </c>
      <c r="I159" s="152"/>
      <c r="J159" s="152"/>
      <c r="K159" s="250"/>
      <c r="L159" s="250"/>
      <c r="M159" s="250"/>
      <c r="N159" s="250"/>
      <c r="O159" s="250"/>
      <c r="P159" s="250"/>
      <c r="Q159" s="251"/>
      <c r="R159" s="239"/>
      <c r="S159" s="239"/>
      <c r="T159" s="250"/>
      <c r="U159" s="175"/>
      <c r="V159" s="191"/>
      <c r="W159" s="208"/>
      <c r="X159" s="78" t="str">
        <f t="shared" si="29"/>
        <v>Swindon</v>
      </c>
      <c r="Y159" s="387">
        <v>103</v>
      </c>
      <c r="Z159" s="387">
        <v>237</v>
      </c>
      <c r="AA159" s="387">
        <v>215</v>
      </c>
      <c r="AB159" s="387">
        <v>270</v>
      </c>
      <c r="AC159" s="676">
        <v>253</v>
      </c>
      <c r="AD159" s="210"/>
      <c r="AE159" s="101"/>
      <c r="AF159" s="101"/>
      <c r="AG159" s="101"/>
      <c r="AH159" s="101"/>
      <c r="AI159" s="239"/>
      <c r="AJ159" s="240"/>
    </row>
    <row r="160" spans="1:44" s="138" customFormat="1" ht="12.75" customHeight="1" x14ac:dyDescent="0.2">
      <c r="A160" s="610" t="e">
        <f>VLOOKUP(B160,Sheet1!$B$4:$C$25,2,FALSE)</f>
        <v>#N/A</v>
      </c>
      <c r="B160" s="149" t="str">
        <f t="shared" si="31"/>
        <v>Surrey</v>
      </c>
      <c r="C160" s="133"/>
      <c r="D160" s="246">
        <f t="shared" si="32"/>
        <v>0.42830009496676164</v>
      </c>
      <c r="E160" s="246">
        <f t="shared" si="33"/>
        <v>0.71772039180765801</v>
      </c>
      <c r="F160" s="246">
        <f t="shared" si="34"/>
        <v>0.53436988543371522</v>
      </c>
      <c r="G160" s="246">
        <f t="shared" si="35"/>
        <v>0.66393442622950816</v>
      </c>
      <c r="H160" s="248">
        <f t="shared" si="36"/>
        <v>0.68417159763313606</v>
      </c>
      <c r="I160" s="152"/>
      <c r="J160" s="152"/>
      <c r="K160" s="250"/>
      <c r="L160" s="250"/>
      <c r="M160" s="250"/>
      <c r="N160" s="250"/>
      <c r="O160" s="250"/>
      <c r="P160" s="250"/>
      <c r="Q160" s="251"/>
      <c r="R160" s="239"/>
      <c r="S160" s="239"/>
      <c r="T160" s="250"/>
      <c r="U160" s="175"/>
      <c r="V160" s="191"/>
      <c r="W160" s="208"/>
      <c r="X160" s="78" t="str">
        <f t="shared" si="29"/>
        <v>Torbay</v>
      </c>
      <c r="Y160" s="387">
        <v>207</v>
      </c>
      <c r="Z160" s="387">
        <v>139</v>
      </c>
      <c r="AA160" s="387">
        <v>137</v>
      </c>
      <c r="AB160" s="387">
        <v>262</v>
      </c>
      <c r="AC160" s="676">
        <v>326</v>
      </c>
      <c r="AD160" s="210"/>
      <c r="AE160" s="101"/>
      <c r="AF160" s="101"/>
      <c r="AG160" s="101"/>
      <c r="AH160" s="101"/>
      <c r="AI160" s="239"/>
      <c r="AJ160" s="240"/>
    </row>
    <row r="161" spans="1:45" s="138" customFormat="1" ht="12.75" customHeight="1" x14ac:dyDescent="0.2">
      <c r="A161" s="610" t="e">
        <f>VLOOKUP(B161,Sheet1!$B$4:$C$25,2,FALSE)</f>
        <v>#N/A</v>
      </c>
      <c r="B161" s="149" t="str">
        <f t="shared" si="31"/>
        <v>Swindon</v>
      </c>
      <c r="C161" s="133"/>
      <c r="D161" s="246">
        <f t="shared" si="32"/>
        <v>0.51243781094527363</v>
      </c>
      <c r="E161" s="246">
        <f t="shared" si="33"/>
        <v>0.7719869706840391</v>
      </c>
      <c r="F161" s="246">
        <f t="shared" si="34"/>
        <v>0.69579288025889963</v>
      </c>
      <c r="G161" s="246">
        <f t="shared" si="35"/>
        <v>0.78034682080924855</v>
      </c>
      <c r="H161" s="248">
        <f t="shared" si="36"/>
        <v>0.65374677002583981</v>
      </c>
      <c r="I161" s="152"/>
      <c r="J161" s="152"/>
      <c r="K161" s="250"/>
      <c r="L161" s="250"/>
      <c r="M161" s="250"/>
      <c r="N161" s="250"/>
      <c r="O161" s="250"/>
      <c r="P161" s="250"/>
      <c r="Q161" s="251"/>
      <c r="R161" s="239"/>
      <c r="S161" s="239"/>
      <c r="T161" s="250"/>
      <c r="U161" s="175"/>
      <c r="V161" s="191"/>
      <c r="W161" s="208"/>
      <c r="X161" s="78" t="str">
        <f t="shared" si="29"/>
        <v>West Berkshire</v>
      </c>
      <c r="Y161" s="74">
        <v>82</v>
      </c>
      <c r="Z161" s="74">
        <v>103</v>
      </c>
      <c r="AA161" s="74">
        <v>178</v>
      </c>
      <c r="AB161" s="74">
        <v>226</v>
      </c>
      <c r="AC161" s="676">
        <v>240</v>
      </c>
      <c r="AD161" s="210"/>
      <c r="AE161" s="101"/>
      <c r="AF161" s="101"/>
      <c r="AG161" s="101"/>
      <c r="AH161" s="101"/>
      <c r="AI161" s="239"/>
      <c r="AJ161" s="240"/>
    </row>
    <row r="162" spans="1:45" s="138" customFormat="1" ht="12.75" customHeight="1" x14ac:dyDescent="0.2">
      <c r="A162" s="610" t="e">
        <f>VLOOKUP(B162,Sheet1!$B$4:$C$25,2,FALSE)</f>
        <v>#N/A</v>
      </c>
      <c r="B162" s="149" t="str">
        <f t="shared" si="31"/>
        <v>Torbay</v>
      </c>
      <c r="C162" s="133"/>
      <c r="D162" s="246">
        <f t="shared" si="32"/>
        <v>0.80544747081712065</v>
      </c>
      <c r="E162" s="246">
        <f t="shared" si="33"/>
        <v>0.50545454545454549</v>
      </c>
      <c r="F162" s="246">
        <f t="shared" si="34"/>
        <v>0.45819397993311034</v>
      </c>
      <c r="G162" s="246">
        <f t="shared" si="35"/>
        <v>0.80615384615384611</v>
      </c>
      <c r="H162" s="248">
        <f t="shared" si="36"/>
        <v>0.90055248618784534</v>
      </c>
      <c r="I162" s="152"/>
      <c r="J162" s="152"/>
      <c r="K162" s="250"/>
      <c r="L162" s="250"/>
      <c r="M162" s="250"/>
      <c r="N162" s="250"/>
      <c r="O162" s="250"/>
      <c r="P162" s="250"/>
      <c r="Q162" s="251"/>
      <c r="R162" s="239"/>
      <c r="S162" s="239"/>
      <c r="T162" s="250"/>
      <c r="U162" s="175"/>
      <c r="V162" s="191"/>
      <c r="W162" s="208"/>
      <c r="X162" s="78" t="str">
        <f t="shared" si="29"/>
        <v>West Sussex</v>
      </c>
      <c r="Y162" s="74">
        <v>121</v>
      </c>
      <c r="Z162" s="74">
        <v>322</v>
      </c>
      <c r="AA162" s="74">
        <v>510</v>
      </c>
      <c r="AB162" s="74">
        <v>355</v>
      </c>
      <c r="AC162" s="676">
        <v>291</v>
      </c>
      <c r="AD162" s="210"/>
      <c r="AE162" s="101"/>
      <c r="AF162" s="101"/>
      <c r="AG162" s="101"/>
      <c r="AH162" s="101"/>
      <c r="AI162" s="239"/>
      <c r="AJ162" s="240"/>
    </row>
    <row r="163" spans="1:45" s="138" customFormat="1" ht="12.75" customHeight="1" x14ac:dyDescent="0.2">
      <c r="A163" s="610" t="e">
        <f>VLOOKUP(B163,Sheet1!$B$4:$C$25,2,FALSE)</f>
        <v>#N/A</v>
      </c>
      <c r="B163" s="149" t="str">
        <f t="shared" si="31"/>
        <v>West Berkshire</v>
      </c>
      <c r="C163" s="133"/>
      <c r="D163" s="246">
        <f t="shared" si="32"/>
        <v>0.65079365079365081</v>
      </c>
      <c r="E163" s="246">
        <f t="shared" si="33"/>
        <v>0.65189873417721522</v>
      </c>
      <c r="F163" s="246">
        <f t="shared" si="34"/>
        <v>0.85990338164251212</v>
      </c>
      <c r="G163" s="246">
        <f t="shared" si="35"/>
        <v>0.94166666666666665</v>
      </c>
      <c r="H163" s="248">
        <f t="shared" si="36"/>
        <v>0.967741935483871</v>
      </c>
      <c r="I163" s="152"/>
      <c r="J163" s="152"/>
      <c r="K163" s="250"/>
      <c r="L163" s="250"/>
      <c r="M163" s="250"/>
      <c r="N163" s="250"/>
      <c r="O163" s="250"/>
      <c r="P163" s="250"/>
      <c r="Q163" s="251"/>
      <c r="R163" s="239"/>
      <c r="S163" s="239"/>
      <c r="T163" s="250"/>
      <c r="U163" s="175"/>
      <c r="V163" s="191"/>
      <c r="W163" s="208"/>
      <c r="X163" s="78" t="str">
        <f t="shared" si="29"/>
        <v>Windsor &amp; Maidenhead</v>
      </c>
      <c r="Y163" s="74">
        <v>79</v>
      </c>
      <c r="Z163" s="74">
        <v>83</v>
      </c>
      <c r="AA163" s="74">
        <v>73</v>
      </c>
      <c r="AB163" s="74">
        <v>172</v>
      </c>
      <c r="AC163" s="676">
        <v>161</v>
      </c>
      <c r="AD163" s="210"/>
      <c r="AE163" s="239"/>
      <c r="AF163" s="101"/>
      <c r="AG163" s="101"/>
      <c r="AH163" s="101"/>
      <c r="AI163" s="239"/>
      <c r="AJ163" s="240"/>
    </row>
    <row r="164" spans="1:45" s="138" customFormat="1" ht="12.75" customHeight="1" x14ac:dyDescent="0.2">
      <c r="A164" s="610" t="e">
        <f>VLOOKUP(B164,Sheet1!$B$4:$C$25,2,FALSE)</f>
        <v>#N/A</v>
      </c>
      <c r="B164" s="149" t="str">
        <f t="shared" si="31"/>
        <v>West Sussex</v>
      </c>
      <c r="C164" s="133"/>
      <c r="D164" s="246">
        <f t="shared" si="32"/>
        <v>0.21190893169877409</v>
      </c>
      <c r="E164" s="246">
        <f t="shared" si="33"/>
        <v>0.46330935251798561</v>
      </c>
      <c r="F164" s="246">
        <f t="shared" si="34"/>
        <v>0.58688147295742232</v>
      </c>
      <c r="G164" s="246">
        <f t="shared" si="35"/>
        <v>0.52906110283159469</v>
      </c>
      <c r="H164" s="248">
        <f t="shared" si="36"/>
        <v>0.42794117647058821</v>
      </c>
      <c r="I164" s="152"/>
      <c r="J164" s="152"/>
      <c r="K164" s="250"/>
      <c r="L164" s="250"/>
      <c r="M164" s="250"/>
      <c r="N164" s="250"/>
      <c r="O164" s="250"/>
      <c r="P164" s="250"/>
      <c r="Q164" s="251"/>
      <c r="R164" s="239"/>
      <c r="S164" s="239"/>
      <c r="T164" s="250"/>
      <c r="U164" s="175"/>
      <c r="V164" s="191"/>
      <c r="W164" s="208"/>
      <c r="X164" s="78" t="str">
        <f t="shared" si="29"/>
        <v>Wokingham</v>
      </c>
      <c r="Y164" s="74">
        <v>87</v>
      </c>
      <c r="Z164" s="74">
        <v>106</v>
      </c>
      <c r="AA164" s="74">
        <v>63</v>
      </c>
      <c r="AB164" s="74">
        <v>140</v>
      </c>
      <c r="AC164" s="676">
        <v>71</v>
      </c>
      <c r="AD164" s="210"/>
      <c r="AE164" s="239"/>
      <c r="AF164" s="101"/>
      <c r="AG164" s="101"/>
      <c r="AH164" s="101"/>
      <c r="AI164" s="239"/>
      <c r="AJ164" s="240"/>
    </row>
    <row r="165" spans="1:45" s="138" customFormat="1" ht="12.75" customHeight="1" x14ac:dyDescent="0.2">
      <c r="A165" s="610" t="e">
        <f>VLOOKUP(B165,Sheet1!$B$4:$C$25,2,FALSE)</f>
        <v>#N/A</v>
      </c>
      <c r="B165" s="149" t="str">
        <f t="shared" si="31"/>
        <v>Windsor &amp; Maidenhead</v>
      </c>
      <c r="C165" s="133"/>
      <c r="D165" s="246">
        <f t="shared" si="32"/>
        <v>0.90804597701149425</v>
      </c>
      <c r="E165" s="246">
        <f t="shared" si="33"/>
        <v>0.79807692307692313</v>
      </c>
      <c r="F165" s="246">
        <f t="shared" si="34"/>
        <v>0.78494623655913975</v>
      </c>
      <c r="G165" s="246">
        <f t="shared" si="35"/>
        <v>0.86</v>
      </c>
      <c r="H165" s="248">
        <f t="shared" si="36"/>
        <v>0.82989690721649489</v>
      </c>
      <c r="I165" s="152"/>
      <c r="J165" s="152"/>
      <c r="K165" s="250"/>
      <c r="L165" s="250"/>
      <c r="M165" s="250"/>
      <c r="N165" s="250"/>
      <c r="O165" s="250"/>
      <c r="P165" s="250"/>
      <c r="Q165" s="251"/>
      <c r="R165" s="239"/>
      <c r="S165" s="239"/>
      <c r="T165" s="250"/>
      <c r="U165" s="175"/>
      <c r="V165" s="191"/>
      <c r="W165" s="208"/>
      <c r="X165" s="78" t="str">
        <f t="shared" si="29"/>
        <v>South East</v>
      </c>
      <c r="Y165" s="84">
        <f>SUM(Y143:Y155,Y157:Y158,Y161:Y164)</f>
        <v>4722</v>
      </c>
      <c r="Z165" s="84">
        <f t="shared" ref="Z165:AB165" si="37">SUM(Z143:Z155,Z157:Z158,Z161:Z164)</f>
        <v>6250</v>
      </c>
      <c r="AA165" s="84">
        <f t="shared" si="37"/>
        <v>7695</v>
      </c>
      <c r="AB165" s="84">
        <f t="shared" si="37"/>
        <v>8240</v>
      </c>
      <c r="AC165" s="84">
        <v>8613</v>
      </c>
      <c r="AD165" s="210"/>
      <c r="AE165" s="239"/>
      <c r="AF165" s="239"/>
      <c r="AG165" s="239"/>
      <c r="AH165" s="101"/>
      <c r="AI165" s="239"/>
      <c r="AJ165" s="240"/>
    </row>
    <row r="166" spans="1:45" s="138" customFormat="1" ht="12.75" customHeight="1" x14ac:dyDescent="0.2">
      <c r="A166" s="610" t="e">
        <f>VLOOKUP(B166,Sheet1!$B$4:$C$25,2,FALSE)</f>
        <v>#N/A</v>
      </c>
      <c r="B166" s="149" t="str">
        <f t="shared" si="31"/>
        <v>Wokingham</v>
      </c>
      <c r="C166" s="133"/>
      <c r="D166" s="246">
        <f t="shared" si="32"/>
        <v>0.89690721649484539</v>
      </c>
      <c r="E166" s="246">
        <f t="shared" si="33"/>
        <v>0.86885245901639341</v>
      </c>
      <c r="F166" s="246">
        <f t="shared" si="34"/>
        <v>0.91304347826086951</v>
      </c>
      <c r="G166" s="246">
        <f t="shared" si="35"/>
        <v>0.96551724137931039</v>
      </c>
      <c r="H166" s="248">
        <f t="shared" si="36"/>
        <v>0.797752808988764</v>
      </c>
      <c r="I166" s="152"/>
      <c r="J166" s="152"/>
      <c r="K166" s="250"/>
      <c r="L166" s="250"/>
      <c r="M166" s="250"/>
      <c r="N166" s="250"/>
      <c r="O166" s="250"/>
      <c r="P166" s="250"/>
      <c r="Q166" s="251"/>
      <c r="R166" s="239"/>
      <c r="S166" s="239"/>
      <c r="T166" s="250"/>
      <c r="U166" s="175"/>
      <c r="V166" s="191"/>
      <c r="W166" s="208"/>
      <c r="X166" s="78" t="str">
        <f t="shared" si="29"/>
        <v>England</v>
      </c>
      <c r="Y166" s="84">
        <v>40630</v>
      </c>
      <c r="Z166" s="84">
        <v>40631</v>
      </c>
      <c r="AA166" s="84">
        <v>40632</v>
      </c>
      <c r="AB166" s="84">
        <v>40633</v>
      </c>
      <c r="AC166" s="677">
        <v>59410</v>
      </c>
      <c r="AD166" s="210"/>
      <c r="AE166" s="239"/>
      <c r="AF166" s="239"/>
      <c r="AG166" s="239"/>
      <c r="AH166" s="101"/>
      <c r="AI166" s="239"/>
      <c r="AJ166" s="240"/>
    </row>
    <row r="167" spans="1:45" s="138" customFormat="1" ht="12.75" customHeight="1" x14ac:dyDescent="0.2">
      <c r="A167" s="174"/>
      <c r="B167" s="182" t="str">
        <f t="shared" si="31"/>
        <v>South East</v>
      </c>
      <c r="C167" s="133"/>
      <c r="D167" s="247">
        <f t="shared" si="32"/>
        <v>0.59314156513000882</v>
      </c>
      <c r="E167" s="247">
        <f t="shared" si="33"/>
        <v>0.65445026178010468</v>
      </c>
      <c r="F167" s="247">
        <f t="shared" si="34"/>
        <v>0.67606747496046393</v>
      </c>
      <c r="G167" s="247">
        <f t="shared" si="35"/>
        <v>0.72211024450092021</v>
      </c>
      <c r="H167" s="249">
        <f t="shared" si="36"/>
        <v>0.7501959759602822</v>
      </c>
      <c r="I167" s="152"/>
      <c r="J167" s="152"/>
      <c r="K167" s="252"/>
      <c r="L167" s="252"/>
      <c r="M167" s="252"/>
      <c r="N167" s="252"/>
      <c r="O167" s="252"/>
      <c r="P167" s="252"/>
      <c r="Q167" s="253"/>
      <c r="R167" s="239"/>
      <c r="S167" s="239"/>
      <c r="T167" s="254"/>
      <c r="U167" s="175"/>
      <c r="V167" s="191"/>
      <c r="W167" s="208"/>
      <c r="X167" s="468"/>
      <c r="Y167" s="469"/>
      <c r="Z167" s="54"/>
      <c r="AA167" s="54"/>
      <c r="AB167" s="53"/>
      <c r="AC167" s="53"/>
      <c r="AD167" s="210"/>
      <c r="AE167" s="239"/>
      <c r="AF167" s="239"/>
      <c r="AG167" s="239"/>
      <c r="AH167" s="101"/>
      <c r="AI167" s="239"/>
      <c r="AJ167" s="240"/>
    </row>
    <row r="168" spans="1:45" s="138" customFormat="1" ht="12.75" customHeight="1" x14ac:dyDescent="0.2">
      <c r="A168" s="174"/>
      <c r="B168" s="437" t="str">
        <f t="shared" si="31"/>
        <v>England</v>
      </c>
      <c r="C168" s="133"/>
      <c r="D168" s="470">
        <f t="shared" si="32"/>
        <v>0.67626498002663116</v>
      </c>
      <c r="E168" s="470">
        <f t="shared" si="33"/>
        <v>0.6232704402515723</v>
      </c>
      <c r="F168" s="470">
        <f t="shared" si="34"/>
        <v>0.56899593894412548</v>
      </c>
      <c r="G168" s="470">
        <f t="shared" si="35"/>
        <v>0.55623545516769335</v>
      </c>
      <c r="H168" s="471">
        <f t="shared" si="36"/>
        <v>0.77226049655531004</v>
      </c>
      <c r="I168" s="152"/>
      <c r="J168" s="152"/>
      <c r="K168" s="252"/>
      <c r="L168" s="252"/>
      <c r="M168" s="252"/>
      <c r="N168" s="252"/>
      <c r="O168" s="252"/>
      <c r="P168" s="252"/>
      <c r="Q168" s="253"/>
      <c r="R168" s="239"/>
      <c r="S168" s="239"/>
      <c r="T168" s="254"/>
      <c r="U168" s="175"/>
      <c r="V168" s="191"/>
      <c r="W168" s="208"/>
      <c r="X168" s="100"/>
      <c r="Y168" s="100"/>
      <c r="Z168" s="54"/>
      <c r="AA168" s="54"/>
      <c r="AB168" s="53"/>
      <c r="AC168" s="53"/>
      <c r="AD168" s="210"/>
      <c r="AE168" s="239"/>
      <c r="AF168" s="239"/>
      <c r="AG168" s="239"/>
      <c r="AH168" s="101"/>
      <c r="AI168" s="239"/>
      <c r="AJ168" s="240"/>
    </row>
    <row r="169" spans="1:45" s="138" customFormat="1" ht="7.5" customHeight="1" x14ac:dyDescent="0.2">
      <c r="A169" s="381"/>
      <c r="B169" s="152"/>
      <c r="C169" s="152"/>
      <c r="D169" s="152"/>
      <c r="E169" s="152"/>
      <c r="F169" s="152"/>
      <c r="G169" s="152"/>
      <c r="H169" s="152"/>
      <c r="I169" s="152"/>
      <c r="J169" s="152"/>
      <c r="K169" s="252"/>
      <c r="L169" s="252"/>
      <c r="M169" s="252"/>
      <c r="N169" s="252"/>
      <c r="O169" s="252"/>
      <c r="P169" s="252"/>
      <c r="Q169" s="253"/>
      <c r="R169" s="239"/>
      <c r="S169" s="239"/>
      <c r="T169" s="254"/>
      <c r="U169" s="175"/>
      <c r="V169" s="191"/>
      <c r="W169" s="208"/>
      <c r="X169" s="100"/>
      <c r="Y169" s="100"/>
      <c r="Z169" s="54"/>
      <c r="AA169" s="54"/>
      <c r="AB169" s="53"/>
      <c r="AC169" s="53"/>
      <c r="AD169" s="210"/>
      <c r="AE169" s="239"/>
      <c r="AF169" s="239"/>
      <c r="AG169" s="239"/>
      <c r="AH169" s="101"/>
      <c r="AI169" s="239"/>
      <c r="AJ169" s="240"/>
    </row>
    <row r="170" spans="1:45" s="124" customFormat="1" ht="38.25" customHeight="1" x14ac:dyDescent="0.2">
      <c r="A170" s="296"/>
      <c r="B170" s="490"/>
      <c r="C170" s="490"/>
      <c r="D170" s="490"/>
      <c r="E170" s="490"/>
      <c r="F170" s="490"/>
      <c r="G170" s="490"/>
      <c r="H170" s="490"/>
      <c r="I170" s="490"/>
      <c r="J170" s="256"/>
      <c r="K170" s="256"/>
      <c r="L170" s="256"/>
      <c r="M170" s="256"/>
      <c r="N170" s="256"/>
      <c r="O170" s="256"/>
      <c r="P170" s="256"/>
      <c r="Q170" s="187"/>
      <c r="R170" s="256"/>
      <c r="S170" s="256"/>
      <c r="T170" s="256"/>
      <c r="U170" s="170"/>
      <c r="V170" s="189"/>
      <c r="W170" s="205"/>
      <c r="X170" s="100"/>
      <c r="Y170" s="100"/>
      <c r="Z170" s="100"/>
      <c r="AA170" s="100"/>
      <c r="AB170" s="100"/>
      <c r="AC170" s="53"/>
      <c r="AD170" s="210"/>
      <c r="AE170" s="88"/>
      <c r="AF170" s="88"/>
      <c r="AG170" s="88"/>
      <c r="AH170" s="100"/>
      <c r="AI170" s="88"/>
      <c r="AJ170" s="241"/>
    </row>
    <row r="171" spans="1:45" s="124" customFormat="1" ht="39" customHeight="1" x14ac:dyDescent="0.2">
      <c r="A171" s="296"/>
      <c r="B171" s="490"/>
      <c r="C171" s="490"/>
      <c r="D171" s="490"/>
      <c r="E171" s="490"/>
      <c r="F171" s="490"/>
      <c r="G171" s="490"/>
      <c r="H171" s="490"/>
      <c r="I171" s="490"/>
      <c r="J171" s="256"/>
      <c r="K171" s="256"/>
      <c r="L171" s="256"/>
      <c r="M171" s="256"/>
      <c r="N171" s="256"/>
      <c r="O171" s="256"/>
      <c r="P171" s="256"/>
      <c r="Q171" s="187"/>
      <c r="R171" s="256"/>
      <c r="S171" s="256"/>
      <c r="T171" s="256"/>
      <c r="U171" s="170"/>
      <c r="V171" s="189"/>
      <c r="W171" s="205"/>
      <c r="X171" s="100"/>
      <c r="Y171" s="101"/>
      <c r="Z171" s="100"/>
      <c r="AA171" s="100"/>
      <c r="AB171" s="100"/>
      <c r="AC171" s="100"/>
      <c r="AD171" s="210"/>
      <c r="AE171" s="88"/>
      <c r="AF171" s="88"/>
      <c r="AG171" s="88"/>
      <c r="AH171" s="100"/>
      <c r="AI171" s="88"/>
      <c r="AJ171" s="241"/>
    </row>
    <row r="172" spans="1:45" s="124" customFormat="1" ht="38.25" customHeight="1" x14ac:dyDescent="0.2">
      <c r="A172" s="296"/>
      <c r="B172" s="490"/>
      <c r="C172" s="490"/>
      <c r="D172" s="490"/>
      <c r="E172" s="490"/>
      <c r="F172" s="490"/>
      <c r="G172" s="490"/>
      <c r="H172" s="490"/>
      <c r="I172" s="490"/>
      <c r="J172" s="256"/>
      <c r="K172" s="256"/>
      <c r="L172" s="256"/>
      <c r="M172" s="256"/>
      <c r="N172" s="256"/>
      <c r="O172" s="256"/>
      <c r="P172" s="256"/>
      <c r="Q172" s="187"/>
      <c r="R172" s="256"/>
      <c r="S172" s="256"/>
      <c r="T172" s="256"/>
      <c r="U172" s="170"/>
      <c r="V172" s="189"/>
      <c r="W172" s="205"/>
      <c r="X172" s="100"/>
      <c r="Y172" s="101"/>
      <c r="Z172" s="100"/>
      <c r="AA172" s="100"/>
      <c r="AB172" s="100"/>
      <c r="AD172" s="210"/>
      <c r="AE172" s="88"/>
      <c r="AF172" s="88"/>
      <c r="AG172" s="88"/>
      <c r="AH172" s="100"/>
      <c r="AI172" s="88"/>
      <c r="AJ172" s="241"/>
    </row>
    <row r="173" spans="1:45" s="124" customFormat="1" ht="7.5" customHeight="1" x14ac:dyDescent="0.2">
      <c r="A173" s="171"/>
      <c r="B173" s="47"/>
      <c r="C173" s="47"/>
      <c r="D173" s="46"/>
      <c r="E173" s="46"/>
      <c r="F173" s="46"/>
      <c r="G173" s="46"/>
      <c r="H173" s="46"/>
      <c r="I173" s="46"/>
      <c r="J173" s="42"/>
      <c r="K173" s="48"/>
      <c r="L173" s="48"/>
      <c r="M173" s="48"/>
      <c r="N173" s="48"/>
      <c r="O173" s="48"/>
      <c r="P173" s="48"/>
      <c r="Q173" s="48"/>
      <c r="R173" s="48"/>
      <c r="S173" s="48"/>
      <c r="T173" s="49"/>
      <c r="U173" s="170"/>
      <c r="V173" s="189"/>
      <c r="W173" s="205"/>
      <c r="X173" s="100"/>
      <c r="Y173" s="101"/>
      <c r="Z173" s="100"/>
      <c r="AA173" s="100"/>
      <c r="AB173" s="100"/>
      <c r="AC173" s="100"/>
      <c r="AD173" s="100"/>
      <c r="AE173" s="100"/>
      <c r="AF173" s="100"/>
      <c r="AG173" s="100"/>
      <c r="AH173" s="100"/>
      <c r="AI173" s="88"/>
      <c r="AJ173" s="237"/>
      <c r="AK173" s="116"/>
      <c r="AL173" s="116"/>
      <c r="AM173" s="116"/>
      <c r="AN173" s="116"/>
      <c r="AO173" s="116"/>
      <c r="AP173" s="116"/>
      <c r="AQ173" s="116"/>
    </row>
    <row r="174" spans="1:45" s="124" customFormat="1" ht="15" customHeight="1" x14ac:dyDescent="0.2">
      <c r="A174" s="850"/>
      <c r="B174" s="860"/>
      <c r="C174" s="860"/>
      <c r="D174" s="860"/>
      <c r="E174" s="860"/>
      <c r="F174" s="860"/>
      <c r="G174" s="860"/>
      <c r="H174" s="860"/>
      <c r="I174" s="860"/>
      <c r="J174" s="860"/>
      <c r="K174" s="860"/>
      <c r="L174" s="860"/>
      <c r="M174" s="860"/>
      <c r="N174" s="860"/>
      <c r="O174" s="860"/>
      <c r="P174" s="860"/>
      <c r="Q174" s="860"/>
      <c r="R174" s="860"/>
      <c r="S174" s="860"/>
      <c r="T174" s="860"/>
      <c r="U174" s="861"/>
      <c r="V174" s="189"/>
      <c r="W174" s="205"/>
      <c r="X174" s="100"/>
      <c r="Y174" s="100"/>
      <c r="Z174" s="100"/>
      <c r="AA174" s="100"/>
      <c r="AB174" s="100"/>
      <c r="AC174" s="100"/>
      <c r="AD174" s="100"/>
      <c r="AE174" s="100"/>
      <c r="AF174" s="100"/>
      <c r="AG174" s="100"/>
      <c r="AH174" s="100"/>
      <c r="AI174" s="100"/>
      <c r="AJ174" s="241"/>
      <c r="AS174" s="116"/>
    </row>
    <row r="175" spans="1:45" s="124" customFormat="1" ht="11.25" customHeight="1" x14ac:dyDescent="0.2">
      <c r="A175" s="862" t="s">
        <v>212</v>
      </c>
      <c r="B175" s="863"/>
      <c r="C175" s="863"/>
      <c r="D175" s="863"/>
      <c r="E175" s="863"/>
      <c r="F175" s="863"/>
      <c r="G175" s="863"/>
      <c r="H175" s="863"/>
      <c r="I175" s="863"/>
      <c r="J175" s="863"/>
      <c r="K175" s="863"/>
      <c r="L175" s="863"/>
      <c r="M175" s="863"/>
      <c r="N175" s="863"/>
      <c r="O175" s="863"/>
      <c r="P175" s="863"/>
      <c r="Q175" s="863"/>
      <c r="R175" s="863"/>
      <c r="S175" s="863"/>
      <c r="T175" s="863"/>
      <c r="U175" s="864"/>
      <c r="V175" s="189"/>
      <c r="W175" s="205"/>
      <c r="X175" s="100"/>
      <c r="Y175" s="100"/>
      <c r="Z175" s="100"/>
      <c r="AA175" s="100"/>
      <c r="AB175" s="100"/>
      <c r="AC175" s="100"/>
      <c r="AD175" s="100"/>
      <c r="AE175" s="100"/>
      <c r="AF175" s="100"/>
      <c r="AG175" s="100"/>
      <c r="AH175" s="100"/>
      <c r="AI175" s="88"/>
      <c r="AJ175" s="240"/>
      <c r="AK175" s="138"/>
      <c r="AS175" s="116"/>
    </row>
    <row r="176" spans="1:45" ht="11.25" customHeight="1" x14ac:dyDescent="0.2">
      <c r="A176" s="194"/>
      <c r="B176" s="166"/>
      <c r="C176" s="166"/>
      <c r="D176" s="166"/>
      <c r="E176" s="166"/>
      <c r="F176" s="166"/>
      <c r="G176" s="166"/>
      <c r="H176" s="166"/>
      <c r="I176" s="166"/>
      <c r="J176" s="167"/>
      <c r="K176" s="166"/>
      <c r="L176" s="166"/>
      <c r="M176" s="166"/>
      <c r="N176" s="166"/>
      <c r="O176" s="166"/>
      <c r="P176" s="166"/>
      <c r="Q176" s="166"/>
      <c r="R176" s="166"/>
      <c r="S176" s="166"/>
      <c r="T176" s="166"/>
      <c r="U176" s="166"/>
      <c r="V176" s="189"/>
      <c r="W176" s="205"/>
      <c r="X176" s="100"/>
      <c r="Y176" s="100"/>
      <c r="Z176" s="100"/>
      <c r="AA176" s="100"/>
      <c r="AB176" s="100"/>
      <c r="AC176" s="100"/>
      <c r="AD176" s="100"/>
      <c r="AE176" s="231"/>
      <c r="AF176" s="100"/>
      <c r="AG176" s="100"/>
      <c r="AH176" s="88"/>
      <c r="AI176" s="88"/>
      <c r="AJ176" s="237"/>
      <c r="AL176" s="124"/>
      <c r="AM176" s="124"/>
      <c r="AN176" s="124"/>
      <c r="AO176" s="124"/>
      <c r="AP176" s="124"/>
      <c r="AQ176" s="124"/>
    </row>
    <row r="177" spans="1:43" ht="11.25" customHeight="1" x14ac:dyDescent="0.2">
      <c r="A177" s="195"/>
      <c r="B177" s="37"/>
      <c r="C177" s="37"/>
      <c r="D177" s="37"/>
      <c r="E177" s="37"/>
      <c r="F177" s="37"/>
      <c r="G177" s="37"/>
      <c r="H177" s="37"/>
      <c r="I177" s="37"/>
      <c r="J177" s="42"/>
      <c r="K177" s="37"/>
      <c r="L177" s="37"/>
      <c r="M177" s="37"/>
      <c r="N177" s="37"/>
      <c r="O177" s="37"/>
      <c r="P177" s="37"/>
      <c r="Q177" s="37"/>
      <c r="R177" s="37"/>
      <c r="S177" s="37"/>
      <c r="T177" s="37"/>
      <c r="U177" s="37"/>
      <c r="V177" s="189"/>
      <c r="W177" s="205"/>
      <c r="X177" s="100"/>
      <c r="Y177" s="100"/>
      <c r="Z177" s="100"/>
      <c r="AA177" s="100"/>
      <c r="AB177" s="100"/>
      <c r="AC177" s="100"/>
      <c r="AD177" s="100"/>
      <c r="AE177" s="231"/>
      <c r="AF177" s="100"/>
      <c r="AG177" s="100"/>
      <c r="AH177" s="88"/>
      <c r="AI177" s="88"/>
      <c r="AJ177" s="237"/>
      <c r="AL177" s="124"/>
      <c r="AM177" s="124"/>
      <c r="AN177" s="124"/>
      <c r="AO177" s="124"/>
      <c r="AP177" s="124"/>
      <c r="AQ177" s="124"/>
    </row>
    <row r="178" spans="1:43" ht="11.25" customHeight="1" x14ac:dyDescent="0.2">
      <c r="A178" s="195"/>
      <c r="B178" s="846" t="s">
        <v>81</v>
      </c>
      <c r="C178" s="480"/>
      <c r="D178" s="44"/>
      <c r="E178" s="44"/>
      <c r="F178" s="37"/>
      <c r="G178" s="37"/>
      <c r="H178" s="37"/>
      <c r="I178" s="37"/>
      <c r="J178" s="42"/>
      <c r="K178" s="37"/>
      <c r="L178" s="37"/>
      <c r="M178" s="37"/>
      <c r="N178" s="37"/>
      <c r="O178" s="37"/>
      <c r="P178" s="37"/>
      <c r="Q178" s="37"/>
      <c r="R178" s="37"/>
      <c r="S178" s="37"/>
      <c r="T178" s="37"/>
      <c r="U178" s="37"/>
      <c r="V178" s="189"/>
      <c r="W178" s="205"/>
      <c r="X178" s="100"/>
      <c r="Y178" s="100"/>
      <c r="Z178" s="100"/>
      <c r="AA178" s="100"/>
      <c r="AB178" s="100"/>
      <c r="AC178" s="100"/>
      <c r="AD178" s="100"/>
      <c r="AE178" s="231"/>
      <c r="AF178" s="100"/>
      <c r="AG178" s="100"/>
      <c r="AH178" s="88"/>
      <c r="AI178" s="88"/>
      <c r="AJ178" s="237"/>
      <c r="AL178" s="124"/>
      <c r="AM178" s="124"/>
      <c r="AN178" s="124"/>
      <c r="AO178" s="124"/>
      <c r="AP178" s="124"/>
      <c r="AQ178" s="124"/>
    </row>
    <row r="179" spans="1:43" ht="11.25" customHeight="1" x14ac:dyDescent="0.2">
      <c r="A179" s="195"/>
      <c r="B179" s="847"/>
      <c r="C179" s="479"/>
      <c r="D179" s="37"/>
      <c r="E179" s="37"/>
      <c r="F179" s="37"/>
      <c r="G179" s="37"/>
      <c r="H179" s="37"/>
      <c r="I179" s="37"/>
      <c r="J179" s="42"/>
      <c r="K179" s="37"/>
      <c r="L179" s="37"/>
      <c r="M179" s="37"/>
      <c r="N179" s="37"/>
      <c r="O179" s="37"/>
      <c r="P179" s="37"/>
      <c r="Q179" s="37"/>
      <c r="R179" s="37"/>
      <c r="S179" s="37"/>
      <c r="T179" s="37"/>
      <c r="U179" s="37"/>
      <c r="V179" s="189"/>
      <c r="W179" s="205"/>
      <c r="X179" s="100"/>
      <c r="Y179" s="100"/>
      <c r="Z179" s="100"/>
      <c r="AA179" s="100"/>
      <c r="AB179" s="100"/>
      <c r="AC179" s="100"/>
      <c r="AD179" s="100"/>
      <c r="AE179" s="231"/>
      <c r="AF179" s="100"/>
      <c r="AG179" s="100"/>
      <c r="AH179" s="88"/>
      <c r="AI179" s="88"/>
      <c r="AJ179" s="237"/>
    </row>
    <row r="180" spans="1:43" ht="11.25" customHeight="1" x14ac:dyDescent="0.2">
      <c r="A180" s="195"/>
      <c r="B180" s="843" t="s">
        <v>80</v>
      </c>
      <c r="C180" s="843"/>
      <c r="D180" s="844"/>
      <c r="E180" s="844"/>
      <c r="F180" s="844"/>
      <c r="G180" s="37"/>
      <c r="H180" s="37"/>
      <c r="I180" s="37"/>
      <c r="J180" s="42"/>
      <c r="K180" s="37"/>
      <c r="L180" s="37"/>
      <c r="M180" s="37"/>
      <c r="N180" s="37"/>
      <c r="O180" s="37"/>
      <c r="P180" s="37"/>
      <c r="Q180" s="37"/>
      <c r="R180" s="37"/>
      <c r="S180" s="37"/>
      <c r="T180" s="37"/>
      <c r="U180" s="37"/>
      <c r="V180" s="189"/>
      <c r="W180" s="205"/>
      <c r="X180" s="100"/>
      <c r="Y180" s="100"/>
      <c r="Z180" s="100"/>
      <c r="AA180" s="100"/>
      <c r="AB180" s="100"/>
      <c r="AC180" s="100"/>
      <c r="AD180" s="100"/>
      <c r="AE180" s="231"/>
      <c r="AF180" s="100"/>
      <c r="AG180" s="100"/>
      <c r="AH180" s="88"/>
      <c r="AI180" s="88"/>
      <c r="AJ180" s="237"/>
    </row>
    <row r="181" spans="1:43" ht="11.25" customHeight="1" x14ac:dyDescent="0.2">
      <c r="A181" s="195"/>
      <c r="B181" s="843"/>
      <c r="C181" s="843"/>
      <c r="D181" s="844"/>
      <c r="E181" s="844"/>
      <c r="F181" s="844"/>
      <c r="G181" s="37"/>
      <c r="H181" s="37"/>
      <c r="I181" s="37"/>
      <c r="J181" s="42"/>
      <c r="K181" s="37"/>
      <c r="L181" s="37"/>
      <c r="M181" s="37"/>
      <c r="N181" s="37"/>
      <c r="O181" s="37"/>
      <c r="P181" s="37"/>
      <c r="Q181" s="37"/>
      <c r="R181" s="37"/>
      <c r="S181" s="37"/>
      <c r="T181" s="37"/>
      <c r="U181" s="37"/>
      <c r="V181" s="189"/>
      <c r="W181" s="205"/>
      <c r="X181" s="100"/>
      <c r="Y181" s="100"/>
      <c r="Z181" s="100"/>
      <c r="AA181" s="100"/>
      <c r="AB181" s="100"/>
      <c r="AC181" s="100"/>
      <c r="AD181" s="100"/>
      <c r="AE181" s="231"/>
      <c r="AF181" s="100"/>
      <c r="AG181" s="100"/>
      <c r="AH181" s="97"/>
      <c r="AI181" s="97"/>
      <c r="AJ181" s="238"/>
    </row>
    <row r="182" spans="1:43" s="118" customFormat="1" ht="11.25" customHeight="1" x14ac:dyDescent="0.2">
      <c r="A182" s="195"/>
      <c r="B182" s="843" t="s">
        <v>73</v>
      </c>
      <c r="C182" s="843"/>
      <c r="D182" s="844"/>
      <c r="E182" s="844"/>
      <c r="F182" s="844"/>
      <c r="G182" s="44"/>
      <c r="H182" s="44"/>
      <c r="I182" s="44"/>
      <c r="J182" s="44"/>
      <c r="K182" s="44"/>
      <c r="L182" s="44"/>
      <c r="M182" s="44"/>
      <c r="N182" s="44"/>
      <c r="O182" s="44"/>
      <c r="P182" s="44"/>
      <c r="Q182" s="44"/>
      <c r="R182" s="44"/>
      <c r="S182" s="44"/>
      <c r="T182" s="44"/>
      <c r="U182" s="44"/>
      <c r="V182" s="192"/>
      <c r="W182" s="232"/>
      <c r="X182" s="100"/>
      <c r="Y182" s="100"/>
      <c r="Z182" s="100"/>
      <c r="AA182" s="100"/>
      <c r="AB182" s="100"/>
      <c r="AC182" s="100"/>
      <c r="AD182" s="100"/>
      <c r="AE182" s="231"/>
      <c r="AF182" s="100"/>
      <c r="AG182" s="100"/>
      <c r="AH182" s="88"/>
      <c r="AI182" s="88"/>
      <c r="AJ182" s="237"/>
    </row>
    <row r="183" spans="1:43" ht="11.25" customHeight="1" x14ac:dyDescent="0.2">
      <c r="A183" s="195"/>
      <c r="B183" s="843"/>
      <c r="C183" s="843"/>
      <c r="D183" s="844"/>
      <c r="E183" s="844"/>
      <c r="F183" s="844"/>
      <c r="G183" s="37"/>
      <c r="H183" s="37"/>
      <c r="I183" s="37"/>
      <c r="J183" s="42"/>
      <c r="K183" s="37"/>
      <c r="L183" s="37"/>
      <c r="M183" s="37"/>
      <c r="N183" s="37"/>
      <c r="O183" s="37"/>
      <c r="P183" s="37"/>
      <c r="Q183" s="37"/>
      <c r="R183" s="37"/>
      <c r="S183" s="37"/>
      <c r="T183" s="37"/>
      <c r="U183" s="37"/>
      <c r="V183" s="189"/>
      <c r="W183" s="205"/>
      <c r="X183" s="100"/>
      <c r="Y183" s="100"/>
      <c r="Z183" s="100"/>
      <c r="AA183" s="100"/>
      <c r="AB183" s="100"/>
      <c r="AC183" s="100"/>
      <c r="AD183" s="100"/>
      <c r="AE183" s="231"/>
      <c r="AF183" s="100"/>
      <c r="AG183" s="100"/>
      <c r="AH183" s="88"/>
      <c r="AI183" s="88"/>
      <c r="AJ183" s="237"/>
    </row>
    <row r="184" spans="1:43" ht="11.25" customHeight="1" x14ac:dyDescent="0.2">
      <c r="A184" s="195"/>
      <c r="B184" s="843" t="s">
        <v>23</v>
      </c>
      <c r="C184" s="843"/>
      <c r="D184" s="844"/>
      <c r="E184" s="844"/>
      <c r="F184" s="844"/>
      <c r="G184" s="37"/>
      <c r="H184" s="37"/>
      <c r="I184" s="37"/>
      <c r="J184" s="42"/>
      <c r="K184" s="37"/>
      <c r="L184" s="37"/>
      <c r="M184" s="37"/>
      <c r="N184" s="37"/>
      <c r="O184" s="37"/>
      <c r="P184" s="37"/>
      <c r="Q184" s="37"/>
      <c r="R184" s="37"/>
      <c r="S184" s="37"/>
      <c r="T184" s="37"/>
      <c r="U184" s="37"/>
      <c r="V184" s="189"/>
      <c r="W184" s="205"/>
      <c r="X184" s="100"/>
      <c r="Y184" s="100"/>
      <c r="Z184" s="100"/>
      <c r="AA184" s="100"/>
      <c r="AB184" s="100"/>
      <c r="AC184" s="100"/>
      <c r="AD184" s="100"/>
      <c r="AE184" s="231"/>
      <c r="AF184" s="100"/>
      <c r="AG184" s="100"/>
      <c r="AH184" s="88"/>
      <c r="AI184" s="88"/>
      <c r="AJ184" s="237"/>
    </row>
    <row r="185" spans="1:43" ht="11.25" customHeight="1" x14ac:dyDescent="0.2">
      <c r="A185" s="195"/>
      <c r="B185" s="843"/>
      <c r="C185" s="843"/>
      <c r="D185" s="844"/>
      <c r="E185" s="844"/>
      <c r="F185" s="844"/>
      <c r="G185" s="37"/>
      <c r="H185" s="37"/>
      <c r="I185" s="37"/>
      <c r="J185" s="42"/>
      <c r="K185" s="37"/>
      <c r="L185" s="37"/>
      <c r="M185" s="37"/>
      <c r="N185" s="37"/>
      <c r="O185" s="37"/>
      <c r="P185" s="37"/>
      <c r="Q185" s="37"/>
      <c r="R185" s="37"/>
      <c r="S185" s="37"/>
      <c r="T185" s="37"/>
      <c r="U185" s="37"/>
      <c r="V185" s="189"/>
      <c r="W185" s="205"/>
      <c r="X185" s="100"/>
      <c r="Y185" s="100"/>
      <c r="Z185" s="100"/>
      <c r="AA185" s="100"/>
      <c r="AB185" s="100"/>
      <c r="AC185" s="100"/>
      <c r="AD185" s="100"/>
      <c r="AE185" s="231"/>
      <c r="AF185" s="100"/>
      <c r="AG185" s="100"/>
      <c r="AH185" s="88"/>
      <c r="AI185" s="88"/>
      <c r="AJ185" s="237"/>
    </row>
    <row r="186" spans="1:43" ht="11.25" customHeight="1" x14ac:dyDescent="0.2">
      <c r="A186" s="195"/>
      <c r="B186" s="843" t="s">
        <v>77</v>
      </c>
      <c r="C186" s="843"/>
      <c r="D186" s="844"/>
      <c r="E186" s="844"/>
      <c r="F186" s="844"/>
      <c r="G186" s="37"/>
      <c r="H186" s="37"/>
      <c r="I186" s="37"/>
      <c r="J186" s="42"/>
      <c r="K186" s="37"/>
      <c r="L186" s="37"/>
      <c r="M186" s="37"/>
      <c r="N186" s="37"/>
      <c r="O186" s="37"/>
      <c r="P186" s="37"/>
      <c r="Q186" s="37"/>
      <c r="R186" s="37"/>
      <c r="S186" s="37"/>
      <c r="T186" s="37"/>
      <c r="U186" s="37"/>
      <c r="V186" s="189"/>
      <c r="W186" s="205"/>
      <c r="X186" s="100"/>
      <c r="Y186" s="100"/>
      <c r="Z186" s="100"/>
      <c r="AA186" s="100"/>
      <c r="AB186" s="100"/>
      <c r="AC186" s="100"/>
      <c r="AD186" s="100"/>
      <c r="AE186" s="231"/>
      <c r="AF186" s="100"/>
      <c r="AG186" s="100"/>
      <c r="AH186" s="88"/>
      <c r="AI186" s="88"/>
      <c r="AJ186" s="237"/>
    </row>
    <row r="187" spans="1:43" ht="11.25" customHeight="1" x14ac:dyDescent="0.2">
      <c r="A187" s="195"/>
      <c r="B187" s="843"/>
      <c r="C187" s="843"/>
      <c r="D187" s="844"/>
      <c r="E187" s="844"/>
      <c r="F187" s="844"/>
      <c r="G187" s="37"/>
      <c r="H187" s="37"/>
      <c r="I187" s="37"/>
      <c r="J187" s="42"/>
      <c r="K187" s="37"/>
      <c r="L187" s="37"/>
      <c r="M187" s="37"/>
      <c r="N187" s="37"/>
      <c r="O187" s="37"/>
      <c r="P187" s="37"/>
      <c r="Q187" s="37"/>
      <c r="R187" s="37"/>
      <c r="S187" s="37"/>
      <c r="T187" s="37"/>
      <c r="U187" s="37"/>
      <c r="V187" s="189"/>
      <c r="W187" s="205"/>
      <c r="X187" s="100"/>
      <c r="Y187" s="100"/>
      <c r="Z187" s="100"/>
      <c r="AA187" s="100"/>
      <c r="AB187" s="100"/>
      <c r="AC187" s="100"/>
      <c r="AD187" s="100"/>
      <c r="AE187" s="231"/>
      <c r="AF187" s="100"/>
      <c r="AG187" s="100"/>
      <c r="AH187" s="88"/>
      <c r="AI187" s="88"/>
      <c r="AJ187" s="237"/>
    </row>
    <row r="188" spans="1:43" ht="11.25" customHeight="1" x14ac:dyDescent="0.2">
      <c r="A188" s="195"/>
      <c r="B188" s="843" t="s">
        <v>62</v>
      </c>
      <c r="C188" s="843"/>
      <c r="D188" s="844"/>
      <c r="E188" s="844"/>
      <c r="F188" s="844"/>
      <c r="G188" s="37"/>
      <c r="H188" s="37"/>
      <c r="I188" s="37"/>
      <c r="J188" s="42"/>
      <c r="K188" s="37"/>
      <c r="L188" s="37"/>
      <c r="M188" s="37"/>
      <c r="N188" s="37"/>
      <c r="O188" s="37"/>
      <c r="P188" s="37"/>
      <c r="Q188" s="37"/>
      <c r="R188" s="37"/>
      <c r="S188" s="37"/>
      <c r="T188" s="37"/>
      <c r="U188" s="37"/>
      <c r="V188" s="189"/>
      <c r="W188" s="205"/>
      <c r="X188" s="100"/>
      <c r="Y188" s="100"/>
      <c r="Z188" s="100"/>
      <c r="AA188" s="100"/>
      <c r="AB188" s="100"/>
      <c r="AC188" s="100"/>
      <c r="AD188" s="100"/>
      <c r="AE188" s="231"/>
      <c r="AF188" s="100"/>
      <c r="AG188" s="100"/>
      <c r="AH188" s="88"/>
      <c r="AI188" s="88"/>
      <c r="AJ188" s="237"/>
    </row>
    <row r="189" spans="1:43" ht="11.25" customHeight="1" x14ac:dyDescent="0.2">
      <c r="A189" s="195"/>
      <c r="B189" s="843"/>
      <c r="C189" s="843"/>
      <c r="D189" s="844"/>
      <c r="E189" s="844"/>
      <c r="F189" s="844"/>
      <c r="G189" s="37"/>
      <c r="H189" s="37"/>
      <c r="I189" s="37"/>
      <c r="J189" s="42"/>
      <c r="K189" s="37"/>
      <c r="L189" s="37"/>
      <c r="M189" s="37"/>
      <c r="N189" s="37"/>
      <c r="O189" s="37"/>
      <c r="P189" s="37"/>
      <c r="Q189" s="37"/>
      <c r="R189" s="37"/>
      <c r="S189" s="37"/>
      <c r="T189" s="37"/>
      <c r="U189" s="37"/>
      <c r="V189" s="189"/>
      <c r="W189" s="205"/>
      <c r="X189" s="100"/>
      <c r="Y189" s="100"/>
      <c r="Z189" s="100"/>
      <c r="AA189" s="100"/>
      <c r="AB189" s="100"/>
      <c r="AC189" s="100"/>
      <c r="AD189" s="100"/>
      <c r="AE189" s="231"/>
      <c r="AF189" s="100"/>
      <c r="AG189" s="100"/>
      <c r="AH189" s="88"/>
      <c r="AI189" s="88"/>
      <c r="AJ189" s="237"/>
    </row>
    <row r="190" spans="1:43" ht="11.25" customHeight="1" x14ac:dyDescent="0.2">
      <c r="A190" s="195"/>
      <c r="B190" s="843" t="s">
        <v>33</v>
      </c>
      <c r="C190" s="843"/>
      <c r="D190" s="844"/>
      <c r="E190" s="844"/>
      <c r="F190" s="844"/>
      <c r="G190" s="37"/>
      <c r="H190" s="37"/>
      <c r="I190" s="37"/>
      <c r="J190" s="42"/>
      <c r="K190" s="37"/>
      <c r="L190" s="37"/>
      <c r="M190" s="37"/>
      <c r="N190" s="37"/>
      <c r="O190" s="37"/>
      <c r="P190" s="37"/>
      <c r="Q190" s="37"/>
      <c r="R190" s="37"/>
      <c r="S190" s="37"/>
      <c r="T190" s="37"/>
      <c r="U190" s="37"/>
      <c r="V190" s="189"/>
      <c r="W190" s="205"/>
      <c r="X190" s="100"/>
      <c r="Y190" s="100"/>
      <c r="Z190" s="100"/>
      <c r="AA190" s="100"/>
      <c r="AB190" s="100"/>
      <c r="AC190" s="100"/>
      <c r="AD190" s="100"/>
      <c r="AE190" s="231"/>
      <c r="AF190" s="100"/>
      <c r="AG190" s="100"/>
      <c r="AH190" s="88"/>
      <c r="AI190" s="88"/>
      <c r="AJ190" s="237"/>
    </row>
    <row r="191" spans="1:43" ht="11.25" customHeight="1" x14ac:dyDescent="0.2">
      <c r="A191" s="195"/>
      <c r="B191" s="843"/>
      <c r="C191" s="843"/>
      <c r="D191" s="844"/>
      <c r="E191" s="844"/>
      <c r="F191" s="844"/>
      <c r="G191" s="37"/>
      <c r="H191" s="37"/>
      <c r="I191" s="37"/>
      <c r="J191" s="42"/>
      <c r="K191" s="37"/>
      <c r="L191" s="37"/>
      <c r="M191" s="37"/>
      <c r="N191" s="37"/>
      <c r="O191" s="37"/>
      <c r="P191" s="37"/>
      <c r="Q191" s="37"/>
      <c r="R191" s="37"/>
      <c r="S191" s="37"/>
      <c r="T191" s="37"/>
      <c r="U191" s="37"/>
      <c r="V191" s="189"/>
      <c r="W191" s="205"/>
      <c r="X191" s="100"/>
      <c r="Y191" s="100"/>
      <c r="Z191" s="100"/>
      <c r="AA191" s="100"/>
      <c r="AB191" s="100"/>
      <c r="AC191" s="100"/>
      <c r="AD191" s="100"/>
      <c r="AE191" s="231"/>
      <c r="AF191" s="100"/>
      <c r="AG191" s="100"/>
      <c r="AH191" s="88"/>
      <c r="AI191" s="88"/>
      <c r="AJ191" s="237"/>
    </row>
    <row r="192" spans="1:43" ht="11.25" customHeight="1" x14ac:dyDescent="0.2">
      <c r="A192" s="195"/>
      <c r="B192" s="843" t="s">
        <v>28</v>
      </c>
      <c r="C192" s="843"/>
      <c r="D192" s="844"/>
      <c r="E192" s="844"/>
      <c r="F192" s="844"/>
      <c r="G192" s="37"/>
      <c r="H192" s="37"/>
      <c r="I192" s="37"/>
      <c r="J192" s="42"/>
      <c r="K192" s="37"/>
      <c r="L192" s="37"/>
      <c r="M192" s="37"/>
      <c r="N192" s="37"/>
      <c r="O192" s="37"/>
      <c r="P192" s="37"/>
      <c r="Q192" s="37"/>
      <c r="R192" s="37"/>
      <c r="S192" s="37"/>
      <c r="T192" s="37"/>
      <c r="U192" s="37"/>
      <c r="V192" s="189"/>
      <c r="W192" s="205"/>
      <c r="X192" s="100"/>
      <c r="Y192" s="100"/>
      <c r="Z192" s="100"/>
      <c r="AA192" s="100"/>
      <c r="AB192" s="100"/>
      <c r="AC192" s="100"/>
      <c r="AD192" s="100"/>
      <c r="AE192" s="231"/>
      <c r="AF192" s="100"/>
      <c r="AG192" s="100"/>
      <c r="AH192" s="88"/>
      <c r="AI192" s="88"/>
      <c r="AJ192" s="237"/>
    </row>
    <row r="193" spans="1:45" ht="11.25" customHeight="1" x14ac:dyDescent="0.2">
      <c r="A193" s="195"/>
      <c r="B193" s="843"/>
      <c r="C193" s="843"/>
      <c r="D193" s="844"/>
      <c r="E193" s="844"/>
      <c r="F193" s="844"/>
      <c r="G193" s="37"/>
      <c r="H193" s="37"/>
      <c r="I193" s="37"/>
      <c r="J193" s="42"/>
      <c r="K193" s="37"/>
      <c r="L193" s="37"/>
      <c r="M193" s="37"/>
      <c r="N193" s="37"/>
      <c r="O193" s="37"/>
      <c r="P193" s="37"/>
      <c r="Q193" s="37"/>
      <c r="R193" s="37"/>
      <c r="S193" s="37"/>
      <c r="T193" s="37"/>
      <c r="U193" s="37"/>
      <c r="V193" s="189"/>
      <c r="W193" s="205"/>
      <c r="X193" s="100"/>
      <c r="Y193" s="100"/>
      <c r="Z193" s="100"/>
      <c r="AA193" s="100"/>
      <c r="AB193" s="100"/>
      <c r="AC193" s="100"/>
      <c r="AD193" s="100"/>
      <c r="AE193" s="231"/>
      <c r="AF193" s="100"/>
      <c r="AG193" s="100"/>
      <c r="AH193" s="88"/>
      <c r="AI193" s="88"/>
      <c r="AJ193" s="237"/>
    </row>
    <row r="194" spans="1:45" ht="11.25" customHeight="1" x14ac:dyDescent="0.2">
      <c r="A194" s="195"/>
      <c r="B194" s="843" t="s">
        <v>37</v>
      </c>
      <c r="C194" s="843"/>
      <c r="D194" s="844"/>
      <c r="E194" s="844"/>
      <c r="F194" s="844"/>
      <c r="G194" s="37"/>
      <c r="H194" s="37"/>
      <c r="I194" s="37"/>
      <c r="J194" s="42"/>
      <c r="K194" s="37"/>
      <c r="L194" s="37"/>
      <c r="M194" s="37"/>
      <c r="N194" s="37"/>
      <c r="O194" s="37"/>
      <c r="P194" s="37"/>
      <c r="Q194" s="37"/>
      <c r="R194" s="37"/>
      <c r="S194" s="37"/>
      <c r="T194" s="37"/>
      <c r="U194" s="37"/>
      <c r="V194" s="189"/>
      <c r="W194" s="205"/>
      <c r="X194" s="100"/>
      <c r="Y194" s="100"/>
      <c r="Z194" s="100"/>
      <c r="AA194" s="100"/>
      <c r="AB194" s="100"/>
      <c r="AC194" s="100"/>
      <c r="AD194" s="100"/>
      <c r="AE194" s="231"/>
      <c r="AF194" s="100"/>
      <c r="AG194" s="100"/>
      <c r="AH194" s="88"/>
      <c r="AI194" s="88"/>
      <c r="AJ194" s="237"/>
    </row>
    <row r="195" spans="1:45" ht="11.25" customHeight="1" x14ac:dyDescent="0.2">
      <c r="A195" s="195"/>
      <c r="B195" s="843"/>
      <c r="C195" s="843"/>
      <c r="D195" s="844"/>
      <c r="E195" s="844"/>
      <c r="F195" s="844"/>
      <c r="G195" s="37"/>
      <c r="H195" s="37"/>
      <c r="I195" s="37"/>
      <c r="J195" s="42"/>
      <c r="K195" s="37"/>
      <c r="L195" s="37"/>
      <c r="M195" s="37"/>
      <c r="N195" s="37"/>
      <c r="O195" s="37"/>
      <c r="P195" s="37"/>
      <c r="Q195" s="37"/>
      <c r="R195" s="37"/>
      <c r="S195" s="37"/>
      <c r="T195" s="37"/>
      <c r="U195" s="37"/>
      <c r="V195" s="189"/>
      <c r="W195" s="205"/>
      <c r="X195" s="100"/>
      <c r="Y195" s="100"/>
      <c r="Z195" s="100"/>
      <c r="AA195" s="100"/>
      <c r="AB195" s="100"/>
      <c r="AC195" s="100"/>
      <c r="AD195" s="100"/>
      <c r="AE195" s="231"/>
      <c r="AF195" s="100"/>
      <c r="AG195" s="100"/>
      <c r="AH195" s="88"/>
      <c r="AI195" s="88"/>
      <c r="AJ195" s="237"/>
    </row>
    <row r="196" spans="1:45" ht="11.25" customHeight="1" x14ac:dyDescent="0.2">
      <c r="A196" s="195"/>
      <c r="B196" s="843" t="s">
        <v>24</v>
      </c>
      <c r="C196" s="843"/>
      <c r="D196" s="844"/>
      <c r="E196" s="844"/>
      <c r="F196" s="844"/>
      <c r="G196" s="37"/>
      <c r="H196" s="37"/>
      <c r="I196" s="37"/>
      <c r="J196" s="42"/>
      <c r="K196" s="37"/>
      <c r="L196" s="37"/>
      <c r="M196" s="37"/>
      <c r="N196" s="37"/>
      <c r="O196" s="37"/>
      <c r="P196" s="37"/>
      <c r="Q196" s="37"/>
      <c r="R196" s="37"/>
      <c r="S196" s="37"/>
      <c r="T196" s="37"/>
      <c r="U196" s="37"/>
      <c r="V196" s="189"/>
      <c r="W196" s="205"/>
      <c r="X196" s="100"/>
      <c r="Y196" s="100"/>
      <c r="Z196" s="100"/>
      <c r="AA196" s="100"/>
      <c r="AB196" s="100"/>
      <c r="AC196" s="100"/>
      <c r="AD196" s="100"/>
      <c r="AE196" s="231"/>
      <c r="AF196" s="100"/>
      <c r="AG196" s="100"/>
      <c r="AH196" s="88"/>
      <c r="AI196" s="88"/>
      <c r="AJ196" s="237"/>
    </row>
    <row r="197" spans="1:45" ht="11.25" customHeight="1" x14ac:dyDescent="0.2">
      <c r="A197" s="195"/>
      <c r="B197" s="843"/>
      <c r="C197" s="843"/>
      <c r="D197" s="844"/>
      <c r="E197" s="844"/>
      <c r="F197" s="844"/>
      <c r="G197" s="37"/>
      <c r="H197" s="37"/>
      <c r="I197" s="37"/>
      <c r="J197" s="42"/>
      <c r="K197" s="37"/>
      <c r="L197" s="37"/>
      <c r="M197" s="37"/>
      <c r="N197" s="37"/>
      <c r="O197" s="37"/>
      <c r="P197" s="37"/>
      <c r="Q197" s="37"/>
      <c r="R197" s="37"/>
      <c r="S197" s="37"/>
      <c r="T197" s="37"/>
      <c r="U197" s="37"/>
      <c r="V197" s="189"/>
      <c r="W197" s="205"/>
      <c r="X197" s="100"/>
      <c r="Y197" s="100"/>
      <c r="Z197" s="100"/>
      <c r="AA197" s="100"/>
      <c r="AB197" s="100"/>
      <c r="AC197" s="100"/>
      <c r="AD197" s="100"/>
      <c r="AE197" s="231"/>
      <c r="AF197" s="100"/>
      <c r="AG197" s="100"/>
      <c r="AH197" s="88"/>
      <c r="AI197" s="88"/>
      <c r="AJ197" s="237"/>
    </row>
    <row r="198" spans="1:45" ht="11.25" customHeight="1" x14ac:dyDescent="0.2">
      <c r="A198" s="195"/>
      <c r="B198" s="843" t="s">
        <v>25</v>
      </c>
      <c r="C198" s="843"/>
      <c r="D198" s="844"/>
      <c r="E198" s="844"/>
      <c r="F198" s="844"/>
      <c r="G198" s="37"/>
      <c r="H198" s="37"/>
      <c r="I198" s="37"/>
      <c r="J198" s="42"/>
      <c r="K198" s="37"/>
      <c r="L198" s="37"/>
      <c r="M198" s="37"/>
      <c r="N198" s="37"/>
      <c r="O198" s="37"/>
      <c r="P198" s="37"/>
      <c r="Q198" s="37"/>
      <c r="R198" s="37"/>
      <c r="S198" s="37"/>
      <c r="T198" s="37"/>
      <c r="U198" s="37"/>
      <c r="V198" s="189"/>
      <c r="W198" s="205"/>
      <c r="X198" s="100"/>
      <c r="Y198" s="100"/>
      <c r="Z198" s="100"/>
      <c r="AA198" s="100"/>
      <c r="AB198" s="100"/>
      <c r="AC198" s="100"/>
      <c r="AD198" s="100"/>
      <c r="AE198" s="231"/>
      <c r="AF198" s="100"/>
      <c r="AG198" s="100"/>
      <c r="AH198" s="88"/>
      <c r="AI198" s="88"/>
      <c r="AJ198" s="237"/>
    </row>
    <row r="199" spans="1:45" ht="11.25" customHeight="1" x14ac:dyDescent="0.2">
      <c r="A199" s="195"/>
      <c r="B199" s="844"/>
      <c r="C199" s="844"/>
      <c r="D199" s="844"/>
      <c r="E199" s="844"/>
      <c r="F199" s="844"/>
      <c r="G199" s="37"/>
      <c r="H199" s="37"/>
      <c r="I199" s="37"/>
      <c r="J199" s="42"/>
      <c r="K199" s="37"/>
      <c r="L199" s="37"/>
      <c r="M199" s="37"/>
      <c r="N199" s="37"/>
      <c r="O199" s="37"/>
      <c r="P199" s="37"/>
      <c r="Q199" s="37"/>
      <c r="R199" s="37"/>
      <c r="S199" s="37"/>
      <c r="T199" s="37"/>
      <c r="U199" s="37"/>
      <c r="V199" s="189"/>
      <c r="W199" s="205"/>
      <c r="X199" s="100"/>
      <c r="Y199" s="100"/>
      <c r="Z199" s="100"/>
      <c r="AA199" s="100"/>
      <c r="AB199" s="100"/>
      <c r="AC199" s="100"/>
      <c r="AD199" s="100"/>
      <c r="AE199" s="231"/>
      <c r="AF199" s="100"/>
      <c r="AG199" s="100"/>
      <c r="AH199" s="88"/>
      <c r="AI199" s="88"/>
      <c r="AJ199" s="237"/>
    </row>
    <row r="200" spans="1:45" ht="11.25" customHeight="1" x14ac:dyDescent="0.2">
      <c r="A200" s="195"/>
      <c r="B200" s="843" t="s">
        <v>26</v>
      </c>
      <c r="C200" s="843"/>
      <c r="D200" s="844"/>
      <c r="E200" s="844"/>
      <c r="F200" s="844"/>
      <c r="G200" s="37"/>
      <c r="H200" s="37"/>
      <c r="I200" s="37"/>
      <c r="J200" s="42"/>
      <c r="K200" s="37"/>
      <c r="L200" s="37"/>
      <c r="M200" s="37"/>
      <c r="N200" s="37"/>
      <c r="O200" s="37"/>
      <c r="P200" s="37"/>
      <c r="Q200" s="37"/>
      <c r="R200" s="37"/>
      <c r="S200" s="37"/>
      <c r="T200" s="37"/>
      <c r="U200" s="37"/>
      <c r="V200" s="189"/>
      <c r="W200" s="205"/>
      <c r="X200" s="100"/>
      <c r="Y200" s="100"/>
      <c r="Z200" s="100"/>
      <c r="AA200" s="100"/>
      <c r="AB200" s="100"/>
      <c r="AC200" s="100"/>
      <c r="AD200" s="100"/>
      <c r="AE200" s="231"/>
      <c r="AF200" s="100"/>
      <c r="AG200" s="100"/>
      <c r="AH200" s="88"/>
      <c r="AI200" s="88"/>
      <c r="AJ200" s="237"/>
    </row>
    <row r="201" spans="1:45" ht="11.25" customHeight="1" x14ac:dyDescent="0.2">
      <c r="A201" s="195"/>
      <c r="B201" s="843"/>
      <c r="C201" s="843"/>
      <c r="D201" s="844"/>
      <c r="E201" s="844"/>
      <c r="F201" s="844"/>
      <c r="G201" s="37"/>
      <c r="H201" s="37"/>
      <c r="I201" s="37"/>
      <c r="J201" s="42"/>
      <c r="K201" s="37"/>
      <c r="L201" s="37"/>
      <c r="M201" s="37"/>
      <c r="N201" s="37"/>
      <c r="O201" s="37"/>
      <c r="P201" s="37"/>
      <c r="Q201" s="37"/>
      <c r="R201" s="37"/>
      <c r="S201" s="37"/>
      <c r="T201" s="37"/>
      <c r="U201" s="37"/>
      <c r="V201" s="189"/>
      <c r="W201" s="205"/>
      <c r="X201" s="100"/>
      <c r="Y201" s="100"/>
      <c r="Z201" s="100"/>
      <c r="AA201" s="100"/>
      <c r="AB201" s="100"/>
      <c r="AC201" s="100"/>
      <c r="AD201" s="100"/>
      <c r="AE201" s="231"/>
      <c r="AF201" s="100"/>
      <c r="AG201" s="100"/>
      <c r="AH201" s="88"/>
      <c r="AI201" s="88"/>
      <c r="AJ201" s="237"/>
    </row>
    <row r="202" spans="1:45" ht="11.25" customHeight="1" x14ac:dyDescent="0.2">
      <c r="A202" s="195"/>
      <c r="B202" s="843" t="s">
        <v>38</v>
      </c>
      <c r="C202" s="843"/>
      <c r="D202" s="844"/>
      <c r="E202" s="844"/>
      <c r="F202" s="844"/>
      <c r="G202" s="37"/>
      <c r="H202" s="37"/>
      <c r="I202" s="37"/>
      <c r="J202" s="42"/>
      <c r="K202" s="37"/>
      <c r="L202" s="37"/>
      <c r="M202" s="37"/>
      <c r="N202" s="37"/>
      <c r="O202" s="37"/>
      <c r="P202" s="37"/>
      <c r="Q202" s="37"/>
      <c r="R202" s="37"/>
      <c r="S202" s="37"/>
      <c r="T202" s="37"/>
      <c r="U202" s="37"/>
      <c r="V202" s="189"/>
      <c r="W202" s="205"/>
      <c r="X202" s="100"/>
      <c r="Y202" s="100"/>
      <c r="Z202" s="100"/>
      <c r="AA202" s="100"/>
      <c r="AB202" s="100"/>
      <c r="AC202" s="100"/>
      <c r="AD202" s="100"/>
      <c r="AE202" s="231"/>
      <c r="AF202" s="100"/>
      <c r="AG202" s="100"/>
      <c r="AH202" s="88"/>
      <c r="AI202" s="88"/>
      <c r="AJ202" s="237"/>
    </row>
    <row r="203" spans="1:45" ht="11.25" customHeight="1" x14ac:dyDescent="0.2">
      <c r="A203" s="195"/>
      <c r="B203" s="843"/>
      <c r="C203" s="843"/>
      <c r="D203" s="844"/>
      <c r="E203" s="844"/>
      <c r="F203" s="844"/>
      <c r="G203" s="37"/>
      <c r="H203" s="37"/>
      <c r="I203" s="37"/>
      <c r="J203" s="42"/>
      <c r="K203" s="37"/>
      <c r="L203" s="37"/>
      <c r="M203" s="37"/>
      <c r="N203" s="37"/>
      <c r="O203" s="37"/>
      <c r="P203" s="37"/>
      <c r="Q203" s="37"/>
      <c r="R203" s="37"/>
      <c r="S203" s="37"/>
      <c r="T203" s="37"/>
      <c r="U203" s="37"/>
      <c r="V203" s="189"/>
      <c r="W203" s="205"/>
      <c r="X203" s="100"/>
      <c r="Y203" s="100"/>
      <c r="Z203" s="100"/>
      <c r="AA203" s="100"/>
      <c r="AB203" s="100"/>
      <c r="AC203" s="100"/>
      <c r="AD203" s="100"/>
      <c r="AE203" s="231"/>
      <c r="AF203" s="100"/>
      <c r="AG203" s="100"/>
      <c r="AH203" s="88"/>
      <c r="AI203" s="88"/>
      <c r="AJ203" s="237"/>
    </row>
    <row r="204" spans="1:45" ht="11.25" customHeight="1" x14ac:dyDescent="0.2">
      <c r="A204" s="195"/>
      <c r="B204" s="843" t="s">
        <v>27</v>
      </c>
      <c r="C204" s="843"/>
      <c r="D204" s="844"/>
      <c r="E204" s="844"/>
      <c r="F204" s="844"/>
      <c r="G204" s="37"/>
      <c r="H204" s="37"/>
      <c r="I204" s="37"/>
      <c r="J204" s="42"/>
      <c r="K204" s="37"/>
      <c r="L204" s="37"/>
      <c r="M204" s="37"/>
      <c r="N204" s="37"/>
      <c r="O204" s="37"/>
      <c r="P204" s="37"/>
      <c r="Q204" s="37"/>
      <c r="R204" s="37"/>
      <c r="S204" s="37"/>
      <c r="T204" s="37"/>
      <c r="U204" s="37"/>
      <c r="V204" s="189"/>
      <c r="W204" s="205"/>
      <c r="X204" s="100"/>
      <c r="Y204" s="100"/>
      <c r="Z204" s="100"/>
      <c r="AA204" s="100"/>
      <c r="AB204" s="100"/>
      <c r="AC204" s="100"/>
      <c r="AD204" s="100"/>
      <c r="AE204" s="231"/>
      <c r="AF204" s="100"/>
      <c r="AG204" s="100"/>
      <c r="AH204" s="88"/>
      <c r="AI204" s="88"/>
      <c r="AJ204" s="237"/>
    </row>
    <row r="205" spans="1:45" ht="11.25" customHeight="1" x14ac:dyDescent="0.2">
      <c r="A205" s="195"/>
      <c r="B205" s="843"/>
      <c r="C205" s="843"/>
      <c r="D205" s="844"/>
      <c r="E205" s="844"/>
      <c r="F205" s="844"/>
      <c r="G205" s="37"/>
      <c r="H205" s="37"/>
      <c r="I205" s="37"/>
      <c r="J205" s="42"/>
      <c r="K205" s="37"/>
      <c r="L205" s="37"/>
      <c r="M205" s="37"/>
      <c r="N205" s="37"/>
      <c r="O205" s="37"/>
      <c r="P205" s="37"/>
      <c r="Q205" s="37"/>
      <c r="R205" s="37"/>
      <c r="S205" s="37"/>
      <c r="T205" s="37"/>
      <c r="U205" s="37"/>
      <c r="V205" s="189"/>
      <c r="W205" s="205"/>
      <c r="X205" s="100"/>
      <c r="Y205" s="100"/>
      <c r="Z205" s="100"/>
      <c r="AA205" s="100"/>
      <c r="AB205" s="100"/>
      <c r="AC205" s="100"/>
      <c r="AD205" s="100"/>
      <c r="AE205" s="231"/>
      <c r="AF205" s="100"/>
      <c r="AG205" s="100"/>
      <c r="AH205" s="88"/>
      <c r="AI205" s="88"/>
      <c r="AJ205" s="237"/>
    </row>
    <row r="206" spans="1:45" ht="18.75" customHeight="1" x14ac:dyDescent="0.2">
      <c r="A206" s="196"/>
      <c r="B206" s="197"/>
      <c r="C206" s="197"/>
      <c r="D206" s="197"/>
      <c r="E206" s="197"/>
      <c r="F206" s="197"/>
      <c r="G206" s="197"/>
      <c r="H206" s="197"/>
      <c r="I206" s="197"/>
      <c r="J206" s="198"/>
      <c r="K206" s="197"/>
      <c r="L206" s="197"/>
      <c r="M206" s="197"/>
      <c r="N206" s="197"/>
      <c r="O206" s="197"/>
      <c r="P206" s="197"/>
      <c r="Q206" s="197"/>
      <c r="R206" s="197"/>
      <c r="S206" s="197"/>
      <c r="T206" s="197"/>
      <c r="U206" s="197"/>
      <c r="V206" s="193"/>
      <c r="W206" s="243"/>
      <c r="Z206" s="244"/>
      <c r="AA206" s="244"/>
      <c r="AB206" s="244"/>
      <c r="AC206" s="244"/>
      <c r="AD206" s="244"/>
      <c r="AE206" s="244"/>
      <c r="AF206" s="244"/>
      <c r="AG206" s="244"/>
      <c r="AH206" s="244"/>
      <c r="AI206" s="141"/>
      <c r="AJ206" s="130"/>
    </row>
    <row r="207" spans="1:45" s="123" customFormat="1" ht="11.25" customHeight="1" x14ac:dyDescent="0.2">
      <c r="A207" s="116"/>
      <c r="B207" s="116"/>
      <c r="C207" s="116"/>
      <c r="D207" s="116"/>
      <c r="E207" s="116"/>
      <c r="F207" s="116"/>
      <c r="G207" s="116"/>
      <c r="H207" s="116"/>
      <c r="I207" s="116"/>
      <c r="J207" s="143"/>
      <c r="K207" s="116"/>
      <c r="L207" s="116"/>
      <c r="M207" s="116"/>
      <c r="N207" s="116"/>
      <c r="O207" s="116"/>
      <c r="P207" s="116"/>
      <c r="Q207" s="116"/>
      <c r="R207" s="116"/>
      <c r="S207" s="116"/>
      <c r="T207" s="116"/>
      <c r="U207" s="116"/>
      <c r="V207" s="245"/>
      <c r="X207" s="124"/>
      <c r="Y207" s="124"/>
      <c r="Z207" s="124"/>
      <c r="AA207" s="124"/>
      <c r="AB207" s="124"/>
      <c r="AC207" s="124"/>
      <c r="AD207" s="124"/>
      <c r="AE207" s="124"/>
      <c r="AF207" s="124"/>
      <c r="AG207" s="124"/>
      <c r="AH207" s="124"/>
      <c r="AI207" s="116"/>
      <c r="AJ207" s="116"/>
      <c r="AK207" s="116"/>
      <c r="AL207" s="116"/>
      <c r="AM207" s="116"/>
      <c r="AN207" s="116"/>
      <c r="AO207" s="116"/>
      <c r="AP207" s="116"/>
      <c r="AQ207" s="116"/>
      <c r="AR207" s="116"/>
      <c r="AS207" s="116"/>
    </row>
    <row r="333" spans="37:37" ht="11.25" customHeight="1" x14ac:dyDescent="0.2">
      <c r="AK333" s="116" t="b">
        <v>1</v>
      </c>
    </row>
  </sheetData>
  <sheetProtection sheet="1" objects="1" scenarios="1"/>
  <mergeCells count="41">
    <mergeCell ref="Q64:R64"/>
    <mergeCell ref="M64:P64"/>
    <mergeCell ref="A69:U69"/>
    <mergeCell ref="B7:B8"/>
    <mergeCell ref="AB39:AB40"/>
    <mergeCell ref="M63:O63"/>
    <mergeCell ref="Q63:T63"/>
    <mergeCell ref="D7:H7"/>
    <mergeCell ref="I7:I8"/>
    <mergeCell ref="K7:O7"/>
    <mergeCell ref="P7:P8"/>
    <mergeCell ref="R7:T7"/>
    <mergeCell ref="B34:T34"/>
    <mergeCell ref="A36:U36"/>
    <mergeCell ref="A37:U37"/>
    <mergeCell ref="AA39:AA40"/>
    <mergeCell ref="B5:T6"/>
    <mergeCell ref="B107:I108"/>
    <mergeCell ref="A139:U139"/>
    <mergeCell ref="A140:U140"/>
    <mergeCell ref="B196:F197"/>
    <mergeCell ref="B184:F185"/>
    <mergeCell ref="B142:I143"/>
    <mergeCell ref="A174:U174"/>
    <mergeCell ref="A175:U175"/>
    <mergeCell ref="B178:B179"/>
    <mergeCell ref="B180:F181"/>
    <mergeCell ref="B182:F183"/>
    <mergeCell ref="A70:U70"/>
    <mergeCell ref="A104:U104"/>
    <mergeCell ref="A105:U105"/>
    <mergeCell ref="S64:T64"/>
    <mergeCell ref="B198:F199"/>
    <mergeCell ref="B200:F201"/>
    <mergeCell ref="B202:F203"/>
    <mergeCell ref="B204:F205"/>
    <mergeCell ref="B186:F187"/>
    <mergeCell ref="B188:F189"/>
    <mergeCell ref="B190:F191"/>
    <mergeCell ref="B192:F193"/>
    <mergeCell ref="B194:F195"/>
  </mergeCells>
  <conditionalFormatting sqref="X69:AB69 Z8:AD8 Y142:AC142">
    <cfRule type="cellIs" dxfId="56" priority="17" stopIfTrue="1" operator="equal">
      <formula>0</formula>
    </cfRule>
  </conditionalFormatting>
  <conditionalFormatting sqref="B9:B30 K9:P30 B50:C65 B145:B166 D145:H166 AF9:AG27 D9:I30">
    <cfRule type="expression" dxfId="55" priority="18">
      <formula>$B9=$Y$4</formula>
    </cfRule>
    <cfRule type="containsErrors" dxfId="54" priority="19">
      <formula>ISERROR(B9)</formula>
    </cfRule>
  </conditionalFormatting>
  <conditionalFormatting sqref="B31:B32 B167:B168">
    <cfRule type="expression" dxfId="53" priority="20" stopIfTrue="1">
      <formula>$B31=$Y$4</formula>
    </cfRule>
  </conditionalFormatting>
  <conditionalFormatting sqref="R9:R30">
    <cfRule type="expression" dxfId="52" priority="16">
      <formula>$B9=$X$5</formula>
    </cfRule>
  </conditionalFormatting>
  <conditionalFormatting sqref="S9:S30">
    <cfRule type="expression" dxfId="51" priority="15">
      <formula>$B9=$X$5</formula>
    </cfRule>
  </conditionalFormatting>
  <conditionalFormatting sqref="T9:T30">
    <cfRule type="expression" dxfId="50" priority="14">
      <formula>$B9=$X$5</formula>
    </cfRule>
  </conditionalFormatting>
  <conditionalFormatting sqref="B110:B131 D110:H131 R9:T30">
    <cfRule type="expression" dxfId="49" priority="11">
      <formula>$B9=$Y$4</formula>
    </cfRule>
  </conditionalFormatting>
  <conditionalFormatting sqref="B132:B133">
    <cfRule type="expression" dxfId="48" priority="13" stopIfTrue="1">
      <formula>$B132=$Y$4</formula>
    </cfRule>
  </conditionalFormatting>
  <conditionalFormatting sqref="B110:B131 D110:H131 R7:T30 A1:A36 A71:A104 A106:A139 A141:A174 A176:A1048576 A38:A69">
    <cfRule type="containsErrors" dxfId="47" priority="12">
      <formula>ISERROR(A1)</formula>
    </cfRule>
  </conditionalFormatting>
  <conditionalFormatting sqref="A9:A30">
    <cfRule type="cellIs" dxfId="46" priority="9" operator="equal">
      <formula>0</formula>
    </cfRule>
  </conditionalFormatting>
  <conditionalFormatting sqref="A110:A131">
    <cfRule type="cellIs" dxfId="45" priority="8" operator="equal">
      <formula>0</formula>
    </cfRule>
  </conditionalFormatting>
  <conditionalFormatting sqref="A145:A166">
    <cfRule type="cellIs" dxfId="44" priority="7" operator="equal">
      <formula>0</formula>
    </cfRule>
  </conditionalFormatting>
  <conditionalFormatting sqref="A70">
    <cfRule type="containsErrors" dxfId="43" priority="5">
      <formula>ISERROR(A70)</formula>
    </cfRule>
  </conditionalFormatting>
  <conditionalFormatting sqref="A105">
    <cfRule type="containsErrors" dxfId="42" priority="4">
      <formula>ISERROR(A105)</formula>
    </cfRule>
  </conditionalFormatting>
  <conditionalFormatting sqref="A140">
    <cfRule type="containsErrors" dxfId="41" priority="3">
      <formula>ISERROR(A140)</formula>
    </cfRule>
  </conditionalFormatting>
  <conditionalFormatting sqref="A175">
    <cfRule type="containsErrors" dxfId="40" priority="2">
      <formula>ISERROR(A175)</formula>
    </cfRule>
  </conditionalFormatting>
  <conditionalFormatting sqref="A37">
    <cfRule type="containsErrors" dxfId="39" priority="1">
      <formula>ISERROR(A37)</formula>
    </cfRule>
  </conditionalFormatting>
  <hyperlinks>
    <hyperlink ref="B180:B181" location="Coverage!A1" display="Participating LA's"/>
    <hyperlink ref="B182:B183" location="IDACI!A1" display="IDACI"/>
    <hyperlink ref="B204:B205" location="'Looked After Children'!A1" display="Looked After Children"/>
    <hyperlink ref="B202:B203" location="'Court Applications'!A1" display="Court Applications"/>
    <hyperlink ref="B200:B201" location="'Child Protection Plans'!A1" display="Child Protection Plans"/>
    <hyperlink ref="B198:B199" location="'Initial CP Conferences'!A1" display="Initial Child Protection Conferences"/>
    <hyperlink ref="B196:B197" location="'Section 47 Enquiries'!A1" display="Section 47 Enquiries"/>
    <hyperlink ref="B194:B195" location="'Children in Need'!A1" display="Children in Need"/>
    <hyperlink ref="B192:B193" location="Assessments!A1" display="Assessments"/>
    <hyperlink ref="B190:B191" location="'Re-referrals'!A1" display="Re-referrals"/>
    <hyperlink ref="B188:B189" location="Referral_Source!A1" display="Referral Source"/>
    <hyperlink ref="B186:B187" location="Referrals!A1" display="Referrals"/>
    <hyperlink ref="B184:B18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4" manualBreakCount="4">
    <brk id="37" max="18" man="1"/>
    <brk id="70" max="20" man="1"/>
    <brk id="105" max="20" man="1"/>
    <brk id="140" max="20" man="1"/>
  </rowBreaks>
  <ignoredErrors>
    <ignoredError sqref="A145:A166 A110:A131 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macro="[0]!CheckBox1_Click" altText="">
                <anchor>
                  <from>
                    <xdr:col>22</xdr:col>
                    <xdr:colOff>66675</xdr:colOff>
                    <xdr:row>38</xdr:row>
                    <xdr:rowOff>76200</xdr:rowOff>
                  </from>
                  <to>
                    <xdr:col>35</xdr:col>
                    <xdr:colOff>47625</xdr:colOff>
                    <xdr:row>40</xdr:row>
                    <xdr:rowOff>19050</xdr:rowOff>
                  </to>
                </anchor>
              </controlPr>
            </control>
          </mc:Choice>
        </mc:AlternateContent>
        <mc:AlternateContent xmlns:mc="http://schemas.openxmlformats.org/markup-compatibility/2006">
          <mc:Choice Requires="x14">
            <control shapeId="98306" r:id="rId5" name="Check Box 2">
              <controlPr defaultSize="0" autoFill="0" autoLine="0" autoPict="0" macro="[0]!CheckBox1_Click" altText="">
                <anchor>
                  <from>
                    <xdr:col>22</xdr:col>
                    <xdr:colOff>66675</xdr:colOff>
                    <xdr:row>39</xdr:row>
                    <xdr:rowOff>161925</xdr:rowOff>
                  </from>
                  <to>
                    <xdr:col>35</xdr:col>
                    <xdr:colOff>47625</xdr:colOff>
                    <xdr:row>41</xdr:row>
                    <xdr:rowOff>19050</xdr:rowOff>
                  </to>
                </anchor>
              </controlPr>
            </control>
          </mc:Choice>
        </mc:AlternateContent>
        <mc:AlternateContent xmlns:mc="http://schemas.openxmlformats.org/markup-compatibility/2006">
          <mc:Choice Requires="x14">
            <control shapeId="98307" r:id="rId6" name="Check Box 3">
              <controlPr defaultSize="0" autoFill="0" autoLine="0" autoPict="0" macro="[0]!CheckBox1_Click" altText="">
                <anchor>
                  <from>
                    <xdr:col>22</xdr:col>
                    <xdr:colOff>66675</xdr:colOff>
                    <xdr:row>40</xdr:row>
                    <xdr:rowOff>161925</xdr:rowOff>
                  </from>
                  <to>
                    <xdr:col>35</xdr:col>
                    <xdr:colOff>47625</xdr:colOff>
                    <xdr:row>42</xdr:row>
                    <xdr:rowOff>19050</xdr:rowOff>
                  </to>
                </anchor>
              </controlPr>
            </control>
          </mc:Choice>
        </mc:AlternateContent>
        <mc:AlternateContent xmlns:mc="http://schemas.openxmlformats.org/markup-compatibility/2006">
          <mc:Choice Requires="x14">
            <control shapeId="98308" r:id="rId7" name="Check Box 4">
              <controlPr defaultSize="0" autoFill="0" autoLine="0" autoPict="0" macro="[0]!CheckBox1_Click" altText="">
                <anchor>
                  <from>
                    <xdr:col>22</xdr:col>
                    <xdr:colOff>66675</xdr:colOff>
                    <xdr:row>41</xdr:row>
                    <xdr:rowOff>161925</xdr:rowOff>
                  </from>
                  <to>
                    <xdr:col>35</xdr:col>
                    <xdr:colOff>47625</xdr:colOff>
                    <xdr:row>43</xdr:row>
                    <xdr:rowOff>19050</xdr:rowOff>
                  </to>
                </anchor>
              </controlPr>
            </control>
          </mc:Choice>
        </mc:AlternateContent>
        <mc:AlternateContent xmlns:mc="http://schemas.openxmlformats.org/markup-compatibility/2006">
          <mc:Choice Requires="x14">
            <control shapeId="98309" r:id="rId8" name="Check Box 5">
              <controlPr defaultSize="0" autoFill="0" autoLine="0" autoPict="0" macro="[0]!CheckBox1_Click" altText="">
                <anchor>
                  <from>
                    <xdr:col>22</xdr:col>
                    <xdr:colOff>66675</xdr:colOff>
                    <xdr:row>42</xdr:row>
                    <xdr:rowOff>161925</xdr:rowOff>
                  </from>
                  <to>
                    <xdr:col>35</xdr:col>
                    <xdr:colOff>47625</xdr:colOff>
                    <xdr:row>44</xdr:row>
                    <xdr:rowOff>19050</xdr:rowOff>
                  </to>
                </anchor>
              </controlPr>
            </control>
          </mc:Choice>
        </mc:AlternateContent>
        <mc:AlternateContent xmlns:mc="http://schemas.openxmlformats.org/markup-compatibility/2006">
          <mc:Choice Requires="x14">
            <control shapeId="98310" r:id="rId9" name="Check Box 6">
              <controlPr defaultSize="0" autoFill="0" autoLine="0" autoPict="0" macro="[0]!CheckBox1_Click" altText="">
                <anchor>
                  <from>
                    <xdr:col>22</xdr:col>
                    <xdr:colOff>66675</xdr:colOff>
                    <xdr:row>43</xdr:row>
                    <xdr:rowOff>161925</xdr:rowOff>
                  </from>
                  <to>
                    <xdr:col>35</xdr:col>
                    <xdr:colOff>47625</xdr:colOff>
                    <xdr:row>45</xdr:row>
                    <xdr:rowOff>19050</xdr:rowOff>
                  </to>
                </anchor>
              </controlPr>
            </control>
          </mc:Choice>
        </mc:AlternateContent>
        <mc:AlternateContent xmlns:mc="http://schemas.openxmlformats.org/markup-compatibility/2006">
          <mc:Choice Requires="x14">
            <control shapeId="98311" r:id="rId10" name="Check Box 7">
              <controlPr defaultSize="0" autoFill="0" autoLine="0" autoPict="0" macro="[0]!CheckBox1_Click" altText="">
                <anchor>
                  <from>
                    <xdr:col>22</xdr:col>
                    <xdr:colOff>66675</xdr:colOff>
                    <xdr:row>44</xdr:row>
                    <xdr:rowOff>161925</xdr:rowOff>
                  </from>
                  <to>
                    <xdr:col>35</xdr:col>
                    <xdr:colOff>47625</xdr:colOff>
                    <xdr:row>46</xdr:row>
                    <xdr:rowOff>19050</xdr:rowOff>
                  </to>
                </anchor>
              </controlPr>
            </control>
          </mc:Choice>
        </mc:AlternateContent>
        <mc:AlternateContent xmlns:mc="http://schemas.openxmlformats.org/markup-compatibility/2006">
          <mc:Choice Requires="x14">
            <control shapeId="98312" r:id="rId11" name="Check Box 8">
              <controlPr defaultSize="0" autoFill="0" autoLine="0" autoPict="0" macro="[0]!CheckBox1_Click" altText="">
                <anchor>
                  <from>
                    <xdr:col>22</xdr:col>
                    <xdr:colOff>66675</xdr:colOff>
                    <xdr:row>45</xdr:row>
                    <xdr:rowOff>161925</xdr:rowOff>
                  </from>
                  <to>
                    <xdr:col>35</xdr:col>
                    <xdr:colOff>47625</xdr:colOff>
                    <xdr:row>47</xdr:row>
                    <xdr:rowOff>19050</xdr:rowOff>
                  </to>
                </anchor>
              </controlPr>
            </control>
          </mc:Choice>
        </mc:AlternateContent>
        <mc:AlternateContent xmlns:mc="http://schemas.openxmlformats.org/markup-compatibility/2006">
          <mc:Choice Requires="x14">
            <control shapeId="98313" r:id="rId12" name="Check Box 9">
              <controlPr defaultSize="0" autoFill="0" autoLine="0" autoPict="0" macro="[0]!CheckBox1_Click" altText="">
                <anchor>
                  <from>
                    <xdr:col>22</xdr:col>
                    <xdr:colOff>66675</xdr:colOff>
                    <xdr:row>46</xdr:row>
                    <xdr:rowOff>161925</xdr:rowOff>
                  </from>
                  <to>
                    <xdr:col>35</xdr:col>
                    <xdr:colOff>47625</xdr:colOff>
                    <xdr:row>48</xdr:row>
                    <xdr:rowOff>19050</xdr:rowOff>
                  </to>
                </anchor>
              </controlPr>
            </control>
          </mc:Choice>
        </mc:AlternateContent>
        <mc:AlternateContent xmlns:mc="http://schemas.openxmlformats.org/markup-compatibility/2006">
          <mc:Choice Requires="x14">
            <control shapeId="98314" r:id="rId13" name="Check Box 10">
              <controlPr defaultSize="0" autoFill="0" autoLine="0" autoPict="0" macro="[0]!CheckBox1_Click" altText="">
                <anchor>
                  <from>
                    <xdr:col>22</xdr:col>
                    <xdr:colOff>66675</xdr:colOff>
                    <xdr:row>47</xdr:row>
                    <xdr:rowOff>161925</xdr:rowOff>
                  </from>
                  <to>
                    <xdr:col>35</xdr:col>
                    <xdr:colOff>47625</xdr:colOff>
                    <xdr:row>49</xdr:row>
                    <xdr:rowOff>19050</xdr:rowOff>
                  </to>
                </anchor>
              </controlPr>
            </control>
          </mc:Choice>
        </mc:AlternateContent>
        <mc:AlternateContent xmlns:mc="http://schemas.openxmlformats.org/markup-compatibility/2006">
          <mc:Choice Requires="x14">
            <control shapeId="98315" r:id="rId14" name="Check Box 11">
              <controlPr defaultSize="0" autoFill="0" autoLine="0" autoPict="0" macro="[0]!CheckBox1_Click" altText="">
                <anchor>
                  <from>
                    <xdr:col>22</xdr:col>
                    <xdr:colOff>66675</xdr:colOff>
                    <xdr:row>48</xdr:row>
                    <xdr:rowOff>161925</xdr:rowOff>
                  </from>
                  <to>
                    <xdr:col>35</xdr:col>
                    <xdr:colOff>47625</xdr:colOff>
                    <xdr:row>50</xdr:row>
                    <xdr:rowOff>19050</xdr:rowOff>
                  </to>
                </anchor>
              </controlPr>
            </control>
          </mc:Choice>
        </mc:AlternateContent>
        <mc:AlternateContent xmlns:mc="http://schemas.openxmlformats.org/markup-compatibility/2006">
          <mc:Choice Requires="x14">
            <control shapeId="98316" r:id="rId15" name="Check Box 12">
              <controlPr defaultSize="0" autoFill="0" autoLine="0" autoPict="0" macro="[0]!CheckBox1_Click" altText="">
                <anchor>
                  <from>
                    <xdr:col>22</xdr:col>
                    <xdr:colOff>66675</xdr:colOff>
                    <xdr:row>49</xdr:row>
                    <xdr:rowOff>161925</xdr:rowOff>
                  </from>
                  <to>
                    <xdr:col>35</xdr:col>
                    <xdr:colOff>47625</xdr:colOff>
                    <xdr:row>51</xdr:row>
                    <xdr:rowOff>19050</xdr:rowOff>
                  </to>
                </anchor>
              </controlPr>
            </control>
          </mc:Choice>
        </mc:AlternateContent>
        <mc:AlternateContent xmlns:mc="http://schemas.openxmlformats.org/markup-compatibility/2006">
          <mc:Choice Requires="x14">
            <control shapeId="98317" r:id="rId16" name="Check Box 13">
              <controlPr defaultSize="0" autoFill="0" autoLine="0" autoPict="0" macro="[0]!CheckBox1_Click" altText="">
                <anchor>
                  <from>
                    <xdr:col>22</xdr:col>
                    <xdr:colOff>66675</xdr:colOff>
                    <xdr:row>50</xdr:row>
                    <xdr:rowOff>161925</xdr:rowOff>
                  </from>
                  <to>
                    <xdr:col>35</xdr:col>
                    <xdr:colOff>47625</xdr:colOff>
                    <xdr:row>52</xdr:row>
                    <xdr:rowOff>19050</xdr:rowOff>
                  </to>
                </anchor>
              </controlPr>
            </control>
          </mc:Choice>
        </mc:AlternateContent>
        <mc:AlternateContent xmlns:mc="http://schemas.openxmlformats.org/markup-compatibility/2006">
          <mc:Choice Requires="x14">
            <control shapeId="98318" r:id="rId17" name="Check Box 14">
              <controlPr defaultSize="0" autoFill="0" autoLine="0" autoPict="0" macro="[0]!CheckBox1_Click" altText="">
                <anchor>
                  <from>
                    <xdr:col>22</xdr:col>
                    <xdr:colOff>66675</xdr:colOff>
                    <xdr:row>51</xdr:row>
                    <xdr:rowOff>161925</xdr:rowOff>
                  </from>
                  <to>
                    <xdr:col>35</xdr:col>
                    <xdr:colOff>47625</xdr:colOff>
                    <xdr:row>53</xdr:row>
                    <xdr:rowOff>19050</xdr:rowOff>
                  </to>
                </anchor>
              </controlPr>
            </control>
          </mc:Choice>
        </mc:AlternateContent>
        <mc:AlternateContent xmlns:mc="http://schemas.openxmlformats.org/markup-compatibility/2006">
          <mc:Choice Requires="x14">
            <control shapeId="98319" r:id="rId18" name="Check Box 15">
              <controlPr defaultSize="0" autoFill="0" autoLine="0" autoPict="0" macro="[0]!CheckBox1_Click" altText="">
                <anchor>
                  <from>
                    <xdr:col>22</xdr:col>
                    <xdr:colOff>66675</xdr:colOff>
                    <xdr:row>52</xdr:row>
                    <xdr:rowOff>161925</xdr:rowOff>
                  </from>
                  <to>
                    <xdr:col>35</xdr:col>
                    <xdr:colOff>47625</xdr:colOff>
                    <xdr:row>54</xdr:row>
                    <xdr:rowOff>19050</xdr:rowOff>
                  </to>
                </anchor>
              </controlPr>
            </control>
          </mc:Choice>
        </mc:AlternateContent>
        <mc:AlternateContent xmlns:mc="http://schemas.openxmlformats.org/markup-compatibility/2006">
          <mc:Choice Requires="x14">
            <control shapeId="98320" r:id="rId19" name="Check Box 16">
              <controlPr defaultSize="0" autoFill="0" autoLine="0" autoPict="0" macro="[0]!CheckBox1_Click" altText="">
                <anchor>
                  <from>
                    <xdr:col>22</xdr:col>
                    <xdr:colOff>66675</xdr:colOff>
                    <xdr:row>53</xdr:row>
                    <xdr:rowOff>161925</xdr:rowOff>
                  </from>
                  <to>
                    <xdr:col>35</xdr:col>
                    <xdr:colOff>47625</xdr:colOff>
                    <xdr:row>55</xdr:row>
                    <xdr:rowOff>19050</xdr:rowOff>
                  </to>
                </anchor>
              </controlPr>
            </control>
          </mc:Choice>
        </mc:AlternateContent>
        <mc:AlternateContent xmlns:mc="http://schemas.openxmlformats.org/markup-compatibility/2006">
          <mc:Choice Requires="x14">
            <control shapeId="98321" r:id="rId20" name="Check Box 17">
              <controlPr defaultSize="0" autoFill="0" autoLine="0" autoPict="0" macro="[0]!CheckBox1_Click" altText="">
                <anchor>
                  <from>
                    <xdr:col>22</xdr:col>
                    <xdr:colOff>66675</xdr:colOff>
                    <xdr:row>56</xdr:row>
                    <xdr:rowOff>161925</xdr:rowOff>
                  </from>
                  <to>
                    <xdr:col>35</xdr:col>
                    <xdr:colOff>47625</xdr:colOff>
                    <xdr:row>58</xdr:row>
                    <xdr:rowOff>19050</xdr:rowOff>
                  </to>
                </anchor>
              </controlPr>
            </control>
          </mc:Choice>
        </mc:AlternateContent>
        <mc:AlternateContent xmlns:mc="http://schemas.openxmlformats.org/markup-compatibility/2006">
          <mc:Choice Requires="x14">
            <control shapeId="98322" r:id="rId21" name="Check Box 18">
              <controlPr defaultSize="0" autoFill="0" autoLine="0" autoPict="0" macro="[0]!CheckBox1_Click" altText="">
                <anchor>
                  <from>
                    <xdr:col>22</xdr:col>
                    <xdr:colOff>66675</xdr:colOff>
                    <xdr:row>57</xdr:row>
                    <xdr:rowOff>161925</xdr:rowOff>
                  </from>
                  <to>
                    <xdr:col>35</xdr:col>
                    <xdr:colOff>47625</xdr:colOff>
                    <xdr:row>59</xdr:row>
                    <xdr:rowOff>19050</xdr:rowOff>
                  </to>
                </anchor>
              </controlPr>
            </control>
          </mc:Choice>
        </mc:AlternateContent>
        <mc:AlternateContent xmlns:mc="http://schemas.openxmlformats.org/markup-compatibility/2006">
          <mc:Choice Requires="x14">
            <control shapeId="98323" r:id="rId22" name="Check Box 19">
              <controlPr defaultSize="0" autoFill="0" autoLine="0" autoPict="0" macro="[0]!CheckBox1_Click" altText="">
                <anchor>
                  <from>
                    <xdr:col>22</xdr:col>
                    <xdr:colOff>66675</xdr:colOff>
                    <xdr:row>58</xdr:row>
                    <xdr:rowOff>161925</xdr:rowOff>
                  </from>
                  <to>
                    <xdr:col>35</xdr:col>
                    <xdr:colOff>47625</xdr:colOff>
                    <xdr:row>60</xdr:row>
                    <xdr:rowOff>19050</xdr:rowOff>
                  </to>
                </anchor>
              </controlPr>
            </control>
          </mc:Choice>
        </mc:AlternateContent>
        <mc:AlternateContent xmlns:mc="http://schemas.openxmlformats.org/markup-compatibility/2006">
          <mc:Choice Requires="x14">
            <control shapeId="98324" r:id="rId23" name="Check Box 20">
              <controlPr defaultSize="0" autoFill="0" autoLine="0" autoPict="0" macro="[0]!CheckBox1_Click" altText="">
                <anchor>
                  <from>
                    <xdr:col>22</xdr:col>
                    <xdr:colOff>66675</xdr:colOff>
                    <xdr:row>59</xdr:row>
                    <xdr:rowOff>161925</xdr:rowOff>
                  </from>
                  <to>
                    <xdr:col>35</xdr:col>
                    <xdr:colOff>47625</xdr:colOff>
                    <xdr:row>61</xdr:row>
                    <xdr:rowOff>19050</xdr:rowOff>
                  </to>
                </anchor>
              </controlPr>
            </control>
          </mc:Choice>
        </mc:AlternateContent>
        <mc:AlternateContent xmlns:mc="http://schemas.openxmlformats.org/markup-compatibility/2006">
          <mc:Choice Requires="x14">
            <control shapeId="98325" r:id="rId24" name="Check Box 21">
              <controlPr defaultSize="0" autoFill="0" autoLine="0" autoPict="0" macro="[0]!CheckBox1_Click" altText="">
                <anchor>
                  <from>
                    <xdr:col>22</xdr:col>
                    <xdr:colOff>66675</xdr:colOff>
                    <xdr:row>60</xdr:row>
                    <xdr:rowOff>161925</xdr:rowOff>
                  </from>
                  <to>
                    <xdr:col>35</xdr:col>
                    <xdr:colOff>47625</xdr:colOff>
                    <xdr:row>62</xdr:row>
                    <xdr:rowOff>19050</xdr:rowOff>
                  </to>
                </anchor>
              </controlPr>
            </control>
          </mc:Choice>
        </mc:AlternateContent>
        <mc:AlternateContent xmlns:mc="http://schemas.openxmlformats.org/markup-compatibility/2006">
          <mc:Choice Requires="x14">
            <control shapeId="98326" r:id="rId25" name="Check Box 22">
              <controlPr defaultSize="0" autoFill="0" autoLine="0" autoPict="0" macro="[0]!CheckBox1_Click" altText="">
                <anchor>
                  <from>
                    <xdr:col>22</xdr:col>
                    <xdr:colOff>66675</xdr:colOff>
                    <xdr:row>54</xdr:row>
                    <xdr:rowOff>161925</xdr:rowOff>
                  </from>
                  <to>
                    <xdr:col>35</xdr:col>
                    <xdr:colOff>47625</xdr:colOff>
                    <xdr:row>56</xdr:row>
                    <xdr:rowOff>19050</xdr:rowOff>
                  </to>
                </anchor>
              </controlPr>
            </control>
          </mc:Choice>
        </mc:AlternateContent>
        <mc:AlternateContent xmlns:mc="http://schemas.openxmlformats.org/markup-compatibility/2006">
          <mc:Choice Requires="x14">
            <control shapeId="98327" r:id="rId26" name="Check Box 23">
              <controlPr defaultSize="0" autoFill="0" autoLine="0" autoPict="0" macro="[0]!CheckBox1_Click" altText="">
                <anchor>
                  <from>
                    <xdr:col>22</xdr:col>
                    <xdr:colOff>66675</xdr:colOff>
                    <xdr:row>55</xdr:row>
                    <xdr:rowOff>161925</xdr:rowOff>
                  </from>
                  <to>
                    <xdr:col>35</xdr:col>
                    <xdr:colOff>47625</xdr:colOff>
                    <xdr:row>57</xdr:row>
                    <xdr:rowOff>19050</xdr:rowOff>
                  </to>
                </anchor>
              </controlPr>
            </control>
          </mc:Choice>
        </mc:AlternateContent>
        <mc:AlternateContent xmlns:mc="http://schemas.openxmlformats.org/markup-compatibility/2006">
          <mc:Choice Requires="x14">
            <control shapeId="98328" r:id="rId27" name="Check Box 24">
              <controlPr defaultSize="0" autoFill="0" autoLine="0" autoPict="0" macro="[0]!CheckBox1_Click" altText="">
                <anchor>
                  <from>
                    <xdr:col>22</xdr:col>
                    <xdr:colOff>66675</xdr:colOff>
                    <xdr:row>61</xdr:row>
                    <xdr:rowOff>161925</xdr:rowOff>
                  </from>
                  <to>
                    <xdr:col>35</xdr:col>
                    <xdr:colOff>47625</xdr:colOff>
                    <xdr:row>63</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rgb="FFFFFF00"/>
  </sheetPr>
  <dimension ref="A1:BN368"/>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29" width="8.5703125" style="124" hidden="1" customWidth="1"/>
    <col min="30" max="30" width="17" style="124" hidden="1" customWidth="1"/>
    <col min="31" max="31" width="8.5703125" style="124" hidden="1" customWidth="1"/>
    <col min="32" max="32" width="14.28515625" style="124" hidden="1" customWidth="1"/>
    <col min="33" max="34" width="6.5703125" style="124" hidden="1" customWidth="1"/>
    <col min="35" max="35" width="6.5703125" style="116" hidden="1" customWidth="1"/>
    <col min="36" max="36" width="31.5703125" style="116" customWidth="1"/>
    <col min="37" max="37" width="17" style="116" hidden="1" customWidth="1"/>
    <col min="38" max="42" width="13.7109375" style="116" hidden="1" customWidth="1"/>
    <col min="43" max="66" width="9.140625" style="116" hidden="1" customWidth="1"/>
    <col min="67" max="72" width="0" style="116" hidden="1" customWidth="1"/>
    <col min="7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26</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913" t="s">
        <v>163</v>
      </c>
      <c r="C5" s="913"/>
      <c r="D5" s="913"/>
      <c r="E5" s="913"/>
      <c r="F5" s="913"/>
      <c r="G5" s="913"/>
      <c r="H5" s="913"/>
      <c r="I5" s="913"/>
      <c r="J5" s="913"/>
      <c r="K5" s="913"/>
      <c r="L5" s="913"/>
      <c r="M5" s="913"/>
      <c r="N5" s="913"/>
      <c r="O5" s="913"/>
      <c r="P5" s="913"/>
      <c r="Q5" s="913"/>
      <c r="R5" s="913"/>
      <c r="S5" s="913"/>
      <c r="T5" s="913"/>
      <c r="U5" s="173"/>
      <c r="V5" s="190"/>
      <c r="W5" s="206"/>
      <c r="X5" s="97"/>
      <c r="Y5" s="97"/>
      <c r="Z5" s="97"/>
      <c r="AA5" s="97"/>
      <c r="AB5" s="97"/>
      <c r="AC5" s="97"/>
      <c r="AD5" s="97"/>
      <c r="AE5" s="97"/>
      <c r="AF5" s="97"/>
      <c r="AG5" s="97"/>
      <c r="AH5" s="97"/>
      <c r="AI5" s="97"/>
      <c r="AJ5" s="238"/>
    </row>
    <row r="6" spans="1:44" ht="13.5" customHeight="1" x14ac:dyDescent="0.2">
      <c r="A6" s="171"/>
      <c r="B6" s="913"/>
      <c r="C6" s="913"/>
      <c r="D6" s="913"/>
      <c r="E6" s="913"/>
      <c r="F6" s="913"/>
      <c r="G6" s="913"/>
      <c r="H6" s="913"/>
      <c r="I6" s="913"/>
      <c r="J6" s="913"/>
      <c r="K6" s="913"/>
      <c r="L6" s="913"/>
      <c r="M6" s="913"/>
      <c r="N6" s="913"/>
      <c r="O6" s="913"/>
      <c r="P6" s="913"/>
      <c r="Q6" s="913"/>
      <c r="R6" s="913"/>
      <c r="S6" s="913"/>
      <c r="T6" s="913"/>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5">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112</v>
      </c>
      <c r="E9" s="150">
        <v>108</v>
      </c>
      <c r="F9" s="150">
        <v>122</v>
      </c>
      <c r="G9" s="150">
        <v>115</v>
      </c>
      <c r="H9" s="678">
        <v>176</v>
      </c>
      <c r="I9" s="461">
        <f>IF(H9=0,"",(H9-E9)/E9)</f>
        <v>0.62962962962962965</v>
      </c>
      <c r="J9" s="152"/>
      <c r="K9" s="153">
        <f>IF(D9=0,#N/A,D9/Population!C8*10000)</f>
        <v>42.105263157894733</v>
      </c>
      <c r="L9" s="153">
        <f>IF(E9=0,#N/A,E9/Population!D8*10000)</f>
        <v>39.852398523985237</v>
      </c>
      <c r="M9" s="153">
        <f>IF(F9=0,#N/A,F9/Population!E8*10000)</f>
        <v>43.884892086330929</v>
      </c>
      <c r="N9" s="153">
        <f>IF(G9=0,#N/A,G9/Population!F8*10000)</f>
        <v>40.780141843971627</v>
      </c>
      <c r="O9" s="154">
        <f>IF(H9=0,#N/A,H9/Population!G8*10000)</f>
        <v>62.468942997089513</v>
      </c>
      <c r="P9" s="466">
        <f t="shared" ref="P9:P30" si="1">IF(ISNA(VLOOKUP(B9,$AF$9:$AH$27,3,FALSE)),"--",VLOOKUP(B9,$AF$9:$AH$27,3,FALSE))</f>
        <v>16</v>
      </c>
      <c r="Q9" s="106"/>
      <c r="R9" s="456">
        <f>IDACI!C8</f>
        <v>11</v>
      </c>
      <c r="S9" s="457">
        <f>(R9*$Y$68)+$Z$68</f>
        <v>34.1267</v>
      </c>
      <c r="T9" s="458">
        <f>O9-S9</f>
        <v>28.342242997089514</v>
      </c>
      <c r="U9" s="175"/>
      <c r="V9" s="191"/>
      <c r="W9" s="208"/>
      <c r="X9" s="213" t="str">
        <f t="shared" ref="X9:X32"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62.468942997089513</v>
      </c>
      <c r="AH9" s="216">
        <f>RANK(AG9,$AG$9:$AG$27,1)</f>
        <v>16</v>
      </c>
      <c r="AI9" s="239"/>
      <c r="AJ9" s="240"/>
    </row>
    <row r="10" spans="1:44" s="138" customFormat="1" ht="13.5" customHeight="1" x14ac:dyDescent="0.2">
      <c r="A10" s="610" t="e">
        <f>VLOOKUP(B10,Sheet1!$B$4:$C$25,2,FALSE)</f>
        <v>#N/A</v>
      </c>
      <c r="B10" s="675" t="s">
        <v>47</v>
      </c>
      <c r="C10" s="133"/>
      <c r="D10" s="150">
        <v>279</v>
      </c>
      <c r="E10" s="150">
        <v>288</v>
      </c>
      <c r="F10" s="150">
        <v>309</v>
      </c>
      <c r="G10" s="150">
        <v>392</v>
      </c>
      <c r="H10" s="678">
        <v>367</v>
      </c>
      <c r="I10" s="461">
        <f>IF(H10=0,"",(H10-E10)/E10)</f>
        <v>0.27430555555555558</v>
      </c>
      <c r="J10" s="152"/>
      <c r="K10" s="153">
        <f>IF(D10=0,#N/A,D10/Population!C9*10000)</f>
        <v>55.577689243027891</v>
      </c>
      <c r="L10" s="153">
        <f>IF(E10=0,#N/A,E10/Population!D9*10000)</f>
        <v>57.029702970297031</v>
      </c>
      <c r="M10" s="153">
        <f>IF(F10=0,#N/A,F10/Population!E9*10000)</f>
        <v>60.588235294117652</v>
      </c>
      <c r="N10" s="153">
        <f>IF(G10=0,#N/A,G10/Population!F9*10000)</f>
        <v>76.5625</v>
      </c>
      <c r="O10" s="154">
        <f>IF(H10=0,#N/A,H10/Population!G9*10000)</f>
        <v>71.566467112575808</v>
      </c>
      <c r="P10" s="466">
        <f t="shared" si="1"/>
        <v>17</v>
      </c>
      <c r="Q10" s="106"/>
      <c r="R10" s="456">
        <f>IDACI!C9</f>
        <v>18.3</v>
      </c>
      <c r="S10" s="457">
        <f t="shared" ref="S10:S32" si="3">(R10*$Y$68)+$Z$68</f>
        <v>43.249510000000001</v>
      </c>
      <c r="T10" s="458">
        <f t="shared" ref="T10:T32" si="4">O10-S10</f>
        <v>28.316957112575807</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5">B10</f>
        <v>Brighton &amp; Hove</v>
      </c>
      <c r="AG10" s="154">
        <f t="shared" ref="AG10:AG21" si="6">O10</f>
        <v>71.566467112575808</v>
      </c>
      <c r="AH10" s="216">
        <f t="shared" ref="AH10:AH27" si="7">RANK(AG10,$AG$9:$AG$27,1)</f>
        <v>17</v>
      </c>
      <c r="AI10" s="239"/>
      <c r="AJ10" s="240"/>
    </row>
    <row r="11" spans="1:44" s="138" customFormat="1" ht="13.5" customHeight="1" x14ac:dyDescent="0.2">
      <c r="A11" s="610" t="e">
        <f>VLOOKUP(B11,Sheet1!$B$4:$C$25,2,FALSE)</f>
        <v>#N/A</v>
      </c>
      <c r="B11" s="149" t="s">
        <v>11</v>
      </c>
      <c r="C11" s="133"/>
      <c r="D11" s="150">
        <v>190</v>
      </c>
      <c r="E11" s="150">
        <v>242</v>
      </c>
      <c r="F11" s="150">
        <v>332</v>
      </c>
      <c r="G11" s="150">
        <v>454</v>
      </c>
      <c r="H11" s="678">
        <v>553</v>
      </c>
      <c r="I11" s="461">
        <f t="shared" ref="I11:I30" si="8">IF(H11=0,"",(H11-E11)/E11)</f>
        <v>1.2851239669421488</v>
      </c>
      <c r="J11" s="152"/>
      <c r="K11" s="153">
        <f>IF(D11=0,#N/A,D11/Population!C10*10000)</f>
        <v>16.33705932932072</v>
      </c>
      <c r="L11" s="153">
        <f>IF(E11=0,#N/A,E11/Population!D10*10000)</f>
        <v>20.578231292517007</v>
      </c>
      <c r="M11" s="153">
        <f>IF(F11=0,#N/A,F11/Population!E10*10000)</f>
        <v>27.922624053826748</v>
      </c>
      <c r="N11" s="153">
        <f>IF(G11=0,#N/A,G11/Population!F10*10000)</f>
        <v>37.645107794361529</v>
      </c>
      <c r="O11" s="154">
        <f>IF(H11=0,#N/A,H11/Population!G10*10000)</f>
        <v>45.251830939814248</v>
      </c>
      <c r="P11" s="466">
        <f t="shared" si="1"/>
        <v>12</v>
      </c>
      <c r="Q11" s="106"/>
      <c r="R11" s="456">
        <f>IDACI!C10</f>
        <v>9.8000000000000007</v>
      </c>
      <c r="S11" s="457">
        <f t="shared" si="3"/>
        <v>32.62706</v>
      </c>
      <c r="T11" s="458">
        <f t="shared" si="4"/>
        <v>12.624770939814248</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5"/>
        <v>Buckinghamshire</v>
      </c>
      <c r="AG11" s="154">
        <f t="shared" si="6"/>
        <v>45.251830939814248</v>
      </c>
      <c r="AH11" s="216">
        <f t="shared" si="7"/>
        <v>12</v>
      </c>
      <c r="AI11" s="239"/>
      <c r="AJ11" s="240"/>
    </row>
    <row r="12" spans="1:44" s="138" customFormat="1" ht="13.5" customHeight="1" x14ac:dyDescent="0.2">
      <c r="A12" s="610" t="e">
        <f>VLOOKUP(B12,Sheet1!$B$4:$C$25,2,FALSE)</f>
        <v>#N/A</v>
      </c>
      <c r="B12" s="149" t="s">
        <v>5</v>
      </c>
      <c r="C12" s="133"/>
      <c r="D12" s="150">
        <v>546</v>
      </c>
      <c r="E12" s="155">
        <v>613</v>
      </c>
      <c r="F12" s="150">
        <v>469</v>
      </c>
      <c r="G12" s="150">
        <v>456</v>
      </c>
      <c r="H12" s="678">
        <v>475</v>
      </c>
      <c r="I12" s="461">
        <f t="shared" si="8"/>
        <v>-0.22512234910277323</v>
      </c>
      <c r="J12" s="152"/>
      <c r="K12" s="153">
        <f>IF(D12=0,#N/A,D12/Population!C11*10000)</f>
        <v>52.298850574712638</v>
      </c>
      <c r="L12" s="153">
        <f>IF(E12=0,#N/A,E12/Population!D11*10000)</f>
        <v>58.492366412213741</v>
      </c>
      <c r="M12" s="153">
        <f>IF(F12=0,#N/A,F12/Population!E11*10000)</f>
        <v>44.497153700189756</v>
      </c>
      <c r="N12" s="153">
        <f>IF(G12=0,#N/A,G12/Population!F11*10000)</f>
        <v>43.059490084985839</v>
      </c>
      <c r="O12" s="154">
        <f>IF(H12=0,#N/A,H12/Population!G11*10000)</f>
        <v>44.843896037687756</v>
      </c>
      <c r="P12" s="466">
        <f t="shared" si="1"/>
        <v>11</v>
      </c>
      <c r="Q12" s="106"/>
      <c r="R12" s="456">
        <f>IDACI!C11</f>
        <v>17.399999999999999</v>
      </c>
      <c r="S12" s="457">
        <f t="shared" si="3"/>
        <v>42.124780000000001</v>
      </c>
      <c r="T12" s="458">
        <f t="shared" si="4"/>
        <v>2.7191160376877548</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5"/>
        <v>East Sussex</v>
      </c>
      <c r="AG12" s="154">
        <f t="shared" si="6"/>
        <v>44.843896037687756</v>
      </c>
      <c r="AH12" s="216">
        <f t="shared" si="7"/>
        <v>11</v>
      </c>
      <c r="AI12" s="239"/>
      <c r="AJ12" s="240"/>
    </row>
    <row r="13" spans="1:44" s="138" customFormat="1" ht="13.5" customHeight="1" x14ac:dyDescent="0.2">
      <c r="A13" s="610" t="e">
        <f>VLOOKUP(B13,Sheet1!$B$4:$C$25,2,FALSE)</f>
        <v>#N/A</v>
      </c>
      <c r="B13" s="149" t="s">
        <v>7</v>
      </c>
      <c r="C13" s="133"/>
      <c r="D13" s="150">
        <v>909</v>
      </c>
      <c r="E13" s="150">
        <v>1111</v>
      </c>
      <c r="F13" s="156">
        <v>1354</v>
      </c>
      <c r="G13" s="156">
        <v>1441</v>
      </c>
      <c r="H13" s="678">
        <v>1263</v>
      </c>
      <c r="I13" s="461">
        <f t="shared" si="8"/>
        <v>0.13681368136813682</v>
      </c>
      <c r="J13" s="152"/>
      <c r="K13" s="153">
        <f>IF(D13=0,#N/A,D13/Population!C12*10000)</f>
        <v>32.360270558917762</v>
      </c>
      <c r="L13" s="153">
        <f>IF(E13=0,#N/A,E13/Population!D12*10000)</f>
        <v>39.411138701667255</v>
      </c>
      <c r="M13" s="153">
        <f>IF(F13=0,#N/A,F13/Population!E12*10000)</f>
        <v>48.099467140319717</v>
      </c>
      <c r="N13" s="153">
        <f>IF(G13=0,#N/A,G13/Population!F12*10000)</f>
        <v>51.117417523944667</v>
      </c>
      <c r="O13" s="154">
        <f>IF(H13=0,#N/A,H13/Population!G12*10000)</f>
        <v>44.661958831787437</v>
      </c>
      <c r="P13" s="466">
        <f t="shared" si="1"/>
        <v>10</v>
      </c>
      <c r="Q13" s="106"/>
      <c r="R13" s="456">
        <f>IDACI!C12</f>
        <v>11.799999999999999</v>
      </c>
      <c r="S13" s="457">
        <f t="shared" si="3"/>
        <v>35.126459999999994</v>
      </c>
      <c r="T13" s="458">
        <f t="shared" si="4"/>
        <v>9.535498831787443</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5"/>
        <v>Hampshire</v>
      </c>
      <c r="AG13" s="154">
        <f t="shared" si="6"/>
        <v>44.661958831787437</v>
      </c>
      <c r="AH13" s="216">
        <f t="shared" si="7"/>
        <v>10</v>
      </c>
      <c r="AI13" s="239"/>
      <c r="AJ13" s="240"/>
    </row>
    <row r="14" spans="1:44" s="138" customFormat="1" ht="13.5" customHeight="1" x14ac:dyDescent="0.2">
      <c r="A14" s="610" t="e">
        <f>VLOOKUP(B14,Sheet1!$B$4:$C$25,2,FALSE)</f>
        <v>#N/A</v>
      </c>
      <c r="B14" s="149" t="s">
        <v>2</v>
      </c>
      <c r="C14" s="133"/>
      <c r="D14" s="150">
        <v>101</v>
      </c>
      <c r="E14" s="150">
        <v>164</v>
      </c>
      <c r="F14" s="150">
        <v>254</v>
      </c>
      <c r="G14" s="150">
        <v>214</v>
      </c>
      <c r="H14" s="678">
        <v>199</v>
      </c>
      <c r="I14" s="461">
        <f t="shared" si="8"/>
        <v>0.21341463414634146</v>
      </c>
      <c r="J14" s="152"/>
      <c r="K14" s="153">
        <f>IF(D14=0,#N/A,D14/Population!C13*10000)</f>
        <v>38.846153846153847</v>
      </c>
      <c r="L14" s="153">
        <f>IF(E14=0,#N/A,E14/Population!D13*10000)</f>
        <v>63.565891472868216</v>
      </c>
      <c r="M14" s="153">
        <f>IF(F14=0,#N/A,F14/Population!E13*10000)</f>
        <v>99.607843137254903</v>
      </c>
      <c r="N14" s="153">
        <f>IF(G14=0,#N/A,G14/Population!F13*10000)</f>
        <v>84.584980237154156</v>
      </c>
      <c r="O14" s="154">
        <f>IF(H14=0,#N/A,H14/Population!G13*10000)</f>
        <v>78.968253968253975</v>
      </c>
      <c r="P14" s="466">
        <f t="shared" si="1"/>
        <v>18</v>
      </c>
      <c r="Q14" s="106"/>
      <c r="R14" s="456">
        <f>IDACI!C13</f>
        <v>20.399999999999999</v>
      </c>
      <c r="S14" s="457">
        <f t="shared" si="3"/>
        <v>45.87388</v>
      </c>
      <c r="T14" s="458">
        <f t="shared" si="4"/>
        <v>33.094373968253976</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5"/>
        <v>Isle of Wight</v>
      </c>
      <c r="AG14" s="154">
        <f t="shared" si="6"/>
        <v>78.968253968253975</v>
      </c>
      <c r="AH14" s="216">
        <f t="shared" si="7"/>
        <v>18</v>
      </c>
      <c r="AI14" s="239"/>
      <c r="AJ14" s="240"/>
      <c r="AR14" s="138" t="s">
        <v>106</v>
      </c>
    </row>
    <row r="15" spans="1:44" s="138" customFormat="1" ht="13.5" customHeight="1" x14ac:dyDescent="0.2">
      <c r="A15" s="610" t="e">
        <f>VLOOKUP(B15,Sheet1!$B$4:$C$25,2,FALSE)</f>
        <v>#N/A</v>
      </c>
      <c r="B15" s="149" t="s">
        <v>12</v>
      </c>
      <c r="C15" s="133"/>
      <c r="D15" s="150">
        <v>999</v>
      </c>
      <c r="E15" s="150">
        <v>1191</v>
      </c>
      <c r="F15" s="150">
        <v>1242</v>
      </c>
      <c r="G15" s="150">
        <v>1049</v>
      </c>
      <c r="H15" s="678">
        <v>1185</v>
      </c>
      <c r="I15" s="461">
        <f t="shared" si="8"/>
        <v>-5.0377833753148613E-3</v>
      </c>
      <c r="J15" s="152"/>
      <c r="K15" s="153">
        <f>IF(D15=0,#N/A,D15/Population!C14*10000)</f>
        <v>30.84285273232479</v>
      </c>
      <c r="L15" s="153">
        <f>IF(E15=0,#N/A,E15/Population!D14*10000)</f>
        <v>36.578624078624081</v>
      </c>
      <c r="M15" s="153">
        <f>IF(F15=0,#N/A,F15/Population!E14*10000)</f>
        <v>37.831251903746576</v>
      </c>
      <c r="N15" s="153">
        <f>IF(G15=0,#N/A,G15/Population!F14*10000)</f>
        <v>31.74939467312349</v>
      </c>
      <c r="O15" s="154">
        <f>IF(H15=0,#N/A,H15/Population!G14*10000)</f>
        <v>35.58077737242715</v>
      </c>
      <c r="P15" s="466">
        <f t="shared" si="1"/>
        <v>5</v>
      </c>
      <c r="Q15" s="106"/>
      <c r="R15" s="456">
        <f>IDACI!C14</f>
        <v>17.8</v>
      </c>
      <c r="S15" s="457">
        <f t="shared" si="3"/>
        <v>42.624660000000006</v>
      </c>
      <c r="T15" s="458">
        <f t="shared" si="4"/>
        <v>-7.0438826275728559</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5"/>
        <v>Kent</v>
      </c>
      <c r="AG15" s="154">
        <f t="shared" si="6"/>
        <v>35.58077737242715</v>
      </c>
      <c r="AH15" s="216">
        <f t="shared" si="7"/>
        <v>5</v>
      </c>
      <c r="AI15" s="239"/>
      <c r="AJ15" s="240"/>
    </row>
    <row r="16" spans="1:44" s="138" customFormat="1" ht="13.5" customHeight="1" x14ac:dyDescent="0.2">
      <c r="A16" s="610" t="e">
        <f>VLOOKUP(B16,Sheet1!$B$4:$C$25,2,FALSE)</f>
        <v>#N/A</v>
      </c>
      <c r="B16" s="149" t="s">
        <v>3</v>
      </c>
      <c r="C16" s="133"/>
      <c r="D16" s="150">
        <v>200</v>
      </c>
      <c r="E16" s="390">
        <v>358</v>
      </c>
      <c r="F16" s="390">
        <v>475</v>
      </c>
      <c r="G16" s="390">
        <v>539</v>
      </c>
      <c r="H16" s="678">
        <v>313</v>
      </c>
      <c r="I16" s="461">
        <f t="shared" si="8"/>
        <v>-0.12569832402234637</v>
      </c>
      <c r="J16" s="152"/>
      <c r="K16" s="153">
        <f>IF(D16=0,#N/A,D16/Population!C15*10000)</f>
        <v>32.840722495894909</v>
      </c>
      <c r="L16" s="153">
        <f>IF(E16=0,#N/A,E16/Population!D15*10000)</f>
        <v>58.116883116883123</v>
      </c>
      <c r="M16" s="153">
        <f>IF(F16=0,#N/A,F16/Population!E15*10000)</f>
        <v>76</v>
      </c>
      <c r="N16" s="153">
        <f>IF(G16=0,#N/A,G16/Population!F15*10000)</f>
        <v>85.284810126582272</v>
      </c>
      <c r="O16" s="154">
        <f>IF(H16=0,#N/A,H16/Population!G15*10000)</f>
        <v>49.138891941535711</v>
      </c>
      <c r="P16" s="466">
        <f t="shared" si="1"/>
        <v>13</v>
      </c>
      <c r="Q16" s="106"/>
      <c r="R16" s="456">
        <f>IDACI!C15</f>
        <v>22</v>
      </c>
      <c r="S16" s="457">
        <f t="shared" si="3"/>
        <v>47.873400000000004</v>
      </c>
      <c r="T16" s="458">
        <f t="shared" si="4"/>
        <v>1.2654919415357071</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5"/>
        <v>Medway</v>
      </c>
      <c r="AG16" s="154">
        <f t="shared" si="6"/>
        <v>49.138891941535711</v>
      </c>
      <c r="AH16" s="216">
        <f t="shared" si="7"/>
        <v>13</v>
      </c>
      <c r="AI16" s="239"/>
      <c r="AJ16" s="240"/>
    </row>
    <row r="17" spans="1:36" s="138" customFormat="1" ht="13.5" customHeight="1" x14ac:dyDescent="0.2">
      <c r="A17" s="610" t="e">
        <f>VLOOKUP(B17,Sheet1!$B$4:$C$25,2,FALSE)</f>
        <v>#N/A</v>
      </c>
      <c r="B17" s="149" t="s">
        <v>13</v>
      </c>
      <c r="C17" s="133"/>
      <c r="D17" s="150">
        <v>40</v>
      </c>
      <c r="E17" s="150">
        <v>33</v>
      </c>
      <c r="F17" s="150">
        <v>57</v>
      </c>
      <c r="G17" s="150">
        <v>92</v>
      </c>
      <c r="H17" s="678">
        <v>90</v>
      </c>
      <c r="I17" s="461">
        <f t="shared" si="8"/>
        <v>1.7272727272727273</v>
      </c>
      <c r="J17" s="152"/>
      <c r="K17" s="153">
        <f>IF(D17=0,#N/A,D17/Population!C16*10000)</f>
        <v>6.3091482649842279</v>
      </c>
      <c r="L17" s="153">
        <f>IF(E17=0,#N/A,E17/Population!D16*10000)</f>
        <v>5.15625</v>
      </c>
      <c r="M17" s="153">
        <f>IF(F17=0,#N/A,F17/Population!E16*10000)</f>
        <v>8.7423312883435589</v>
      </c>
      <c r="N17" s="153">
        <f>IF(G17=0,#N/A,G17/Population!F16*10000)</f>
        <v>13.918305597579424</v>
      </c>
      <c r="O17" s="154">
        <f>IF(H17=0,#N/A,H17/Population!G16*10000)</f>
        <v>13.403627915289071</v>
      </c>
      <c r="P17" s="466">
        <f t="shared" si="1"/>
        <v>2</v>
      </c>
      <c r="Q17" s="106"/>
      <c r="R17" s="456">
        <f>IDACI!C16</f>
        <v>19.7</v>
      </c>
      <c r="S17" s="457">
        <f t="shared" si="3"/>
        <v>44.999089999999995</v>
      </c>
      <c r="T17" s="458">
        <f t="shared" si="4"/>
        <v>-31.595462084710924</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5"/>
        <v>Milton Keynes</v>
      </c>
      <c r="AG17" s="154">
        <f t="shared" si="6"/>
        <v>13.403627915289071</v>
      </c>
      <c r="AH17" s="216">
        <f t="shared" si="7"/>
        <v>2</v>
      </c>
      <c r="AI17" s="239"/>
      <c r="AJ17" s="240"/>
    </row>
    <row r="18" spans="1:36" s="138" customFormat="1" ht="13.5" customHeight="1" x14ac:dyDescent="0.2">
      <c r="A18" s="610" t="e">
        <f>VLOOKUP(B18,Sheet1!$B$4:$C$25,2,FALSE)</f>
        <v>#N/A</v>
      </c>
      <c r="B18" s="149" t="s">
        <v>14</v>
      </c>
      <c r="C18" s="133"/>
      <c r="D18" s="150">
        <v>430</v>
      </c>
      <c r="E18" s="150">
        <v>504</v>
      </c>
      <c r="F18" s="150">
        <v>569</v>
      </c>
      <c r="G18" s="150">
        <v>571</v>
      </c>
      <c r="H18" s="678">
        <v>609</v>
      </c>
      <c r="I18" s="461">
        <f t="shared" si="8"/>
        <v>0.20833333333333334</v>
      </c>
      <c r="J18" s="152"/>
      <c r="K18" s="153">
        <f>IF(D18=0,#N/A,D18/Population!C17*10000)</f>
        <v>30.890804597701148</v>
      </c>
      <c r="L18" s="153">
        <f>IF(E18=0,#N/A,E18/Population!D17*10000)</f>
        <v>35.923022095509623</v>
      </c>
      <c r="M18" s="153">
        <f>IF(F18=0,#N/A,F18/Population!E17*10000)</f>
        <v>40.297450424929174</v>
      </c>
      <c r="N18" s="153">
        <f>IF(G18=0,#N/A,G18/Population!F17*10000)</f>
        <v>40.267983074753175</v>
      </c>
      <c r="O18" s="154">
        <f>IF(H18=0,#N/A,H18/Population!G17*10000)</f>
        <v>42.618109547436269</v>
      </c>
      <c r="P18" s="466">
        <f t="shared" si="1"/>
        <v>8</v>
      </c>
      <c r="Q18" s="106"/>
      <c r="R18" s="456">
        <f>IDACI!C17</f>
        <v>11.799999999999999</v>
      </c>
      <c r="S18" s="457">
        <f t="shared" si="3"/>
        <v>35.126459999999994</v>
      </c>
      <c r="T18" s="458">
        <f t="shared" si="4"/>
        <v>7.4916495474362748</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5"/>
        <v>Oxfordshire</v>
      </c>
      <c r="AG18" s="154">
        <f t="shared" si="6"/>
        <v>42.618109547436269</v>
      </c>
      <c r="AH18" s="216">
        <f t="shared" si="7"/>
        <v>8</v>
      </c>
      <c r="AI18" s="239"/>
      <c r="AJ18" s="240"/>
    </row>
    <row r="19" spans="1:36" s="138" customFormat="1" ht="13.5" customHeight="1" x14ac:dyDescent="0.2">
      <c r="A19" s="610" t="e">
        <f>VLOOKUP(B19,Sheet1!$B$4:$C$25,2,FALSE)</f>
        <v>#N/A</v>
      </c>
      <c r="B19" s="149" t="s">
        <v>15</v>
      </c>
      <c r="C19" s="133"/>
      <c r="D19" s="150">
        <v>183</v>
      </c>
      <c r="E19" s="150">
        <v>234</v>
      </c>
      <c r="F19" s="150">
        <v>232</v>
      </c>
      <c r="G19" s="150">
        <v>275</v>
      </c>
      <c r="H19" s="678">
        <v>242</v>
      </c>
      <c r="I19" s="461">
        <f t="shared" si="8"/>
        <v>3.4188034188034191E-2</v>
      </c>
      <c r="J19" s="152"/>
      <c r="K19" s="153">
        <f>IF(D19=0,#N/A,D19/Population!C18*10000)</f>
        <v>43.262411347517727</v>
      </c>
      <c r="L19" s="153">
        <f>IF(E19=0,#N/A,E19/Population!D18*10000)</f>
        <v>54.929577464788736</v>
      </c>
      <c r="M19" s="153">
        <f>IF(F19=0,#N/A,F19/Population!E18*10000)</f>
        <v>53.456221198156683</v>
      </c>
      <c r="N19" s="153">
        <f>IF(G19=0,#N/A,G19/Population!F18*10000)</f>
        <v>62.785388127853878</v>
      </c>
      <c r="O19" s="154">
        <f>IF(H19=0,#N/A,H19/Population!G18*10000)</f>
        <v>55</v>
      </c>
      <c r="P19" s="466">
        <f t="shared" si="1"/>
        <v>14</v>
      </c>
      <c r="Q19" s="106"/>
      <c r="R19" s="456">
        <f>IDACI!C18</f>
        <v>23.799999999999997</v>
      </c>
      <c r="S19" s="457">
        <f t="shared" si="3"/>
        <v>50.122859999999996</v>
      </c>
      <c r="T19" s="458">
        <f t="shared" si="4"/>
        <v>4.8771400000000042</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5"/>
        <v>Portsmouth</v>
      </c>
      <c r="AG19" s="154">
        <f t="shared" si="6"/>
        <v>55</v>
      </c>
      <c r="AH19" s="216">
        <f t="shared" si="7"/>
        <v>14</v>
      </c>
      <c r="AI19" s="239"/>
      <c r="AJ19" s="240"/>
    </row>
    <row r="20" spans="1:36" s="138" customFormat="1" ht="13.5" customHeight="1" x14ac:dyDescent="0.2">
      <c r="A20" s="610" t="e">
        <f>VLOOKUP(B20,Sheet1!$B$4:$C$25,2,FALSE)</f>
        <v>#N/A</v>
      </c>
      <c r="B20" s="149" t="s">
        <v>4</v>
      </c>
      <c r="C20" s="133"/>
      <c r="D20" s="150">
        <v>157</v>
      </c>
      <c r="E20" s="150">
        <v>154</v>
      </c>
      <c r="F20" s="150">
        <v>204</v>
      </c>
      <c r="G20" s="150">
        <v>252</v>
      </c>
      <c r="H20" s="678">
        <v>349</v>
      </c>
      <c r="I20" s="461">
        <f t="shared" si="8"/>
        <v>1.2662337662337662</v>
      </c>
      <c r="J20" s="152"/>
      <c r="K20" s="153">
        <f>IF(D20=0,#N/A,D20/Population!C19*10000)</f>
        <v>46.17647058823529</v>
      </c>
      <c r="L20" s="153">
        <f>IF(E20=0,#N/A,E20/Population!D19*10000)</f>
        <v>44.380403458213252</v>
      </c>
      <c r="M20" s="153">
        <f>IF(F20=0,#N/A,F20/Population!E19*10000)</f>
        <v>56.824512534818943</v>
      </c>
      <c r="N20" s="153">
        <f>IF(G20=0,#N/A,G20/Population!F19*10000)</f>
        <v>69.230769230769226</v>
      </c>
      <c r="O20" s="154">
        <f>IF(H20=0,#N/A,H20/Population!G19*10000)</f>
        <v>95.248492126306601</v>
      </c>
      <c r="P20" s="466">
        <f t="shared" si="1"/>
        <v>19</v>
      </c>
      <c r="Q20" s="106"/>
      <c r="R20" s="456">
        <f>IDACI!C19</f>
        <v>19.8</v>
      </c>
      <c r="S20" s="457">
        <f t="shared" si="3"/>
        <v>45.12406</v>
      </c>
      <c r="T20" s="458">
        <f t="shared" si="4"/>
        <v>50.124432126306601</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5"/>
        <v>Reading</v>
      </c>
      <c r="AG20" s="154">
        <f t="shared" si="6"/>
        <v>95.248492126306601</v>
      </c>
      <c r="AH20" s="216">
        <f t="shared" si="7"/>
        <v>19</v>
      </c>
      <c r="AI20" s="239"/>
      <c r="AJ20" s="240"/>
    </row>
    <row r="21" spans="1:36" s="138" customFormat="1" ht="13.5" customHeight="1" x14ac:dyDescent="0.2">
      <c r="A21" s="610" t="e">
        <f>VLOOKUP(B21,Sheet1!$B$4:$C$25,2,FALSE)</f>
        <v>#N/A</v>
      </c>
      <c r="B21" s="149" t="s">
        <v>16</v>
      </c>
      <c r="C21" s="133"/>
      <c r="D21" s="150">
        <v>147</v>
      </c>
      <c r="E21" s="150">
        <v>255</v>
      </c>
      <c r="F21" s="150">
        <v>112</v>
      </c>
      <c r="G21" s="150">
        <v>230</v>
      </c>
      <c r="H21" s="678">
        <v>153</v>
      </c>
      <c r="I21" s="461">
        <f t="shared" si="8"/>
        <v>-0.4</v>
      </c>
      <c r="J21" s="152"/>
      <c r="K21" s="153">
        <f>IF(D21=0,#N/A,D21/Population!C20*10000)</f>
        <v>38.684210526315795</v>
      </c>
      <c r="L21" s="153">
        <f>IF(E21=0,#N/A,E21/Population!D20*10000)</f>
        <v>65.552699228791781</v>
      </c>
      <c r="M21" s="153">
        <f>IF(F21=0,#N/A,F21/Population!E20*10000)</f>
        <v>28.07017543859649</v>
      </c>
      <c r="N21" s="153">
        <f>IF(G21=0,#N/A,G21/Population!F20*10000)</f>
        <v>56.650246305418719</v>
      </c>
      <c r="O21" s="154">
        <f>IF(H21=0,#N/A,H21/Population!G20*10000)</f>
        <v>36.951166497609044</v>
      </c>
      <c r="P21" s="466">
        <f t="shared" si="1"/>
        <v>6</v>
      </c>
      <c r="Q21" s="106"/>
      <c r="R21" s="456">
        <f>IDACI!C20</f>
        <v>19.5</v>
      </c>
      <c r="S21" s="457">
        <f t="shared" si="3"/>
        <v>44.74915</v>
      </c>
      <c r="T21" s="458">
        <f t="shared" si="4"/>
        <v>-7.7979835023909558</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5"/>
        <v>Slough</v>
      </c>
      <c r="AG21" s="154">
        <f t="shared" si="6"/>
        <v>36.951166497609044</v>
      </c>
      <c r="AH21" s="216">
        <f t="shared" si="7"/>
        <v>6</v>
      </c>
      <c r="AI21" s="239"/>
      <c r="AJ21" s="240"/>
    </row>
    <row r="22" spans="1:36" s="138" customFormat="1" ht="13.5" customHeight="1" x14ac:dyDescent="0.2">
      <c r="A22" s="610" t="e">
        <f>VLOOKUP(B22,Sheet1!$B$4:$C$25,2,FALSE)</f>
        <v>#N/A</v>
      </c>
      <c r="B22" s="149" t="s">
        <v>93</v>
      </c>
      <c r="C22" s="133"/>
      <c r="D22" s="150">
        <v>310</v>
      </c>
      <c r="E22" s="150">
        <v>412</v>
      </c>
      <c r="F22" s="150">
        <v>522</v>
      </c>
      <c r="G22" s="150">
        <v>280</v>
      </c>
      <c r="H22" s="678">
        <v>413</v>
      </c>
      <c r="I22" s="461">
        <f t="shared" si="8"/>
        <v>2.4271844660194173E-3</v>
      </c>
      <c r="J22" s="152"/>
      <c r="K22" s="153">
        <f>IF(D22=0,#N/A,D22/Population!C21*10000)</f>
        <v>28.492647058823529</v>
      </c>
      <c r="L22" s="153">
        <f>IF(E22=0,#N/A,E22/Population!D21*10000)</f>
        <v>37.867647058823529</v>
      </c>
      <c r="M22" s="153">
        <f>IF(F22=0,#N/A,F22/Population!E21*10000)</f>
        <v>47.933884297520663</v>
      </c>
      <c r="N22" s="153">
        <f>IF(G22=0,#N/A,G22/Population!F21*10000)</f>
        <v>25.641025641025642</v>
      </c>
      <c r="O22" s="154">
        <f>IF(H22=0,#N/A,H22/Population!G21*10000)</f>
        <v>37.66289429767366</v>
      </c>
      <c r="P22" s="491" t="str">
        <f t="shared" si="1"/>
        <v>--</v>
      </c>
      <c r="Q22" s="106"/>
      <c r="R22" s="456">
        <f>IDACI!C21</f>
        <v>14.8</v>
      </c>
      <c r="S22" s="457">
        <f t="shared" si="3"/>
        <v>38.87556</v>
      </c>
      <c r="T22" s="458">
        <f t="shared" si="4"/>
        <v>-1.2126657023263405</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55.309512835414118</v>
      </c>
      <c r="AH22" s="216">
        <f t="shared" si="7"/>
        <v>15</v>
      </c>
      <c r="AI22" s="239"/>
      <c r="AJ22" s="240"/>
    </row>
    <row r="23" spans="1:36" s="138" customFormat="1" ht="13.5" customHeight="1" x14ac:dyDescent="0.2">
      <c r="A23" s="610" t="e">
        <f>VLOOKUP(B23,Sheet1!$B$4:$C$25,2,FALSE)</f>
        <v>#N/A</v>
      </c>
      <c r="B23" s="149" t="s">
        <v>17</v>
      </c>
      <c r="C23" s="133"/>
      <c r="D23" s="150">
        <v>232</v>
      </c>
      <c r="E23" s="150">
        <v>236</v>
      </c>
      <c r="F23" s="150">
        <v>324</v>
      </c>
      <c r="G23" s="150">
        <v>333</v>
      </c>
      <c r="H23" s="678">
        <v>276</v>
      </c>
      <c r="I23" s="461">
        <f t="shared" si="8"/>
        <v>0.16949152542372881</v>
      </c>
      <c r="J23" s="152"/>
      <c r="K23" s="153">
        <f>IF(D23=0,#N/A,D23/Population!C22*10000)</f>
        <v>49.892473118279568</v>
      </c>
      <c r="L23" s="153">
        <f>IF(E23=0,#N/A,E23/Population!D22*10000)</f>
        <v>49.789029535864984</v>
      </c>
      <c r="M23" s="153">
        <f>IF(F23=0,#N/A,F23/Population!E22*10000)</f>
        <v>66.666666666666671</v>
      </c>
      <c r="N23" s="153">
        <f>IF(G23=0,#N/A,G23/Population!F22*10000)</f>
        <v>67.682926829268297</v>
      </c>
      <c r="O23" s="154">
        <f>IF(H23=0,#N/A,H23/Population!G22*10000)</f>
        <v>55.309512835414118</v>
      </c>
      <c r="P23" s="466">
        <f t="shared" si="1"/>
        <v>15</v>
      </c>
      <c r="Q23" s="106"/>
      <c r="R23" s="456">
        <f>IDACI!C22</f>
        <v>25</v>
      </c>
      <c r="S23" s="457">
        <f t="shared" si="3"/>
        <v>51.622500000000002</v>
      </c>
      <c r="T23" s="458">
        <f t="shared" si="4"/>
        <v>3.6870128354141158</v>
      </c>
      <c r="U23" s="175"/>
      <c r="V23" s="191"/>
      <c r="W23" s="208"/>
      <c r="X23" s="213" t="str">
        <f t="shared" si="2"/>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32.548388217715129</v>
      </c>
      <c r="AH23" s="216">
        <f>RANK(AG23,$AG$9:$AG$27,1)</f>
        <v>4</v>
      </c>
      <c r="AI23" s="239"/>
      <c r="AJ23" s="240"/>
    </row>
    <row r="24" spans="1:36" s="138" customFormat="1" ht="13.5" customHeight="1" x14ac:dyDescent="0.2">
      <c r="A24" s="610" t="e">
        <f>VLOOKUP(B24,Sheet1!$B$4:$C$25,2,FALSE)</f>
        <v>#N/A</v>
      </c>
      <c r="B24" s="149" t="s">
        <v>8</v>
      </c>
      <c r="C24" s="133"/>
      <c r="D24" s="150">
        <v>890</v>
      </c>
      <c r="E24" s="150">
        <v>925</v>
      </c>
      <c r="F24" s="150">
        <v>995</v>
      </c>
      <c r="G24" s="150">
        <v>881</v>
      </c>
      <c r="H24" s="678">
        <v>843</v>
      </c>
      <c r="I24" s="461">
        <f t="shared" si="8"/>
        <v>-8.8648648648648645E-2</v>
      </c>
      <c r="J24" s="152"/>
      <c r="K24" s="153">
        <f>IF(D24=0,#N/A,D24/Population!C23*10000)</f>
        <v>35.657051282051285</v>
      </c>
      <c r="L24" s="153">
        <f>IF(E24=0,#N/A,E24/Population!D23*10000)</f>
        <v>36.706349206349209</v>
      </c>
      <c r="M24" s="153">
        <f>IF(F24=0,#N/A,F24/Population!E23*10000)</f>
        <v>39.080911233307155</v>
      </c>
      <c r="N24" s="153">
        <f>IF(G24=0,#N/A,G24/Population!F23*10000)</f>
        <v>34.360374414976597</v>
      </c>
      <c r="O24" s="154">
        <f>IF(H24=0,#N/A,H24/Population!G23*10000)</f>
        <v>32.548388217715129</v>
      </c>
      <c r="P24" s="466">
        <f t="shared" si="1"/>
        <v>4</v>
      </c>
      <c r="Q24" s="106"/>
      <c r="R24" s="456">
        <f>IDACI!C23</f>
        <v>9.7000000000000011</v>
      </c>
      <c r="S24" s="457">
        <f t="shared" si="3"/>
        <v>32.502090000000003</v>
      </c>
      <c r="T24" s="458">
        <f t="shared" si="4"/>
        <v>4.62982177151261E-2</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43.13823717681111</v>
      </c>
      <c r="AH24" s="216">
        <f t="shared" si="7"/>
        <v>9</v>
      </c>
      <c r="AI24" s="239"/>
      <c r="AJ24" s="240"/>
    </row>
    <row r="25" spans="1:36" s="138" customFormat="1" ht="13.5" customHeight="1" x14ac:dyDescent="0.2">
      <c r="A25" s="610" t="e">
        <f>VLOOKUP(B25,Sheet1!$B$4:$C$25,2,FALSE)</f>
        <v>#N/A</v>
      </c>
      <c r="B25" s="149" t="s">
        <v>123</v>
      </c>
      <c r="C25" s="133"/>
      <c r="D25" s="150">
        <v>147</v>
      </c>
      <c r="E25" s="150">
        <v>214</v>
      </c>
      <c r="F25" s="150">
        <v>213</v>
      </c>
      <c r="G25" s="150">
        <v>238</v>
      </c>
      <c r="H25" s="678">
        <v>244</v>
      </c>
      <c r="I25" s="461">
        <f t="shared" si="8"/>
        <v>0.14018691588785046</v>
      </c>
      <c r="J25" s="152"/>
      <c r="K25" s="153">
        <f>IF(D25=0,#N/A,D25/Population!C24*10000)</f>
        <v>31.0126582278481</v>
      </c>
      <c r="L25" s="153">
        <f>IF(E25=0,#N/A,E25/Population!D24*10000)</f>
        <v>44.676409185803763</v>
      </c>
      <c r="M25" s="153">
        <f>IF(F25=0,#N/A,F25/Population!E24*10000)</f>
        <v>43.827160493827158</v>
      </c>
      <c r="N25" s="153">
        <f>IF(G25=0,#N/A,G25/Population!F24*10000)</f>
        <v>48.571428571428569</v>
      </c>
      <c r="O25" s="154">
        <f>IF(H25=0,#N/A,H25/Population!G24*10000)</f>
        <v>49.330799401560796</v>
      </c>
      <c r="P25" s="491" t="str">
        <f t="shared" si="1"/>
        <v>--</v>
      </c>
      <c r="Q25" s="106"/>
      <c r="R25" s="456">
        <f>IDACI!C24</f>
        <v>17.2</v>
      </c>
      <c r="S25" s="457">
        <f t="shared" si="3"/>
        <v>41.874839999999999</v>
      </c>
      <c r="T25" s="458">
        <f t="shared" si="4"/>
        <v>7.4559594015607971</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31.96301838019108</v>
      </c>
      <c r="AH25" s="216">
        <f t="shared" si="7"/>
        <v>3</v>
      </c>
      <c r="AI25" s="239"/>
      <c r="AJ25" s="240"/>
    </row>
    <row r="26" spans="1:36" s="138" customFormat="1" ht="13.5" customHeight="1" x14ac:dyDescent="0.2">
      <c r="A26" s="610" t="e">
        <f>VLOOKUP(B26,Sheet1!$B$4:$C$25,2,FALSE)</f>
        <v>#N/A</v>
      </c>
      <c r="B26" s="149" t="s">
        <v>124</v>
      </c>
      <c r="C26" s="133"/>
      <c r="D26" s="150">
        <v>176</v>
      </c>
      <c r="E26" s="150">
        <v>166</v>
      </c>
      <c r="F26" s="150">
        <v>151</v>
      </c>
      <c r="G26" s="150">
        <v>130</v>
      </c>
      <c r="H26" s="678">
        <v>212</v>
      </c>
      <c r="I26" s="461">
        <f t="shared" si="8"/>
        <v>0.27710843373493976</v>
      </c>
      <c r="J26" s="152"/>
      <c r="K26" s="153">
        <f>IF(D26=0,#N/A,D26/Population!C25*10000)</f>
        <v>70.682730923694777</v>
      </c>
      <c r="L26" s="153">
        <f>IF(E26=0,#N/A,E26/Population!D25*10000)</f>
        <v>66.935483870967744</v>
      </c>
      <c r="M26" s="153">
        <f>IF(F26=0,#N/A,F26/Population!E25*10000)</f>
        <v>60.159362549800797</v>
      </c>
      <c r="N26" s="153">
        <f>IF(G26=0,#N/A,G26/Population!F25*10000)</f>
        <v>51.587301587301589</v>
      </c>
      <c r="O26" s="154">
        <f>IF(H26=0,#N/A,H26/Population!G25*10000)</f>
        <v>83.553383517912735</v>
      </c>
      <c r="P26" s="491" t="str">
        <f t="shared" si="1"/>
        <v>--</v>
      </c>
      <c r="Q26" s="106"/>
      <c r="R26" s="456">
        <f>IDACI!C25</f>
        <v>24.1</v>
      </c>
      <c r="S26" s="457">
        <f t="shared" si="3"/>
        <v>50.497770000000003</v>
      </c>
      <c r="T26" s="458">
        <f t="shared" si="4"/>
        <v>33.055613517912732</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41.257022471910112</v>
      </c>
      <c r="AH26" s="216">
        <f t="shared" si="7"/>
        <v>7</v>
      </c>
      <c r="AI26" s="239"/>
      <c r="AJ26" s="240"/>
    </row>
    <row r="27" spans="1:36" s="138" customFormat="1" ht="13.5" customHeight="1" x14ac:dyDescent="0.2">
      <c r="A27" s="610" t="e">
        <f>VLOOKUP(B27,Sheet1!$B$4:$C$25,2,FALSE)</f>
        <v>#N/A</v>
      </c>
      <c r="B27" s="149" t="s">
        <v>18</v>
      </c>
      <c r="C27" s="133"/>
      <c r="D27" s="150">
        <v>82</v>
      </c>
      <c r="E27" s="155">
        <v>107</v>
      </c>
      <c r="F27" s="150">
        <v>126</v>
      </c>
      <c r="G27" s="150">
        <v>145</v>
      </c>
      <c r="H27" s="678">
        <v>155</v>
      </c>
      <c r="I27" s="461">
        <f t="shared" si="8"/>
        <v>0.44859813084112149</v>
      </c>
      <c r="J27" s="152"/>
      <c r="K27" s="153">
        <f>IF(D27=0,#N/A,D27/Population!C26*10000)</f>
        <v>22.841225626740947</v>
      </c>
      <c r="L27" s="153">
        <f>IF(E27=0,#N/A,E27/Population!D26*10000)</f>
        <v>29.971988795518207</v>
      </c>
      <c r="M27" s="153">
        <f>IF(F27=0,#N/A,F27/Population!E26*10000)</f>
        <v>35.393258426966291</v>
      </c>
      <c r="N27" s="153">
        <f>IF(G27=0,#N/A,G27/Population!F26*10000)</f>
        <v>40.616246498599445</v>
      </c>
      <c r="O27" s="154">
        <f>IF(H27=0,#N/A,H27/Population!G26*10000)</f>
        <v>43.13823717681111</v>
      </c>
      <c r="P27" s="466">
        <f t="shared" si="1"/>
        <v>9</v>
      </c>
      <c r="Q27" s="106"/>
      <c r="R27" s="456">
        <f>IDACI!C26</f>
        <v>10.4</v>
      </c>
      <c r="S27" s="457">
        <f t="shared" si="3"/>
        <v>33.37688</v>
      </c>
      <c r="T27" s="458">
        <f t="shared" si="4"/>
        <v>9.76135717681111</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12.099213551119178</v>
      </c>
      <c r="AH27" s="216">
        <f t="shared" si="7"/>
        <v>1</v>
      </c>
      <c r="AI27" s="239"/>
      <c r="AJ27" s="240"/>
    </row>
    <row r="28" spans="1:36" s="138" customFormat="1" ht="13.5" customHeight="1" x14ac:dyDescent="0.2">
      <c r="A28" s="610" t="e">
        <f>VLOOKUP(B28,Sheet1!$B$4:$C$25,2,FALSE)</f>
        <v>#N/A</v>
      </c>
      <c r="B28" s="149" t="s">
        <v>6</v>
      </c>
      <c r="C28" s="133"/>
      <c r="D28" s="150">
        <v>379</v>
      </c>
      <c r="E28" s="155">
        <v>489</v>
      </c>
      <c r="F28" s="150">
        <v>502</v>
      </c>
      <c r="G28" s="150">
        <v>417</v>
      </c>
      <c r="H28" s="678">
        <v>549</v>
      </c>
      <c r="I28" s="461">
        <f t="shared" si="8"/>
        <v>0.12269938650306748</v>
      </c>
      <c r="J28" s="152"/>
      <c r="K28" s="153">
        <f>IF(D28=0,#N/A,D28/Population!C27*10000)</f>
        <v>22.886473429951693</v>
      </c>
      <c r="L28" s="153">
        <f>IF(E28=0,#N/A,E28/Population!D27*10000)</f>
        <v>29.281437125748504</v>
      </c>
      <c r="M28" s="153">
        <f>IF(F28=0,#N/A,F28/Population!E27*10000)</f>
        <v>29.739336492890995</v>
      </c>
      <c r="N28" s="153">
        <f>IF(G28=0,#N/A,G28/Population!F27*10000)</f>
        <v>24.471830985915492</v>
      </c>
      <c r="O28" s="154">
        <f>IF(H28=0,#N/A,H28/Population!G27*10000)</f>
        <v>31.96301838019108</v>
      </c>
      <c r="P28" s="466">
        <f t="shared" si="1"/>
        <v>3</v>
      </c>
      <c r="Q28" s="106"/>
      <c r="R28" s="456">
        <f>IDACI!C27</f>
        <v>12.9</v>
      </c>
      <c r="S28" s="457">
        <f t="shared" si="3"/>
        <v>36.501130000000003</v>
      </c>
      <c r="T28" s="458">
        <f t="shared" si="4"/>
        <v>-4.5381116198089231</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675" t="s">
        <v>46</v>
      </c>
      <c r="C29" s="133"/>
      <c r="D29" s="155">
        <v>68</v>
      </c>
      <c r="E29" s="150">
        <v>89</v>
      </c>
      <c r="F29" s="150">
        <v>64</v>
      </c>
      <c r="G29" s="150">
        <v>145</v>
      </c>
      <c r="H29" s="678">
        <v>141</v>
      </c>
      <c r="I29" s="461">
        <f t="shared" si="8"/>
        <v>0.5842696629213483</v>
      </c>
      <c r="J29" s="152"/>
      <c r="K29" s="153">
        <f>IF(D29=0,#N/A,D29/Population!C28*10000)</f>
        <v>20.543806646525681</v>
      </c>
      <c r="L29" s="153">
        <f>IF(E29=0,#N/A,E29/Population!D28*10000)</f>
        <v>26.726726726726728</v>
      </c>
      <c r="M29" s="153">
        <f>IF(F29=0,#N/A,F29/Population!E28*10000)</f>
        <v>19.161676646706585</v>
      </c>
      <c r="N29" s="153">
        <f>IF(G29=0,#N/A,G29/Population!F28*10000)</f>
        <v>43.026706231454007</v>
      </c>
      <c r="O29" s="154">
        <f>IF(H29=0,#N/A,H29/Population!G28*10000)</f>
        <v>41.257022471910112</v>
      </c>
      <c r="P29" s="466">
        <f t="shared" si="1"/>
        <v>7</v>
      </c>
      <c r="Q29" s="106"/>
      <c r="R29" s="456">
        <f>IDACI!C28</f>
        <v>8.4</v>
      </c>
      <c r="S29" s="457">
        <f t="shared" si="3"/>
        <v>30.877479999999998</v>
      </c>
      <c r="T29" s="458">
        <f t="shared" si="4"/>
        <v>10.379542471910113</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65</v>
      </c>
      <c r="E30" s="150">
        <v>95</v>
      </c>
      <c r="F30" s="150">
        <v>48</v>
      </c>
      <c r="G30" s="150">
        <v>65</v>
      </c>
      <c r="H30" s="678">
        <v>46</v>
      </c>
      <c r="I30" s="461">
        <f t="shared" si="8"/>
        <v>-0.51578947368421058</v>
      </c>
      <c r="J30" s="152"/>
      <c r="K30" s="153">
        <f>IF(D30=0,#N/A,D30/Population!C29*10000)</f>
        <v>18.156424581005588</v>
      </c>
      <c r="L30" s="153">
        <f>IF(E30=0,#N/A,E30/Population!D29*10000)</f>
        <v>26.243093922651934</v>
      </c>
      <c r="M30" s="153">
        <f>IF(F30=0,#N/A,F30/Population!E29*10000)</f>
        <v>13.008130081300813</v>
      </c>
      <c r="N30" s="153">
        <f>IF(G30=0,#N/A,G30/Population!F29*10000)</f>
        <v>17.426273458445039</v>
      </c>
      <c r="O30" s="154">
        <f>IF(H30=0,#N/A,H30/Population!G29*10000)</f>
        <v>12.099213551119178</v>
      </c>
      <c r="P30" s="466">
        <f t="shared" si="1"/>
        <v>1</v>
      </c>
      <c r="Q30" s="106"/>
      <c r="R30" s="456">
        <f>IDACI!C29</f>
        <v>6.8000000000000007</v>
      </c>
      <c r="S30" s="457">
        <f t="shared" si="3"/>
        <v>28.877960000000002</v>
      </c>
      <c r="T30" s="458">
        <f t="shared" si="4"/>
        <v>-16.778746448880824</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6009</v>
      </c>
      <c r="E31" s="183">
        <f t="shared" ref="E31" si="11">IF(SUM(E9:E21,E23:E24,E27:E30)&gt;0,SUM(E9:E21,E23:E24,E27:E30),"")</f>
        <v>7196</v>
      </c>
      <c r="F31" s="183">
        <f>IF(SUM(F9:F21,F23:F24,F27:F30)&gt;0,SUM(F9:F21,F23:F24,F27:F30),"")</f>
        <v>7790</v>
      </c>
      <c r="G31" s="183">
        <f>IF(SUM(G9:G21,G23:G24,G27:G30)&gt;0,SUM(G9:G21,G23:G24,G27:G30),"")</f>
        <v>8066</v>
      </c>
      <c r="H31" s="184">
        <f>IF(SUM(H9:H21,H23:H24,H27:H30)&gt;0,SUM(H9:H21,H23:H24,H27:H30),"")</f>
        <v>7984</v>
      </c>
      <c r="I31" s="476">
        <f>IF(H31=0,"",(H31-E31)/E31)</f>
        <v>0.10950528071150639</v>
      </c>
      <c r="J31" s="152"/>
      <c r="K31" s="185">
        <f>IF(D31=0,#N/A,D31/Population!C30*10000)</f>
        <v>32.092501602221745</v>
      </c>
      <c r="L31" s="185">
        <f>IF(E31=0,#N/A,E31/Population!D30*10000)</f>
        <v>38.138647445410221</v>
      </c>
      <c r="M31" s="185">
        <f>IF(F31=0,#N/A,F31/Population!E30*10000)</f>
        <v>40.909568322655183</v>
      </c>
      <c r="N31" s="185">
        <f>IF(G31=0,#N/A,G31/Population!F30*10000)</f>
        <v>42.052030655336011</v>
      </c>
      <c r="O31" s="186">
        <f>H31/AD31*10000</f>
        <v>41.299549501782806</v>
      </c>
      <c r="P31" s="452" t="s">
        <v>90</v>
      </c>
      <c r="Q31" s="106"/>
      <c r="R31" s="454">
        <f>IDACI!C30</f>
        <v>14.45223640702325</v>
      </c>
      <c r="S31" s="185">
        <f t="shared" si="3"/>
        <v>38.440959837856951</v>
      </c>
      <c r="T31" s="459">
        <f t="shared" si="4"/>
        <v>2.858589663925855</v>
      </c>
      <c r="U31" s="175"/>
      <c r="V31" s="191"/>
      <c r="W31" s="208"/>
      <c r="X31" s="213" t="str">
        <f t="shared" si="2"/>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239"/>
      <c r="AJ31" s="240"/>
    </row>
    <row r="32" spans="1:36" s="138" customFormat="1" ht="13.5" customHeight="1" x14ac:dyDescent="0.2">
      <c r="A32" s="381"/>
      <c r="B32" s="437" t="s">
        <v>138</v>
      </c>
      <c r="C32" s="133"/>
      <c r="D32" s="438">
        <v>43100</v>
      </c>
      <c r="E32" s="438">
        <v>48300</v>
      </c>
      <c r="F32" s="438">
        <v>49700</v>
      </c>
      <c r="G32" s="438">
        <v>50310</v>
      </c>
      <c r="H32" s="439">
        <v>51080</v>
      </c>
      <c r="I32" s="477">
        <f>IF(H32=0,"",(H32-E32)/E32)</f>
        <v>5.7556935817805382E-2</v>
      </c>
      <c r="J32" s="152"/>
      <c r="K32" s="440">
        <f>IF(D32=0,#N/A,D32/Population!C31*10000)</f>
        <v>37.815310375082255</v>
      </c>
      <c r="L32" s="440">
        <f>IF(E32=0,#N/A,E32/Population!D31*10000)</f>
        <v>42.077202519405169</v>
      </c>
      <c r="M32" s="440">
        <f>IF(F32=0,#N/A,F32/Population!E31*10000)</f>
        <v>42.875505749803743</v>
      </c>
      <c r="N32" s="440">
        <f>IF(G32=0,#N/A,G32/Population!F31*10000)</f>
        <v>43.081375932316604</v>
      </c>
      <c r="O32" s="441">
        <f>IF(H32=0,#N/A,H32/Population!G31*10000)</f>
        <v>43.342214188092477</v>
      </c>
      <c r="P32" s="453" t="s">
        <v>90</v>
      </c>
      <c r="Q32" s="106"/>
      <c r="R32" s="455">
        <f>IDACI!C31</f>
        <v>19.902611588091716</v>
      </c>
      <c r="S32" s="440">
        <f t="shared" si="3"/>
        <v>45.252293701638216</v>
      </c>
      <c r="T32" s="460">
        <f t="shared" si="4"/>
        <v>-1.9100795135457389</v>
      </c>
      <c r="U32" s="175"/>
      <c r="V32" s="191"/>
      <c r="W32" s="208"/>
      <c r="X32" s="213" t="str">
        <f t="shared" si="2"/>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64"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64"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64" s="124" customFormat="1" ht="7.5" customHeight="1" thickBot="1" x14ac:dyDescent="0.25">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64"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R36" s="571">
        <v>3</v>
      </c>
      <c r="AS36" s="572">
        <v>4</v>
      </c>
      <c r="AT36" s="572">
        <v>5</v>
      </c>
      <c r="AU36" s="572">
        <v>6</v>
      </c>
      <c r="AV36" s="573">
        <v>7</v>
      </c>
      <c r="AW36" s="571">
        <v>3</v>
      </c>
      <c r="AX36" s="572">
        <v>4</v>
      </c>
      <c r="AY36" s="572">
        <v>5</v>
      </c>
      <c r="AZ36" s="572">
        <v>6</v>
      </c>
      <c r="BA36" s="573">
        <v>7</v>
      </c>
      <c r="BB36" s="582">
        <v>3</v>
      </c>
      <c r="BC36" s="583">
        <v>4</v>
      </c>
      <c r="BD36" s="583">
        <v>5</v>
      </c>
      <c r="BE36" s="583">
        <v>6</v>
      </c>
      <c r="BF36" s="573">
        <v>7</v>
      </c>
      <c r="BG36" s="583" t="str">
        <f>AK64</f>
        <v>Selected LA- (None)</v>
      </c>
      <c r="BH36" s="571">
        <v>3</v>
      </c>
      <c r="BI36" s="572">
        <v>4</v>
      </c>
      <c r="BJ36" s="572">
        <v>5</v>
      </c>
      <c r="BK36" s="572">
        <v>6</v>
      </c>
      <c r="BL36" s="573">
        <v>7</v>
      </c>
    </row>
    <row r="37" spans="1:64"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488" t="s">
        <v>88</v>
      </c>
      <c r="AM37" s="489"/>
      <c r="AN37" s="489"/>
      <c r="AO37" s="489"/>
      <c r="AP37" s="489"/>
      <c r="AQ37" s="569" t="s">
        <v>95</v>
      </c>
      <c r="AR37" s="574" t="s">
        <v>167</v>
      </c>
      <c r="AS37" s="54"/>
      <c r="AT37" s="54"/>
      <c r="AU37" s="54"/>
      <c r="AV37" s="575"/>
      <c r="AW37" s="574" t="s">
        <v>168</v>
      </c>
      <c r="AX37" s="54"/>
      <c r="AY37" s="54"/>
      <c r="AZ37" s="54"/>
      <c r="BA37" s="575"/>
      <c r="BB37" s="574" t="s">
        <v>208</v>
      </c>
      <c r="BC37" s="53"/>
      <c r="BD37" s="53"/>
      <c r="BE37" s="53"/>
      <c r="BF37" s="575"/>
      <c r="BG37" s="53"/>
      <c r="BH37" s="574" t="s">
        <v>169</v>
      </c>
      <c r="BI37" s="54"/>
      <c r="BJ37" s="54"/>
      <c r="BK37" s="54"/>
      <c r="BL37" s="575"/>
    </row>
    <row r="38" spans="1:64"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488"/>
      <c r="AM38" s="488"/>
      <c r="AN38" s="488"/>
      <c r="AO38" s="488"/>
      <c r="AP38" s="488"/>
      <c r="AQ38" s="570"/>
      <c r="AR38" s="576"/>
      <c r="AS38" s="530"/>
      <c r="AT38" s="530"/>
      <c r="AU38" s="530"/>
      <c r="AV38" s="400"/>
      <c r="AW38" s="576"/>
      <c r="AX38" s="530"/>
      <c r="AY38" s="530"/>
      <c r="AZ38" s="530"/>
      <c r="BA38" s="400"/>
      <c r="BB38" s="576"/>
      <c r="BC38" s="530"/>
      <c r="BD38" s="530"/>
      <c r="BE38" s="530"/>
      <c r="BF38" s="400"/>
      <c r="BG38" s="620"/>
      <c r="BH38" s="576"/>
      <c r="BI38" s="530"/>
      <c r="BJ38" s="530"/>
      <c r="BK38" s="530"/>
      <c r="BL38" s="400"/>
    </row>
    <row r="39" spans="1:64"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488">
        <f>D8</f>
        <v>2013</v>
      </c>
      <c r="AM39" s="488">
        <f>E8</f>
        <v>2014</v>
      </c>
      <c r="AN39" s="488">
        <f>F8</f>
        <v>2015</v>
      </c>
      <c r="AO39" s="488">
        <f>G8</f>
        <v>2016</v>
      </c>
      <c r="AP39" s="488">
        <f>H8</f>
        <v>2017</v>
      </c>
      <c r="AQ39" s="570"/>
      <c r="AR39" s="576">
        <f>K8</f>
        <v>2013</v>
      </c>
      <c r="AS39" s="530">
        <f>L8</f>
        <v>2014</v>
      </c>
      <c r="AT39" s="530">
        <f>M8</f>
        <v>2015</v>
      </c>
      <c r="AU39" s="530">
        <f>N8</f>
        <v>2016</v>
      </c>
      <c r="AV39" s="400">
        <f>O8</f>
        <v>2017</v>
      </c>
      <c r="AW39" s="576">
        <f t="shared" ref="AW39:BB39" si="12">AR39</f>
        <v>2013</v>
      </c>
      <c r="AX39" s="530">
        <f t="shared" si="12"/>
        <v>2014</v>
      </c>
      <c r="AY39" s="530">
        <f t="shared" si="12"/>
        <v>2015</v>
      </c>
      <c r="AZ39" s="530">
        <f t="shared" si="12"/>
        <v>2016</v>
      </c>
      <c r="BA39" s="400">
        <f t="shared" si="12"/>
        <v>2017</v>
      </c>
      <c r="BB39" s="576">
        <f t="shared" si="12"/>
        <v>2013</v>
      </c>
      <c r="BC39" s="530">
        <f t="shared" ref="BC39:BF39" si="13">AX39</f>
        <v>2014</v>
      </c>
      <c r="BD39" s="530">
        <f t="shared" si="13"/>
        <v>2015</v>
      </c>
      <c r="BE39" s="530">
        <f t="shared" si="13"/>
        <v>2016</v>
      </c>
      <c r="BF39" s="400">
        <f t="shared" si="13"/>
        <v>2017</v>
      </c>
      <c r="BG39" s="620"/>
      <c r="BH39" s="576">
        <f>AW39</f>
        <v>2013</v>
      </c>
      <c r="BI39" s="530">
        <f t="shared" ref="BI39" si="14">AX39</f>
        <v>2014</v>
      </c>
      <c r="BJ39" s="530">
        <f t="shared" ref="BJ39" si="15">AY39</f>
        <v>2015</v>
      </c>
      <c r="BK39" s="530">
        <f t="shared" ref="BK39" si="16">AZ39</f>
        <v>2016</v>
      </c>
      <c r="BL39" s="400">
        <f t="shared" ref="BL39" si="17">BA39</f>
        <v>2017</v>
      </c>
    </row>
    <row r="40" spans="1:64"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8">IF(AI40=TRUE,B9,"")</f>
        <v>Bracknell Forest</v>
      </c>
      <c r="AL40" s="201">
        <f t="shared" ref="AL40:AP62" si="19">VLOOKUP($AK40,$B$9:$O$32,AL$36,FALSE)</f>
        <v>42.105263157894733</v>
      </c>
      <c r="AM40" s="201">
        <f t="shared" si="19"/>
        <v>39.852398523985237</v>
      </c>
      <c r="AN40" s="201">
        <f t="shared" si="19"/>
        <v>43.884892086330929</v>
      </c>
      <c r="AO40" s="201">
        <f t="shared" si="19"/>
        <v>40.780141843971627</v>
      </c>
      <c r="AP40" s="201">
        <f t="shared" si="19"/>
        <v>62.468942997089513</v>
      </c>
      <c r="AQ40" s="202">
        <f>VLOOKUP(AK40,$B$9:$T$32,17,FALSE)</f>
        <v>11</v>
      </c>
      <c r="AR40" s="577" t="e">
        <f>VLOOKUP($AK40,$B$110:$H$133,AR$36,FALSE)</f>
        <v>#N/A</v>
      </c>
      <c r="AS40" s="467">
        <f t="shared" ref="AS40:AV55" si="20">VLOOKUP($AK40,$B$110:$H$133,AS$36,FALSE)</f>
        <v>8.5271317829457363E-2</v>
      </c>
      <c r="AT40" s="467">
        <f t="shared" si="20"/>
        <v>5.3846153846153849E-2</v>
      </c>
      <c r="AU40" s="467">
        <f t="shared" si="20"/>
        <v>0.12162162162162163</v>
      </c>
      <c r="AV40" s="578">
        <f t="shared" si="20"/>
        <v>8.9743589743589744E-2</v>
      </c>
      <c r="AW40" s="577">
        <f>VLOOKUP($AK40,$B$145:$H$168,AW$36,FALSE)</f>
        <v>0.17307692307692307</v>
      </c>
      <c r="AX40" s="467">
        <f t="shared" ref="AX40:BA40" si="21">VLOOKUP($AK40,$B$145:$H$168,AX$36,FALSE)</f>
        <v>0.128</v>
      </c>
      <c r="AY40" s="467">
        <f t="shared" si="21"/>
        <v>0.1388888888888889</v>
      </c>
      <c r="AZ40" s="467">
        <f t="shared" si="21"/>
        <v>0.24822695035460993</v>
      </c>
      <c r="BA40" s="578">
        <f t="shared" si="21"/>
        <v>0.26146788990825687</v>
      </c>
      <c r="BB40" s="577" t="e">
        <f>VLOOKUP($AK40,#REF!,BB$36,FALSE)</f>
        <v>#REF!</v>
      </c>
      <c r="BC40" s="467" t="e">
        <f>VLOOKUP($AK40,#REF!,BC$36,FALSE)</f>
        <v>#REF!</v>
      </c>
      <c r="BD40" s="467" t="e">
        <f>VLOOKUP($AK40,#REF!,BD$36,FALSE)</f>
        <v>#REF!</v>
      </c>
      <c r="BE40" s="467" t="e">
        <f>VLOOKUP($AK40,#REF!,BE$36,FALSE)</f>
        <v>#REF!</v>
      </c>
      <c r="BF40" s="578" t="e">
        <f>VLOOKUP($AK40,#REF!,BF$36,FALSE)</f>
        <v>#REF!</v>
      </c>
      <c r="BG40" s="467" t="b">
        <f>IF($AK40=$Y$4,BF40)</f>
        <v>0</v>
      </c>
      <c r="BH40" s="577">
        <f t="shared" ref="BH40:BL49" si="22">VLOOKUP($AK40,$B$180:$H$203,BH$36,FALSE)</f>
        <v>0.95</v>
      </c>
      <c r="BI40" s="467">
        <f t="shared" si="22"/>
        <v>1</v>
      </c>
      <c r="BJ40" s="467">
        <f t="shared" si="22"/>
        <v>1</v>
      </c>
      <c r="BK40" s="467">
        <f t="shared" si="22"/>
        <v>0.98484848484848486</v>
      </c>
      <c r="BL40" s="578">
        <f t="shared" si="22"/>
        <v>0.97727272727272729</v>
      </c>
    </row>
    <row r="41" spans="1:64"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23">B9</f>
        <v>Bracknell Forest</v>
      </c>
      <c r="Z41" s="86">
        <v>2</v>
      </c>
      <c r="AA41" s="221">
        <f>IF(H9&gt;0,IDACI!D8,0)</f>
        <v>23799</v>
      </c>
      <c r="AB41" s="221">
        <f>IF(H9&gt;0,IDACI!E8,0)</f>
        <v>2617.89</v>
      </c>
      <c r="AC41" s="100"/>
      <c r="AD41" s="100"/>
      <c r="AE41" s="100"/>
      <c r="AF41" s="100"/>
      <c r="AG41" s="100"/>
      <c r="AH41" s="100"/>
      <c r="AI41" s="363" t="b">
        <v>1</v>
      </c>
      <c r="AJ41" s="240" t="s">
        <v>47</v>
      </c>
      <c r="AK41" s="138" t="str">
        <f t="shared" si="18"/>
        <v>Brighton &amp; Hove</v>
      </c>
      <c r="AL41" s="201">
        <f t="shared" si="19"/>
        <v>55.577689243027891</v>
      </c>
      <c r="AM41" s="201">
        <f t="shared" si="19"/>
        <v>57.029702970297031</v>
      </c>
      <c r="AN41" s="201">
        <f t="shared" si="19"/>
        <v>60.588235294117652</v>
      </c>
      <c r="AO41" s="201">
        <f t="shared" si="19"/>
        <v>76.5625</v>
      </c>
      <c r="AP41" s="201">
        <f t="shared" si="19"/>
        <v>71.566467112575808</v>
      </c>
      <c r="AQ41" s="202">
        <f t="shared" ref="AQ41:AQ63" si="24">VLOOKUP(AK41,$B$9:$T$31,17,FALSE)</f>
        <v>18.3</v>
      </c>
      <c r="AR41" s="577">
        <f t="shared" ref="AR41:AV63" si="25">VLOOKUP($AK41,$B$110:$H$133,AR$36,FALSE)</f>
        <v>4.7353760445682451E-2</v>
      </c>
      <c r="AS41" s="467">
        <f t="shared" si="20"/>
        <v>5.232558139534884E-2</v>
      </c>
      <c r="AT41" s="467">
        <f t="shared" si="20"/>
        <v>2.865329512893983E-2</v>
      </c>
      <c r="AU41" s="467">
        <f t="shared" si="20"/>
        <v>7.6704545454545456E-2</v>
      </c>
      <c r="AV41" s="578">
        <f t="shared" si="20"/>
        <v>3.255813953488372E-2</v>
      </c>
      <c r="AW41" s="577">
        <f t="shared" ref="AW41:BA63" si="26">VLOOKUP($AK41,$B$145:$H$168,AW$36,FALSE)</f>
        <v>0.14501510574018128</v>
      </c>
      <c r="AX41" s="467">
        <f t="shared" si="26"/>
        <v>0.27478753541076489</v>
      </c>
      <c r="AY41" s="467">
        <f t="shared" si="26"/>
        <v>0.21832884097035041</v>
      </c>
      <c r="AZ41" s="467">
        <f t="shared" si="26"/>
        <v>0.25517241379310346</v>
      </c>
      <c r="BA41" s="578">
        <f t="shared" si="26"/>
        <v>0.21897810218978103</v>
      </c>
      <c r="BB41" s="577" t="e">
        <f>VLOOKUP($AK41,#REF!,BB$36,FALSE)</f>
        <v>#REF!</v>
      </c>
      <c r="BC41" s="467" t="e">
        <f>VLOOKUP($AK41,#REF!,BC$36,FALSE)</f>
        <v>#REF!</v>
      </c>
      <c r="BD41" s="467" t="e">
        <f>VLOOKUP($AK41,#REF!,BD$36,FALSE)</f>
        <v>#REF!</v>
      </c>
      <c r="BE41" s="467" t="e">
        <f>VLOOKUP($AK41,#REF!,BE$36,FALSE)</f>
        <v>#REF!</v>
      </c>
      <c r="BF41" s="578" t="e">
        <f>VLOOKUP($AK41,#REF!,BF$36,FALSE)</f>
        <v>#REF!</v>
      </c>
      <c r="BG41" s="467" t="b">
        <f t="shared" ref="BG41:BG64" si="27">IF($AK41=$Y$4,BF41)</f>
        <v>0</v>
      </c>
      <c r="BH41" s="577">
        <f t="shared" si="22"/>
        <v>0.99435028248587576</v>
      </c>
      <c r="BI41" s="467">
        <f t="shared" si="22"/>
        <v>0.99543378995433784</v>
      </c>
      <c r="BJ41" s="467">
        <f t="shared" si="22"/>
        <v>1</v>
      </c>
      <c r="BK41" s="467">
        <f t="shared" si="22"/>
        <v>0.98006644518272423</v>
      </c>
      <c r="BL41" s="578" t="e">
        <f t="shared" si="22"/>
        <v>#N/A</v>
      </c>
    </row>
    <row r="42" spans="1:64"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23"/>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8"/>
        <v>Buckinghamshire</v>
      </c>
      <c r="AL42" s="201">
        <f t="shared" si="19"/>
        <v>16.33705932932072</v>
      </c>
      <c r="AM42" s="201">
        <f t="shared" si="19"/>
        <v>20.578231292517007</v>
      </c>
      <c r="AN42" s="201">
        <f t="shared" si="19"/>
        <v>27.922624053826748</v>
      </c>
      <c r="AO42" s="201">
        <f t="shared" si="19"/>
        <v>37.645107794361529</v>
      </c>
      <c r="AP42" s="201">
        <f t="shared" si="19"/>
        <v>45.251830939814248</v>
      </c>
      <c r="AQ42" s="202">
        <f t="shared" si="24"/>
        <v>9.8000000000000007</v>
      </c>
      <c r="AR42" s="577">
        <f t="shared" si="25"/>
        <v>6.070287539936102E-2</v>
      </c>
      <c r="AS42" s="467">
        <f t="shared" si="20"/>
        <v>9.166666666666666E-2</v>
      </c>
      <c r="AT42" s="467">
        <f t="shared" si="20"/>
        <v>2.8248587570621469E-2</v>
      </c>
      <c r="AU42" s="467">
        <f t="shared" si="20"/>
        <v>3.5490605427974949E-2</v>
      </c>
      <c r="AV42" s="578">
        <f t="shared" si="20"/>
        <v>2.4077046548956663E-2</v>
      </c>
      <c r="AW42" s="577">
        <f t="shared" si="26"/>
        <v>0.1050228310502283</v>
      </c>
      <c r="AX42" s="467">
        <f t="shared" si="26"/>
        <v>0.2226027397260274</v>
      </c>
      <c r="AY42" s="467">
        <f t="shared" si="26"/>
        <v>0.16816143497757849</v>
      </c>
      <c r="AZ42" s="467">
        <f t="shared" si="26"/>
        <v>0.19281045751633988</v>
      </c>
      <c r="BA42" s="578">
        <f t="shared" si="26"/>
        <v>0.14344827586206896</v>
      </c>
      <c r="BB42" s="577" t="e">
        <f>VLOOKUP($AK42,#REF!,BB$36,FALSE)</f>
        <v>#REF!</v>
      </c>
      <c r="BC42" s="467" t="e">
        <f>VLOOKUP($AK42,#REF!,BC$36,FALSE)</f>
        <v>#REF!</v>
      </c>
      <c r="BD42" s="467" t="e">
        <f>VLOOKUP($AK42,#REF!,BD$36,FALSE)</f>
        <v>#REF!</v>
      </c>
      <c r="BE42" s="467" t="e">
        <f>VLOOKUP($AK42,#REF!,BE$36,FALSE)</f>
        <v>#REF!</v>
      </c>
      <c r="BF42" s="578" t="e">
        <f>VLOOKUP($AK42,#REF!,BF$36,FALSE)</f>
        <v>#REF!</v>
      </c>
      <c r="BG42" s="467" t="b">
        <f t="shared" si="27"/>
        <v>0</v>
      </c>
      <c r="BH42" s="577">
        <f t="shared" si="22"/>
        <v>0.89928057553956831</v>
      </c>
      <c r="BI42" s="467">
        <f t="shared" si="22"/>
        <v>0.79374999999999996</v>
      </c>
      <c r="BJ42" s="467">
        <f t="shared" si="22"/>
        <v>0.78801843317972353</v>
      </c>
      <c r="BK42" s="467">
        <f t="shared" si="22"/>
        <v>0.9285714285714286</v>
      </c>
      <c r="BL42" s="578">
        <f t="shared" si="22"/>
        <v>0.84571428571428575</v>
      </c>
    </row>
    <row r="43" spans="1:64"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23"/>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8"/>
        <v>East Sussex</v>
      </c>
      <c r="AL43" s="201">
        <f t="shared" si="19"/>
        <v>52.298850574712638</v>
      </c>
      <c r="AM43" s="201">
        <f t="shared" si="19"/>
        <v>58.492366412213741</v>
      </c>
      <c r="AN43" s="201">
        <f t="shared" si="19"/>
        <v>44.497153700189756</v>
      </c>
      <c r="AO43" s="201">
        <f t="shared" si="19"/>
        <v>43.059490084985839</v>
      </c>
      <c r="AP43" s="201">
        <f t="shared" si="19"/>
        <v>44.843896037687756</v>
      </c>
      <c r="AQ43" s="202">
        <f t="shared" si="24"/>
        <v>17.399999999999999</v>
      </c>
      <c r="AR43" s="577">
        <f t="shared" si="25"/>
        <v>8.4720121028744322E-2</v>
      </c>
      <c r="AS43" s="467">
        <f t="shared" si="20"/>
        <v>0.10039370078740158</v>
      </c>
      <c r="AT43" s="467">
        <f t="shared" si="20"/>
        <v>0.10641399416909621</v>
      </c>
      <c r="AU43" s="467">
        <f t="shared" si="20"/>
        <v>7.4626865671641784E-2</v>
      </c>
      <c r="AV43" s="578">
        <f t="shared" si="20"/>
        <v>8.9249492900608518E-2</v>
      </c>
      <c r="AW43" s="577">
        <f t="shared" si="26"/>
        <v>0.18867924528301888</v>
      </c>
      <c r="AX43" s="467">
        <f t="shared" si="26"/>
        <v>0.19618055555555555</v>
      </c>
      <c r="AY43" s="467">
        <f t="shared" si="26"/>
        <v>0.20446096654275092</v>
      </c>
      <c r="AZ43" s="467">
        <f t="shared" si="26"/>
        <v>0.24943820224719102</v>
      </c>
      <c r="BA43" s="578">
        <f t="shared" si="26"/>
        <v>0.28352490421455939</v>
      </c>
      <c r="BB43" s="577" t="e">
        <f>VLOOKUP($AK43,#REF!,BB$36,FALSE)</f>
        <v>#REF!</v>
      </c>
      <c r="BC43" s="467" t="e">
        <f>VLOOKUP($AK43,#REF!,BC$36,FALSE)</f>
        <v>#REF!</v>
      </c>
      <c r="BD43" s="467" t="e">
        <f>VLOOKUP($AK43,#REF!,BD$36,FALSE)</f>
        <v>#REF!</v>
      </c>
      <c r="BE43" s="467" t="e">
        <f>VLOOKUP($AK43,#REF!,BE$36,FALSE)</f>
        <v>#REF!</v>
      </c>
      <c r="BF43" s="578" t="e">
        <f>VLOOKUP($AK43,#REF!,BF$36,FALSE)</f>
        <v>#REF!</v>
      </c>
      <c r="BG43" s="467" t="b">
        <f t="shared" si="27"/>
        <v>0</v>
      </c>
      <c r="BH43" s="577">
        <f t="shared" si="22"/>
        <v>0.98345153664302598</v>
      </c>
      <c r="BI43" s="467">
        <f t="shared" si="22"/>
        <v>0.99564270152505452</v>
      </c>
      <c r="BJ43" s="467">
        <f t="shared" si="22"/>
        <v>0.99212598425196852</v>
      </c>
      <c r="BK43" s="467">
        <f t="shared" si="22"/>
        <v>0.97667638483965014</v>
      </c>
      <c r="BL43" s="578">
        <f t="shared" si="22"/>
        <v>0.92121212121212126</v>
      </c>
    </row>
    <row r="44" spans="1:64"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23"/>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8"/>
        <v>Hampshire</v>
      </c>
      <c r="AL44" s="201">
        <f t="shared" si="19"/>
        <v>32.360270558917762</v>
      </c>
      <c r="AM44" s="201">
        <f t="shared" si="19"/>
        <v>39.411138701667255</v>
      </c>
      <c r="AN44" s="201">
        <f t="shared" si="19"/>
        <v>48.099467140319717</v>
      </c>
      <c r="AO44" s="201">
        <f t="shared" si="19"/>
        <v>51.117417523944667</v>
      </c>
      <c r="AP44" s="201">
        <f t="shared" si="19"/>
        <v>44.661958831787437</v>
      </c>
      <c r="AQ44" s="202">
        <f t="shared" si="24"/>
        <v>11.799999999999999</v>
      </c>
      <c r="AR44" s="577">
        <f t="shared" si="25"/>
        <v>5.2376333656644035E-2</v>
      </c>
      <c r="AS44" s="467">
        <f t="shared" si="20"/>
        <v>3.1662269129287601E-2</v>
      </c>
      <c r="AT44" s="467">
        <f t="shared" si="20"/>
        <v>2.7112232030264818E-2</v>
      </c>
      <c r="AU44" s="467">
        <f t="shared" si="20"/>
        <v>4.1009463722397478E-2</v>
      </c>
      <c r="AV44" s="578">
        <f t="shared" si="20"/>
        <v>4.9170954831332186E-2</v>
      </c>
      <c r="AW44" s="577">
        <f t="shared" si="26"/>
        <v>0.1406113537117904</v>
      </c>
      <c r="AX44" s="467">
        <f t="shared" si="26"/>
        <v>0.17388059701492536</v>
      </c>
      <c r="AY44" s="467">
        <f t="shared" si="26"/>
        <v>0.1632208922742111</v>
      </c>
      <c r="AZ44" s="467">
        <f t="shared" si="26"/>
        <v>0.20095693779904306</v>
      </c>
      <c r="BA44" s="578">
        <f t="shared" si="26"/>
        <v>0.24380952380952381</v>
      </c>
      <c r="BB44" s="577" t="e">
        <f>VLOOKUP($AK44,#REF!,BB$36,FALSE)</f>
        <v>#REF!</v>
      </c>
      <c r="BC44" s="467" t="e">
        <f>VLOOKUP($AK44,#REF!,BC$36,FALSE)</f>
        <v>#REF!</v>
      </c>
      <c r="BD44" s="467" t="e">
        <f>VLOOKUP($AK44,#REF!,BD$36,FALSE)</f>
        <v>#REF!</v>
      </c>
      <c r="BE44" s="467" t="e">
        <f>VLOOKUP($AK44,#REF!,BE$36,FALSE)</f>
        <v>#REF!</v>
      </c>
      <c r="BF44" s="578" t="e">
        <f>VLOOKUP($AK44,#REF!,BF$36,FALSE)</f>
        <v>#REF!</v>
      </c>
      <c r="BG44" s="467" t="b">
        <f t="shared" si="27"/>
        <v>0</v>
      </c>
      <c r="BH44" s="577">
        <f t="shared" si="22"/>
        <v>0.94923076923076921</v>
      </c>
      <c r="BI44" s="467">
        <f t="shared" si="22"/>
        <v>0.86363636363636365</v>
      </c>
      <c r="BJ44" s="467">
        <f t="shared" si="22"/>
        <v>0.8628691983122363</v>
      </c>
      <c r="BK44" s="467">
        <f t="shared" si="22"/>
        <v>0.88361683079677711</v>
      </c>
      <c r="BL44" s="578">
        <f t="shared" si="22"/>
        <v>0.87581699346405228</v>
      </c>
    </row>
    <row r="45" spans="1:64"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23"/>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8"/>
        <v>Isle of Wight</v>
      </c>
      <c r="AL45" s="201">
        <f t="shared" si="19"/>
        <v>38.846153846153847</v>
      </c>
      <c r="AM45" s="201">
        <f t="shared" si="19"/>
        <v>63.565891472868216</v>
      </c>
      <c r="AN45" s="201">
        <f t="shared" si="19"/>
        <v>99.607843137254903</v>
      </c>
      <c r="AO45" s="201">
        <f t="shared" si="19"/>
        <v>84.584980237154156</v>
      </c>
      <c r="AP45" s="201">
        <f t="shared" si="19"/>
        <v>78.968253968253975</v>
      </c>
      <c r="AQ45" s="202">
        <f t="shared" si="24"/>
        <v>20.399999999999999</v>
      </c>
      <c r="AR45" s="577" t="e">
        <f t="shared" si="25"/>
        <v>#N/A</v>
      </c>
      <c r="AS45" s="467" t="e">
        <f t="shared" si="20"/>
        <v>#N/A</v>
      </c>
      <c r="AT45" s="467">
        <f t="shared" si="20"/>
        <v>3.608247422680412E-2</v>
      </c>
      <c r="AU45" s="467">
        <f t="shared" si="20"/>
        <v>4.5180722891566265E-2</v>
      </c>
      <c r="AV45" s="578">
        <f t="shared" si="20"/>
        <v>3.6885245901639344E-2</v>
      </c>
      <c r="AW45" s="577">
        <f t="shared" si="26"/>
        <v>0.19672131147540983</v>
      </c>
      <c r="AX45" s="467">
        <f t="shared" si="26"/>
        <v>0.14634146341463414</v>
      </c>
      <c r="AY45" s="467">
        <f t="shared" si="26"/>
        <v>0.15438596491228071</v>
      </c>
      <c r="AZ45" s="467">
        <f t="shared" si="26"/>
        <v>0.14726027397260275</v>
      </c>
      <c r="BA45" s="578">
        <f t="shared" si="26"/>
        <v>0.20779220779220781</v>
      </c>
      <c r="BB45" s="577" t="e">
        <f>VLOOKUP($AK45,#REF!,BB$36,FALSE)</f>
        <v>#REF!</v>
      </c>
      <c r="BC45" s="467" t="e">
        <f>VLOOKUP($AK45,#REF!,BC$36,FALSE)</f>
        <v>#REF!</v>
      </c>
      <c r="BD45" s="467" t="e">
        <f>VLOOKUP($AK45,#REF!,BD$36,FALSE)</f>
        <v>#REF!</v>
      </c>
      <c r="BE45" s="467" t="e">
        <f>VLOOKUP($AK45,#REF!,BE$36,FALSE)</f>
        <v>#REF!</v>
      </c>
      <c r="BF45" s="578" t="e">
        <f>VLOOKUP($AK45,#REF!,BF$36,FALSE)</f>
        <v>#REF!</v>
      </c>
      <c r="BG45" s="467" t="b">
        <f t="shared" si="27"/>
        <v>0</v>
      </c>
      <c r="BH45" s="577">
        <f t="shared" si="22"/>
        <v>0.92592592592592593</v>
      </c>
      <c r="BI45" s="467">
        <f t="shared" si="22"/>
        <v>0.97029702970297027</v>
      </c>
      <c r="BJ45" s="467">
        <f t="shared" si="22"/>
        <v>0.88775510204081631</v>
      </c>
      <c r="BK45" s="467">
        <f t="shared" si="22"/>
        <v>0.97241379310344822</v>
      </c>
      <c r="BL45" s="578">
        <f t="shared" si="22"/>
        <v>0.875</v>
      </c>
    </row>
    <row r="46" spans="1:64"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23"/>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8"/>
        <v>Kent</v>
      </c>
      <c r="AL46" s="201">
        <f t="shared" si="19"/>
        <v>30.84285273232479</v>
      </c>
      <c r="AM46" s="201">
        <f t="shared" si="19"/>
        <v>36.578624078624081</v>
      </c>
      <c r="AN46" s="201">
        <f t="shared" si="19"/>
        <v>37.831251903746576</v>
      </c>
      <c r="AO46" s="201">
        <f t="shared" si="19"/>
        <v>31.74939467312349</v>
      </c>
      <c r="AP46" s="201">
        <f t="shared" si="19"/>
        <v>35.58077737242715</v>
      </c>
      <c r="AQ46" s="202">
        <f t="shared" si="24"/>
        <v>17.8</v>
      </c>
      <c r="AR46" s="577">
        <f t="shared" si="25"/>
        <v>8.0204778156996587E-2</v>
      </c>
      <c r="AS46" s="467">
        <f t="shared" si="20"/>
        <v>4.9050632911392403E-2</v>
      </c>
      <c r="AT46" s="467">
        <f t="shared" si="20"/>
        <v>2.176696542893726E-2</v>
      </c>
      <c r="AU46" s="467">
        <f t="shared" si="20"/>
        <v>2.911978821972204E-2</v>
      </c>
      <c r="AV46" s="578">
        <f t="shared" si="20"/>
        <v>3.8029386343993082E-2</v>
      </c>
      <c r="AW46" s="577">
        <f t="shared" si="26"/>
        <v>0.19657422512234909</v>
      </c>
      <c r="AX46" s="467">
        <f t="shared" si="26"/>
        <v>0.18113975576662145</v>
      </c>
      <c r="AY46" s="467">
        <f t="shared" si="26"/>
        <v>0.18411330049261085</v>
      </c>
      <c r="AZ46" s="467">
        <f t="shared" si="26"/>
        <v>0.20090978013646701</v>
      </c>
      <c r="BA46" s="578">
        <f t="shared" si="26"/>
        <v>0.19414483821263481</v>
      </c>
      <c r="BB46" s="577" t="e">
        <f>VLOOKUP($AK46,#REF!,BB$36,FALSE)</f>
        <v>#REF!</v>
      </c>
      <c r="BC46" s="467" t="e">
        <f>VLOOKUP($AK46,#REF!,BC$36,FALSE)</f>
        <v>#REF!</v>
      </c>
      <c r="BD46" s="467" t="e">
        <f>VLOOKUP($AK46,#REF!,BD$36,FALSE)</f>
        <v>#REF!</v>
      </c>
      <c r="BE46" s="467" t="e">
        <f>VLOOKUP($AK46,#REF!,BE$36,FALSE)</f>
        <v>#REF!</v>
      </c>
      <c r="BF46" s="578" t="e">
        <f>VLOOKUP($AK46,#REF!,BF$36,FALSE)</f>
        <v>#REF!</v>
      </c>
      <c r="BG46" s="467" t="b">
        <f t="shared" si="27"/>
        <v>0</v>
      </c>
      <c r="BH46" s="577">
        <f t="shared" si="22"/>
        <v>0.98391812865497075</v>
      </c>
      <c r="BI46" s="467">
        <f t="shared" si="22"/>
        <v>0.95764705882352941</v>
      </c>
      <c r="BJ46" s="467">
        <f t="shared" si="22"/>
        <v>0.99395405078597343</v>
      </c>
      <c r="BK46" s="467">
        <f t="shared" si="22"/>
        <v>1</v>
      </c>
      <c r="BL46" s="578">
        <f t="shared" si="22"/>
        <v>1</v>
      </c>
    </row>
    <row r="47" spans="1:64"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23"/>
        <v>Kent</v>
      </c>
      <c r="Z47" s="86">
        <v>8</v>
      </c>
      <c r="AA47" s="221">
        <f>IF(H15&gt;0,IDACI!D14,0)</f>
        <v>286168</v>
      </c>
      <c r="AB47" s="221">
        <f>IF(H15&gt;0,IDACI!E14,0)</f>
        <v>50937.904000000002</v>
      </c>
      <c r="AC47" s="88"/>
      <c r="AD47" s="100"/>
      <c r="AE47" s="100"/>
      <c r="AF47" s="100"/>
      <c r="AG47" s="100"/>
      <c r="AH47" s="100"/>
      <c r="AI47" s="363" t="b">
        <v>1</v>
      </c>
      <c r="AJ47" s="240" t="s">
        <v>3</v>
      </c>
      <c r="AK47" s="138" t="str">
        <f t="shared" si="18"/>
        <v>Medway</v>
      </c>
      <c r="AL47" s="201">
        <f t="shared" si="19"/>
        <v>32.840722495894909</v>
      </c>
      <c r="AM47" s="201">
        <f t="shared" si="19"/>
        <v>58.116883116883123</v>
      </c>
      <c r="AN47" s="201">
        <f t="shared" si="19"/>
        <v>76</v>
      </c>
      <c r="AO47" s="201">
        <f t="shared" si="19"/>
        <v>85.284810126582272</v>
      </c>
      <c r="AP47" s="201">
        <f t="shared" si="19"/>
        <v>49.138891941535711</v>
      </c>
      <c r="AQ47" s="202">
        <f t="shared" si="24"/>
        <v>22</v>
      </c>
      <c r="AR47" s="577">
        <f t="shared" si="25"/>
        <v>7.0028011204481794E-2</v>
      </c>
      <c r="AS47" s="467">
        <f t="shared" si="20"/>
        <v>8.6580086580086577E-2</v>
      </c>
      <c r="AT47" s="467">
        <f t="shared" si="20"/>
        <v>5.2132701421800945E-2</v>
      </c>
      <c r="AU47" s="467">
        <f t="shared" si="20"/>
        <v>4.4715447154471545E-2</v>
      </c>
      <c r="AV47" s="578">
        <f t="shared" si="20"/>
        <v>6.0109289617486336E-2</v>
      </c>
      <c r="AW47" s="577">
        <f t="shared" si="26"/>
        <v>0.1875</v>
      </c>
      <c r="AX47" s="467">
        <f t="shared" si="26"/>
        <v>0.14948453608247422</v>
      </c>
      <c r="AY47" s="467">
        <f t="shared" si="26"/>
        <v>0.14842300556586271</v>
      </c>
      <c r="AZ47" s="467">
        <f t="shared" si="26"/>
        <v>0.18165467625899281</v>
      </c>
      <c r="BA47" s="578">
        <f t="shared" si="26"/>
        <v>0.20987654320987653</v>
      </c>
      <c r="BB47" s="577" t="e">
        <f>VLOOKUP($AK47,#REF!,BB$36,FALSE)</f>
        <v>#REF!</v>
      </c>
      <c r="BC47" s="467" t="e">
        <f>VLOOKUP($AK47,#REF!,BC$36,FALSE)</f>
        <v>#REF!</v>
      </c>
      <c r="BD47" s="467" t="e">
        <f>VLOOKUP($AK47,#REF!,BD$36,FALSE)</f>
        <v>#REF!</v>
      </c>
      <c r="BE47" s="467" t="e">
        <f>VLOOKUP($AK47,#REF!,BE$36,FALSE)</f>
        <v>#REF!</v>
      </c>
      <c r="BF47" s="578" t="e">
        <f>VLOOKUP($AK47,#REF!,BF$36,FALSE)</f>
        <v>#REF!</v>
      </c>
      <c r="BG47" s="467" t="b">
        <f t="shared" si="27"/>
        <v>0</v>
      </c>
      <c r="BH47" s="577">
        <f t="shared" si="22"/>
        <v>0.97727272727272729</v>
      </c>
      <c r="BI47" s="467">
        <f t="shared" si="22"/>
        <v>0.97424892703862664</v>
      </c>
      <c r="BJ47" s="467">
        <f t="shared" si="22"/>
        <v>0.96296296296296291</v>
      </c>
      <c r="BK47" s="467">
        <f t="shared" si="22"/>
        <v>0.98987341772151893</v>
      </c>
      <c r="BL47" s="578">
        <f t="shared" si="22"/>
        <v>0.97844827586206895</v>
      </c>
    </row>
    <row r="48" spans="1:64"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23"/>
        <v>Medway</v>
      </c>
      <c r="Z48" s="86">
        <v>9</v>
      </c>
      <c r="AA48" s="221">
        <f>IF(H16&gt;0,IDACI!D15,0)</f>
        <v>54280</v>
      </c>
      <c r="AB48" s="221">
        <f>IF(H16&gt;0,IDACI!E15,0)</f>
        <v>11941.6</v>
      </c>
      <c r="AC48" s="100"/>
      <c r="AD48" s="100"/>
      <c r="AE48" s="100"/>
      <c r="AF48" s="100"/>
      <c r="AG48" s="100"/>
      <c r="AH48" s="100"/>
      <c r="AI48" s="363" t="b">
        <v>1</v>
      </c>
      <c r="AJ48" s="240" t="s">
        <v>13</v>
      </c>
      <c r="AK48" s="138" t="str">
        <f t="shared" si="18"/>
        <v>Milton Keynes</v>
      </c>
      <c r="AL48" s="201">
        <f t="shared" si="19"/>
        <v>6.3091482649842279</v>
      </c>
      <c r="AM48" s="201">
        <f t="shared" si="19"/>
        <v>5.15625</v>
      </c>
      <c r="AN48" s="201">
        <f t="shared" si="19"/>
        <v>8.7423312883435589</v>
      </c>
      <c r="AO48" s="201">
        <f t="shared" si="19"/>
        <v>13.918305597579424</v>
      </c>
      <c r="AP48" s="201">
        <f t="shared" si="19"/>
        <v>13.403627915289071</v>
      </c>
      <c r="AQ48" s="202">
        <f t="shared" si="24"/>
        <v>19.7</v>
      </c>
      <c r="AR48" s="577" t="e">
        <f t="shared" si="25"/>
        <v>#N/A</v>
      </c>
      <c r="AS48" s="467">
        <f t="shared" si="20"/>
        <v>1.4925373134328358E-9</v>
      </c>
      <c r="AT48" s="467">
        <f t="shared" si="20"/>
        <v>0</v>
      </c>
      <c r="AU48" s="467" t="e">
        <f t="shared" si="20"/>
        <v>#N/A</v>
      </c>
      <c r="AV48" s="578">
        <f t="shared" si="20"/>
        <v>0</v>
      </c>
      <c r="AW48" s="577">
        <f t="shared" si="26"/>
        <v>0.1</v>
      </c>
      <c r="AX48" s="467">
        <f t="shared" si="26"/>
        <v>1.6666666666666666E-2</v>
      </c>
      <c r="AY48" s="467">
        <f t="shared" si="26"/>
        <v>8.247422680412371E-2</v>
      </c>
      <c r="AZ48" s="467" t="e">
        <f t="shared" si="26"/>
        <v>#N/A</v>
      </c>
      <c r="BA48" s="578">
        <f t="shared" si="26"/>
        <v>8.8235294117647065E-2</v>
      </c>
      <c r="BB48" s="577" t="e">
        <f>VLOOKUP($AK48,#REF!,BB$36,FALSE)</f>
        <v>#REF!</v>
      </c>
      <c r="BC48" s="467" t="e">
        <f>VLOOKUP($AK48,#REF!,BC$36,FALSE)</f>
        <v>#REF!</v>
      </c>
      <c r="BD48" s="467" t="e">
        <f>VLOOKUP($AK48,#REF!,BD$36,FALSE)</f>
        <v>#REF!</v>
      </c>
      <c r="BE48" s="467" t="e">
        <f>VLOOKUP($AK48,#REF!,BE$36,FALSE)</f>
        <v>#REF!</v>
      </c>
      <c r="BF48" s="578" t="e">
        <f>VLOOKUP($AK48,#REF!,BF$36,FALSE)</f>
        <v>#REF!</v>
      </c>
      <c r="BG48" s="467" t="b">
        <f t="shared" si="27"/>
        <v>0</v>
      </c>
      <c r="BH48" s="577">
        <f t="shared" si="22"/>
        <v>1</v>
      </c>
      <c r="BI48" s="467">
        <f t="shared" si="22"/>
        <v>1</v>
      </c>
      <c r="BJ48" s="467">
        <f t="shared" si="22"/>
        <v>1</v>
      </c>
      <c r="BK48" s="467">
        <f t="shared" si="22"/>
        <v>0.95652173913043481</v>
      </c>
      <c r="BL48" s="578">
        <f t="shared" si="22"/>
        <v>1</v>
      </c>
    </row>
    <row r="49" spans="1:64"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23"/>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8"/>
        <v>Oxfordshire</v>
      </c>
      <c r="AL49" s="201">
        <f t="shared" si="19"/>
        <v>30.890804597701148</v>
      </c>
      <c r="AM49" s="201">
        <f t="shared" si="19"/>
        <v>35.923022095509623</v>
      </c>
      <c r="AN49" s="201">
        <f t="shared" si="19"/>
        <v>40.297450424929174</v>
      </c>
      <c r="AO49" s="201">
        <f t="shared" si="19"/>
        <v>40.267983074753175</v>
      </c>
      <c r="AP49" s="201">
        <f t="shared" si="19"/>
        <v>42.618109547436269</v>
      </c>
      <c r="AQ49" s="202">
        <f t="shared" si="24"/>
        <v>11.799999999999999</v>
      </c>
      <c r="AR49" s="577">
        <f t="shared" si="25"/>
        <v>6.3157894736842107E-2</v>
      </c>
      <c r="AS49" s="467">
        <f t="shared" si="20"/>
        <v>9.3439363817097415E-2</v>
      </c>
      <c r="AT49" s="467">
        <f t="shared" si="20"/>
        <v>6.32688927943761E-2</v>
      </c>
      <c r="AU49" s="467">
        <f t="shared" si="20"/>
        <v>4.9645390070921988E-2</v>
      </c>
      <c r="AV49" s="578">
        <f t="shared" si="20"/>
        <v>4.4619422572178477E-2</v>
      </c>
      <c r="AW49" s="577">
        <f t="shared" si="26"/>
        <v>0.13452914798206278</v>
      </c>
      <c r="AX49" s="467">
        <f t="shared" si="26"/>
        <v>0.21588946459412781</v>
      </c>
      <c r="AY49" s="467">
        <f t="shared" si="26"/>
        <v>0.16561514195583596</v>
      </c>
      <c r="AZ49" s="467">
        <f t="shared" si="26"/>
        <v>0.2132768361581921</v>
      </c>
      <c r="BA49" s="578">
        <f t="shared" si="26"/>
        <v>0.18467336683417085</v>
      </c>
      <c r="BB49" s="577" t="e">
        <f>VLOOKUP($AK49,#REF!,BB$36,FALSE)</f>
        <v>#REF!</v>
      </c>
      <c r="BC49" s="467" t="e">
        <f>VLOOKUP($AK49,#REF!,BC$36,FALSE)</f>
        <v>#REF!</v>
      </c>
      <c r="BD49" s="467" t="e">
        <f>VLOOKUP($AK49,#REF!,BD$36,FALSE)</f>
        <v>#REF!</v>
      </c>
      <c r="BE49" s="467" t="e">
        <f>VLOOKUP($AK49,#REF!,BE$36,FALSE)</f>
        <v>#REF!</v>
      </c>
      <c r="BF49" s="578" t="e">
        <f>VLOOKUP($AK49,#REF!,BF$36,FALSE)</f>
        <v>#REF!</v>
      </c>
      <c r="BG49" s="467" t="b">
        <f t="shared" si="27"/>
        <v>0</v>
      </c>
      <c r="BH49" s="577">
        <f t="shared" si="22"/>
        <v>0.95705521472392641</v>
      </c>
      <c r="BI49" s="467">
        <f t="shared" si="22"/>
        <v>0.96927374301675973</v>
      </c>
      <c r="BJ49" s="467">
        <f t="shared" si="22"/>
        <v>0.95454545454545459</v>
      </c>
      <c r="BK49" s="467">
        <f t="shared" si="22"/>
        <v>0.95674300254452926</v>
      </c>
      <c r="BL49" s="578">
        <f t="shared" si="22"/>
        <v>0.97136038186157514</v>
      </c>
    </row>
    <row r="50" spans="1:64" ht="14.25" customHeight="1" x14ac:dyDescent="0.2">
      <c r="A50" s="171"/>
      <c r="B50" s="484"/>
      <c r="C50" s="484"/>
      <c r="D50" s="88"/>
      <c r="E50" s="88"/>
      <c r="F50" s="88"/>
      <c r="G50" s="88"/>
      <c r="H50" s="88"/>
      <c r="I50" s="88"/>
      <c r="J50" s="42"/>
      <c r="K50" s="44"/>
      <c r="L50" s="44"/>
      <c r="M50" s="44"/>
      <c r="N50" s="44"/>
      <c r="O50" s="37"/>
      <c r="P50" s="37"/>
      <c r="Q50" s="37"/>
      <c r="R50" s="37"/>
      <c r="S50" s="37"/>
      <c r="T50" s="37"/>
      <c r="U50" s="170"/>
      <c r="V50" s="189"/>
      <c r="W50" s="384"/>
      <c r="X50" s="402">
        <v>10</v>
      </c>
      <c r="Y50" s="220" t="str">
        <f t="shared" si="23"/>
        <v>Oxfordshire</v>
      </c>
      <c r="Z50" s="86">
        <v>11</v>
      </c>
      <c r="AA50" s="221">
        <f>IF(H18&gt;0,IDACI!D17,0)</f>
        <v>123975</v>
      </c>
      <c r="AB50" s="221">
        <f>IF(H18&gt;0,IDACI!E17,0)</f>
        <v>14629.05</v>
      </c>
      <c r="AC50" s="100"/>
      <c r="AD50" s="100"/>
      <c r="AE50" s="100"/>
      <c r="AF50" s="100"/>
      <c r="AG50" s="100"/>
      <c r="AH50" s="100"/>
      <c r="AI50" s="363" t="b">
        <v>1</v>
      </c>
      <c r="AJ50" s="240" t="s">
        <v>15</v>
      </c>
      <c r="AK50" s="138" t="str">
        <f t="shared" si="18"/>
        <v>Portsmouth</v>
      </c>
      <c r="AL50" s="201">
        <f t="shared" si="19"/>
        <v>43.262411347517727</v>
      </c>
      <c r="AM50" s="201">
        <f t="shared" si="19"/>
        <v>54.929577464788736</v>
      </c>
      <c r="AN50" s="201">
        <f t="shared" si="19"/>
        <v>53.456221198156683</v>
      </c>
      <c r="AO50" s="201">
        <f t="shared" si="19"/>
        <v>62.785388127853878</v>
      </c>
      <c r="AP50" s="201">
        <f t="shared" si="19"/>
        <v>55</v>
      </c>
      <c r="AQ50" s="202">
        <f t="shared" si="24"/>
        <v>23.799999999999997</v>
      </c>
      <c r="AR50" s="577">
        <f t="shared" si="25"/>
        <v>4.4198895027624308E-2</v>
      </c>
      <c r="AS50" s="467">
        <f t="shared" si="20"/>
        <v>0.1099476439790576</v>
      </c>
      <c r="AT50" s="467">
        <f t="shared" si="20"/>
        <v>8.984375E-2</v>
      </c>
      <c r="AU50" s="467" t="e">
        <f t="shared" si="20"/>
        <v>#N/A</v>
      </c>
      <c r="AV50" s="578">
        <f t="shared" si="20"/>
        <v>3.9735099337748346E-2</v>
      </c>
      <c r="AW50" s="577">
        <f t="shared" si="26"/>
        <v>0.22826086956521738</v>
      </c>
      <c r="AX50" s="467">
        <f t="shared" si="26"/>
        <v>0.10743801652892562</v>
      </c>
      <c r="AY50" s="467">
        <f t="shared" si="26"/>
        <v>0.18217054263565891</v>
      </c>
      <c r="AZ50" s="467">
        <f t="shared" si="26"/>
        <v>0.20202020202020202</v>
      </c>
      <c r="BA50" s="578">
        <f t="shared" si="26"/>
        <v>0.2029520295202952</v>
      </c>
      <c r="BB50" s="577" t="e">
        <f>VLOOKUP($AK50,#REF!,BB$36,FALSE)</f>
        <v>#REF!</v>
      </c>
      <c r="BC50" s="467" t="e">
        <f>VLOOKUP($AK50,#REF!,BC$36,FALSE)</f>
        <v>#REF!</v>
      </c>
      <c r="BD50" s="467" t="e">
        <f>VLOOKUP($AK50,#REF!,BD$36,FALSE)</f>
        <v>#REF!</v>
      </c>
      <c r="BE50" s="467" t="e">
        <f>VLOOKUP($AK50,#REF!,BE$36,FALSE)</f>
        <v>#REF!</v>
      </c>
      <c r="BF50" s="578" t="e">
        <f>VLOOKUP($AK50,#REF!,BF$36,FALSE)</f>
        <v>#REF!</v>
      </c>
      <c r="BG50" s="467" t="b">
        <f t="shared" si="27"/>
        <v>0</v>
      </c>
      <c r="BH50" s="577">
        <f t="shared" ref="BH50:BL63" si="28">VLOOKUP($AK50,$B$180:$H$203,BH$36,FALSE)</f>
        <v>0.9609375</v>
      </c>
      <c r="BI50" s="467">
        <f t="shared" si="28"/>
        <v>1</v>
      </c>
      <c r="BJ50" s="467">
        <f t="shared" si="28"/>
        <v>0.99397590361445787</v>
      </c>
      <c r="BK50" s="467">
        <f t="shared" si="28"/>
        <v>0.93577981651376152</v>
      </c>
      <c r="BL50" s="578">
        <f t="shared" si="28"/>
        <v>0.99425287356321834</v>
      </c>
    </row>
    <row r="51" spans="1:64" ht="14.25" customHeight="1" x14ac:dyDescent="0.2">
      <c r="A51" s="171"/>
      <c r="B51" s="484"/>
      <c r="C51" s="484"/>
      <c r="D51" s="88"/>
      <c r="E51" s="88"/>
      <c r="F51" s="88"/>
      <c r="G51" s="88"/>
      <c r="H51" s="88"/>
      <c r="I51" s="88"/>
      <c r="J51" s="42"/>
      <c r="K51" s="44"/>
      <c r="L51" s="44"/>
      <c r="M51" s="44"/>
      <c r="N51" s="44"/>
      <c r="O51" s="37"/>
      <c r="P51" s="37"/>
      <c r="Q51" s="37"/>
      <c r="R51" s="37"/>
      <c r="S51" s="37"/>
      <c r="T51" s="37"/>
      <c r="U51" s="170"/>
      <c r="V51" s="189"/>
      <c r="W51" s="384"/>
      <c r="X51" s="402">
        <v>11</v>
      </c>
      <c r="Y51" s="220" t="str">
        <f t="shared" si="23"/>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8"/>
        <v>Reading</v>
      </c>
      <c r="AL51" s="201">
        <f t="shared" si="19"/>
        <v>46.17647058823529</v>
      </c>
      <c r="AM51" s="201">
        <f t="shared" si="19"/>
        <v>44.380403458213252</v>
      </c>
      <c r="AN51" s="201">
        <f t="shared" si="19"/>
        <v>56.824512534818943</v>
      </c>
      <c r="AO51" s="201">
        <f t="shared" si="19"/>
        <v>69.230769230769226</v>
      </c>
      <c r="AP51" s="201">
        <f t="shared" si="19"/>
        <v>95.248492126306601</v>
      </c>
      <c r="AQ51" s="202">
        <f t="shared" si="24"/>
        <v>19.8</v>
      </c>
      <c r="AR51" s="577">
        <f t="shared" si="25"/>
        <v>8.8669950738916259E-2</v>
      </c>
      <c r="AS51" s="467">
        <f t="shared" si="20"/>
        <v>8.45771144278607E-2</v>
      </c>
      <c r="AT51" s="467">
        <f t="shared" si="20"/>
        <v>6.9306930693069313E-2</v>
      </c>
      <c r="AU51" s="467">
        <f t="shared" si="20"/>
        <v>3.1358885017421602E-2</v>
      </c>
      <c r="AV51" s="578">
        <f t="shared" si="20"/>
        <v>2.6229508196721311E-2</v>
      </c>
      <c r="AW51" s="577">
        <f t="shared" si="26"/>
        <v>0.23353293413173654</v>
      </c>
      <c r="AX51" s="467">
        <f t="shared" si="26"/>
        <v>0.21105527638190955</v>
      </c>
      <c r="AY51" s="467">
        <f t="shared" si="26"/>
        <v>0.23809523809523808</v>
      </c>
      <c r="AZ51" s="467">
        <f t="shared" si="26"/>
        <v>0.21791044776119403</v>
      </c>
      <c r="BA51" s="578">
        <f t="shared" si="26"/>
        <v>0.28878281622911695</v>
      </c>
      <c r="BB51" s="577" t="e">
        <f>VLOOKUP($AK51,#REF!,BB$36,FALSE)</f>
        <v>#REF!</v>
      </c>
      <c r="BC51" s="467" t="e">
        <f>VLOOKUP($AK51,#REF!,BC$36,FALSE)</f>
        <v>#REF!</v>
      </c>
      <c r="BD51" s="467" t="e">
        <f>VLOOKUP($AK51,#REF!,BD$36,FALSE)</f>
        <v>#REF!</v>
      </c>
      <c r="BE51" s="467" t="e">
        <f>VLOOKUP($AK51,#REF!,BE$36,FALSE)</f>
        <v>#REF!</v>
      </c>
      <c r="BF51" s="578" t="e">
        <f>VLOOKUP($AK51,#REF!,BF$36,FALSE)</f>
        <v>#REF!</v>
      </c>
      <c r="BG51" s="467" t="b">
        <f t="shared" si="27"/>
        <v>0</v>
      </c>
      <c r="BH51" s="577">
        <f t="shared" si="28"/>
        <v>1</v>
      </c>
      <c r="BI51" s="467">
        <f t="shared" si="28"/>
        <v>0.97478991596638653</v>
      </c>
      <c r="BJ51" s="467">
        <f t="shared" si="28"/>
        <v>0.9850746268656716</v>
      </c>
      <c r="BK51" s="467">
        <f t="shared" si="28"/>
        <v>0.78523489932885904</v>
      </c>
      <c r="BL51" s="578">
        <f t="shared" si="28"/>
        <v>3.3898305084745763E-2</v>
      </c>
    </row>
    <row r="52" spans="1:64" ht="14.25" customHeight="1" x14ac:dyDescent="0.2">
      <c r="A52" s="171"/>
      <c r="B52" s="484"/>
      <c r="C52" s="484"/>
      <c r="D52" s="88"/>
      <c r="E52" s="88"/>
      <c r="F52" s="88"/>
      <c r="G52" s="88"/>
      <c r="H52" s="88"/>
      <c r="I52" s="88"/>
      <c r="J52" s="42"/>
      <c r="K52" s="44"/>
      <c r="L52" s="44"/>
      <c r="M52" s="44"/>
      <c r="N52" s="44"/>
      <c r="O52" s="37"/>
      <c r="P52" s="37"/>
      <c r="Q52" s="37"/>
      <c r="R52" s="37"/>
      <c r="S52" s="37"/>
      <c r="T52" s="37"/>
      <c r="U52" s="170"/>
      <c r="V52" s="189"/>
      <c r="W52" s="384"/>
      <c r="X52" s="402">
        <v>12</v>
      </c>
      <c r="Y52" s="220" t="str">
        <f t="shared" si="23"/>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8"/>
        <v>Slough</v>
      </c>
      <c r="AL52" s="201">
        <f t="shared" si="19"/>
        <v>38.684210526315795</v>
      </c>
      <c r="AM52" s="201">
        <f t="shared" si="19"/>
        <v>65.552699228791781</v>
      </c>
      <c r="AN52" s="201">
        <f t="shared" si="19"/>
        <v>28.07017543859649</v>
      </c>
      <c r="AO52" s="201">
        <f t="shared" si="19"/>
        <v>56.650246305418719</v>
      </c>
      <c r="AP52" s="201">
        <f t="shared" si="19"/>
        <v>36.951166497609044</v>
      </c>
      <c r="AQ52" s="202">
        <f t="shared" si="24"/>
        <v>19.5</v>
      </c>
      <c r="AR52" s="577">
        <f t="shared" si="25"/>
        <v>3.3057851239669422E-2</v>
      </c>
      <c r="AS52" s="467">
        <f t="shared" si="20"/>
        <v>5.4054054054054057E-2</v>
      </c>
      <c r="AT52" s="467" t="e">
        <f t="shared" si="20"/>
        <v>#N/A</v>
      </c>
      <c r="AU52" s="467" t="e">
        <f t="shared" si="20"/>
        <v>#N/A</v>
      </c>
      <c r="AV52" s="578" t="e">
        <f t="shared" si="20"/>
        <v>#VALUE!</v>
      </c>
      <c r="AW52" s="577">
        <f t="shared" si="26"/>
        <v>0.13966480446927373</v>
      </c>
      <c r="AX52" s="467">
        <f t="shared" si="26"/>
        <v>0.19346049046321526</v>
      </c>
      <c r="AY52" s="467">
        <f t="shared" si="26"/>
        <v>0.14450867052023122</v>
      </c>
      <c r="AZ52" s="467">
        <f t="shared" si="26"/>
        <v>0.16772151898734178</v>
      </c>
      <c r="BA52" s="578">
        <f t="shared" si="26"/>
        <v>0.22602739726027396</v>
      </c>
      <c r="BB52" s="577" t="e">
        <f>VLOOKUP($AK52,#REF!,BB$36,FALSE)</f>
        <v>#REF!</v>
      </c>
      <c r="BC52" s="467" t="e">
        <f>VLOOKUP($AK52,#REF!,BC$36,FALSE)</f>
        <v>#REF!</v>
      </c>
      <c r="BD52" s="467" t="e">
        <f>VLOOKUP($AK52,#REF!,BD$36,FALSE)</f>
        <v>#REF!</v>
      </c>
      <c r="BE52" s="467" t="e">
        <f>VLOOKUP($AK52,#REF!,BE$36,FALSE)</f>
        <v>#REF!</v>
      </c>
      <c r="BF52" s="578" t="e">
        <f>VLOOKUP($AK52,#REF!,BF$36,FALSE)</f>
        <v>#REF!</v>
      </c>
      <c r="BG52" s="467" t="b">
        <f t="shared" si="27"/>
        <v>0</v>
      </c>
      <c r="BH52" s="577">
        <f t="shared" si="28"/>
        <v>1</v>
      </c>
      <c r="BI52" s="467">
        <f t="shared" si="28"/>
        <v>0.87012987012987009</v>
      </c>
      <c r="BJ52" s="467">
        <f t="shared" si="28"/>
        <v>0.81333333333333335</v>
      </c>
      <c r="BK52" s="467">
        <f t="shared" si="28"/>
        <v>0.96062992125984248</v>
      </c>
      <c r="BL52" s="578">
        <f t="shared" si="28"/>
        <v>0.9642857142857143</v>
      </c>
    </row>
    <row r="53" spans="1:64" ht="14.25" customHeight="1" x14ac:dyDescent="0.2">
      <c r="A53" s="171"/>
      <c r="B53" s="484"/>
      <c r="C53" s="484"/>
      <c r="D53" s="88"/>
      <c r="E53" s="88"/>
      <c r="F53" s="88"/>
      <c r="G53" s="88"/>
      <c r="H53" s="88"/>
      <c r="I53" s="88"/>
      <c r="J53" s="42"/>
      <c r="K53" s="44"/>
      <c r="L53" s="44"/>
      <c r="M53" s="44"/>
      <c r="N53" s="44"/>
      <c r="O53" s="37"/>
      <c r="P53" s="37"/>
      <c r="Q53" s="37"/>
      <c r="R53" s="37"/>
      <c r="S53" s="37"/>
      <c r="T53" s="37"/>
      <c r="U53" s="170"/>
      <c r="V53" s="189"/>
      <c r="W53" s="384"/>
      <c r="X53" s="402">
        <v>13</v>
      </c>
      <c r="Y53" s="220" t="str">
        <f t="shared" si="23"/>
        <v>Slough</v>
      </c>
      <c r="Z53" s="86">
        <v>14</v>
      </c>
      <c r="AA53" s="221">
        <f>IF(H21&gt;0,IDACI!D20,0)</f>
        <v>34703</v>
      </c>
      <c r="AB53" s="221">
        <f>IF(H21&gt;0,IDACI!E20,0)</f>
        <v>6767.085</v>
      </c>
      <c r="AC53" s="100"/>
      <c r="AD53" s="100"/>
      <c r="AE53" s="100"/>
      <c r="AF53" s="100"/>
      <c r="AG53" s="100"/>
      <c r="AH53" s="100"/>
      <c r="AI53" s="363" t="b">
        <v>1</v>
      </c>
      <c r="AJ53" s="240" t="s">
        <v>93</v>
      </c>
      <c r="AK53" s="138" t="str">
        <f t="shared" si="18"/>
        <v>Somerset</v>
      </c>
      <c r="AL53" s="201">
        <f t="shared" si="19"/>
        <v>28.492647058823529</v>
      </c>
      <c r="AM53" s="201">
        <f t="shared" si="19"/>
        <v>37.867647058823529</v>
      </c>
      <c r="AN53" s="201">
        <f t="shared" si="19"/>
        <v>47.933884297520663</v>
      </c>
      <c r="AO53" s="201">
        <f t="shared" si="19"/>
        <v>25.641025641025642</v>
      </c>
      <c r="AP53" s="201">
        <f t="shared" si="19"/>
        <v>37.66289429767366</v>
      </c>
      <c r="AQ53" s="202">
        <f t="shared" si="24"/>
        <v>14.8</v>
      </c>
      <c r="AR53" s="577">
        <f t="shared" si="25"/>
        <v>1.3986013986013986E-2</v>
      </c>
      <c r="AS53" s="467">
        <f t="shared" si="20"/>
        <v>1.804123711340206E-2</v>
      </c>
      <c r="AT53" s="467">
        <f t="shared" si="20"/>
        <v>3.3268101761252444E-2</v>
      </c>
      <c r="AU53" s="467">
        <f t="shared" si="20"/>
        <v>4.7473200612557429E-2</v>
      </c>
      <c r="AV53" s="578">
        <f t="shared" si="20"/>
        <v>2.0089285714285716E-2</v>
      </c>
      <c r="AW53" s="577">
        <f t="shared" si="26"/>
        <v>0.11816192560175055</v>
      </c>
      <c r="AX53" s="467">
        <f t="shared" si="26"/>
        <v>0.12857142857142856</v>
      </c>
      <c r="AY53" s="467">
        <f t="shared" si="26"/>
        <v>0.19935691318327975</v>
      </c>
      <c r="AZ53" s="467">
        <f t="shared" si="26"/>
        <v>0.25304136253041365</v>
      </c>
      <c r="BA53" s="578">
        <f t="shared" si="26"/>
        <v>0.19482758620689655</v>
      </c>
      <c r="BB53" s="577" t="e">
        <f>VLOOKUP($AK53,#REF!,BB$36,FALSE)</f>
        <v>#REF!</v>
      </c>
      <c r="BC53" s="467" t="e">
        <f>VLOOKUP($AK53,#REF!,BC$36,FALSE)</f>
        <v>#REF!</v>
      </c>
      <c r="BD53" s="467" t="e">
        <f>VLOOKUP($AK53,#REF!,BD$36,FALSE)</f>
        <v>#REF!</v>
      </c>
      <c r="BE53" s="467" t="e">
        <f>VLOOKUP($AK53,#REF!,BE$36,FALSE)</f>
        <v>#REF!</v>
      </c>
      <c r="BF53" s="578" t="e">
        <f>VLOOKUP($AK53,#REF!,BF$36,FALSE)</f>
        <v>#REF!</v>
      </c>
      <c r="BG53" s="467" t="b">
        <f t="shared" si="27"/>
        <v>0</v>
      </c>
      <c r="BH53" s="577">
        <f t="shared" si="28"/>
        <v>0.98453608247422686</v>
      </c>
      <c r="BI53" s="467">
        <f t="shared" si="28"/>
        <v>1</v>
      </c>
      <c r="BJ53" s="467">
        <f t="shared" si="28"/>
        <v>1</v>
      </c>
      <c r="BK53" s="467">
        <f t="shared" si="28"/>
        <v>0.9732620320855615</v>
      </c>
      <c r="BL53" s="578">
        <f t="shared" si="28"/>
        <v>0.95528455284552849</v>
      </c>
    </row>
    <row r="54" spans="1:64" ht="14.25" customHeight="1" x14ac:dyDescent="0.2">
      <c r="A54" s="171"/>
      <c r="B54" s="484"/>
      <c r="C54" s="484"/>
      <c r="D54" s="88"/>
      <c r="E54" s="88"/>
      <c r="F54" s="88"/>
      <c r="G54" s="88"/>
      <c r="H54" s="88"/>
      <c r="I54" s="88"/>
      <c r="J54" s="42"/>
      <c r="K54" s="44"/>
      <c r="L54" s="44"/>
      <c r="M54" s="44"/>
      <c r="N54" s="44"/>
      <c r="O54" s="37"/>
      <c r="P54" s="37"/>
      <c r="Q54" s="37"/>
      <c r="R54" s="37"/>
      <c r="S54" s="37"/>
      <c r="T54" s="37"/>
      <c r="U54" s="170"/>
      <c r="V54" s="189"/>
      <c r="W54" s="384"/>
      <c r="X54" s="402">
        <v>14</v>
      </c>
      <c r="Y54" s="220" t="str">
        <f t="shared" si="23"/>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8"/>
        <v>Southampton</v>
      </c>
      <c r="AL54" s="201">
        <f t="shared" si="19"/>
        <v>49.892473118279568</v>
      </c>
      <c r="AM54" s="201">
        <f t="shared" si="19"/>
        <v>49.789029535864984</v>
      </c>
      <c r="AN54" s="201">
        <f t="shared" si="19"/>
        <v>66.666666666666671</v>
      </c>
      <c r="AO54" s="201">
        <f t="shared" si="19"/>
        <v>67.682926829268297</v>
      </c>
      <c r="AP54" s="201">
        <f t="shared" si="19"/>
        <v>55.309512835414118</v>
      </c>
      <c r="AQ54" s="202">
        <f t="shared" si="24"/>
        <v>25</v>
      </c>
      <c r="AR54" s="577" t="e">
        <f t="shared" si="25"/>
        <v>#N/A</v>
      </c>
      <c r="AS54" s="467">
        <f t="shared" si="20"/>
        <v>1.6260162601626018E-2</v>
      </c>
      <c r="AT54" s="467">
        <f t="shared" si="20"/>
        <v>0</v>
      </c>
      <c r="AU54" s="467">
        <f t="shared" si="20"/>
        <v>1.0849909584086799E-2</v>
      </c>
      <c r="AV54" s="578">
        <f t="shared" si="20"/>
        <v>4.2755344418052253E-2</v>
      </c>
      <c r="AW54" s="577">
        <f t="shared" si="26"/>
        <v>0.13165266106442577</v>
      </c>
      <c r="AX54" s="467">
        <f t="shared" si="26"/>
        <v>0.15549597855227881</v>
      </c>
      <c r="AY54" s="467">
        <f t="shared" si="26"/>
        <v>3.6363636363636362E-2</v>
      </c>
      <c r="AZ54" s="467">
        <f t="shared" si="26"/>
        <v>0.29591836734693877</v>
      </c>
      <c r="BA54" s="578">
        <f t="shared" si="26"/>
        <v>0.28496042216358841</v>
      </c>
      <c r="BB54" s="577" t="e">
        <f>VLOOKUP($AK54,#REF!,BB$36,FALSE)</f>
        <v>#REF!</v>
      </c>
      <c r="BC54" s="467" t="e">
        <f>VLOOKUP($AK54,#REF!,BC$36,FALSE)</f>
        <v>#REF!</v>
      </c>
      <c r="BD54" s="467" t="e">
        <f>VLOOKUP($AK54,#REF!,BD$36,FALSE)</f>
        <v>#REF!</v>
      </c>
      <c r="BE54" s="467" t="e">
        <f>VLOOKUP($AK54,#REF!,BE$36,FALSE)</f>
        <v>#REF!</v>
      </c>
      <c r="BF54" s="578" t="e">
        <f>VLOOKUP($AK54,#REF!,BF$36,FALSE)</f>
        <v>#REF!</v>
      </c>
      <c r="BG54" s="467" t="b">
        <f t="shared" si="27"/>
        <v>0</v>
      </c>
      <c r="BH54" s="577">
        <f t="shared" si="28"/>
        <v>0.99371069182389937</v>
      </c>
      <c r="BI54" s="467" t="e">
        <f t="shared" si="28"/>
        <v>#N/A</v>
      </c>
      <c r="BJ54" s="467">
        <f t="shared" si="28"/>
        <v>0.73300970873786409</v>
      </c>
      <c r="BK54" s="467">
        <f t="shared" si="28"/>
        <v>0.72</v>
      </c>
      <c r="BL54" s="578">
        <f t="shared" si="28"/>
        <v>0.75</v>
      </c>
    </row>
    <row r="55" spans="1:64" ht="14.25" customHeight="1" x14ac:dyDescent="0.2">
      <c r="A55" s="171"/>
      <c r="B55" s="484"/>
      <c r="C55" s="484"/>
      <c r="D55" s="88"/>
      <c r="E55" s="88"/>
      <c r="F55" s="88"/>
      <c r="G55" s="88"/>
      <c r="H55" s="88"/>
      <c r="I55" s="88"/>
      <c r="J55" s="42"/>
      <c r="K55" s="44"/>
      <c r="L55" s="44"/>
      <c r="M55" s="44"/>
      <c r="N55" s="44"/>
      <c r="O55" s="37"/>
      <c r="P55" s="37"/>
      <c r="Q55" s="37"/>
      <c r="R55" s="37"/>
      <c r="S55" s="37"/>
      <c r="T55" s="37"/>
      <c r="U55" s="170"/>
      <c r="V55" s="189"/>
      <c r="W55" s="384"/>
      <c r="X55" s="402">
        <v>15</v>
      </c>
      <c r="Y55" s="220" t="str">
        <f t="shared" si="23"/>
        <v>Southampton</v>
      </c>
      <c r="Z55" s="86">
        <v>16</v>
      </c>
      <c r="AA55" s="221">
        <f>IF(H23&gt;0,IDACI!D22,0)</f>
        <v>42079</v>
      </c>
      <c r="AB55" s="221">
        <f>IF(H23&gt;0,IDACI!E22,0)</f>
        <v>10519.75</v>
      </c>
      <c r="AC55" s="100"/>
      <c r="AD55" s="100"/>
      <c r="AE55" s="100"/>
      <c r="AF55" s="100"/>
      <c r="AG55" s="100"/>
      <c r="AH55" s="100"/>
      <c r="AI55" s="363" t="b">
        <v>1</v>
      </c>
      <c r="AJ55" s="240" t="s">
        <v>8</v>
      </c>
      <c r="AK55" s="138" t="str">
        <f t="shared" si="18"/>
        <v>Surrey</v>
      </c>
      <c r="AL55" s="201">
        <f t="shared" si="19"/>
        <v>35.657051282051285</v>
      </c>
      <c r="AM55" s="201">
        <f t="shared" si="19"/>
        <v>36.706349206349209</v>
      </c>
      <c r="AN55" s="201">
        <f t="shared" si="19"/>
        <v>39.080911233307155</v>
      </c>
      <c r="AO55" s="201">
        <f t="shared" si="19"/>
        <v>34.360374414976597</v>
      </c>
      <c r="AP55" s="201">
        <f t="shared" si="19"/>
        <v>32.548388217715129</v>
      </c>
      <c r="AQ55" s="202">
        <f t="shared" si="24"/>
        <v>9.7000000000000011</v>
      </c>
      <c r="AR55" s="577">
        <f t="shared" si="25"/>
        <v>4.2997542997542999E-2</v>
      </c>
      <c r="AS55" s="467">
        <f t="shared" si="20"/>
        <v>6.7669172932330823E-2</v>
      </c>
      <c r="AT55" s="467">
        <f t="shared" si="20"/>
        <v>6.5261044176706834E-2</v>
      </c>
      <c r="AU55" s="467">
        <f t="shared" si="20"/>
        <v>9.8654708520179366E-2</v>
      </c>
      <c r="AV55" s="578">
        <f t="shared" si="20"/>
        <v>5.5762081784386616E-2</v>
      </c>
      <c r="AW55" s="577">
        <f t="shared" si="26"/>
        <v>0.12733260153677278</v>
      </c>
      <c r="AX55" s="467">
        <f t="shared" si="26"/>
        <v>0.20165460186142709</v>
      </c>
      <c r="AY55" s="467">
        <f t="shared" si="26"/>
        <v>0.17011278195488722</v>
      </c>
      <c r="AZ55" s="467">
        <f t="shared" si="26"/>
        <v>0.23084577114427859</v>
      </c>
      <c r="BA55" s="578">
        <f t="shared" si="26"/>
        <v>0.2275390625</v>
      </c>
      <c r="BB55" s="577" t="e">
        <f>VLOOKUP($AK55,#REF!,BB$36,FALSE)</f>
        <v>#REF!</v>
      </c>
      <c r="BC55" s="467" t="e">
        <f>VLOOKUP($AK55,#REF!,BC$36,FALSE)</f>
        <v>#REF!</v>
      </c>
      <c r="BD55" s="467" t="e">
        <f>VLOOKUP($AK55,#REF!,BD$36,FALSE)</f>
        <v>#REF!</v>
      </c>
      <c r="BE55" s="467" t="e">
        <f>VLOOKUP($AK55,#REF!,BE$36,FALSE)</f>
        <v>#REF!</v>
      </c>
      <c r="BF55" s="578" t="e">
        <f>VLOOKUP($AK55,#REF!,BF$36,FALSE)</f>
        <v>#REF!</v>
      </c>
      <c r="BG55" s="467" t="b">
        <f t="shared" si="27"/>
        <v>0</v>
      </c>
      <c r="BH55" s="577">
        <f t="shared" si="28"/>
        <v>0.91029411764705881</v>
      </c>
      <c r="BI55" s="467">
        <f t="shared" si="28"/>
        <v>0.93993993993993996</v>
      </c>
      <c r="BJ55" s="467">
        <f t="shared" si="28"/>
        <v>0.851123595505618</v>
      </c>
      <c r="BK55" s="467">
        <f t="shared" si="28"/>
        <v>0.97249190938511332</v>
      </c>
      <c r="BL55" s="578">
        <f t="shared" si="28"/>
        <v>0.97734627831715215</v>
      </c>
    </row>
    <row r="56" spans="1:64" ht="14.25" customHeight="1" x14ac:dyDescent="0.2">
      <c r="A56" s="366"/>
      <c r="B56" s="484"/>
      <c r="C56" s="484"/>
      <c r="D56" s="88"/>
      <c r="E56" s="88"/>
      <c r="F56" s="88"/>
      <c r="G56" s="88"/>
      <c r="H56" s="88"/>
      <c r="I56" s="88"/>
      <c r="J56" s="42"/>
      <c r="K56" s="44"/>
      <c r="L56" s="44"/>
      <c r="M56" s="44"/>
      <c r="N56" s="44"/>
      <c r="O56" s="37"/>
      <c r="P56" s="37"/>
      <c r="Q56" s="37"/>
      <c r="R56" s="37"/>
      <c r="S56" s="37"/>
      <c r="T56" s="37"/>
      <c r="U56" s="170"/>
      <c r="V56" s="189"/>
      <c r="W56" s="384"/>
      <c r="X56" s="402">
        <v>16</v>
      </c>
      <c r="Y56" s="220" t="str">
        <f t="shared" si="23"/>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8"/>
        <v>Swindon</v>
      </c>
      <c r="AL56" s="201">
        <f t="shared" si="19"/>
        <v>31.0126582278481</v>
      </c>
      <c r="AM56" s="201">
        <f t="shared" si="19"/>
        <v>44.676409185803763</v>
      </c>
      <c r="AN56" s="201">
        <f t="shared" si="19"/>
        <v>43.827160493827158</v>
      </c>
      <c r="AO56" s="201">
        <f t="shared" si="19"/>
        <v>48.571428571428569</v>
      </c>
      <c r="AP56" s="201">
        <f t="shared" si="19"/>
        <v>49.330799401560796</v>
      </c>
      <c r="AQ56" s="202">
        <f t="shared" si="24"/>
        <v>17.2</v>
      </c>
      <c r="AR56" s="577">
        <f t="shared" si="25"/>
        <v>5.3333333333333337E-2</v>
      </c>
      <c r="AS56" s="467">
        <f t="shared" si="25"/>
        <v>5.4298642533936653E-2</v>
      </c>
      <c r="AT56" s="467" t="e">
        <f t="shared" si="25"/>
        <v>#N/A</v>
      </c>
      <c r="AU56" s="467">
        <f t="shared" si="25"/>
        <v>3.125E-2</v>
      </c>
      <c r="AV56" s="578">
        <f t="shared" si="25"/>
        <v>3.5714285714285712E-2</v>
      </c>
      <c r="AW56" s="577">
        <f t="shared" si="26"/>
        <v>8.9385474860335198E-2</v>
      </c>
      <c r="AX56" s="467">
        <f t="shared" si="26"/>
        <v>0.12413793103448276</v>
      </c>
      <c r="AY56" s="467">
        <f t="shared" si="26"/>
        <v>0.19172932330827067</v>
      </c>
      <c r="AZ56" s="467">
        <f t="shared" si="26"/>
        <v>0.19031141868512111</v>
      </c>
      <c r="BA56" s="578">
        <f t="shared" si="26"/>
        <v>0.20227920227920229</v>
      </c>
      <c r="BB56" s="577" t="e">
        <f>VLOOKUP($AK56,#REF!,BB$36,FALSE)</f>
        <v>#REF!</v>
      </c>
      <c r="BC56" s="467" t="e">
        <f>VLOOKUP($AK56,#REF!,BC$36,FALSE)</f>
        <v>#REF!</v>
      </c>
      <c r="BD56" s="467" t="e">
        <f>VLOOKUP($AK56,#REF!,BD$36,FALSE)</f>
        <v>#REF!</v>
      </c>
      <c r="BE56" s="467" t="e">
        <f>VLOOKUP($AK56,#REF!,BE$36,FALSE)</f>
        <v>#REF!</v>
      </c>
      <c r="BF56" s="578" t="e">
        <f>VLOOKUP($AK56,#REF!,BF$36,FALSE)</f>
        <v>#REF!</v>
      </c>
      <c r="BG56" s="467" t="b">
        <f t="shared" si="27"/>
        <v>0</v>
      </c>
      <c r="BH56" s="577">
        <f t="shared" si="28"/>
        <v>0.9</v>
      </c>
      <c r="BI56" s="467">
        <f t="shared" si="28"/>
        <v>0.9838709677419355</v>
      </c>
      <c r="BJ56" s="467">
        <f t="shared" si="28"/>
        <v>0.93377483443708609</v>
      </c>
      <c r="BK56" s="467">
        <f t="shared" si="28"/>
        <v>0.94374999999999998</v>
      </c>
      <c r="BL56" s="578">
        <f t="shared" si="28"/>
        <v>0.91719745222929938</v>
      </c>
    </row>
    <row r="57" spans="1:64" ht="14.25" customHeight="1" x14ac:dyDescent="0.2">
      <c r="A57" s="366"/>
      <c r="B57" s="484"/>
      <c r="C57" s="484"/>
      <c r="D57" s="88"/>
      <c r="E57" s="88"/>
      <c r="F57" s="88"/>
      <c r="G57" s="88"/>
      <c r="H57" s="88"/>
      <c r="I57" s="88"/>
      <c r="J57" s="42"/>
      <c r="K57" s="44"/>
      <c r="L57" s="44"/>
      <c r="M57" s="44"/>
      <c r="N57" s="44"/>
      <c r="O57" s="37"/>
      <c r="P57" s="37"/>
      <c r="Q57" s="37"/>
      <c r="R57" s="37"/>
      <c r="S57" s="37"/>
      <c r="T57" s="37"/>
      <c r="U57" s="170"/>
      <c r="V57" s="189"/>
      <c r="W57" s="384"/>
      <c r="X57" s="402">
        <v>17</v>
      </c>
      <c r="Y57" s="220" t="str">
        <f t="shared" si="23"/>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8"/>
        <v>Torbay</v>
      </c>
      <c r="AL57" s="201">
        <f t="shared" si="19"/>
        <v>70.682730923694777</v>
      </c>
      <c r="AM57" s="201">
        <f t="shared" si="19"/>
        <v>66.935483870967744</v>
      </c>
      <c r="AN57" s="201">
        <f t="shared" si="19"/>
        <v>60.159362549800797</v>
      </c>
      <c r="AO57" s="201">
        <f t="shared" si="19"/>
        <v>51.587301587301589</v>
      </c>
      <c r="AP57" s="201">
        <f t="shared" si="19"/>
        <v>83.553383517912735</v>
      </c>
      <c r="AQ57" s="202">
        <f t="shared" si="24"/>
        <v>24.1</v>
      </c>
      <c r="AR57" s="577">
        <f t="shared" si="25"/>
        <v>5.2147239263803678E-2</v>
      </c>
      <c r="AS57" s="467">
        <f t="shared" si="25"/>
        <v>6.1320754716981132E-2</v>
      </c>
      <c r="AT57" s="467">
        <f t="shared" si="25"/>
        <v>2.7777777777777776E-2</v>
      </c>
      <c r="AU57" s="467" t="e">
        <f t="shared" si="25"/>
        <v>#N/A</v>
      </c>
      <c r="AV57" s="578" t="e">
        <f t="shared" si="25"/>
        <v>#VALUE!</v>
      </c>
      <c r="AW57" s="577">
        <f t="shared" si="26"/>
        <v>8.2568807339449546E-2</v>
      </c>
      <c r="AX57" s="467">
        <f t="shared" si="26"/>
        <v>0.12935323383084577</v>
      </c>
      <c r="AY57" s="467">
        <f t="shared" si="26"/>
        <v>0.16738197424892703</v>
      </c>
      <c r="AZ57" s="467">
        <f t="shared" si="26"/>
        <v>0.23134328358208955</v>
      </c>
      <c r="BA57" s="578">
        <f t="shared" si="26"/>
        <v>0.21575342465753425</v>
      </c>
      <c r="BB57" s="577" t="e">
        <f>VLOOKUP($AK57,#REF!,BB$36,FALSE)</f>
        <v>#REF!</v>
      </c>
      <c r="BC57" s="467" t="e">
        <f>VLOOKUP($AK57,#REF!,BC$36,FALSE)</f>
        <v>#REF!</v>
      </c>
      <c r="BD57" s="467" t="e">
        <f>VLOOKUP($AK57,#REF!,BD$36,FALSE)</f>
        <v>#REF!</v>
      </c>
      <c r="BE57" s="467" t="e">
        <f>VLOOKUP($AK57,#REF!,BE$36,FALSE)</f>
        <v>#REF!</v>
      </c>
      <c r="BF57" s="578" t="e">
        <f>VLOOKUP($AK57,#REF!,BF$36,FALSE)</f>
        <v>#REF!</v>
      </c>
      <c r="BG57" s="467" t="b">
        <f t="shared" si="27"/>
        <v>0</v>
      </c>
      <c r="BH57" s="577">
        <f t="shared" si="28"/>
        <v>0.98399999999999999</v>
      </c>
      <c r="BI57" s="467">
        <f t="shared" si="28"/>
        <v>0.92783505154639179</v>
      </c>
      <c r="BJ57" s="467">
        <f t="shared" si="28"/>
        <v>0.96842105263157896</v>
      </c>
      <c r="BK57" s="467">
        <f t="shared" si="28"/>
        <v>0.90566037735849059</v>
      </c>
      <c r="BL57" s="578">
        <f t="shared" si="28"/>
        <v>0.80916030534351147</v>
      </c>
    </row>
    <row r="58" spans="1:64" ht="14.25" customHeight="1" x14ac:dyDescent="0.2">
      <c r="A58" s="171"/>
      <c r="B58" s="484"/>
      <c r="C58" s="484"/>
      <c r="D58" s="88"/>
      <c r="E58" s="88"/>
      <c r="F58" s="88"/>
      <c r="G58" s="88"/>
      <c r="H58" s="88"/>
      <c r="I58" s="88"/>
      <c r="J58" s="42"/>
      <c r="K58" s="44"/>
      <c r="L58" s="44"/>
      <c r="M58" s="44"/>
      <c r="N58" s="44"/>
      <c r="O58" s="37"/>
      <c r="P58" s="37"/>
      <c r="Q58" s="37"/>
      <c r="R58" s="37"/>
      <c r="S58" s="37"/>
      <c r="T58" s="37"/>
      <c r="U58" s="170"/>
      <c r="V58" s="189"/>
      <c r="W58" s="384"/>
      <c r="X58" s="402">
        <v>18</v>
      </c>
      <c r="Y58" s="220" t="str">
        <f t="shared" si="23"/>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8"/>
        <v>West Berkshire</v>
      </c>
      <c r="AL58" s="201">
        <f t="shared" si="19"/>
        <v>22.841225626740947</v>
      </c>
      <c r="AM58" s="201">
        <f t="shared" si="19"/>
        <v>29.971988795518207</v>
      </c>
      <c r="AN58" s="201">
        <f t="shared" si="19"/>
        <v>35.393258426966291</v>
      </c>
      <c r="AO58" s="201">
        <f t="shared" si="19"/>
        <v>40.616246498599445</v>
      </c>
      <c r="AP58" s="201">
        <f t="shared" si="19"/>
        <v>43.13823717681111</v>
      </c>
      <c r="AQ58" s="202">
        <f t="shared" si="24"/>
        <v>10.4</v>
      </c>
      <c r="AR58" s="577" t="e">
        <f t="shared" si="25"/>
        <v>#N/A</v>
      </c>
      <c r="AS58" s="467">
        <f t="shared" si="25"/>
        <v>1.9047619047619049E-2</v>
      </c>
      <c r="AT58" s="467" t="e">
        <f t="shared" si="25"/>
        <v>#N/A</v>
      </c>
      <c r="AU58" s="467" t="e">
        <f t="shared" si="25"/>
        <v>#N/A</v>
      </c>
      <c r="AV58" s="578" t="e">
        <f t="shared" si="25"/>
        <v>#VALUE!</v>
      </c>
      <c r="AW58" s="577">
        <f t="shared" si="26"/>
        <v>0.21052631578947367</v>
      </c>
      <c r="AX58" s="467">
        <f t="shared" si="26"/>
        <v>0.15827338129496402</v>
      </c>
      <c r="AY58" s="467">
        <f t="shared" si="26"/>
        <v>0.19883040935672514</v>
      </c>
      <c r="AZ58" s="467">
        <f t="shared" si="26"/>
        <v>0.10784313725490197</v>
      </c>
      <c r="BA58" s="578">
        <f t="shared" si="26"/>
        <v>0.22748815165876776</v>
      </c>
      <c r="BB58" s="577" t="e">
        <f>VLOOKUP($AK58,#REF!,BB$36,FALSE)</f>
        <v>#REF!</v>
      </c>
      <c r="BC58" s="467" t="e">
        <f>VLOOKUP($AK58,#REF!,BC$36,FALSE)</f>
        <v>#REF!</v>
      </c>
      <c r="BD58" s="467" t="e">
        <f>VLOOKUP($AK58,#REF!,BD$36,FALSE)</f>
        <v>#REF!</v>
      </c>
      <c r="BE58" s="467" t="e">
        <f>VLOOKUP($AK58,#REF!,BE$36,FALSE)</f>
        <v>#REF!</v>
      </c>
      <c r="BF58" s="578" t="e">
        <f>VLOOKUP($AK58,#REF!,BF$36,FALSE)</f>
        <v>#REF!</v>
      </c>
      <c r="BG58" s="467" t="b">
        <f t="shared" si="27"/>
        <v>0</v>
      </c>
      <c r="BH58" s="577">
        <f t="shared" si="28"/>
        <v>1</v>
      </c>
      <c r="BI58" s="467">
        <f t="shared" si="28"/>
        <v>0.93150684931506844</v>
      </c>
      <c r="BJ58" s="467">
        <f t="shared" si="28"/>
        <v>1</v>
      </c>
      <c r="BK58" s="467">
        <f t="shared" si="28"/>
        <v>0.98936170212765961</v>
      </c>
      <c r="BL58" s="578">
        <f t="shared" si="28"/>
        <v>0.98780487804878048</v>
      </c>
    </row>
    <row r="59" spans="1:64" ht="14.25" customHeight="1" x14ac:dyDescent="0.2">
      <c r="A59" s="171"/>
      <c r="B59" s="484"/>
      <c r="C59" s="484"/>
      <c r="D59" s="88"/>
      <c r="E59" s="88"/>
      <c r="F59" s="88"/>
      <c r="G59" s="88"/>
      <c r="H59" s="88"/>
      <c r="I59" s="88"/>
      <c r="J59" s="42"/>
      <c r="K59" s="44"/>
      <c r="L59" s="44"/>
      <c r="M59" s="44"/>
      <c r="N59" s="44"/>
      <c r="O59" s="37"/>
      <c r="P59" s="37"/>
      <c r="Q59" s="37"/>
      <c r="R59" s="37"/>
      <c r="S59" s="37"/>
      <c r="T59" s="37"/>
      <c r="U59" s="170"/>
      <c r="V59" s="189"/>
      <c r="W59" s="384"/>
      <c r="X59" s="402">
        <v>19</v>
      </c>
      <c r="Y59" s="220" t="str">
        <f t="shared" si="23"/>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8"/>
        <v>West Sussex</v>
      </c>
      <c r="AL59" s="201">
        <f t="shared" si="19"/>
        <v>22.886473429951693</v>
      </c>
      <c r="AM59" s="201">
        <f t="shared" si="19"/>
        <v>29.281437125748504</v>
      </c>
      <c r="AN59" s="201">
        <f t="shared" si="19"/>
        <v>29.739336492890995</v>
      </c>
      <c r="AO59" s="201">
        <f t="shared" si="19"/>
        <v>24.471830985915492</v>
      </c>
      <c r="AP59" s="201">
        <f t="shared" si="19"/>
        <v>31.96301838019108</v>
      </c>
      <c r="AQ59" s="202">
        <f t="shared" si="24"/>
        <v>12.9</v>
      </c>
      <c r="AR59" s="577">
        <f t="shared" si="25"/>
        <v>2.4137931034482758E-2</v>
      </c>
      <c r="AS59" s="467">
        <f t="shared" si="25"/>
        <v>2.0618556701030927E-2</v>
      </c>
      <c r="AT59" s="467">
        <f t="shared" si="25"/>
        <v>2.309782608695652E-2</v>
      </c>
      <c r="AU59" s="467">
        <f t="shared" si="25"/>
        <v>3.5294117647058823E-2</v>
      </c>
      <c r="AV59" s="578">
        <f t="shared" si="25"/>
        <v>6.6287878787878785E-2</v>
      </c>
      <c r="AW59" s="577">
        <f t="shared" si="26"/>
        <v>0.17818181818181819</v>
      </c>
      <c r="AX59" s="467">
        <f t="shared" si="26"/>
        <v>0.181169757489301</v>
      </c>
      <c r="AY59" s="467">
        <f t="shared" si="26"/>
        <v>0.22770919067215364</v>
      </c>
      <c r="AZ59" s="467">
        <f t="shared" si="26"/>
        <v>0.22794117647058823</v>
      </c>
      <c r="BA59" s="578">
        <f t="shared" si="26"/>
        <v>0.22748815165876776</v>
      </c>
      <c r="BB59" s="577" t="e">
        <f>VLOOKUP($AK59,#REF!,BB$36,FALSE)</f>
        <v>#REF!</v>
      </c>
      <c r="BC59" s="467" t="e">
        <f>VLOOKUP($AK59,#REF!,BC$36,FALSE)</f>
        <v>#REF!</v>
      </c>
      <c r="BD59" s="467" t="e">
        <f>VLOOKUP($AK59,#REF!,BD$36,FALSE)</f>
        <v>#REF!</v>
      </c>
      <c r="BE59" s="467" t="e">
        <f>VLOOKUP($AK59,#REF!,BE$36,FALSE)</f>
        <v>#REF!</v>
      </c>
      <c r="BF59" s="578" t="e">
        <f>VLOOKUP($AK59,#REF!,BF$36,FALSE)</f>
        <v>#REF!</v>
      </c>
      <c r="BG59" s="467" t="b">
        <f t="shared" si="27"/>
        <v>0</v>
      </c>
      <c r="BH59" s="577">
        <f t="shared" si="28"/>
        <v>0.97445255474452552</v>
      </c>
      <c r="BI59" s="467">
        <f t="shared" si="28"/>
        <v>0.99076923076923074</v>
      </c>
      <c r="BJ59" s="467">
        <f t="shared" si="28"/>
        <v>0.98016997167138808</v>
      </c>
      <c r="BK59" s="467">
        <f t="shared" si="28"/>
        <v>0.92086330935251803</v>
      </c>
      <c r="BL59" s="578">
        <f t="shared" si="28"/>
        <v>0.83377308707124009</v>
      </c>
    </row>
    <row r="60" spans="1:64" s="124" customFormat="1" ht="14.25" customHeight="1" x14ac:dyDescent="0.2">
      <c r="A60" s="171"/>
      <c r="B60" s="484"/>
      <c r="C60" s="484"/>
      <c r="D60" s="88"/>
      <c r="E60" s="88"/>
      <c r="F60" s="88"/>
      <c r="G60" s="88"/>
      <c r="H60" s="88"/>
      <c r="I60" s="88"/>
      <c r="J60" s="42"/>
      <c r="K60" s="44"/>
      <c r="L60" s="44"/>
      <c r="M60" s="44"/>
      <c r="N60" s="44"/>
      <c r="O60" s="37"/>
      <c r="P60" s="37"/>
      <c r="Q60" s="37"/>
      <c r="R60" s="37"/>
      <c r="S60" s="37"/>
      <c r="T60" s="37"/>
      <c r="U60" s="170"/>
      <c r="V60" s="189"/>
      <c r="W60" s="384"/>
      <c r="X60" s="402">
        <v>20</v>
      </c>
      <c r="Y60" s="220" t="str">
        <f t="shared" si="23"/>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8"/>
        <v>Windsor &amp; Maidenhead</v>
      </c>
      <c r="AL60" s="201">
        <f t="shared" si="19"/>
        <v>20.543806646525681</v>
      </c>
      <c r="AM60" s="201">
        <f t="shared" si="19"/>
        <v>26.726726726726728</v>
      </c>
      <c r="AN60" s="201">
        <f t="shared" si="19"/>
        <v>19.161676646706585</v>
      </c>
      <c r="AO60" s="201">
        <f t="shared" si="19"/>
        <v>43.026706231454007</v>
      </c>
      <c r="AP60" s="201">
        <f t="shared" si="19"/>
        <v>41.257022471910112</v>
      </c>
      <c r="AQ60" s="202">
        <f t="shared" si="24"/>
        <v>8.4</v>
      </c>
      <c r="AR60" s="577" t="e">
        <f t="shared" si="25"/>
        <v>#N/A</v>
      </c>
      <c r="AS60" s="467">
        <f t="shared" si="25"/>
        <v>3.0303030303030304E-2</v>
      </c>
      <c r="AT60" s="467" t="e">
        <f t="shared" si="25"/>
        <v>#N/A</v>
      </c>
      <c r="AU60" s="467">
        <f t="shared" si="25"/>
        <v>0</v>
      </c>
      <c r="AV60" s="578" t="e">
        <f t="shared" si="25"/>
        <v>#VALUE!</v>
      </c>
      <c r="AW60" s="577" t="e">
        <f t="shared" si="26"/>
        <v>#N/A</v>
      </c>
      <c r="AX60" s="467">
        <f t="shared" si="26"/>
        <v>0.41379310344827586</v>
      </c>
      <c r="AY60" s="467">
        <f t="shared" si="26"/>
        <v>0.11235955056179775</v>
      </c>
      <c r="AZ60" s="467">
        <f t="shared" si="26"/>
        <v>0.13714285714285715</v>
      </c>
      <c r="BA60" s="578">
        <f t="shared" si="26"/>
        <v>0.30813953488372092</v>
      </c>
      <c r="BB60" s="577" t="e">
        <f>VLOOKUP($AK60,#REF!,BB$36,FALSE)</f>
        <v>#REF!</v>
      </c>
      <c r="BC60" s="467" t="e">
        <f>VLOOKUP($AK60,#REF!,BC$36,FALSE)</f>
        <v>#REF!</v>
      </c>
      <c r="BD60" s="467" t="e">
        <f>VLOOKUP($AK60,#REF!,BD$36,FALSE)</f>
        <v>#REF!</v>
      </c>
      <c r="BE60" s="467" t="e">
        <f>VLOOKUP($AK60,#REF!,BE$36,FALSE)</f>
        <v>#REF!</v>
      </c>
      <c r="BF60" s="578" t="e">
        <f>VLOOKUP($AK60,#REF!,BF$36,FALSE)</f>
        <v>#REF!</v>
      </c>
      <c r="BG60" s="467" t="b">
        <f t="shared" si="27"/>
        <v>0</v>
      </c>
      <c r="BH60" s="577">
        <f t="shared" si="28"/>
        <v>1</v>
      </c>
      <c r="BI60" s="467">
        <f t="shared" si="28"/>
        <v>0.92537313432835822</v>
      </c>
      <c r="BJ60" s="467">
        <f t="shared" si="28"/>
        <v>0.98039215686274506</v>
      </c>
      <c r="BK60" s="467">
        <f t="shared" si="28"/>
        <v>1</v>
      </c>
      <c r="BL60" s="578" t="e">
        <f t="shared" si="28"/>
        <v>#N/A</v>
      </c>
    </row>
    <row r="61" spans="1:64" s="124" customFormat="1" ht="14.25" customHeight="1" x14ac:dyDescent="0.2">
      <c r="A61" s="171"/>
      <c r="B61" s="484"/>
      <c r="C61" s="484"/>
      <c r="D61" s="88"/>
      <c r="E61" s="88"/>
      <c r="F61" s="88"/>
      <c r="G61" s="88"/>
      <c r="H61" s="88"/>
      <c r="I61" s="88"/>
      <c r="J61" s="42"/>
      <c r="K61" s="44"/>
      <c r="L61" s="44"/>
      <c r="M61" s="44"/>
      <c r="N61" s="44"/>
      <c r="O61" s="37"/>
      <c r="P61" s="37"/>
      <c r="Q61" s="37"/>
      <c r="R61" s="37"/>
      <c r="S61" s="37"/>
      <c r="T61" s="37"/>
      <c r="U61" s="170"/>
      <c r="V61" s="189"/>
      <c r="W61" s="384"/>
      <c r="X61" s="402">
        <v>21</v>
      </c>
      <c r="Y61" s="220" t="str">
        <f t="shared" si="23"/>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8"/>
        <v>Wokingham</v>
      </c>
      <c r="AL61" s="201">
        <f t="shared" si="19"/>
        <v>18.156424581005588</v>
      </c>
      <c r="AM61" s="201">
        <f t="shared" si="19"/>
        <v>26.243093922651934</v>
      </c>
      <c r="AN61" s="201">
        <f t="shared" si="19"/>
        <v>13.008130081300813</v>
      </c>
      <c r="AO61" s="201">
        <f t="shared" si="19"/>
        <v>17.426273458445039</v>
      </c>
      <c r="AP61" s="201">
        <f t="shared" si="19"/>
        <v>12.099213551119178</v>
      </c>
      <c r="AQ61" s="202">
        <f t="shared" si="24"/>
        <v>6.8000000000000007</v>
      </c>
      <c r="AR61" s="577" t="e">
        <f t="shared" si="25"/>
        <v>#N/A</v>
      </c>
      <c r="AS61" s="467">
        <f t="shared" si="25"/>
        <v>3.7499999999999999E-2</v>
      </c>
      <c r="AT61" s="467" t="e">
        <f t="shared" si="25"/>
        <v>#N/A</v>
      </c>
      <c r="AU61" s="467" t="e">
        <f t="shared" si="25"/>
        <v>#N/A</v>
      </c>
      <c r="AV61" s="578">
        <f t="shared" si="25"/>
        <v>0</v>
      </c>
      <c r="AW61" s="577">
        <f t="shared" si="26"/>
        <v>0.30434782608695654</v>
      </c>
      <c r="AX61" s="467">
        <f t="shared" si="26"/>
        <v>0.21100917431192662</v>
      </c>
      <c r="AY61" s="467">
        <f t="shared" si="26"/>
        <v>0.16393442622950818</v>
      </c>
      <c r="AZ61" s="467">
        <f t="shared" si="26"/>
        <v>0.14912280701754385</v>
      </c>
      <c r="BA61" s="578">
        <f t="shared" si="26"/>
        <v>0.32558139534883723</v>
      </c>
      <c r="BB61" s="577" t="e">
        <f>VLOOKUP($AK61,#REF!,BB$36,FALSE)</f>
        <v>#REF!</v>
      </c>
      <c r="BC61" s="467" t="e">
        <f>VLOOKUP($AK61,#REF!,BC$36,FALSE)</f>
        <v>#REF!</v>
      </c>
      <c r="BD61" s="467" t="e">
        <f>VLOOKUP($AK61,#REF!,BD$36,FALSE)</f>
        <v>#REF!</v>
      </c>
      <c r="BE61" s="467" t="e">
        <f>VLOOKUP($AK61,#REF!,BE$36,FALSE)</f>
        <v>#REF!</v>
      </c>
      <c r="BF61" s="578" t="e">
        <f>VLOOKUP($AK61,#REF!,BF$36,FALSE)</f>
        <v>#REF!</v>
      </c>
      <c r="BG61" s="467" t="b">
        <f t="shared" si="27"/>
        <v>0</v>
      </c>
      <c r="BH61" s="577">
        <f t="shared" si="28"/>
        <v>1</v>
      </c>
      <c r="BI61" s="467">
        <f t="shared" si="28"/>
        <v>0.98484848484848486</v>
      </c>
      <c r="BJ61" s="467">
        <f t="shared" si="28"/>
        <v>1</v>
      </c>
      <c r="BK61" s="467">
        <f t="shared" si="28"/>
        <v>0.94736842105263153</v>
      </c>
      <c r="BL61" s="578">
        <f t="shared" si="28"/>
        <v>0.96551724137931039</v>
      </c>
    </row>
    <row r="62" spans="1:64" s="124" customFormat="1" ht="14.25" customHeight="1" x14ac:dyDescent="0.2">
      <c r="A62" s="171"/>
      <c r="B62" s="484"/>
      <c r="C62" s="484"/>
      <c r="D62" s="88"/>
      <c r="E62" s="88"/>
      <c r="F62" s="88"/>
      <c r="G62" s="88"/>
      <c r="H62" s="88"/>
      <c r="I62" s="88"/>
      <c r="J62" s="42"/>
      <c r="K62" s="44"/>
      <c r="L62" s="44"/>
      <c r="M62" s="44"/>
      <c r="N62" s="44"/>
      <c r="O62" s="37"/>
      <c r="P62" s="37"/>
      <c r="Q62" s="37"/>
      <c r="R62" s="37"/>
      <c r="S62" s="37"/>
      <c r="T62" s="37"/>
      <c r="U62" s="170"/>
      <c r="V62" s="189"/>
      <c r="W62" s="384"/>
      <c r="X62" s="402">
        <v>22</v>
      </c>
      <c r="Y62" s="220" t="str">
        <f t="shared" si="23"/>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8"/>
        <v>South East</v>
      </c>
      <c r="AL62" s="201">
        <f t="shared" si="19"/>
        <v>32.092501602221745</v>
      </c>
      <c r="AM62" s="201">
        <f t="shared" si="19"/>
        <v>38.138647445410221</v>
      </c>
      <c r="AN62" s="201">
        <f t="shared" si="19"/>
        <v>40.909568322655183</v>
      </c>
      <c r="AO62" s="201">
        <f t="shared" si="19"/>
        <v>42.052030655336011</v>
      </c>
      <c r="AP62" s="201">
        <f t="shared" si="19"/>
        <v>41.299549501782806</v>
      </c>
      <c r="AQ62" s="202">
        <f t="shared" si="24"/>
        <v>14.45223640702325</v>
      </c>
      <c r="AR62" s="577">
        <f t="shared" si="25"/>
        <v>5.4990376684080286E-2</v>
      </c>
      <c r="AS62" s="467">
        <f t="shared" si="25"/>
        <v>5.4429174037283985E-2</v>
      </c>
      <c r="AT62" s="467">
        <f t="shared" si="25"/>
        <v>4.2903917805125889E-2</v>
      </c>
      <c r="AU62" s="467">
        <f t="shared" si="25"/>
        <v>4.5633685957270277E-2</v>
      </c>
      <c r="AV62" s="578">
        <f t="shared" si="25"/>
        <v>4.503582395087001E-2</v>
      </c>
      <c r="AW62" s="577">
        <f t="shared" si="26"/>
        <v>0.16199069505145919</v>
      </c>
      <c r="AX62" s="467">
        <f t="shared" si="26"/>
        <v>0.18715018656716417</v>
      </c>
      <c r="AY62" s="467">
        <f t="shared" si="26"/>
        <v>0.17057504078303426</v>
      </c>
      <c r="AZ62" s="467">
        <f t="shared" si="26"/>
        <v>0.20687890265124373</v>
      </c>
      <c r="BA62" s="578">
        <f t="shared" si="26"/>
        <v>0.22325102880658437</v>
      </c>
      <c r="BB62" s="577" t="e">
        <f>VLOOKUP($AK62,#REF!,BB$36,FALSE)</f>
        <v>#REF!</v>
      </c>
      <c r="BC62" s="467" t="e">
        <f>VLOOKUP($AK62,#REF!,BC$36,FALSE)</f>
        <v>#REF!</v>
      </c>
      <c r="BD62" s="467" t="e">
        <f>VLOOKUP($AK62,#REF!,BD$36,FALSE)</f>
        <v>#REF!</v>
      </c>
      <c r="BE62" s="467" t="e">
        <f>VLOOKUP($AK62,#REF!,BE$36,FALSE)</f>
        <v>#REF!</v>
      </c>
      <c r="BF62" s="578" t="e">
        <f>VLOOKUP($AK62,#REF!,BF$36,FALSE)</f>
        <v>#REF!</v>
      </c>
      <c r="BG62" s="467" t="b">
        <f t="shared" si="27"/>
        <v>0</v>
      </c>
      <c r="BH62" s="577">
        <f t="shared" si="28"/>
        <v>0.97132284921369105</v>
      </c>
      <c r="BI62" s="467">
        <f t="shared" si="28"/>
        <v>0.94429599177800616</v>
      </c>
      <c r="BJ62" s="467">
        <f t="shared" si="28"/>
        <v>0.92304900181488203</v>
      </c>
      <c r="BK62" s="467">
        <f t="shared" si="28"/>
        <v>0.93909171861086371</v>
      </c>
      <c r="BL62" s="578">
        <f t="shared" si="28"/>
        <v>0.88193202146690519</v>
      </c>
    </row>
    <row r="63" spans="1:64" s="124" customFormat="1" ht="14.25" customHeight="1" x14ac:dyDescent="0.2">
      <c r="A63" s="171"/>
      <c r="B63" s="484"/>
      <c r="C63" s="484"/>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23"/>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8"/>
        <v>England</v>
      </c>
      <c r="AL63" s="201">
        <f>VLOOKUP($AK63,$B$9:$O$32,AL$36,FALSE)</f>
        <v>37.815310375082255</v>
      </c>
      <c r="AM63" s="201">
        <f t="shared" ref="AM63:AP63" si="29">VLOOKUP($AK63,$B$9:$O$32,AM$36,FALSE)</f>
        <v>42.077202519405169</v>
      </c>
      <c r="AN63" s="201">
        <f t="shared" si="29"/>
        <v>42.875505749803743</v>
      </c>
      <c r="AO63" s="201">
        <f t="shared" si="29"/>
        <v>43.081375932316604</v>
      </c>
      <c r="AP63" s="201">
        <f t="shared" si="29"/>
        <v>43.342214188092477</v>
      </c>
      <c r="AQ63" s="202" t="e">
        <f t="shared" si="24"/>
        <v>#N/A</v>
      </c>
      <c r="AR63" s="577">
        <f t="shared" si="25"/>
        <v>5.1611665387567153E-2</v>
      </c>
      <c r="AS63" s="467">
        <f t="shared" si="25"/>
        <v>4.5053328429569696E-2</v>
      </c>
      <c r="AT63" s="467">
        <f t="shared" si="25"/>
        <v>3.7251655629139076E-2</v>
      </c>
      <c r="AU63" s="467">
        <f t="shared" si="25"/>
        <v>3.8406374501992031E-2</v>
      </c>
      <c r="AV63" s="578">
        <f t="shared" si="25"/>
        <v>3.4202453987730058E-2</v>
      </c>
      <c r="AW63" s="577">
        <f t="shared" si="26"/>
        <v>0.14939255884586181</v>
      </c>
      <c r="AX63" s="467">
        <f t="shared" si="26"/>
        <v>0.15807962529274006</v>
      </c>
      <c r="AY63" s="467">
        <f t="shared" si="26"/>
        <v>0.16572898247870119</v>
      </c>
      <c r="AZ63" s="467">
        <f t="shared" si="26"/>
        <v>0.17927657558047702</v>
      </c>
      <c r="BA63" s="578">
        <f>VLOOKUP($AK63,$B$145:$H$168,BA$36,FALSE)</f>
        <v>0.18766999093381687</v>
      </c>
      <c r="BB63" s="577" t="e">
        <f>VLOOKUP($AK63,#REF!,BB$36,FALSE)</f>
        <v>#REF!</v>
      </c>
      <c r="BC63" s="467" t="e">
        <f>VLOOKUP($AK63,#REF!,BC$36,FALSE)</f>
        <v>#REF!</v>
      </c>
      <c r="BD63" s="467" t="e">
        <f>VLOOKUP($AK63,#REF!,BD$36,FALSE)</f>
        <v>#REF!</v>
      </c>
      <c r="BE63" s="467" t="e">
        <f>VLOOKUP($AK63,#REF!,BE$36,FALSE)</f>
        <v>#REF!</v>
      </c>
      <c r="BF63" s="578" t="e">
        <f>VLOOKUP($AK63,#REF!,BF$36,FALSE)</f>
        <v>#REF!</v>
      </c>
      <c r="BG63" s="467" t="b">
        <f t="shared" si="27"/>
        <v>0</v>
      </c>
      <c r="BH63" s="577">
        <f t="shared" si="28"/>
        <v>0.96116504854368934</v>
      </c>
      <c r="BI63" s="467">
        <f t="shared" si="28"/>
        <v>0.94561933534743203</v>
      </c>
      <c r="BJ63" s="467">
        <f t="shared" si="28"/>
        <v>0.94219653179190754</v>
      </c>
      <c r="BK63" s="467">
        <f t="shared" si="28"/>
        <v>0.93697600462561437</v>
      </c>
      <c r="BL63" s="578">
        <f t="shared" si="28"/>
        <v>0.92191075514874143</v>
      </c>
    </row>
    <row r="64" spans="1:64" s="124" customFormat="1" ht="11.25" customHeight="1" thickBot="1" x14ac:dyDescent="0.25">
      <c r="A64" s="171"/>
      <c r="B64" s="484"/>
      <c r="C64" s="484"/>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23"/>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579" t="e">
        <f>VLOOKUP($Y$4,$B$110:$H$133,AR$36,FALSE)</f>
        <v>#N/A</v>
      </c>
      <c r="AS64" s="580" t="e">
        <f t="shared" ref="AS64:AV64" si="30">VLOOKUP($Y$4,$B$110:$H$133,AS$36,FALSE)</f>
        <v>#N/A</v>
      </c>
      <c r="AT64" s="580" t="e">
        <f t="shared" si="30"/>
        <v>#N/A</v>
      </c>
      <c r="AU64" s="580" t="e">
        <f t="shared" si="30"/>
        <v>#N/A</v>
      </c>
      <c r="AV64" s="581" t="e">
        <f t="shared" si="30"/>
        <v>#N/A</v>
      </c>
      <c r="AW64" s="579" t="e">
        <f>VLOOKUP($Y$4,$B$145:$H$168,AW$36,FALSE)</f>
        <v>#N/A</v>
      </c>
      <c r="AX64" s="580" t="e">
        <f t="shared" ref="AX64:AZ64" si="31">VLOOKUP($Y$4,$B$145:$H$168,AX$36,FALSE)</f>
        <v>#N/A</v>
      </c>
      <c r="AY64" s="580" t="e">
        <f t="shared" si="31"/>
        <v>#N/A</v>
      </c>
      <c r="AZ64" s="580" t="e">
        <f t="shared" si="31"/>
        <v>#N/A</v>
      </c>
      <c r="BA64" s="581" t="e">
        <f>VLOOKUP($Y$4,$B$145:$H$168,BA$36,FALSE)</f>
        <v>#N/A</v>
      </c>
      <c r="BB64" s="584" t="e">
        <f>VLOOKUP($Y$4,#REF!,BB$36,FALSE)</f>
        <v>#REF!</v>
      </c>
      <c r="BC64" s="585" t="e">
        <f>VLOOKUP($Y$4,#REF!,BC$36,FALSE)</f>
        <v>#REF!</v>
      </c>
      <c r="BD64" s="585" t="e">
        <f>VLOOKUP($Y$4,#REF!,BD$36,FALSE)</f>
        <v>#REF!</v>
      </c>
      <c r="BE64" s="585" t="e">
        <f>VLOOKUP($Y$4,#REF!,BE$36,FALSE)</f>
        <v>#REF!</v>
      </c>
      <c r="BF64" s="586" t="e">
        <f>VLOOKUP($Y$4,#REF!,BF$36,FALSE)</f>
        <v>#REF!</v>
      </c>
      <c r="BG64" s="467" t="b">
        <f t="shared" si="27"/>
        <v>0</v>
      </c>
      <c r="BH64" s="579" t="e">
        <f>VLOOKUP($Y$4,$B$180:$H$203,BH$36,FALSE)</f>
        <v>#N/A</v>
      </c>
      <c r="BI64" s="580" t="e">
        <f>VLOOKUP($Y$4,$B$180:$H$203,BI$36,FALSE)</f>
        <v>#N/A</v>
      </c>
      <c r="BJ64" s="580" t="e">
        <f>VLOOKUP($Y$4,$B$180:$H$203,BJ$36,FALSE)</f>
        <v>#N/A</v>
      </c>
      <c r="BK64" s="580" t="e">
        <f>VLOOKUP($Y$4,$B$180:$H$203,BK$36,FALSE)</f>
        <v>#N/A</v>
      </c>
      <c r="BL64" s="581" t="e">
        <f>VLOOKUP($Y$4,$B$180:$H$203,BL$36,FALSE)</f>
        <v>#N/A</v>
      </c>
    </row>
    <row r="65" spans="1:44" s="124" customFormat="1" ht="42" customHeight="1" x14ac:dyDescent="0.2">
      <c r="A65" s="171"/>
      <c r="B65" s="484"/>
      <c r="C65" s="484"/>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31.3795</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246</v>
      </c>
      <c r="Y66" s="226">
        <v>1.4695</v>
      </c>
      <c r="Z66" s="227">
        <v>24.032</v>
      </c>
      <c r="AA66" s="107">
        <v>30</v>
      </c>
      <c r="AB66" s="228">
        <f>(AA66*Y66)+Z66</f>
        <v>68.117000000000004</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212" t="s">
        <v>213</v>
      </c>
      <c r="Y67" s="223" t="s">
        <v>65</v>
      </c>
      <c r="Z67" s="212" t="s">
        <v>66</v>
      </c>
      <c r="AA67" s="224">
        <v>5</v>
      </c>
      <c r="AB67" s="242">
        <f>(AA67*Y68)+Z68</f>
        <v>26.628499999999999</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1.2497x + 20.38</v>
      </c>
      <c r="Y68" s="226">
        <v>1.2497</v>
      </c>
      <c r="Z68" s="227">
        <v>20.38</v>
      </c>
      <c r="AA68" s="107">
        <v>30</v>
      </c>
      <c r="AB68" s="228">
        <f>(AA68*Y68)+Z68</f>
        <v>57.870999999999995</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83"/>
      <c r="D72" s="483"/>
      <c r="E72" s="483"/>
      <c r="F72" s="483"/>
      <c r="G72" s="483"/>
      <c r="H72" s="483"/>
      <c r="I72" s="483"/>
      <c r="J72" s="106"/>
      <c r="K72" s="106"/>
      <c r="L72" s="106"/>
      <c r="M72" s="106"/>
      <c r="N72" s="478"/>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83"/>
      <c r="C73" s="483"/>
      <c r="D73" s="483"/>
      <c r="E73" s="483"/>
      <c r="F73" s="483"/>
      <c r="G73" s="483"/>
      <c r="H73" s="483"/>
      <c r="I73" s="483"/>
      <c r="J73" s="106"/>
      <c r="K73" s="106"/>
      <c r="L73" s="106"/>
      <c r="M73" s="106"/>
      <c r="N73" s="478"/>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83"/>
      <c r="C74" s="483"/>
      <c r="D74" s="483"/>
      <c r="E74" s="483"/>
      <c r="F74" s="483"/>
      <c r="G74" s="483"/>
      <c r="H74" s="483"/>
      <c r="I74" s="152"/>
      <c r="J74" s="152"/>
      <c r="K74" s="96"/>
      <c r="L74" s="96"/>
      <c r="M74" s="96"/>
      <c r="N74" s="96"/>
      <c r="O74" s="96"/>
      <c r="P74" s="486"/>
      <c r="Q74" s="486"/>
      <c r="R74" s="239"/>
      <c r="S74" s="239"/>
      <c r="T74" s="487"/>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83"/>
      <c r="C75" s="483"/>
      <c r="D75" s="483"/>
      <c r="E75" s="483"/>
      <c r="F75" s="483"/>
      <c r="G75" s="483"/>
      <c r="H75" s="483"/>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83"/>
      <c r="C76" s="483"/>
      <c r="D76" s="483"/>
      <c r="E76" s="483"/>
      <c r="F76" s="483"/>
      <c r="G76" s="483"/>
      <c r="H76" s="483"/>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174"/>
      <c r="B77" s="483"/>
      <c r="C77" s="483"/>
      <c r="D77" s="483"/>
      <c r="E77" s="483"/>
      <c r="F77" s="483"/>
      <c r="G77" s="483"/>
      <c r="H77" s="483"/>
      <c r="I77" s="152"/>
      <c r="J77" s="152"/>
      <c r="K77" s="250"/>
      <c r="L77" s="250"/>
      <c r="M77" s="250"/>
      <c r="N77" s="250"/>
      <c r="O77" s="250"/>
      <c r="P77" s="250"/>
      <c r="Q77" s="251"/>
      <c r="R77" s="239"/>
      <c r="S77" s="239"/>
      <c r="T77" s="250"/>
      <c r="U77" s="175"/>
      <c r="V77" s="191"/>
      <c r="W77" s="208"/>
      <c r="X77" s="474" t="str">
        <f t="shared" ref="X77:X97" si="32">B10</f>
        <v>Brighton &amp; Hove</v>
      </c>
      <c r="Y77" s="475" t="e">
        <f t="shared" ref="Y77:Y99" si="33">IF(X77=$Y$4,I10,#N/A)</f>
        <v>#N/A</v>
      </c>
      <c r="Z77" s="475" t="e">
        <f t="shared" ref="Z77:Z99" si="34">IF(X77=$Y$4,T10,#N/A)</f>
        <v>#N/A</v>
      </c>
      <c r="AA77" s="54"/>
      <c r="AB77" s="53"/>
      <c r="AC77" s="53"/>
      <c r="AD77" s="210"/>
      <c r="AE77" s="101"/>
      <c r="AF77" s="101"/>
      <c r="AG77" s="101"/>
      <c r="AH77" s="101"/>
      <c r="AI77" s="239"/>
      <c r="AJ77" s="240"/>
    </row>
    <row r="78" spans="1:44" s="138" customFormat="1" ht="12.75" customHeight="1" x14ac:dyDescent="0.2">
      <c r="A78" s="174"/>
      <c r="B78" s="483"/>
      <c r="C78" s="483"/>
      <c r="D78" s="483"/>
      <c r="E78" s="483"/>
      <c r="F78" s="483"/>
      <c r="G78" s="483"/>
      <c r="H78" s="483"/>
      <c r="I78" s="152"/>
      <c r="J78" s="152"/>
      <c r="K78" s="250"/>
      <c r="L78" s="250"/>
      <c r="M78" s="250"/>
      <c r="N78" s="250"/>
      <c r="O78" s="250"/>
      <c r="P78" s="250"/>
      <c r="Q78" s="251"/>
      <c r="R78" s="239"/>
      <c r="S78" s="239"/>
      <c r="T78" s="250"/>
      <c r="U78" s="175"/>
      <c r="V78" s="191"/>
      <c r="W78" s="208"/>
      <c r="X78" s="474" t="str">
        <f t="shared" si="32"/>
        <v>Buckinghamshire</v>
      </c>
      <c r="Y78" s="475" t="e">
        <f t="shared" si="33"/>
        <v>#N/A</v>
      </c>
      <c r="Z78" s="475" t="e">
        <f t="shared" si="34"/>
        <v>#N/A</v>
      </c>
      <c r="AA78" s="54"/>
      <c r="AB78" s="53"/>
      <c r="AC78" s="53"/>
      <c r="AD78" s="210"/>
      <c r="AE78" s="101"/>
      <c r="AF78" s="101"/>
      <c r="AG78" s="101"/>
      <c r="AH78" s="101"/>
      <c r="AI78" s="239"/>
      <c r="AJ78" s="240"/>
    </row>
    <row r="79" spans="1:44" s="138" customFormat="1" ht="12.75" customHeight="1" x14ac:dyDescent="0.2">
      <c r="A79" s="174"/>
      <c r="B79" s="483"/>
      <c r="C79" s="483"/>
      <c r="D79" s="483"/>
      <c r="E79" s="483"/>
      <c r="F79" s="483"/>
      <c r="G79" s="483"/>
      <c r="H79" s="483"/>
      <c r="I79" s="152"/>
      <c r="J79" s="152"/>
      <c r="K79" s="250"/>
      <c r="L79" s="250"/>
      <c r="M79" s="250"/>
      <c r="N79" s="250"/>
      <c r="O79" s="250"/>
      <c r="P79" s="250"/>
      <c r="Q79" s="251"/>
      <c r="R79" s="239"/>
      <c r="S79" s="239"/>
      <c r="T79" s="250"/>
      <c r="U79" s="175"/>
      <c r="V79" s="191"/>
      <c r="W79" s="208"/>
      <c r="X79" s="474" t="str">
        <f t="shared" si="32"/>
        <v>East Sussex</v>
      </c>
      <c r="Y79" s="475" t="e">
        <f t="shared" si="33"/>
        <v>#N/A</v>
      </c>
      <c r="Z79" s="475" t="e">
        <f t="shared" si="34"/>
        <v>#N/A</v>
      </c>
      <c r="AA79" s="54"/>
      <c r="AB79" s="53"/>
      <c r="AC79" s="53"/>
      <c r="AD79" s="210"/>
      <c r="AE79" s="101"/>
      <c r="AF79" s="101"/>
      <c r="AG79" s="101"/>
      <c r="AH79" s="101"/>
      <c r="AI79" s="239"/>
      <c r="AJ79" s="240"/>
    </row>
    <row r="80" spans="1:44" s="138" customFormat="1" ht="12.75" customHeight="1" x14ac:dyDescent="0.2">
      <c r="A80" s="174"/>
      <c r="B80" s="483"/>
      <c r="C80" s="483"/>
      <c r="D80" s="483"/>
      <c r="E80" s="483"/>
      <c r="F80" s="483"/>
      <c r="G80" s="483"/>
      <c r="H80" s="483"/>
      <c r="I80" s="152"/>
      <c r="J80" s="152"/>
      <c r="K80" s="250"/>
      <c r="L80" s="250"/>
      <c r="M80" s="250"/>
      <c r="N80" s="250"/>
      <c r="O80" s="250"/>
      <c r="P80" s="250"/>
      <c r="Q80" s="251"/>
      <c r="R80" s="239"/>
      <c r="S80" s="239"/>
      <c r="T80" s="250"/>
      <c r="U80" s="175"/>
      <c r="V80" s="191"/>
      <c r="W80" s="208"/>
      <c r="X80" s="474" t="str">
        <f t="shared" si="32"/>
        <v>Hampshire</v>
      </c>
      <c r="Y80" s="475" t="e">
        <f t="shared" si="33"/>
        <v>#N/A</v>
      </c>
      <c r="Z80" s="475" t="e">
        <f t="shared" si="34"/>
        <v>#N/A</v>
      </c>
      <c r="AA80" s="54"/>
      <c r="AB80" s="53"/>
      <c r="AC80" s="53"/>
      <c r="AD80" s="210"/>
      <c r="AE80" s="101"/>
      <c r="AF80" s="101"/>
      <c r="AG80" s="101"/>
      <c r="AH80" s="101"/>
      <c r="AI80" s="239"/>
      <c r="AJ80" s="240"/>
      <c r="AR80" s="138" t="s">
        <v>106</v>
      </c>
    </row>
    <row r="81" spans="1:36" s="138" customFormat="1" ht="12.75" customHeight="1" x14ac:dyDescent="0.2">
      <c r="A81" s="174"/>
      <c r="B81" s="483"/>
      <c r="C81" s="483"/>
      <c r="D81" s="483"/>
      <c r="E81" s="483"/>
      <c r="F81" s="483"/>
      <c r="G81" s="483"/>
      <c r="H81" s="483"/>
      <c r="I81" s="152"/>
      <c r="J81" s="152"/>
      <c r="K81" s="250"/>
      <c r="L81" s="250"/>
      <c r="M81" s="250"/>
      <c r="N81" s="250"/>
      <c r="O81" s="250"/>
      <c r="P81" s="250"/>
      <c r="Q81" s="251"/>
      <c r="R81" s="239"/>
      <c r="S81" s="239"/>
      <c r="T81" s="250"/>
      <c r="U81" s="175"/>
      <c r="V81" s="191"/>
      <c r="W81" s="208"/>
      <c r="X81" s="474" t="str">
        <f t="shared" si="32"/>
        <v>Isle of Wight</v>
      </c>
      <c r="Y81" s="475" t="e">
        <f t="shared" si="33"/>
        <v>#N/A</v>
      </c>
      <c r="Z81" s="475" t="e">
        <f t="shared" si="34"/>
        <v>#N/A</v>
      </c>
      <c r="AA81" s="54"/>
      <c r="AB81" s="53"/>
      <c r="AC81" s="53"/>
      <c r="AD81" s="210"/>
      <c r="AE81" s="101"/>
      <c r="AF81" s="101"/>
      <c r="AG81" s="101"/>
      <c r="AH81" s="101"/>
      <c r="AI81" s="239"/>
      <c r="AJ81" s="240"/>
    </row>
    <row r="82" spans="1:36" s="138" customFormat="1" ht="12.75" customHeight="1" x14ac:dyDescent="0.2">
      <c r="A82" s="174"/>
      <c r="B82" s="483"/>
      <c r="C82" s="483"/>
      <c r="D82" s="483"/>
      <c r="E82" s="483"/>
      <c r="F82" s="483"/>
      <c r="G82" s="483"/>
      <c r="H82" s="483"/>
      <c r="I82" s="152"/>
      <c r="J82" s="152"/>
      <c r="K82" s="250"/>
      <c r="L82" s="250"/>
      <c r="M82" s="250"/>
      <c r="N82" s="250"/>
      <c r="O82" s="250"/>
      <c r="P82" s="250"/>
      <c r="Q82" s="251"/>
      <c r="R82" s="239"/>
      <c r="S82" s="239"/>
      <c r="T82" s="250"/>
      <c r="U82" s="175"/>
      <c r="V82" s="191"/>
      <c r="W82" s="208"/>
      <c r="X82" s="474" t="str">
        <f t="shared" si="32"/>
        <v>Kent</v>
      </c>
      <c r="Y82" s="475" t="e">
        <f t="shared" si="33"/>
        <v>#N/A</v>
      </c>
      <c r="Z82" s="475" t="e">
        <f t="shared" si="34"/>
        <v>#N/A</v>
      </c>
      <c r="AA82" s="54"/>
      <c r="AB82" s="53"/>
      <c r="AC82" s="53"/>
      <c r="AD82" s="210"/>
      <c r="AE82" s="101"/>
      <c r="AF82" s="101"/>
      <c r="AG82" s="101"/>
      <c r="AH82" s="101"/>
      <c r="AI82" s="239"/>
      <c r="AJ82" s="240"/>
    </row>
    <row r="83" spans="1:36" s="138" customFormat="1" ht="12.75" customHeight="1" x14ac:dyDescent="0.2">
      <c r="A83" s="174"/>
      <c r="B83" s="483"/>
      <c r="C83" s="483"/>
      <c r="D83" s="483"/>
      <c r="E83" s="483"/>
      <c r="F83" s="483"/>
      <c r="G83" s="483"/>
      <c r="H83" s="483"/>
      <c r="I83" s="152"/>
      <c r="J83" s="152"/>
      <c r="K83" s="250"/>
      <c r="L83" s="250"/>
      <c r="M83" s="250"/>
      <c r="N83" s="250"/>
      <c r="O83" s="250"/>
      <c r="P83" s="250"/>
      <c r="Q83" s="251"/>
      <c r="R83" s="239"/>
      <c r="S83" s="239"/>
      <c r="T83" s="250"/>
      <c r="U83" s="175"/>
      <c r="V83" s="191"/>
      <c r="W83" s="208"/>
      <c r="X83" s="474" t="str">
        <f t="shared" si="32"/>
        <v>Medway</v>
      </c>
      <c r="Y83" s="475" t="e">
        <f t="shared" si="33"/>
        <v>#N/A</v>
      </c>
      <c r="Z83" s="475" t="e">
        <f t="shared" si="34"/>
        <v>#N/A</v>
      </c>
      <c r="AA83" s="54"/>
      <c r="AB83" s="53"/>
      <c r="AC83" s="53"/>
      <c r="AD83" s="210"/>
      <c r="AE83" s="101"/>
      <c r="AF83" s="101"/>
      <c r="AG83" s="101"/>
      <c r="AH83" s="101"/>
      <c r="AI83" s="239"/>
      <c r="AJ83" s="240"/>
    </row>
    <row r="84" spans="1:36" s="138" customFormat="1" ht="12.75" customHeight="1" x14ac:dyDescent="0.2">
      <c r="A84" s="174"/>
      <c r="B84" s="483"/>
      <c r="C84" s="483"/>
      <c r="D84" s="483"/>
      <c r="E84" s="483"/>
      <c r="F84" s="483"/>
      <c r="G84" s="483"/>
      <c r="H84" s="483"/>
      <c r="I84" s="152"/>
      <c r="J84" s="152"/>
      <c r="K84" s="250"/>
      <c r="L84" s="250"/>
      <c r="M84" s="250"/>
      <c r="N84" s="250"/>
      <c r="O84" s="250"/>
      <c r="P84" s="250"/>
      <c r="Q84" s="251"/>
      <c r="R84" s="239"/>
      <c r="S84" s="239"/>
      <c r="T84" s="250"/>
      <c r="U84" s="175"/>
      <c r="V84" s="191"/>
      <c r="W84" s="208"/>
      <c r="X84" s="474" t="str">
        <f t="shared" si="32"/>
        <v>Milton Keynes</v>
      </c>
      <c r="Y84" s="475" t="e">
        <f t="shared" si="33"/>
        <v>#N/A</v>
      </c>
      <c r="Z84" s="475" t="e">
        <f t="shared" si="34"/>
        <v>#N/A</v>
      </c>
      <c r="AA84" s="54"/>
      <c r="AB84" s="53"/>
      <c r="AC84" s="53"/>
      <c r="AD84" s="210"/>
      <c r="AE84" s="101"/>
      <c r="AF84" s="101"/>
      <c r="AG84" s="101"/>
      <c r="AH84" s="101"/>
      <c r="AI84" s="239"/>
      <c r="AJ84" s="240"/>
    </row>
    <row r="85" spans="1:36" s="138" customFormat="1" ht="12.75" customHeight="1" x14ac:dyDescent="0.2">
      <c r="A85" s="174"/>
      <c r="B85" s="483"/>
      <c r="C85" s="483"/>
      <c r="D85" s="483"/>
      <c r="E85" s="483"/>
      <c r="F85" s="483"/>
      <c r="G85" s="483"/>
      <c r="H85" s="483"/>
      <c r="I85" s="152"/>
      <c r="J85" s="152"/>
      <c r="K85" s="250"/>
      <c r="L85" s="250"/>
      <c r="M85" s="250"/>
      <c r="N85" s="250"/>
      <c r="O85" s="250"/>
      <c r="P85" s="250"/>
      <c r="Q85" s="251"/>
      <c r="R85" s="239"/>
      <c r="S85" s="239"/>
      <c r="T85" s="250"/>
      <c r="U85" s="175"/>
      <c r="V85" s="191"/>
      <c r="W85" s="208"/>
      <c r="X85" s="474" t="str">
        <f t="shared" si="32"/>
        <v>Oxfordshire</v>
      </c>
      <c r="Y85" s="475" t="e">
        <f t="shared" si="33"/>
        <v>#N/A</v>
      </c>
      <c r="Z85" s="475" t="e">
        <f t="shared" si="34"/>
        <v>#N/A</v>
      </c>
      <c r="AA85" s="54"/>
      <c r="AB85" s="53"/>
      <c r="AC85" s="53"/>
      <c r="AD85" s="210"/>
      <c r="AE85" s="101"/>
      <c r="AF85" s="101"/>
      <c r="AG85" s="101"/>
      <c r="AH85" s="101"/>
      <c r="AI85" s="239"/>
      <c r="AJ85" s="240"/>
    </row>
    <row r="86" spans="1:36" s="138" customFormat="1" ht="12.75" customHeight="1" x14ac:dyDescent="0.2">
      <c r="A86" s="174"/>
      <c r="B86" s="483"/>
      <c r="C86" s="483"/>
      <c r="D86" s="483"/>
      <c r="E86" s="483"/>
      <c r="F86" s="483"/>
      <c r="G86" s="483"/>
      <c r="H86" s="483"/>
      <c r="I86" s="152"/>
      <c r="J86" s="152"/>
      <c r="K86" s="250"/>
      <c r="L86" s="250"/>
      <c r="M86" s="250"/>
      <c r="N86" s="250"/>
      <c r="O86" s="250"/>
      <c r="P86" s="250"/>
      <c r="Q86" s="251"/>
      <c r="R86" s="239"/>
      <c r="S86" s="239"/>
      <c r="T86" s="250"/>
      <c r="U86" s="175"/>
      <c r="V86" s="191"/>
      <c r="W86" s="208"/>
      <c r="X86" s="474" t="str">
        <f t="shared" si="32"/>
        <v>Portsmouth</v>
      </c>
      <c r="Y86" s="475" t="e">
        <f t="shared" si="33"/>
        <v>#N/A</v>
      </c>
      <c r="Z86" s="475" t="e">
        <f t="shared" si="34"/>
        <v>#N/A</v>
      </c>
      <c r="AA86" s="54"/>
      <c r="AB86" s="53"/>
      <c r="AC86" s="53"/>
      <c r="AD86" s="210"/>
      <c r="AE86" s="101"/>
      <c r="AF86" s="101"/>
      <c r="AG86" s="101"/>
      <c r="AH86" s="101"/>
      <c r="AI86" s="239"/>
      <c r="AJ86" s="240"/>
    </row>
    <row r="87" spans="1:36" s="138" customFormat="1" ht="12.75" customHeight="1" x14ac:dyDescent="0.2">
      <c r="A87" s="174"/>
      <c r="B87" s="483"/>
      <c r="C87" s="483"/>
      <c r="D87" s="483"/>
      <c r="E87" s="483"/>
      <c r="F87" s="483"/>
      <c r="G87" s="483"/>
      <c r="H87" s="483"/>
      <c r="I87" s="152"/>
      <c r="J87" s="152"/>
      <c r="K87" s="250"/>
      <c r="L87" s="250"/>
      <c r="M87" s="250"/>
      <c r="N87" s="250"/>
      <c r="O87" s="250"/>
      <c r="P87" s="250"/>
      <c r="Q87" s="251"/>
      <c r="R87" s="239"/>
      <c r="S87" s="239"/>
      <c r="T87" s="250"/>
      <c r="U87" s="175"/>
      <c r="V87" s="191"/>
      <c r="W87" s="208"/>
      <c r="X87" s="474" t="str">
        <f t="shared" si="32"/>
        <v>Reading</v>
      </c>
      <c r="Y87" s="475" t="e">
        <f t="shared" si="33"/>
        <v>#N/A</v>
      </c>
      <c r="Z87" s="475" t="e">
        <f t="shared" si="34"/>
        <v>#N/A</v>
      </c>
      <c r="AA87" s="54"/>
      <c r="AB87" s="53"/>
      <c r="AC87" s="53"/>
      <c r="AD87" s="210"/>
      <c r="AE87" s="101"/>
      <c r="AF87" s="101"/>
      <c r="AG87" s="101"/>
      <c r="AH87" s="101"/>
      <c r="AI87" s="239"/>
      <c r="AJ87" s="240"/>
    </row>
    <row r="88" spans="1:36" s="138" customFormat="1" ht="12.75" customHeight="1" x14ac:dyDescent="0.2">
      <c r="A88" s="174"/>
      <c r="B88" s="483"/>
      <c r="C88" s="483"/>
      <c r="D88" s="483"/>
      <c r="E88" s="483"/>
      <c r="F88" s="483"/>
      <c r="G88" s="483"/>
      <c r="H88" s="483"/>
      <c r="I88" s="152"/>
      <c r="J88" s="152"/>
      <c r="K88" s="250"/>
      <c r="L88" s="250"/>
      <c r="M88" s="250"/>
      <c r="N88" s="250"/>
      <c r="O88" s="250"/>
      <c r="P88" s="250"/>
      <c r="Q88" s="251"/>
      <c r="R88" s="239"/>
      <c r="S88" s="239"/>
      <c r="T88" s="250"/>
      <c r="U88" s="175"/>
      <c r="V88" s="191"/>
      <c r="W88" s="208"/>
      <c r="X88" s="474" t="str">
        <f t="shared" si="32"/>
        <v>Slough</v>
      </c>
      <c r="Y88" s="475" t="e">
        <f t="shared" si="33"/>
        <v>#N/A</v>
      </c>
      <c r="Z88" s="475" t="e">
        <f t="shared" si="34"/>
        <v>#N/A</v>
      </c>
      <c r="AA88" s="54"/>
      <c r="AB88" s="53"/>
      <c r="AC88" s="53"/>
      <c r="AD88" s="210"/>
      <c r="AE88" s="101"/>
      <c r="AF88" s="101"/>
      <c r="AG88" s="101"/>
      <c r="AH88" s="101"/>
      <c r="AI88" s="239"/>
      <c r="AJ88" s="240"/>
    </row>
    <row r="89" spans="1:36" s="138" customFormat="1" ht="12.75" customHeight="1" x14ac:dyDescent="0.2">
      <c r="A89" s="174"/>
      <c r="B89" s="483"/>
      <c r="C89" s="483"/>
      <c r="D89" s="483"/>
      <c r="E89" s="483"/>
      <c r="F89" s="483"/>
      <c r="G89" s="483"/>
      <c r="H89" s="483"/>
      <c r="I89" s="152"/>
      <c r="J89" s="152"/>
      <c r="K89" s="250"/>
      <c r="L89" s="250"/>
      <c r="M89" s="250"/>
      <c r="N89" s="250"/>
      <c r="O89" s="250"/>
      <c r="P89" s="250"/>
      <c r="Q89" s="251"/>
      <c r="R89" s="239"/>
      <c r="S89" s="239"/>
      <c r="T89" s="250"/>
      <c r="U89" s="175"/>
      <c r="V89" s="191"/>
      <c r="W89" s="208"/>
      <c r="X89" s="474" t="str">
        <f t="shared" si="32"/>
        <v>Somerset</v>
      </c>
      <c r="Y89" s="475" t="e">
        <f t="shared" si="33"/>
        <v>#N/A</v>
      </c>
      <c r="Z89" s="475" t="e">
        <f t="shared" si="34"/>
        <v>#N/A</v>
      </c>
      <c r="AA89" s="54"/>
      <c r="AB89" s="53"/>
      <c r="AC89" s="53"/>
      <c r="AD89" s="210"/>
      <c r="AE89" s="101"/>
      <c r="AF89" s="101"/>
      <c r="AG89" s="101"/>
      <c r="AH89" s="101"/>
      <c r="AI89" s="239"/>
      <c r="AJ89" s="240"/>
    </row>
    <row r="90" spans="1:36" s="138" customFormat="1" ht="12.75" customHeight="1" x14ac:dyDescent="0.2">
      <c r="A90" s="174"/>
      <c r="B90" s="483"/>
      <c r="C90" s="483"/>
      <c r="D90" s="483"/>
      <c r="E90" s="483"/>
      <c r="F90" s="483"/>
      <c r="G90" s="483"/>
      <c r="H90" s="483"/>
      <c r="I90" s="152"/>
      <c r="J90" s="152"/>
      <c r="K90" s="250"/>
      <c r="L90" s="250"/>
      <c r="M90" s="250"/>
      <c r="N90" s="250"/>
      <c r="O90" s="250"/>
      <c r="P90" s="250"/>
      <c r="Q90" s="251"/>
      <c r="R90" s="239"/>
      <c r="S90" s="239"/>
      <c r="T90" s="250"/>
      <c r="U90" s="175"/>
      <c r="V90" s="191"/>
      <c r="W90" s="208"/>
      <c r="X90" s="474" t="str">
        <f t="shared" si="32"/>
        <v>Southampton</v>
      </c>
      <c r="Y90" s="475" t="e">
        <f t="shared" si="33"/>
        <v>#N/A</v>
      </c>
      <c r="Z90" s="475" t="e">
        <f t="shared" si="34"/>
        <v>#N/A</v>
      </c>
      <c r="AA90" s="54"/>
      <c r="AB90" s="53"/>
      <c r="AC90" s="53"/>
      <c r="AD90" s="210"/>
      <c r="AE90" s="101"/>
      <c r="AF90" s="101"/>
      <c r="AG90" s="101"/>
      <c r="AH90" s="101"/>
      <c r="AI90" s="239"/>
      <c r="AJ90" s="240"/>
    </row>
    <row r="91" spans="1:36" s="138" customFormat="1" ht="12.75" customHeight="1" x14ac:dyDescent="0.2">
      <c r="A91" s="381"/>
      <c r="B91" s="483"/>
      <c r="C91" s="483"/>
      <c r="D91" s="483"/>
      <c r="E91" s="483"/>
      <c r="F91" s="483"/>
      <c r="G91" s="483"/>
      <c r="H91" s="483"/>
      <c r="I91" s="152"/>
      <c r="J91" s="152"/>
      <c r="K91" s="250"/>
      <c r="L91" s="250"/>
      <c r="M91" s="250"/>
      <c r="N91" s="250"/>
      <c r="O91" s="250"/>
      <c r="P91" s="250"/>
      <c r="Q91" s="251"/>
      <c r="R91" s="239"/>
      <c r="S91" s="239"/>
      <c r="T91" s="250"/>
      <c r="U91" s="175"/>
      <c r="V91" s="191"/>
      <c r="W91" s="208"/>
      <c r="X91" s="474" t="str">
        <f t="shared" si="32"/>
        <v>Surrey</v>
      </c>
      <c r="Y91" s="475" t="e">
        <f t="shared" si="33"/>
        <v>#N/A</v>
      </c>
      <c r="Z91" s="475" t="e">
        <f t="shared" si="34"/>
        <v>#N/A</v>
      </c>
      <c r="AA91" s="54"/>
      <c r="AB91" s="53"/>
      <c r="AC91" s="53"/>
      <c r="AD91" s="210"/>
      <c r="AE91" s="101"/>
      <c r="AF91" s="101"/>
      <c r="AG91" s="101"/>
      <c r="AH91" s="101"/>
      <c r="AI91" s="239"/>
      <c r="AJ91" s="240"/>
    </row>
    <row r="92" spans="1:36" s="138" customFormat="1" ht="12.75" customHeight="1" x14ac:dyDescent="0.2">
      <c r="A92" s="381"/>
      <c r="B92" s="483"/>
      <c r="C92" s="483"/>
      <c r="D92" s="483"/>
      <c r="E92" s="483"/>
      <c r="F92" s="483"/>
      <c r="G92" s="483"/>
      <c r="H92" s="483"/>
      <c r="I92" s="152"/>
      <c r="J92" s="152"/>
      <c r="K92" s="250"/>
      <c r="L92" s="250"/>
      <c r="M92" s="250"/>
      <c r="N92" s="250"/>
      <c r="O92" s="250"/>
      <c r="P92" s="250"/>
      <c r="Q92" s="251"/>
      <c r="R92" s="239"/>
      <c r="S92" s="239"/>
      <c r="T92" s="250"/>
      <c r="U92" s="175"/>
      <c r="V92" s="191"/>
      <c r="W92" s="208"/>
      <c r="X92" s="474" t="str">
        <f t="shared" si="32"/>
        <v>Swindon</v>
      </c>
      <c r="Y92" s="475" t="e">
        <f t="shared" si="33"/>
        <v>#N/A</v>
      </c>
      <c r="Z92" s="475" t="e">
        <f t="shared" si="34"/>
        <v>#N/A</v>
      </c>
      <c r="AA92" s="54"/>
      <c r="AB92" s="53"/>
      <c r="AC92" s="53"/>
      <c r="AD92" s="210"/>
      <c r="AE92" s="101"/>
      <c r="AF92" s="101"/>
      <c r="AG92" s="101"/>
      <c r="AH92" s="101"/>
      <c r="AI92" s="239"/>
      <c r="AJ92" s="240"/>
    </row>
    <row r="93" spans="1:36" s="138" customFormat="1" ht="12.75" customHeight="1" x14ac:dyDescent="0.2">
      <c r="A93" s="174"/>
      <c r="B93" s="483"/>
      <c r="C93" s="483"/>
      <c r="D93" s="483"/>
      <c r="E93" s="483"/>
      <c r="F93" s="483"/>
      <c r="G93" s="483"/>
      <c r="H93" s="483"/>
      <c r="I93" s="152"/>
      <c r="J93" s="152"/>
      <c r="K93" s="250"/>
      <c r="L93" s="250"/>
      <c r="M93" s="250"/>
      <c r="N93" s="250"/>
      <c r="O93" s="250"/>
      <c r="P93" s="250"/>
      <c r="Q93" s="251"/>
      <c r="R93" s="239"/>
      <c r="S93" s="239"/>
      <c r="T93" s="250"/>
      <c r="U93" s="175"/>
      <c r="V93" s="191"/>
      <c r="W93" s="208"/>
      <c r="X93" s="474" t="str">
        <f t="shared" si="32"/>
        <v>Torbay</v>
      </c>
      <c r="Y93" s="475" t="e">
        <f t="shared" si="33"/>
        <v>#N/A</v>
      </c>
      <c r="Z93" s="475" t="e">
        <f t="shared" si="34"/>
        <v>#N/A</v>
      </c>
      <c r="AA93" s="54"/>
      <c r="AB93" s="53"/>
      <c r="AC93" s="53"/>
      <c r="AD93" s="210"/>
      <c r="AE93" s="239"/>
      <c r="AF93" s="101"/>
      <c r="AG93" s="101"/>
      <c r="AH93" s="101"/>
      <c r="AI93" s="239"/>
      <c r="AJ93" s="240"/>
    </row>
    <row r="94" spans="1:36" s="138" customFormat="1" ht="12.75" customHeight="1" x14ac:dyDescent="0.2">
      <c r="A94" s="174"/>
      <c r="B94" s="483"/>
      <c r="C94" s="483"/>
      <c r="D94" s="483"/>
      <c r="E94" s="483"/>
      <c r="F94" s="483"/>
      <c r="G94" s="483"/>
      <c r="H94" s="483"/>
      <c r="I94" s="152"/>
      <c r="J94" s="152"/>
      <c r="K94" s="250"/>
      <c r="L94" s="250"/>
      <c r="M94" s="250"/>
      <c r="N94" s="250"/>
      <c r="O94" s="250"/>
      <c r="P94" s="250"/>
      <c r="Q94" s="251"/>
      <c r="R94" s="239"/>
      <c r="S94" s="239"/>
      <c r="T94" s="250"/>
      <c r="U94" s="175"/>
      <c r="V94" s="191"/>
      <c r="W94" s="208"/>
      <c r="X94" s="474" t="str">
        <f t="shared" si="32"/>
        <v>West Berkshire</v>
      </c>
      <c r="Y94" s="475" t="e">
        <f t="shared" si="33"/>
        <v>#N/A</v>
      </c>
      <c r="Z94" s="475" t="e">
        <f t="shared" si="34"/>
        <v>#N/A</v>
      </c>
      <c r="AA94" s="54"/>
      <c r="AB94" s="53"/>
      <c r="AC94" s="53"/>
      <c r="AD94" s="210"/>
      <c r="AE94" s="239"/>
      <c r="AF94" s="101"/>
      <c r="AG94" s="101"/>
      <c r="AH94" s="101"/>
      <c r="AI94" s="239"/>
      <c r="AJ94" s="240"/>
    </row>
    <row r="95" spans="1:36" s="138" customFormat="1" ht="12.75" customHeight="1" x14ac:dyDescent="0.2">
      <c r="A95" s="174"/>
      <c r="B95" s="483"/>
      <c r="C95" s="483"/>
      <c r="D95" s="483"/>
      <c r="E95" s="483"/>
      <c r="F95" s="483"/>
      <c r="G95" s="483"/>
      <c r="H95" s="483"/>
      <c r="I95" s="152"/>
      <c r="J95" s="152"/>
      <c r="K95" s="250"/>
      <c r="L95" s="250"/>
      <c r="M95" s="250"/>
      <c r="N95" s="250"/>
      <c r="O95" s="250"/>
      <c r="P95" s="250"/>
      <c r="Q95" s="251"/>
      <c r="R95" s="239"/>
      <c r="S95" s="239"/>
      <c r="T95" s="250"/>
      <c r="U95" s="175"/>
      <c r="V95" s="191"/>
      <c r="W95" s="208"/>
      <c r="X95" s="474" t="str">
        <f t="shared" si="32"/>
        <v>West Sussex</v>
      </c>
      <c r="Y95" s="475" t="e">
        <f t="shared" si="33"/>
        <v>#N/A</v>
      </c>
      <c r="Z95" s="475" t="e">
        <f t="shared" si="34"/>
        <v>#N/A</v>
      </c>
      <c r="AA95" s="54"/>
      <c r="AB95" s="53"/>
      <c r="AC95" s="53"/>
      <c r="AD95" s="210"/>
      <c r="AE95" s="239"/>
      <c r="AF95" s="239"/>
      <c r="AG95" s="239"/>
      <c r="AH95" s="101"/>
      <c r="AI95" s="239"/>
      <c r="AJ95" s="240"/>
    </row>
    <row r="96" spans="1:36" s="138" customFormat="1" ht="12.75" customHeight="1" x14ac:dyDescent="0.2">
      <c r="A96" s="174"/>
      <c r="B96" s="483"/>
      <c r="C96" s="483"/>
      <c r="D96" s="483"/>
      <c r="E96" s="483"/>
      <c r="F96" s="483"/>
      <c r="G96" s="483"/>
      <c r="H96" s="483"/>
      <c r="I96" s="152"/>
      <c r="J96" s="152"/>
      <c r="K96" s="250"/>
      <c r="L96" s="250"/>
      <c r="M96" s="250"/>
      <c r="N96" s="250"/>
      <c r="O96" s="250"/>
      <c r="P96" s="250"/>
      <c r="Q96" s="251"/>
      <c r="R96" s="239"/>
      <c r="S96" s="239"/>
      <c r="T96" s="250"/>
      <c r="U96" s="175"/>
      <c r="V96" s="191"/>
      <c r="W96" s="208"/>
      <c r="X96" s="474" t="str">
        <f t="shared" si="32"/>
        <v>Windsor &amp; Maidenhead</v>
      </c>
      <c r="Y96" s="475" t="e">
        <f t="shared" si="33"/>
        <v>#N/A</v>
      </c>
      <c r="Z96" s="475" t="e">
        <f t="shared" si="34"/>
        <v>#N/A</v>
      </c>
      <c r="AA96" s="54"/>
      <c r="AB96" s="53"/>
      <c r="AC96" s="53"/>
      <c r="AD96" s="210"/>
      <c r="AE96" s="239"/>
      <c r="AF96" s="239"/>
      <c r="AG96" s="239"/>
      <c r="AH96" s="101"/>
      <c r="AI96" s="239"/>
      <c r="AJ96" s="240"/>
    </row>
    <row r="97" spans="1:45" s="138" customFormat="1" ht="12.75" customHeight="1" x14ac:dyDescent="0.2">
      <c r="A97" s="174"/>
      <c r="B97" s="483"/>
      <c r="C97" s="483"/>
      <c r="D97" s="483"/>
      <c r="E97" s="483"/>
      <c r="F97" s="483"/>
      <c r="G97" s="483"/>
      <c r="H97" s="483"/>
      <c r="I97" s="152"/>
      <c r="J97" s="152"/>
      <c r="K97" s="252"/>
      <c r="L97" s="252"/>
      <c r="M97" s="252"/>
      <c r="N97" s="252"/>
      <c r="O97" s="252"/>
      <c r="P97" s="252"/>
      <c r="Q97" s="253"/>
      <c r="R97" s="239"/>
      <c r="S97" s="239"/>
      <c r="T97" s="254"/>
      <c r="U97" s="175"/>
      <c r="V97" s="191"/>
      <c r="W97" s="208"/>
      <c r="X97" s="474" t="str">
        <f t="shared" si="32"/>
        <v>Wokingham</v>
      </c>
      <c r="Y97" s="475" t="e">
        <f t="shared" si="33"/>
        <v>#N/A</v>
      </c>
      <c r="Z97" s="475" t="e">
        <f t="shared" si="34"/>
        <v>#N/A</v>
      </c>
      <c r="AA97" s="54"/>
      <c r="AB97" s="53"/>
      <c r="AC97" s="53"/>
      <c r="AD97" s="210"/>
      <c r="AE97" s="239"/>
      <c r="AF97" s="239"/>
      <c r="AG97" s="239"/>
      <c r="AH97" s="101"/>
      <c r="AI97" s="239"/>
      <c r="AJ97" s="240"/>
    </row>
    <row r="98" spans="1:45" s="138" customFormat="1" ht="12.75" customHeight="1" x14ac:dyDescent="0.2">
      <c r="A98" s="174"/>
      <c r="B98" s="483"/>
      <c r="C98" s="483"/>
      <c r="D98" s="483"/>
      <c r="E98" s="483"/>
      <c r="F98" s="483"/>
      <c r="G98" s="483"/>
      <c r="H98" s="483"/>
      <c r="I98" s="152"/>
      <c r="J98" s="152"/>
      <c r="K98" s="252"/>
      <c r="L98" s="252"/>
      <c r="M98" s="252"/>
      <c r="N98" s="252"/>
      <c r="O98" s="252"/>
      <c r="P98" s="252"/>
      <c r="Q98" s="253"/>
      <c r="R98" s="239"/>
      <c r="S98" s="239"/>
      <c r="T98" s="254"/>
      <c r="U98" s="175"/>
      <c r="V98" s="191"/>
      <c r="W98" s="208"/>
      <c r="X98" s="474" t="str">
        <f>B31</f>
        <v>South East</v>
      </c>
      <c r="Y98" s="475" t="e">
        <f t="shared" si="33"/>
        <v>#N/A</v>
      </c>
      <c r="Z98" s="475" t="e">
        <f t="shared" si="34"/>
        <v>#N/A</v>
      </c>
      <c r="AA98" s="54"/>
      <c r="AB98" s="53"/>
      <c r="AC98" s="53"/>
      <c r="AD98" s="210"/>
      <c r="AE98" s="239"/>
      <c r="AF98" s="239"/>
      <c r="AG98" s="239"/>
      <c r="AH98" s="101"/>
      <c r="AI98" s="239"/>
      <c r="AJ98" s="240"/>
    </row>
    <row r="99" spans="1:45" s="138" customFormat="1" ht="11.25" customHeight="1" x14ac:dyDescent="0.2">
      <c r="A99" s="381"/>
      <c r="B99" s="483"/>
      <c r="C99" s="483"/>
      <c r="D99" s="483"/>
      <c r="E99" s="483"/>
      <c r="F99" s="483"/>
      <c r="G99" s="483"/>
      <c r="H99" s="483"/>
      <c r="I99" s="152"/>
      <c r="J99" s="152"/>
      <c r="K99" s="252"/>
      <c r="L99" s="252"/>
      <c r="M99" s="252"/>
      <c r="N99" s="252"/>
      <c r="O99" s="252"/>
      <c r="P99" s="252"/>
      <c r="Q99" s="253"/>
      <c r="R99" s="239"/>
      <c r="S99" s="239"/>
      <c r="T99" s="254"/>
      <c r="U99" s="175"/>
      <c r="V99" s="191"/>
      <c r="W99" s="208"/>
      <c r="X99" s="474" t="str">
        <f>B32</f>
        <v>England</v>
      </c>
      <c r="Y99" s="475" t="e">
        <f t="shared" si="33"/>
        <v>#N/A</v>
      </c>
      <c r="Z99" s="475" t="e">
        <f t="shared" si="34"/>
        <v>#N/A</v>
      </c>
      <c r="AA99" s="54"/>
      <c r="AB99" s="53"/>
      <c r="AC99" s="53"/>
      <c r="AD99" s="210"/>
      <c r="AE99" s="239"/>
      <c r="AF99" s="239"/>
      <c r="AG99" s="239"/>
      <c r="AH99" s="101"/>
      <c r="AI99" s="239"/>
      <c r="AJ99" s="240"/>
    </row>
    <row r="100" spans="1:45" s="124" customFormat="1" ht="42" customHeight="1" x14ac:dyDescent="0.2">
      <c r="A100" s="296"/>
      <c r="B100" s="483"/>
      <c r="C100" s="483"/>
      <c r="D100" s="483"/>
      <c r="E100" s="483"/>
      <c r="F100" s="483"/>
      <c r="G100" s="483"/>
      <c r="H100" s="483"/>
      <c r="I100" s="490"/>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83"/>
      <c r="C101" s="483"/>
      <c r="D101" s="483"/>
      <c r="E101" s="483"/>
      <c r="F101" s="483"/>
      <c r="G101" s="483"/>
      <c r="H101" s="483"/>
      <c r="I101" s="490"/>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490"/>
      <c r="C102" s="490"/>
      <c r="D102" s="490"/>
      <c r="E102" s="490"/>
      <c r="F102" s="490"/>
      <c r="G102" s="490"/>
      <c r="H102" s="490"/>
      <c r="I102" s="490"/>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65"/>
      <c r="B106" s="166"/>
      <c r="C106" s="166"/>
      <c r="D106" s="166"/>
      <c r="E106" s="166"/>
      <c r="F106" s="166"/>
      <c r="G106" s="166"/>
      <c r="H106" s="166"/>
      <c r="I106" s="166"/>
      <c r="J106" s="167"/>
      <c r="K106" s="166"/>
      <c r="L106" s="166"/>
      <c r="M106" s="166"/>
      <c r="N106" s="166"/>
      <c r="O106" s="166"/>
      <c r="P106" s="166"/>
      <c r="Q106" s="166"/>
      <c r="R106" s="166"/>
      <c r="S106" s="166"/>
      <c r="T106" s="166"/>
      <c r="U106" s="168"/>
      <c r="V106" s="189"/>
      <c r="W106" s="205"/>
      <c r="X106" s="97"/>
      <c r="Y106" s="97"/>
      <c r="Z106" s="100"/>
      <c r="AA106" s="100"/>
      <c r="AB106" s="100"/>
      <c r="AC106" s="100"/>
      <c r="AD106" s="100"/>
      <c r="AE106" s="100"/>
      <c r="AF106" s="100"/>
      <c r="AG106" s="100"/>
      <c r="AH106" s="100"/>
      <c r="AI106" s="88"/>
      <c r="AJ106" s="237"/>
    </row>
    <row r="107" spans="1:45" s="118" customFormat="1" ht="17.25" customHeight="1" x14ac:dyDescent="0.2">
      <c r="A107" s="172"/>
      <c r="B107" s="932" t="s">
        <v>164</v>
      </c>
      <c r="C107" s="932"/>
      <c r="D107" s="932"/>
      <c r="E107" s="932"/>
      <c r="F107" s="932"/>
      <c r="G107" s="932"/>
      <c r="H107" s="932"/>
      <c r="I107" s="932"/>
      <c r="J107" s="106"/>
      <c r="K107" s="106"/>
      <c r="L107" s="106"/>
      <c r="M107" s="106"/>
      <c r="N107" s="478"/>
      <c r="O107" s="106"/>
      <c r="P107" s="106"/>
      <c r="Q107" s="106"/>
      <c r="R107" s="106"/>
      <c r="S107" s="106"/>
      <c r="T107" s="106"/>
      <c r="U107" s="173"/>
      <c r="V107" s="190"/>
      <c r="W107" s="206"/>
      <c r="X107" s="513" t="s">
        <v>174</v>
      </c>
      <c r="Y107" s="514"/>
      <c r="Z107" s="515"/>
      <c r="AA107" s="515"/>
      <c r="AB107" s="515"/>
      <c r="AC107" s="516"/>
      <c r="AD107" s="513" t="s">
        <v>175</v>
      </c>
      <c r="AE107" s="514"/>
      <c r="AF107" s="515"/>
      <c r="AG107" s="515"/>
      <c r="AH107" s="515"/>
      <c r="AI107" s="516"/>
      <c r="AJ107" s="238"/>
    </row>
    <row r="108" spans="1:45" ht="20.25" customHeight="1" x14ac:dyDescent="0.2">
      <c r="A108" s="171"/>
      <c r="B108" s="932"/>
      <c r="C108" s="932"/>
      <c r="D108" s="932"/>
      <c r="E108" s="932"/>
      <c r="F108" s="932"/>
      <c r="G108" s="932"/>
      <c r="H108" s="932"/>
      <c r="I108" s="932"/>
      <c r="J108" s="106"/>
      <c r="K108" s="106"/>
      <c r="L108" s="106"/>
      <c r="M108" s="106"/>
      <c r="N108" s="478"/>
      <c r="O108" s="106"/>
      <c r="P108" s="106"/>
      <c r="Q108" s="39"/>
      <c r="R108" s="106"/>
      <c r="S108" s="106"/>
      <c r="T108" s="106"/>
      <c r="U108" s="170"/>
      <c r="V108" s="189"/>
      <c r="W108" s="205"/>
      <c r="X108" s="515"/>
      <c r="Y108" s="514"/>
      <c r="Z108" s="515"/>
      <c r="AA108" s="515"/>
      <c r="AB108" s="515"/>
      <c r="AC108" s="516"/>
      <c r="AD108" s="515"/>
      <c r="AE108" s="514"/>
      <c r="AF108" s="515"/>
      <c r="AG108" s="515"/>
      <c r="AH108" s="515"/>
      <c r="AI108" s="516"/>
      <c r="AJ108" s="237"/>
    </row>
    <row r="109" spans="1:45" s="138" customFormat="1" ht="27" customHeight="1" thickBot="1" x14ac:dyDescent="0.25">
      <c r="A109" s="174"/>
      <c r="B109" s="618" t="s">
        <v>211</v>
      </c>
      <c r="C109" s="133"/>
      <c r="D109" s="462">
        <f>D8</f>
        <v>2013</v>
      </c>
      <c r="E109" s="462">
        <f t="shared" ref="E109:H109" si="35">E8</f>
        <v>2014</v>
      </c>
      <c r="F109" s="462">
        <f t="shared" si="35"/>
        <v>2015</v>
      </c>
      <c r="G109" s="462">
        <f t="shared" si="35"/>
        <v>2016</v>
      </c>
      <c r="H109" s="463">
        <f t="shared" si="35"/>
        <v>2017</v>
      </c>
      <c r="I109" s="152"/>
      <c r="J109" s="152"/>
      <c r="K109" s="96"/>
      <c r="L109" s="96"/>
      <c r="M109" s="96"/>
      <c r="N109" s="96"/>
      <c r="O109" s="96"/>
      <c r="P109" s="486"/>
      <c r="Q109" s="486"/>
      <c r="R109" s="239"/>
      <c r="S109" s="239"/>
      <c r="T109" s="487"/>
      <c r="U109" s="175"/>
      <c r="V109" s="191"/>
      <c r="W109" s="208"/>
      <c r="X109" s="510"/>
      <c r="Y109" s="537">
        <f>D109</f>
        <v>2013</v>
      </c>
      <c r="Z109" s="537">
        <f t="shared" ref="Z109:AC109" si="36">E109</f>
        <v>2014</v>
      </c>
      <c r="AA109" s="537">
        <f t="shared" si="36"/>
        <v>2015</v>
      </c>
      <c r="AB109" s="537">
        <f t="shared" si="36"/>
        <v>2016</v>
      </c>
      <c r="AC109" s="537">
        <f t="shared" si="36"/>
        <v>2017</v>
      </c>
      <c r="AD109" s="493"/>
      <c r="AE109" s="537">
        <f>Y109</f>
        <v>2013</v>
      </c>
      <c r="AF109" s="537">
        <f t="shared" ref="AF109:AI109" si="37">Z109</f>
        <v>2014</v>
      </c>
      <c r="AG109" s="537">
        <f t="shared" si="37"/>
        <v>2015</v>
      </c>
      <c r="AH109" s="537">
        <f t="shared" si="37"/>
        <v>2016</v>
      </c>
      <c r="AI109" s="537">
        <f t="shared" si="37"/>
        <v>2017</v>
      </c>
      <c r="AJ109" s="240"/>
    </row>
    <row r="110" spans="1:45" s="138" customFormat="1" ht="12.75" customHeight="1" x14ac:dyDescent="0.2">
      <c r="A110" s="610" t="e">
        <f>VLOOKUP(B110,Sheet1!$B$4:$C$25,2,FALSE)</f>
        <v>#N/A</v>
      </c>
      <c r="B110" s="149" t="str">
        <f>B9</f>
        <v>Bracknell Forest</v>
      </c>
      <c r="C110" s="133"/>
      <c r="D110" s="246" t="e">
        <f>IF(OR(ISBLANK(AE110),ISBLANK(Y110)),NA(),AE110/Y110)</f>
        <v>#N/A</v>
      </c>
      <c r="E110" s="246">
        <f t="shared" ref="E110:E133" si="38">IF(OR(ISBLANK(AF110),ISBLANK(Z110)),NA(),AF110/Z110)</f>
        <v>8.5271317829457363E-2</v>
      </c>
      <c r="F110" s="246">
        <f t="shared" ref="F110:F133" si="39">IF(OR(ISBLANK(AG110),ISBLANK(AA110)),NA(),AG110/AA110)</f>
        <v>5.3846153846153849E-2</v>
      </c>
      <c r="G110" s="246">
        <f t="shared" ref="G110:G133" si="40">IF(OR(ISBLANK(AH110),ISBLANK(AB110)),NA(),AH110/AB110)</f>
        <v>0.12162162162162163</v>
      </c>
      <c r="H110" s="248">
        <f t="shared" ref="H110:H133" si="41">IF(OR(ISBLANK(AI110),ISBLANK(AC110)),NA(),AI110/AC110)</f>
        <v>8.9743589743589744E-2</v>
      </c>
      <c r="I110" s="152"/>
      <c r="J110" s="152"/>
      <c r="K110" s="250"/>
      <c r="L110" s="250"/>
      <c r="M110" s="250"/>
      <c r="N110" s="250"/>
      <c r="O110" s="250"/>
      <c r="P110" s="250"/>
      <c r="Q110" s="251"/>
      <c r="R110" s="239"/>
      <c r="S110" s="239"/>
      <c r="T110" s="250"/>
      <c r="U110" s="175"/>
      <c r="V110" s="191"/>
      <c r="W110" s="208"/>
      <c r="X110" s="535" t="str">
        <f>B110</f>
        <v>Bracknell Forest</v>
      </c>
      <c r="Y110" s="538">
        <v>126</v>
      </c>
      <c r="Z110" s="539">
        <v>129</v>
      </c>
      <c r="AA110" s="539">
        <v>130</v>
      </c>
      <c r="AB110" s="539">
        <v>148</v>
      </c>
      <c r="AC110" s="647">
        <v>156</v>
      </c>
      <c r="AD110" s="543" t="str">
        <f>X110</f>
        <v>Bracknell Forest</v>
      </c>
      <c r="AE110" s="652" t="e">
        <v>#N/A</v>
      </c>
      <c r="AF110" s="653">
        <v>11</v>
      </c>
      <c r="AG110" s="653">
        <v>7</v>
      </c>
      <c r="AH110" s="653">
        <v>18</v>
      </c>
      <c r="AI110" s="654">
        <v>14</v>
      </c>
      <c r="AJ110" s="240"/>
    </row>
    <row r="111" spans="1:45" s="138" customFormat="1" ht="12.75" customHeight="1" x14ac:dyDescent="0.2">
      <c r="A111" s="610" t="e">
        <f>VLOOKUP(B111,Sheet1!$B$4:$C$25,2,FALSE)</f>
        <v>#N/A</v>
      </c>
      <c r="B111" s="149" t="str">
        <f t="shared" ref="B111:B133" si="42">B10</f>
        <v>Brighton &amp; Hove</v>
      </c>
      <c r="C111" s="133"/>
      <c r="D111" s="246">
        <f t="shared" ref="D111:D133" si="43">IF(OR(ISBLANK(AE111),ISBLANK(Y111)),NA(),AE111/Y111)</f>
        <v>4.7353760445682451E-2</v>
      </c>
      <c r="E111" s="246">
        <f t="shared" si="38"/>
        <v>5.232558139534884E-2</v>
      </c>
      <c r="F111" s="246">
        <f t="shared" si="39"/>
        <v>2.865329512893983E-2</v>
      </c>
      <c r="G111" s="246">
        <f t="shared" si="40"/>
        <v>7.6704545454545456E-2</v>
      </c>
      <c r="H111" s="248">
        <f t="shared" si="41"/>
        <v>3.255813953488372E-2</v>
      </c>
      <c r="I111" s="152"/>
      <c r="J111" s="152"/>
      <c r="K111" s="250"/>
      <c r="L111" s="250"/>
      <c r="M111" s="250"/>
      <c r="N111" s="250"/>
      <c r="O111" s="250"/>
      <c r="P111" s="250"/>
      <c r="Q111" s="251"/>
      <c r="R111" s="239"/>
      <c r="S111" s="239"/>
      <c r="T111" s="250"/>
      <c r="U111" s="175"/>
      <c r="V111" s="191"/>
      <c r="W111" s="208"/>
      <c r="X111" s="535" t="str">
        <f t="shared" ref="X111:X133" si="44">B111</f>
        <v>Brighton &amp; Hove</v>
      </c>
      <c r="Y111" s="540">
        <v>359</v>
      </c>
      <c r="Z111" s="512">
        <v>344</v>
      </c>
      <c r="AA111" s="512">
        <v>349</v>
      </c>
      <c r="AB111" s="512">
        <v>352</v>
      </c>
      <c r="AC111" s="648">
        <v>430</v>
      </c>
      <c r="AD111" s="543" t="str">
        <f t="shared" ref="AD111:AD133" si="45">X111</f>
        <v>Brighton &amp; Hove</v>
      </c>
      <c r="AE111" s="655">
        <v>17</v>
      </c>
      <c r="AF111" s="656">
        <v>18</v>
      </c>
      <c r="AG111" s="656">
        <v>10</v>
      </c>
      <c r="AH111" s="656">
        <v>27</v>
      </c>
      <c r="AI111" s="657">
        <v>14</v>
      </c>
      <c r="AJ111" s="240"/>
    </row>
    <row r="112" spans="1:45" s="138" customFormat="1" ht="12.75" customHeight="1" x14ac:dyDescent="0.2">
      <c r="A112" s="610" t="e">
        <f>VLOOKUP(B112,Sheet1!$B$4:$C$25,2,FALSE)</f>
        <v>#N/A</v>
      </c>
      <c r="B112" s="149" t="str">
        <f t="shared" si="42"/>
        <v>Buckinghamshire</v>
      </c>
      <c r="C112" s="133"/>
      <c r="D112" s="246">
        <f t="shared" si="43"/>
        <v>6.070287539936102E-2</v>
      </c>
      <c r="E112" s="246">
        <f t="shared" si="38"/>
        <v>9.166666666666666E-2</v>
      </c>
      <c r="F112" s="246">
        <f t="shared" si="39"/>
        <v>2.8248587570621469E-2</v>
      </c>
      <c r="G112" s="246">
        <f t="shared" si="40"/>
        <v>3.5490605427974949E-2</v>
      </c>
      <c r="H112" s="248">
        <f t="shared" si="41"/>
        <v>2.4077046548956663E-2</v>
      </c>
      <c r="I112" s="152"/>
      <c r="J112" s="152"/>
      <c r="K112" s="250"/>
      <c r="L112" s="250"/>
      <c r="M112" s="250"/>
      <c r="N112" s="250"/>
      <c r="O112" s="250"/>
      <c r="P112" s="250"/>
      <c r="Q112" s="251"/>
      <c r="R112" s="239"/>
      <c r="S112" s="239"/>
      <c r="T112" s="250"/>
      <c r="U112" s="175"/>
      <c r="V112" s="191"/>
      <c r="W112" s="208"/>
      <c r="X112" s="535" t="str">
        <f t="shared" si="44"/>
        <v>Buckinghamshire</v>
      </c>
      <c r="Y112" s="540">
        <v>313</v>
      </c>
      <c r="Z112" s="512">
        <v>240</v>
      </c>
      <c r="AA112" s="512">
        <v>354</v>
      </c>
      <c r="AB112" s="512">
        <v>479</v>
      </c>
      <c r="AC112" s="648">
        <v>623</v>
      </c>
      <c r="AD112" s="543" t="str">
        <f t="shared" si="45"/>
        <v>Buckinghamshire</v>
      </c>
      <c r="AE112" s="655">
        <v>19</v>
      </c>
      <c r="AF112" s="656">
        <v>22</v>
      </c>
      <c r="AG112" s="656">
        <v>10</v>
      </c>
      <c r="AH112" s="656">
        <v>17</v>
      </c>
      <c r="AI112" s="657">
        <v>15</v>
      </c>
      <c r="AJ112" s="240"/>
    </row>
    <row r="113" spans="1:44" s="138" customFormat="1" ht="12.75" customHeight="1" x14ac:dyDescent="0.2">
      <c r="A113" s="610" t="e">
        <f>VLOOKUP(B113,Sheet1!$B$4:$C$25,2,FALSE)</f>
        <v>#N/A</v>
      </c>
      <c r="B113" s="149" t="str">
        <f t="shared" si="42"/>
        <v>East Sussex</v>
      </c>
      <c r="C113" s="133"/>
      <c r="D113" s="246">
        <f t="shared" si="43"/>
        <v>8.4720121028744322E-2</v>
      </c>
      <c r="E113" s="246">
        <f t="shared" si="38"/>
        <v>0.10039370078740158</v>
      </c>
      <c r="F113" s="246">
        <f t="shared" si="39"/>
        <v>0.10641399416909621</v>
      </c>
      <c r="G113" s="246">
        <f t="shared" si="40"/>
        <v>7.4626865671641784E-2</v>
      </c>
      <c r="H113" s="248">
        <f t="shared" si="41"/>
        <v>8.9249492900608518E-2</v>
      </c>
      <c r="I113" s="152"/>
      <c r="J113" s="152"/>
      <c r="K113" s="250"/>
      <c r="L113" s="250"/>
      <c r="M113" s="250"/>
      <c r="N113" s="250"/>
      <c r="O113" s="250"/>
      <c r="P113" s="250"/>
      <c r="Q113" s="251"/>
      <c r="R113" s="239"/>
      <c r="S113" s="239"/>
      <c r="T113" s="250"/>
      <c r="U113" s="175"/>
      <c r="V113" s="191"/>
      <c r="W113" s="208"/>
      <c r="X113" s="535" t="str">
        <f t="shared" si="44"/>
        <v>East Sussex</v>
      </c>
      <c r="Y113" s="540">
        <v>661</v>
      </c>
      <c r="Z113" s="512">
        <v>508</v>
      </c>
      <c r="AA113" s="512">
        <v>686</v>
      </c>
      <c r="AB113" s="512">
        <v>469</v>
      </c>
      <c r="AC113" s="648">
        <v>493</v>
      </c>
      <c r="AD113" s="543" t="str">
        <f t="shared" si="45"/>
        <v>East Sussex</v>
      </c>
      <c r="AE113" s="655">
        <v>56</v>
      </c>
      <c r="AF113" s="656">
        <v>51</v>
      </c>
      <c r="AG113" s="656">
        <v>73</v>
      </c>
      <c r="AH113" s="656">
        <v>35</v>
      </c>
      <c r="AI113" s="657">
        <v>44</v>
      </c>
      <c r="AJ113" s="240"/>
    </row>
    <row r="114" spans="1:44" s="138" customFormat="1" ht="12.75" customHeight="1" x14ac:dyDescent="0.2">
      <c r="A114" s="610" t="e">
        <f>VLOOKUP(B114,Sheet1!$B$4:$C$25,2,FALSE)</f>
        <v>#N/A</v>
      </c>
      <c r="B114" s="149" t="str">
        <f t="shared" si="42"/>
        <v>Hampshire</v>
      </c>
      <c r="C114" s="133"/>
      <c r="D114" s="246">
        <f t="shared" si="43"/>
        <v>5.2376333656644035E-2</v>
      </c>
      <c r="E114" s="246">
        <f t="shared" si="38"/>
        <v>3.1662269129287601E-2</v>
      </c>
      <c r="F114" s="246">
        <f t="shared" si="39"/>
        <v>2.7112232030264818E-2</v>
      </c>
      <c r="G114" s="246">
        <f t="shared" si="40"/>
        <v>4.1009463722397478E-2</v>
      </c>
      <c r="H114" s="248">
        <f t="shared" si="41"/>
        <v>4.9170954831332186E-2</v>
      </c>
      <c r="I114" s="152"/>
      <c r="J114" s="152"/>
      <c r="K114" s="250"/>
      <c r="L114" s="250"/>
      <c r="M114" s="250"/>
      <c r="N114" s="250"/>
      <c r="O114" s="250"/>
      <c r="P114" s="250"/>
      <c r="Q114" s="251"/>
      <c r="R114" s="239"/>
      <c r="S114" s="239"/>
      <c r="T114" s="250"/>
      <c r="U114" s="175"/>
      <c r="V114" s="191"/>
      <c r="W114" s="208"/>
      <c r="X114" s="535" t="str">
        <f t="shared" si="44"/>
        <v>Hampshire</v>
      </c>
      <c r="Y114" s="540">
        <v>1031</v>
      </c>
      <c r="Z114" s="512">
        <v>1137</v>
      </c>
      <c r="AA114" s="512">
        <v>1586</v>
      </c>
      <c r="AB114" s="512">
        <v>1585</v>
      </c>
      <c r="AC114" s="648">
        <v>1749</v>
      </c>
      <c r="AD114" s="543" t="str">
        <f t="shared" si="45"/>
        <v>Hampshire</v>
      </c>
      <c r="AE114" s="655">
        <v>54</v>
      </c>
      <c r="AF114" s="656">
        <v>36</v>
      </c>
      <c r="AG114" s="656">
        <v>43</v>
      </c>
      <c r="AH114" s="656">
        <v>65</v>
      </c>
      <c r="AI114" s="657">
        <v>86</v>
      </c>
      <c r="AJ114" s="240"/>
    </row>
    <row r="115" spans="1:44" s="138" customFormat="1" ht="12.75" customHeight="1" x14ac:dyDescent="0.2">
      <c r="A115" s="610" t="e">
        <f>VLOOKUP(B115,Sheet1!$B$4:$C$25,2,FALSE)</f>
        <v>#N/A</v>
      </c>
      <c r="B115" s="149" t="str">
        <f t="shared" si="42"/>
        <v>Isle of Wight</v>
      </c>
      <c r="C115" s="133"/>
      <c r="D115" s="246" t="e">
        <f t="shared" si="43"/>
        <v>#N/A</v>
      </c>
      <c r="E115" s="246" t="e">
        <f t="shared" si="38"/>
        <v>#N/A</v>
      </c>
      <c r="F115" s="246">
        <f t="shared" si="39"/>
        <v>3.608247422680412E-2</v>
      </c>
      <c r="G115" s="246">
        <f t="shared" si="40"/>
        <v>4.5180722891566265E-2</v>
      </c>
      <c r="H115" s="248">
        <f t="shared" si="41"/>
        <v>3.6885245901639344E-2</v>
      </c>
      <c r="I115" s="152"/>
      <c r="J115" s="152"/>
      <c r="K115" s="250"/>
      <c r="L115" s="250"/>
      <c r="M115" s="250"/>
      <c r="N115" s="250"/>
      <c r="O115" s="250"/>
      <c r="P115" s="250"/>
      <c r="Q115" s="251"/>
      <c r="R115" s="239"/>
      <c r="S115" s="239"/>
      <c r="T115" s="250"/>
      <c r="U115" s="175"/>
      <c r="V115" s="191"/>
      <c r="W115" s="208"/>
      <c r="X115" s="535" t="str">
        <f t="shared" si="44"/>
        <v>Isle of Wight</v>
      </c>
      <c r="Y115" s="540">
        <v>72</v>
      </c>
      <c r="Z115" s="512">
        <v>142</v>
      </c>
      <c r="AA115" s="512">
        <v>194</v>
      </c>
      <c r="AB115" s="512">
        <v>332</v>
      </c>
      <c r="AC115" s="648">
        <v>244</v>
      </c>
      <c r="AD115" s="543" t="str">
        <f t="shared" si="45"/>
        <v>Isle of Wight</v>
      </c>
      <c r="AE115" s="655" t="e">
        <v>#N/A</v>
      </c>
      <c r="AF115" s="656" t="e">
        <v>#N/A</v>
      </c>
      <c r="AG115" s="656">
        <v>7</v>
      </c>
      <c r="AH115" s="656">
        <v>15</v>
      </c>
      <c r="AI115" s="657">
        <v>9</v>
      </c>
      <c r="AJ115" s="240"/>
      <c r="AR115" s="138" t="s">
        <v>106</v>
      </c>
    </row>
    <row r="116" spans="1:44" s="138" customFormat="1" ht="12.75" customHeight="1" x14ac:dyDescent="0.2">
      <c r="A116" s="610" t="e">
        <f>VLOOKUP(B116,Sheet1!$B$4:$C$25,2,FALSE)</f>
        <v>#N/A</v>
      </c>
      <c r="B116" s="149" t="str">
        <f t="shared" si="42"/>
        <v>Kent</v>
      </c>
      <c r="C116" s="133"/>
      <c r="D116" s="246">
        <f t="shared" si="43"/>
        <v>8.0204778156996587E-2</v>
      </c>
      <c r="E116" s="246">
        <f t="shared" si="38"/>
        <v>4.9050632911392403E-2</v>
      </c>
      <c r="F116" s="246">
        <f t="shared" si="39"/>
        <v>2.176696542893726E-2</v>
      </c>
      <c r="G116" s="246">
        <f t="shared" si="40"/>
        <v>2.911978821972204E-2</v>
      </c>
      <c r="H116" s="248">
        <f t="shared" si="41"/>
        <v>3.8029386343993082E-2</v>
      </c>
      <c r="I116" s="152"/>
      <c r="J116" s="152"/>
      <c r="K116" s="250"/>
      <c r="L116" s="250"/>
      <c r="M116" s="250"/>
      <c r="N116" s="250"/>
      <c r="O116" s="250"/>
      <c r="P116" s="250"/>
      <c r="Q116" s="251"/>
      <c r="R116" s="239"/>
      <c r="S116" s="239"/>
      <c r="T116" s="250"/>
      <c r="U116" s="175"/>
      <c r="V116" s="191"/>
      <c r="W116" s="208"/>
      <c r="X116" s="535" t="str">
        <f t="shared" si="44"/>
        <v>Kent</v>
      </c>
      <c r="Y116" s="540">
        <v>1172</v>
      </c>
      <c r="Z116" s="512">
        <v>1264</v>
      </c>
      <c r="AA116" s="512">
        <v>1562</v>
      </c>
      <c r="AB116" s="512">
        <v>1511</v>
      </c>
      <c r="AC116" s="648">
        <v>1157</v>
      </c>
      <c r="AD116" s="543" t="str">
        <f t="shared" si="45"/>
        <v>Kent</v>
      </c>
      <c r="AE116" s="655">
        <v>94</v>
      </c>
      <c r="AF116" s="656">
        <v>62</v>
      </c>
      <c r="AG116" s="656">
        <v>34</v>
      </c>
      <c r="AH116" s="656">
        <v>44</v>
      </c>
      <c r="AI116" s="657">
        <v>44</v>
      </c>
      <c r="AJ116" s="240"/>
    </row>
    <row r="117" spans="1:44" s="138" customFormat="1" ht="12.75" customHeight="1" x14ac:dyDescent="0.2">
      <c r="A117" s="610" t="e">
        <f>VLOOKUP(B117,Sheet1!$B$4:$C$25,2,FALSE)</f>
        <v>#N/A</v>
      </c>
      <c r="B117" s="149" t="str">
        <f t="shared" si="42"/>
        <v>Medway</v>
      </c>
      <c r="C117" s="133"/>
      <c r="D117" s="246">
        <f t="shared" si="43"/>
        <v>7.0028011204481794E-2</v>
      </c>
      <c r="E117" s="246">
        <f t="shared" si="38"/>
        <v>8.6580086580086577E-2</v>
      </c>
      <c r="F117" s="246">
        <f t="shared" si="39"/>
        <v>5.2132701421800945E-2</v>
      </c>
      <c r="G117" s="246">
        <f t="shared" si="40"/>
        <v>4.4715447154471545E-2</v>
      </c>
      <c r="H117" s="248">
        <f t="shared" si="41"/>
        <v>6.0109289617486336E-2</v>
      </c>
      <c r="I117" s="152"/>
      <c r="J117" s="152"/>
      <c r="K117" s="250"/>
      <c r="L117" s="250"/>
      <c r="M117" s="250"/>
      <c r="N117" s="250"/>
      <c r="O117" s="250"/>
      <c r="P117" s="250"/>
      <c r="Q117" s="251"/>
      <c r="R117" s="239"/>
      <c r="S117" s="239"/>
      <c r="T117" s="250"/>
      <c r="U117" s="175"/>
      <c r="V117" s="191"/>
      <c r="W117" s="208"/>
      <c r="X117" s="535" t="str">
        <f t="shared" si="44"/>
        <v>Medway</v>
      </c>
      <c r="Y117" s="540">
        <v>357</v>
      </c>
      <c r="Z117" s="512">
        <v>231</v>
      </c>
      <c r="AA117" s="512">
        <v>422</v>
      </c>
      <c r="AB117" s="512">
        <v>492</v>
      </c>
      <c r="AC117" s="648">
        <v>549</v>
      </c>
      <c r="AD117" s="543" t="str">
        <f t="shared" si="45"/>
        <v>Medway</v>
      </c>
      <c r="AE117" s="655">
        <v>25</v>
      </c>
      <c r="AF117" s="656">
        <v>20</v>
      </c>
      <c r="AG117" s="656">
        <v>22</v>
      </c>
      <c r="AH117" s="656">
        <v>22</v>
      </c>
      <c r="AI117" s="657">
        <v>33</v>
      </c>
      <c r="AJ117" s="240"/>
    </row>
    <row r="118" spans="1:44" s="138" customFormat="1" ht="12.75" customHeight="1" x14ac:dyDescent="0.2">
      <c r="A118" s="610" t="e">
        <f>VLOOKUP(B118,Sheet1!$B$4:$C$25,2,FALSE)</f>
        <v>#N/A</v>
      </c>
      <c r="B118" s="149" t="str">
        <f t="shared" si="42"/>
        <v>Milton Keynes</v>
      </c>
      <c r="C118" s="133"/>
      <c r="D118" s="246" t="e">
        <f t="shared" si="43"/>
        <v>#N/A</v>
      </c>
      <c r="E118" s="246">
        <f t="shared" si="38"/>
        <v>1.4925373134328358E-9</v>
      </c>
      <c r="F118" s="246">
        <f t="shared" si="39"/>
        <v>0</v>
      </c>
      <c r="G118" s="246" t="e">
        <f t="shared" si="40"/>
        <v>#N/A</v>
      </c>
      <c r="H118" s="248">
        <f t="shared" si="41"/>
        <v>0</v>
      </c>
      <c r="I118" s="152"/>
      <c r="J118" s="152"/>
      <c r="K118" s="250"/>
      <c r="L118" s="250"/>
      <c r="M118" s="250"/>
      <c r="N118" s="250"/>
      <c r="O118" s="250"/>
      <c r="P118" s="250"/>
      <c r="Q118" s="251"/>
      <c r="R118" s="239"/>
      <c r="S118" s="239"/>
      <c r="T118" s="250"/>
      <c r="U118" s="175"/>
      <c r="V118" s="191"/>
      <c r="W118" s="208"/>
      <c r="X118" s="535" t="str">
        <f t="shared" si="44"/>
        <v>Milton Keynes</v>
      </c>
      <c r="Y118" s="540">
        <v>85</v>
      </c>
      <c r="Z118" s="512">
        <v>67</v>
      </c>
      <c r="AA118" s="512">
        <v>73</v>
      </c>
      <c r="AB118" s="512">
        <v>74</v>
      </c>
      <c r="AC118" s="648">
        <v>140</v>
      </c>
      <c r="AD118" s="543" t="str">
        <f t="shared" si="45"/>
        <v>Milton Keynes</v>
      </c>
      <c r="AE118" s="655" t="e">
        <v>#N/A</v>
      </c>
      <c r="AF118" s="656">
        <v>9.9999999999999995E-8</v>
      </c>
      <c r="AG118" s="656">
        <v>0</v>
      </c>
      <c r="AH118" s="656" t="e">
        <v>#N/A</v>
      </c>
      <c r="AI118" s="657">
        <v>0</v>
      </c>
      <c r="AJ118" s="240"/>
    </row>
    <row r="119" spans="1:44" s="138" customFormat="1" ht="12.75" customHeight="1" x14ac:dyDescent="0.2">
      <c r="A119" s="610" t="e">
        <f>VLOOKUP(B119,Sheet1!$B$4:$C$25,2,FALSE)</f>
        <v>#N/A</v>
      </c>
      <c r="B119" s="149" t="str">
        <f t="shared" si="42"/>
        <v>Oxfordshire</v>
      </c>
      <c r="C119" s="133"/>
      <c r="D119" s="246">
        <f t="shared" si="43"/>
        <v>6.3157894736842107E-2</v>
      </c>
      <c r="E119" s="246">
        <f t="shared" si="38"/>
        <v>9.3439363817097415E-2</v>
      </c>
      <c r="F119" s="246">
        <f t="shared" si="39"/>
        <v>6.32688927943761E-2</v>
      </c>
      <c r="G119" s="246">
        <f t="shared" si="40"/>
        <v>4.9645390070921988E-2</v>
      </c>
      <c r="H119" s="248">
        <f t="shared" si="41"/>
        <v>4.4619422572178477E-2</v>
      </c>
      <c r="I119" s="152"/>
      <c r="J119" s="152"/>
      <c r="K119" s="250"/>
      <c r="L119" s="250"/>
      <c r="M119" s="250"/>
      <c r="N119" s="250"/>
      <c r="O119" s="250"/>
      <c r="P119" s="250"/>
      <c r="Q119" s="251"/>
      <c r="R119" s="239"/>
      <c r="S119" s="239"/>
      <c r="T119" s="250"/>
      <c r="U119" s="175"/>
      <c r="V119" s="191"/>
      <c r="W119" s="208"/>
      <c r="X119" s="535" t="str">
        <f t="shared" si="44"/>
        <v>Oxfordshire</v>
      </c>
      <c r="Y119" s="540">
        <v>380</v>
      </c>
      <c r="Z119" s="512">
        <v>503</v>
      </c>
      <c r="AA119" s="512">
        <v>569</v>
      </c>
      <c r="AB119" s="512">
        <v>705</v>
      </c>
      <c r="AC119" s="648">
        <v>762</v>
      </c>
      <c r="AD119" s="543" t="str">
        <f t="shared" si="45"/>
        <v>Oxfordshire</v>
      </c>
      <c r="AE119" s="655">
        <v>24</v>
      </c>
      <c r="AF119" s="656">
        <v>47</v>
      </c>
      <c r="AG119" s="656">
        <v>36</v>
      </c>
      <c r="AH119" s="656">
        <v>35</v>
      </c>
      <c r="AI119" s="657">
        <v>34</v>
      </c>
      <c r="AJ119" s="240"/>
    </row>
    <row r="120" spans="1:44" s="138" customFormat="1" ht="12.75" customHeight="1" x14ac:dyDescent="0.2">
      <c r="A120" s="610" t="e">
        <f>VLOOKUP(B120,Sheet1!$B$4:$C$25,2,FALSE)</f>
        <v>#N/A</v>
      </c>
      <c r="B120" s="149" t="str">
        <f t="shared" si="42"/>
        <v>Portsmouth</v>
      </c>
      <c r="C120" s="133"/>
      <c r="D120" s="246">
        <f t="shared" si="43"/>
        <v>4.4198895027624308E-2</v>
      </c>
      <c r="E120" s="246">
        <f t="shared" si="38"/>
        <v>0.1099476439790576</v>
      </c>
      <c r="F120" s="246">
        <f t="shared" si="39"/>
        <v>8.984375E-2</v>
      </c>
      <c r="G120" s="246" t="e">
        <f t="shared" si="40"/>
        <v>#N/A</v>
      </c>
      <c r="H120" s="248">
        <f t="shared" si="41"/>
        <v>3.9735099337748346E-2</v>
      </c>
      <c r="I120" s="152"/>
      <c r="J120" s="152"/>
      <c r="K120" s="250"/>
      <c r="L120" s="250"/>
      <c r="M120" s="250"/>
      <c r="N120" s="250"/>
      <c r="O120" s="250"/>
      <c r="P120" s="250"/>
      <c r="Q120" s="251"/>
      <c r="R120" s="239"/>
      <c r="S120" s="239"/>
      <c r="T120" s="250"/>
      <c r="U120" s="175"/>
      <c r="V120" s="191"/>
      <c r="W120" s="208"/>
      <c r="X120" s="535" t="str">
        <f t="shared" si="44"/>
        <v>Portsmouth</v>
      </c>
      <c r="Y120" s="540">
        <v>181</v>
      </c>
      <c r="Z120" s="512">
        <v>191</v>
      </c>
      <c r="AA120" s="512">
        <v>256</v>
      </c>
      <c r="AB120" s="512">
        <v>260</v>
      </c>
      <c r="AC120" s="648">
        <v>302</v>
      </c>
      <c r="AD120" s="543" t="str">
        <f t="shared" si="45"/>
        <v>Portsmouth</v>
      </c>
      <c r="AE120" s="655">
        <v>8</v>
      </c>
      <c r="AF120" s="656">
        <v>21</v>
      </c>
      <c r="AG120" s="656">
        <v>23</v>
      </c>
      <c r="AH120" s="656" t="e">
        <v>#N/A</v>
      </c>
      <c r="AI120" s="657">
        <v>12</v>
      </c>
      <c r="AJ120" s="240"/>
    </row>
    <row r="121" spans="1:44" s="138" customFormat="1" ht="12.75" customHeight="1" x14ac:dyDescent="0.2">
      <c r="A121" s="610" t="e">
        <f>VLOOKUP(B121,Sheet1!$B$4:$C$25,2,FALSE)</f>
        <v>#N/A</v>
      </c>
      <c r="B121" s="149" t="str">
        <f t="shared" si="42"/>
        <v>Reading</v>
      </c>
      <c r="C121" s="133"/>
      <c r="D121" s="246">
        <f t="shared" si="43"/>
        <v>8.8669950738916259E-2</v>
      </c>
      <c r="E121" s="246">
        <f t="shared" si="38"/>
        <v>8.45771144278607E-2</v>
      </c>
      <c r="F121" s="246">
        <f t="shared" si="39"/>
        <v>6.9306930693069313E-2</v>
      </c>
      <c r="G121" s="246">
        <f t="shared" si="40"/>
        <v>3.1358885017421602E-2</v>
      </c>
      <c r="H121" s="248">
        <f t="shared" si="41"/>
        <v>2.6229508196721311E-2</v>
      </c>
      <c r="I121" s="152"/>
      <c r="J121" s="152"/>
      <c r="K121" s="250"/>
      <c r="L121" s="250"/>
      <c r="M121" s="250"/>
      <c r="N121" s="250"/>
      <c r="O121" s="250"/>
      <c r="P121" s="250"/>
      <c r="Q121" s="251"/>
      <c r="R121" s="239"/>
      <c r="S121" s="239"/>
      <c r="T121" s="250"/>
      <c r="U121" s="175"/>
      <c r="V121" s="191"/>
      <c r="W121" s="208"/>
      <c r="X121" s="535" t="str">
        <f t="shared" si="44"/>
        <v>Reading</v>
      </c>
      <c r="Y121" s="540">
        <v>203</v>
      </c>
      <c r="Z121" s="512">
        <v>201</v>
      </c>
      <c r="AA121" s="512">
        <v>202</v>
      </c>
      <c r="AB121" s="512">
        <v>287</v>
      </c>
      <c r="AC121" s="648">
        <v>305</v>
      </c>
      <c r="AD121" s="543" t="str">
        <f t="shared" si="45"/>
        <v>Reading</v>
      </c>
      <c r="AE121" s="655">
        <v>18</v>
      </c>
      <c r="AF121" s="656">
        <v>17</v>
      </c>
      <c r="AG121" s="656">
        <v>14</v>
      </c>
      <c r="AH121" s="656">
        <v>9</v>
      </c>
      <c r="AI121" s="657">
        <v>8</v>
      </c>
      <c r="AJ121" s="240"/>
    </row>
    <row r="122" spans="1:44" s="138" customFormat="1" ht="12.75" customHeight="1" x14ac:dyDescent="0.2">
      <c r="A122" s="610" t="e">
        <f>VLOOKUP(B122,Sheet1!$B$4:$C$25,2,FALSE)</f>
        <v>#N/A</v>
      </c>
      <c r="B122" s="149" t="str">
        <f t="shared" si="42"/>
        <v>Slough</v>
      </c>
      <c r="C122" s="133"/>
      <c r="D122" s="246">
        <f t="shared" si="43"/>
        <v>3.3057851239669422E-2</v>
      </c>
      <c r="E122" s="246">
        <f t="shared" si="38"/>
        <v>5.4054054054054057E-2</v>
      </c>
      <c r="F122" s="246" t="e">
        <f t="shared" si="39"/>
        <v>#N/A</v>
      </c>
      <c r="G122" s="246" t="e">
        <f t="shared" si="40"/>
        <v>#N/A</v>
      </c>
      <c r="H122" s="248" t="e">
        <f t="shared" si="41"/>
        <v>#VALUE!</v>
      </c>
      <c r="I122" s="152"/>
      <c r="J122" s="152"/>
      <c r="K122" s="250"/>
      <c r="L122" s="250"/>
      <c r="M122" s="250"/>
      <c r="N122" s="250"/>
      <c r="O122" s="250"/>
      <c r="P122" s="250"/>
      <c r="Q122" s="251"/>
      <c r="R122" s="239"/>
      <c r="S122" s="239"/>
      <c r="T122" s="250"/>
      <c r="U122" s="175"/>
      <c r="V122" s="191"/>
      <c r="W122" s="208"/>
      <c r="X122" s="535" t="str">
        <f t="shared" si="44"/>
        <v>Slough</v>
      </c>
      <c r="Y122" s="540">
        <v>242</v>
      </c>
      <c r="Z122" s="512">
        <v>259</v>
      </c>
      <c r="AA122" s="512">
        <v>193</v>
      </c>
      <c r="AB122" s="512">
        <v>311</v>
      </c>
      <c r="AC122" s="648">
        <v>363</v>
      </c>
      <c r="AD122" s="543" t="str">
        <f t="shared" si="45"/>
        <v>Slough</v>
      </c>
      <c r="AE122" s="655">
        <v>8</v>
      </c>
      <c r="AF122" s="656">
        <v>14</v>
      </c>
      <c r="AG122" s="656" t="e">
        <v>#N/A</v>
      </c>
      <c r="AH122" s="656" t="e">
        <v>#N/A</v>
      </c>
      <c r="AI122" s="657" t="s">
        <v>68</v>
      </c>
      <c r="AJ122" s="240"/>
    </row>
    <row r="123" spans="1:44" s="138" customFormat="1" ht="12.75" customHeight="1" x14ac:dyDescent="0.2">
      <c r="A123" s="610" t="e">
        <f>VLOOKUP(B123,Sheet1!$B$4:$C$25,2,FALSE)</f>
        <v>#N/A</v>
      </c>
      <c r="B123" s="149" t="str">
        <f t="shared" si="42"/>
        <v>Somerset</v>
      </c>
      <c r="C123" s="133"/>
      <c r="D123" s="246">
        <f t="shared" si="43"/>
        <v>1.3986013986013986E-2</v>
      </c>
      <c r="E123" s="246">
        <f t="shared" si="38"/>
        <v>1.804123711340206E-2</v>
      </c>
      <c r="F123" s="246">
        <f t="shared" si="39"/>
        <v>3.3268101761252444E-2</v>
      </c>
      <c r="G123" s="246">
        <f t="shared" si="40"/>
        <v>4.7473200612557429E-2</v>
      </c>
      <c r="H123" s="248">
        <f t="shared" si="41"/>
        <v>2.0089285714285716E-2</v>
      </c>
      <c r="I123" s="152"/>
      <c r="J123" s="152"/>
      <c r="K123" s="250"/>
      <c r="L123" s="250"/>
      <c r="M123" s="250"/>
      <c r="N123" s="250"/>
      <c r="O123" s="250"/>
      <c r="P123" s="250"/>
      <c r="Q123" s="251"/>
      <c r="R123" s="239"/>
      <c r="S123" s="239"/>
      <c r="T123" s="250"/>
      <c r="U123" s="175"/>
      <c r="V123" s="191"/>
      <c r="W123" s="208"/>
      <c r="X123" s="536" t="str">
        <f t="shared" si="44"/>
        <v>Somerset</v>
      </c>
      <c r="Y123" s="541">
        <v>429</v>
      </c>
      <c r="Z123" s="524">
        <v>388</v>
      </c>
      <c r="AA123" s="524">
        <v>511</v>
      </c>
      <c r="AB123" s="524">
        <v>653</v>
      </c>
      <c r="AC123" s="648">
        <v>448</v>
      </c>
      <c r="AD123" s="544" t="str">
        <f t="shared" si="45"/>
        <v>Somerset</v>
      </c>
      <c r="AE123" s="658">
        <v>6</v>
      </c>
      <c r="AF123" s="659">
        <v>7</v>
      </c>
      <c r="AG123" s="659">
        <v>17</v>
      </c>
      <c r="AH123" s="659">
        <v>31</v>
      </c>
      <c r="AI123" s="657">
        <v>9</v>
      </c>
      <c r="AJ123" s="240"/>
    </row>
    <row r="124" spans="1:44" s="138" customFormat="1" ht="12.75" customHeight="1" x14ac:dyDescent="0.2">
      <c r="A124" s="610" t="e">
        <f>VLOOKUP(B124,Sheet1!$B$4:$C$25,2,FALSE)</f>
        <v>#N/A</v>
      </c>
      <c r="B124" s="149" t="str">
        <f t="shared" si="42"/>
        <v>Southampton</v>
      </c>
      <c r="C124" s="133"/>
      <c r="D124" s="246" t="e">
        <f t="shared" si="43"/>
        <v>#N/A</v>
      </c>
      <c r="E124" s="246">
        <f t="shared" si="38"/>
        <v>1.6260162601626018E-2</v>
      </c>
      <c r="F124" s="246">
        <f t="shared" si="39"/>
        <v>0</v>
      </c>
      <c r="G124" s="246">
        <f t="shared" si="40"/>
        <v>1.0849909584086799E-2</v>
      </c>
      <c r="H124" s="248">
        <f t="shared" si="41"/>
        <v>4.2755344418052253E-2</v>
      </c>
      <c r="I124" s="152"/>
      <c r="J124" s="152"/>
      <c r="K124" s="250"/>
      <c r="L124" s="250"/>
      <c r="M124" s="250"/>
      <c r="N124" s="250"/>
      <c r="O124" s="250"/>
      <c r="P124" s="250"/>
      <c r="Q124" s="251"/>
      <c r="R124" s="239"/>
      <c r="S124" s="239"/>
      <c r="T124" s="250"/>
      <c r="U124" s="175"/>
      <c r="V124" s="191"/>
      <c r="W124" s="208"/>
      <c r="X124" s="535" t="str">
        <f t="shared" si="44"/>
        <v>Southampton</v>
      </c>
      <c r="Y124" s="540">
        <v>394</v>
      </c>
      <c r="Z124" s="512">
        <v>369</v>
      </c>
      <c r="AA124" s="512">
        <v>171</v>
      </c>
      <c r="AB124" s="512">
        <v>553</v>
      </c>
      <c r="AC124" s="648">
        <v>421</v>
      </c>
      <c r="AD124" s="543" t="str">
        <f t="shared" si="45"/>
        <v>Southampton</v>
      </c>
      <c r="AE124" s="655" t="e">
        <v>#N/A</v>
      </c>
      <c r="AF124" s="656">
        <v>6</v>
      </c>
      <c r="AG124" s="656">
        <v>0</v>
      </c>
      <c r="AH124" s="656">
        <v>6</v>
      </c>
      <c r="AI124" s="657">
        <v>18</v>
      </c>
      <c r="AJ124" s="240"/>
    </row>
    <row r="125" spans="1:44" s="138" customFormat="1" ht="12.75" customHeight="1" x14ac:dyDescent="0.2">
      <c r="A125" s="610" t="e">
        <f>VLOOKUP(B125,Sheet1!$B$4:$C$25,2,FALSE)</f>
        <v>#N/A</v>
      </c>
      <c r="B125" s="149" t="str">
        <f t="shared" si="42"/>
        <v>Surrey</v>
      </c>
      <c r="C125" s="133"/>
      <c r="D125" s="246">
        <f t="shared" si="43"/>
        <v>4.2997542997542999E-2</v>
      </c>
      <c r="E125" s="246">
        <f t="shared" si="38"/>
        <v>6.7669172932330823E-2</v>
      </c>
      <c r="F125" s="246">
        <f t="shared" si="39"/>
        <v>6.5261044176706834E-2</v>
      </c>
      <c r="G125" s="246">
        <f t="shared" si="40"/>
        <v>9.8654708520179366E-2</v>
      </c>
      <c r="H125" s="248">
        <f t="shared" si="41"/>
        <v>5.5762081784386616E-2</v>
      </c>
      <c r="I125" s="152"/>
      <c r="J125" s="152"/>
      <c r="K125" s="250"/>
      <c r="L125" s="250"/>
      <c r="M125" s="250"/>
      <c r="N125" s="250"/>
      <c r="O125" s="250"/>
      <c r="P125" s="250"/>
      <c r="Q125" s="251"/>
      <c r="R125" s="239"/>
      <c r="S125" s="239"/>
      <c r="T125" s="250"/>
      <c r="U125" s="175"/>
      <c r="V125" s="191"/>
      <c r="W125" s="208"/>
      <c r="X125" s="535" t="str">
        <f t="shared" si="44"/>
        <v>Surrey</v>
      </c>
      <c r="Y125" s="540">
        <v>814</v>
      </c>
      <c r="Z125" s="512">
        <v>931</v>
      </c>
      <c r="AA125" s="512">
        <v>996</v>
      </c>
      <c r="AB125" s="512">
        <v>1115</v>
      </c>
      <c r="AC125" s="648">
        <v>1076</v>
      </c>
      <c r="AD125" s="543" t="str">
        <f t="shared" si="45"/>
        <v>Surrey</v>
      </c>
      <c r="AE125" s="655">
        <v>35</v>
      </c>
      <c r="AF125" s="656">
        <v>63</v>
      </c>
      <c r="AG125" s="656">
        <v>65</v>
      </c>
      <c r="AH125" s="656">
        <v>110</v>
      </c>
      <c r="AI125" s="657">
        <v>60</v>
      </c>
      <c r="AJ125" s="240"/>
    </row>
    <row r="126" spans="1:44" s="138" customFormat="1" ht="12.75" customHeight="1" x14ac:dyDescent="0.2">
      <c r="A126" s="610" t="e">
        <f>VLOOKUP(B126,Sheet1!$B$4:$C$25,2,FALSE)</f>
        <v>#N/A</v>
      </c>
      <c r="B126" s="149" t="str">
        <f t="shared" si="42"/>
        <v>Swindon</v>
      </c>
      <c r="C126" s="133"/>
      <c r="D126" s="246">
        <f t="shared" si="43"/>
        <v>5.3333333333333337E-2</v>
      </c>
      <c r="E126" s="246">
        <f t="shared" si="38"/>
        <v>5.4298642533936653E-2</v>
      </c>
      <c r="F126" s="246" t="e">
        <f t="shared" si="39"/>
        <v>#N/A</v>
      </c>
      <c r="G126" s="246">
        <f t="shared" si="40"/>
        <v>3.125E-2</v>
      </c>
      <c r="H126" s="248">
        <f t="shared" si="41"/>
        <v>3.5714285714285712E-2</v>
      </c>
      <c r="I126" s="152"/>
      <c r="J126" s="152"/>
      <c r="K126" s="250"/>
      <c r="L126" s="250"/>
      <c r="M126" s="250"/>
      <c r="N126" s="250"/>
      <c r="O126" s="250"/>
      <c r="P126" s="250"/>
      <c r="Q126" s="251"/>
      <c r="R126" s="239"/>
      <c r="S126" s="239"/>
      <c r="T126" s="250"/>
      <c r="U126" s="175"/>
      <c r="V126" s="191"/>
      <c r="W126" s="208"/>
      <c r="X126" s="536" t="str">
        <f t="shared" si="44"/>
        <v>Swindon</v>
      </c>
      <c r="Y126" s="541">
        <v>150</v>
      </c>
      <c r="Z126" s="524">
        <v>221</v>
      </c>
      <c r="AA126" s="524">
        <v>263</v>
      </c>
      <c r="AB126" s="545">
        <v>256</v>
      </c>
      <c r="AC126" s="649">
        <v>308</v>
      </c>
      <c r="AD126" s="544" t="str">
        <f t="shared" si="45"/>
        <v>Swindon</v>
      </c>
      <c r="AE126" s="658">
        <v>8</v>
      </c>
      <c r="AF126" s="659">
        <v>12</v>
      </c>
      <c r="AG126" s="659" t="e">
        <v>#N/A</v>
      </c>
      <c r="AH126" s="663">
        <v>8</v>
      </c>
      <c r="AI126" s="660">
        <v>11</v>
      </c>
      <c r="AJ126" s="240"/>
    </row>
    <row r="127" spans="1:44" s="138" customFormat="1" ht="12.75" customHeight="1" x14ac:dyDescent="0.2">
      <c r="A127" s="610" t="e">
        <f>VLOOKUP(B127,Sheet1!$B$4:$C$25,2,FALSE)</f>
        <v>#N/A</v>
      </c>
      <c r="B127" s="149" t="str">
        <f t="shared" si="42"/>
        <v>Torbay</v>
      </c>
      <c r="C127" s="133"/>
      <c r="D127" s="246">
        <f t="shared" si="43"/>
        <v>5.2147239263803678E-2</v>
      </c>
      <c r="E127" s="246">
        <f t="shared" si="38"/>
        <v>6.1320754716981132E-2</v>
      </c>
      <c r="F127" s="246">
        <f t="shared" si="39"/>
        <v>2.7777777777777776E-2</v>
      </c>
      <c r="G127" s="246" t="e">
        <f t="shared" si="40"/>
        <v>#N/A</v>
      </c>
      <c r="H127" s="248" t="e">
        <f t="shared" si="41"/>
        <v>#VALUE!</v>
      </c>
      <c r="I127" s="152"/>
      <c r="J127" s="152"/>
      <c r="K127" s="250"/>
      <c r="L127" s="250"/>
      <c r="M127" s="250"/>
      <c r="N127" s="250"/>
      <c r="O127" s="250"/>
      <c r="P127" s="250"/>
      <c r="Q127" s="251"/>
      <c r="R127" s="239"/>
      <c r="S127" s="239"/>
      <c r="T127" s="250"/>
      <c r="U127" s="175"/>
      <c r="V127" s="191"/>
      <c r="W127" s="208"/>
      <c r="X127" s="536" t="str">
        <f t="shared" si="44"/>
        <v>Torbay</v>
      </c>
      <c r="Y127" s="541">
        <v>326</v>
      </c>
      <c r="Z127" s="524">
        <v>212</v>
      </c>
      <c r="AA127" s="524">
        <v>252</v>
      </c>
      <c r="AB127" s="545">
        <v>292</v>
      </c>
      <c r="AC127" s="649">
        <v>214</v>
      </c>
      <c r="AD127" s="544" t="str">
        <f t="shared" si="45"/>
        <v>Torbay</v>
      </c>
      <c r="AE127" s="658">
        <v>17</v>
      </c>
      <c r="AF127" s="659">
        <v>13</v>
      </c>
      <c r="AG127" s="659">
        <v>7</v>
      </c>
      <c r="AH127" s="663" t="e">
        <v>#N/A</v>
      </c>
      <c r="AI127" s="660" t="s">
        <v>68</v>
      </c>
      <c r="AJ127" s="240"/>
    </row>
    <row r="128" spans="1:44" s="138" customFormat="1" ht="12.75" customHeight="1" x14ac:dyDescent="0.2">
      <c r="A128" s="610" t="e">
        <f>VLOOKUP(B128,Sheet1!$B$4:$C$25,2,FALSE)</f>
        <v>#N/A</v>
      </c>
      <c r="B128" s="149" t="str">
        <f t="shared" si="42"/>
        <v>West Berkshire</v>
      </c>
      <c r="C128" s="133"/>
      <c r="D128" s="246" t="e">
        <f t="shared" si="43"/>
        <v>#N/A</v>
      </c>
      <c r="E128" s="246">
        <f t="shared" si="38"/>
        <v>1.9047619047619049E-2</v>
      </c>
      <c r="F128" s="246" t="e">
        <f t="shared" si="39"/>
        <v>#N/A</v>
      </c>
      <c r="G128" s="246" t="e">
        <f t="shared" si="40"/>
        <v>#N/A</v>
      </c>
      <c r="H128" s="248" t="e">
        <f t="shared" si="41"/>
        <v>#VALUE!</v>
      </c>
      <c r="I128" s="152"/>
      <c r="J128" s="152"/>
      <c r="K128" s="250"/>
      <c r="L128" s="250"/>
      <c r="M128" s="250"/>
      <c r="N128" s="250"/>
      <c r="O128" s="250"/>
      <c r="P128" s="250"/>
      <c r="Q128" s="251"/>
      <c r="R128" s="239"/>
      <c r="S128" s="239"/>
      <c r="T128" s="250"/>
      <c r="U128" s="175"/>
      <c r="V128" s="191"/>
      <c r="W128" s="208"/>
      <c r="X128" s="535" t="str">
        <f t="shared" si="44"/>
        <v>West Berkshire</v>
      </c>
      <c r="Y128" s="540">
        <v>100</v>
      </c>
      <c r="Z128" s="512">
        <v>105</v>
      </c>
      <c r="AA128" s="512">
        <v>156</v>
      </c>
      <c r="AB128" s="512">
        <v>183</v>
      </c>
      <c r="AC128" s="648">
        <v>196</v>
      </c>
      <c r="AD128" s="543" t="str">
        <f t="shared" si="45"/>
        <v>West Berkshire</v>
      </c>
      <c r="AE128" s="655" t="e">
        <v>#N/A</v>
      </c>
      <c r="AF128" s="656">
        <v>2</v>
      </c>
      <c r="AG128" s="656" t="e">
        <v>#N/A</v>
      </c>
      <c r="AH128" s="656" t="e">
        <v>#N/A</v>
      </c>
      <c r="AI128" s="657" t="s">
        <v>68</v>
      </c>
      <c r="AJ128" s="240"/>
    </row>
    <row r="129" spans="1:45" s="138" customFormat="1" ht="12.75" customHeight="1" x14ac:dyDescent="0.2">
      <c r="A129" s="610" t="e">
        <f>VLOOKUP(B129,Sheet1!$B$4:$C$25,2,FALSE)</f>
        <v>#N/A</v>
      </c>
      <c r="B129" s="149" t="str">
        <f t="shared" si="42"/>
        <v>West Sussex</v>
      </c>
      <c r="C129" s="133"/>
      <c r="D129" s="246">
        <f t="shared" si="43"/>
        <v>2.4137931034482758E-2</v>
      </c>
      <c r="E129" s="246">
        <f t="shared" si="38"/>
        <v>2.0618556701030927E-2</v>
      </c>
      <c r="F129" s="246">
        <f t="shared" si="39"/>
        <v>2.309782608695652E-2</v>
      </c>
      <c r="G129" s="246">
        <f t="shared" si="40"/>
        <v>3.5294117647058823E-2</v>
      </c>
      <c r="H129" s="248">
        <f t="shared" si="41"/>
        <v>6.6287878787878785E-2</v>
      </c>
      <c r="I129" s="152"/>
      <c r="J129" s="152"/>
      <c r="K129" s="250"/>
      <c r="L129" s="250"/>
      <c r="M129" s="250"/>
      <c r="N129" s="250"/>
      <c r="O129" s="250"/>
      <c r="P129" s="250"/>
      <c r="Q129" s="251"/>
      <c r="R129" s="239"/>
      <c r="S129" s="239"/>
      <c r="T129" s="250"/>
      <c r="U129" s="175"/>
      <c r="V129" s="191"/>
      <c r="W129" s="208"/>
      <c r="X129" s="535" t="str">
        <f t="shared" si="44"/>
        <v>West Sussex</v>
      </c>
      <c r="Y129" s="540">
        <v>580</v>
      </c>
      <c r="Z129" s="512">
        <v>582</v>
      </c>
      <c r="AA129" s="512">
        <v>736</v>
      </c>
      <c r="AB129" s="512">
        <v>595</v>
      </c>
      <c r="AC129" s="648">
        <v>528</v>
      </c>
      <c r="AD129" s="543" t="str">
        <f t="shared" si="45"/>
        <v>West Sussex</v>
      </c>
      <c r="AE129" s="655">
        <v>14</v>
      </c>
      <c r="AF129" s="656">
        <v>12</v>
      </c>
      <c r="AG129" s="656">
        <v>17</v>
      </c>
      <c r="AH129" s="656">
        <v>21</v>
      </c>
      <c r="AI129" s="657">
        <v>35</v>
      </c>
      <c r="AJ129" s="240"/>
    </row>
    <row r="130" spans="1:45" s="138" customFormat="1" ht="12.75" customHeight="1" x14ac:dyDescent="0.2">
      <c r="A130" s="610" t="e">
        <f>VLOOKUP(B130,Sheet1!$B$4:$C$25,2,FALSE)</f>
        <v>#N/A</v>
      </c>
      <c r="B130" s="149" t="str">
        <f t="shared" si="42"/>
        <v>Windsor &amp; Maidenhead</v>
      </c>
      <c r="C130" s="133"/>
      <c r="D130" s="246" t="e">
        <f t="shared" si="43"/>
        <v>#N/A</v>
      </c>
      <c r="E130" s="246">
        <f t="shared" si="38"/>
        <v>3.0303030303030304E-2</v>
      </c>
      <c r="F130" s="246" t="e">
        <f t="shared" si="39"/>
        <v>#N/A</v>
      </c>
      <c r="G130" s="246">
        <f t="shared" si="40"/>
        <v>0</v>
      </c>
      <c r="H130" s="248" t="e">
        <f t="shared" si="41"/>
        <v>#VALUE!</v>
      </c>
      <c r="I130" s="152"/>
      <c r="J130" s="152"/>
      <c r="K130" s="250"/>
      <c r="L130" s="250"/>
      <c r="M130" s="250"/>
      <c r="N130" s="250"/>
      <c r="O130" s="250"/>
      <c r="P130" s="250"/>
      <c r="Q130" s="251"/>
      <c r="R130" s="239"/>
      <c r="S130" s="239"/>
      <c r="T130" s="250"/>
      <c r="U130" s="175"/>
      <c r="V130" s="191"/>
      <c r="W130" s="208"/>
      <c r="X130" s="535" t="str">
        <f t="shared" si="44"/>
        <v>Windsor &amp; Maidenhead</v>
      </c>
      <c r="Y130" s="540">
        <v>111</v>
      </c>
      <c r="Z130" s="512">
        <v>66</v>
      </c>
      <c r="AA130" s="512">
        <v>114</v>
      </c>
      <c r="AB130" s="512">
        <v>94</v>
      </c>
      <c r="AC130" s="648">
        <v>173</v>
      </c>
      <c r="AD130" s="543" t="str">
        <f t="shared" si="45"/>
        <v>Windsor &amp; Maidenhead</v>
      </c>
      <c r="AE130" s="655" t="e">
        <v>#N/A</v>
      </c>
      <c r="AF130" s="656">
        <v>2</v>
      </c>
      <c r="AG130" s="656" t="e">
        <v>#N/A</v>
      </c>
      <c r="AH130" s="656">
        <v>0</v>
      </c>
      <c r="AI130" s="657" t="s">
        <v>68</v>
      </c>
      <c r="AJ130" s="240"/>
    </row>
    <row r="131" spans="1:45" s="138" customFormat="1" ht="12.75" customHeight="1" x14ac:dyDescent="0.2">
      <c r="A131" s="610" t="e">
        <f>VLOOKUP(B131,Sheet1!$B$4:$C$25,2,FALSE)</f>
        <v>#N/A</v>
      </c>
      <c r="B131" s="149" t="str">
        <f t="shared" si="42"/>
        <v>Wokingham</v>
      </c>
      <c r="C131" s="133"/>
      <c r="D131" s="246" t="e">
        <f t="shared" si="43"/>
        <v>#N/A</v>
      </c>
      <c r="E131" s="246">
        <f t="shared" si="38"/>
        <v>3.7499999999999999E-2</v>
      </c>
      <c r="F131" s="246" t="e">
        <f t="shared" si="39"/>
        <v>#N/A</v>
      </c>
      <c r="G131" s="246" t="e">
        <f t="shared" si="40"/>
        <v>#N/A</v>
      </c>
      <c r="H131" s="248">
        <f t="shared" si="41"/>
        <v>0</v>
      </c>
      <c r="I131" s="152"/>
      <c r="J131" s="152"/>
      <c r="K131" s="250"/>
      <c r="L131" s="250"/>
      <c r="M131" s="250"/>
      <c r="N131" s="250"/>
      <c r="O131" s="250"/>
      <c r="P131" s="250"/>
      <c r="Q131" s="251"/>
      <c r="R131" s="239"/>
      <c r="S131" s="239"/>
      <c r="T131" s="250"/>
      <c r="U131" s="175"/>
      <c r="V131" s="191"/>
      <c r="W131" s="208"/>
      <c r="X131" s="535" t="str">
        <f t="shared" si="44"/>
        <v>Wokingham</v>
      </c>
      <c r="Y131" s="540">
        <v>93</v>
      </c>
      <c r="Z131" s="512">
        <v>80</v>
      </c>
      <c r="AA131" s="512">
        <v>108</v>
      </c>
      <c r="AB131" s="512">
        <v>97</v>
      </c>
      <c r="AC131" s="648">
        <v>104</v>
      </c>
      <c r="AD131" s="543" t="str">
        <f t="shared" si="45"/>
        <v>Wokingham</v>
      </c>
      <c r="AE131" s="655" t="e">
        <v>#N/A</v>
      </c>
      <c r="AF131" s="656">
        <v>3</v>
      </c>
      <c r="AG131" s="656" t="e">
        <v>#N/A</v>
      </c>
      <c r="AH131" s="656" t="e">
        <v>#N/A</v>
      </c>
      <c r="AI131" s="657">
        <v>0</v>
      </c>
      <c r="AJ131" s="240"/>
    </row>
    <row r="132" spans="1:45" s="138" customFormat="1" ht="12.75" customHeight="1" x14ac:dyDescent="0.2">
      <c r="A132" s="174"/>
      <c r="B132" s="182" t="str">
        <f t="shared" si="42"/>
        <v>South East</v>
      </c>
      <c r="C132" s="133"/>
      <c r="D132" s="247">
        <f t="shared" si="43"/>
        <v>5.4990376684080286E-2</v>
      </c>
      <c r="E132" s="247">
        <f t="shared" si="38"/>
        <v>5.4429174037283985E-2</v>
      </c>
      <c r="F132" s="247">
        <f t="shared" si="39"/>
        <v>4.2903917805125889E-2</v>
      </c>
      <c r="G132" s="247">
        <f t="shared" si="40"/>
        <v>4.5633685957270277E-2</v>
      </c>
      <c r="H132" s="249">
        <f t="shared" si="41"/>
        <v>4.503582395087001E-2</v>
      </c>
      <c r="I132" s="152"/>
      <c r="J132" s="152"/>
      <c r="K132" s="252"/>
      <c r="L132" s="252"/>
      <c r="M132" s="252"/>
      <c r="N132" s="252"/>
      <c r="O132" s="252"/>
      <c r="P132" s="252"/>
      <c r="Q132" s="253"/>
      <c r="R132" s="239"/>
      <c r="S132" s="239"/>
      <c r="T132" s="254"/>
      <c r="U132" s="175"/>
      <c r="V132" s="191"/>
      <c r="W132" s="208"/>
      <c r="X132" s="535" t="str">
        <f>B132</f>
        <v>South East</v>
      </c>
      <c r="Y132" s="546">
        <v>7274</v>
      </c>
      <c r="Z132" s="547">
        <v>7349</v>
      </c>
      <c r="AA132" s="547">
        <v>8857</v>
      </c>
      <c r="AB132" s="512">
        <v>9642</v>
      </c>
      <c r="AC132" s="648">
        <v>9770</v>
      </c>
      <c r="AD132" s="543" t="str">
        <f t="shared" si="45"/>
        <v>South East</v>
      </c>
      <c r="AE132" s="664">
        <v>400</v>
      </c>
      <c r="AF132" s="665">
        <v>400</v>
      </c>
      <c r="AG132" s="666">
        <v>380</v>
      </c>
      <c r="AH132" s="665">
        <v>440</v>
      </c>
      <c r="AI132" s="660">
        <v>440</v>
      </c>
      <c r="AJ132" s="240"/>
    </row>
    <row r="133" spans="1:45" s="138" customFormat="1" ht="12.75" customHeight="1" thickBot="1" x14ac:dyDescent="0.25">
      <c r="A133" s="174"/>
      <c r="B133" s="437" t="str">
        <f t="shared" si="42"/>
        <v>England</v>
      </c>
      <c r="C133" s="133"/>
      <c r="D133" s="470">
        <f t="shared" si="43"/>
        <v>5.1611665387567153E-2</v>
      </c>
      <c r="E133" s="470">
        <f t="shared" si="38"/>
        <v>4.5053328429569696E-2</v>
      </c>
      <c r="F133" s="470">
        <f t="shared" si="39"/>
        <v>3.7251655629139076E-2</v>
      </c>
      <c r="G133" s="470">
        <f t="shared" si="40"/>
        <v>3.8406374501992031E-2</v>
      </c>
      <c r="H133" s="471">
        <f t="shared" si="41"/>
        <v>3.4202453987730058E-2</v>
      </c>
      <c r="I133" s="152"/>
      <c r="J133" s="152"/>
      <c r="K133" s="252"/>
      <c r="L133" s="252"/>
      <c r="M133" s="252"/>
      <c r="N133" s="252"/>
      <c r="O133" s="252"/>
      <c r="P133" s="252"/>
      <c r="Q133" s="253"/>
      <c r="R133" s="239"/>
      <c r="S133" s="239"/>
      <c r="T133" s="254"/>
      <c r="U133" s="175"/>
      <c r="V133" s="191"/>
      <c r="W133" s="208"/>
      <c r="X133" s="535" t="str">
        <f t="shared" si="44"/>
        <v>England</v>
      </c>
      <c r="Y133" s="548">
        <v>52120</v>
      </c>
      <c r="Z133" s="549">
        <v>54380</v>
      </c>
      <c r="AA133" s="549">
        <v>60400</v>
      </c>
      <c r="AB133" s="542">
        <v>62750</v>
      </c>
      <c r="AC133" s="650">
        <v>65200</v>
      </c>
      <c r="AD133" s="543" t="str">
        <f t="shared" si="45"/>
        <v>England</v>
      </c>
      <c r="AE133" s="667">
        <v>2690</v>
      </c>
      <c r="AF133" s="668">
        <v>2450</v>
      </c>
      <c r="AG133" s="668">
        <v>2250</v>
      </c>
      <c r="AH133" s="661">
        <v>2410</v>
      </c>
      <c r="AI133" s="662">
        <v>2230</v>
      </c>
      <c r="AJ133" s="240"/>
    </row>
    <row r="134" spans="1:45" s="138" customFormat="1" ht="6" customHeight="1" x14ac:dyDescent="0.2">
      <c r="A134" s="381"/>
      <c r="B134" s="152"/>
      <c r="C134" s="152"/>
      <c r="D134" s="152"/>
      <c r="E134" s="152"/>
      <c r="F134" s="152"/>
      <c r="G134" s="152"/>
      <c r="H134" s="152"/>
      <c r="I134" s="152"/>
      <c r="J134" s="152"/>
      <c r="K134" s="252"/>
      <c r="L134" s="252"/>
      <c r="M134" s="252"/>
      <c r="N134" s="252"/>
      <c r="O134" s="252"/>
      <c r="P134" s="252"/>
      <c r="Q134" s="253"/>
      <c r="R134" s="239"/>
      <c r="S134" s="239"/>
      <c r="T134" s="254"/>
      <c r="U134" s="175"/>
      <c r="V134" s="191"/>
      <c r="W134" s="208"/>
      <c r="X134" s="97"/>
      <c r="Y134" s="97"/>
      <c r="Z134" s="100"/>
      <c r="AA134" s="100"/>
      <c r="AB134" s="100"/>
      <c r="AC134" s="100"/>
      <c r="AD134" s="100"/>
      <c r="AE134" s="239"/>
      <c r="AF134" s="239"/>
      <c r="AG134" s="239"/>
      <c r="AH134" s="101"/>
      <c r="AI134" s="239"/>
      <c r="AJ134" s="240"/>
    </row>
    <row r="135" spans="1:45" s="124" customFormat="1" ht="36.75" customHeight="1" x14ac:dyDescent="0.2">
      <c r="A135" s="296"/>
      <c r="B135" s="490"/>
      <c r="C135" s="490"/>
      <c r="D135" s="490"/>
      <c r="E135" s="490"/>
      <c r="F135" s="490"/>
      <c r="G135" s="490"/>
      <c r="H135" s="490"/>
      <c r="I135" s="490"/>
      <c r="J135" s="256"/>
      <c r="K135" s="256"/>
      <c r="L135" s="256"/>
      <c r="M135" s="256"/>
      <c r="N135" s="256"/>
      <c r="O135" s="256"/>
      <c r="P135" s="256"/>
      <c r="Q135" s="187"/>
      <c r="R135" s="256"/>
      <c r="S135" s="256"/>
      <c r="T135" s="256"/>
      <c r="U135" s="170"/>
      <c r="V135" s="189"/>
      <c r="W135" s="205"/>
      <c r="X135" s="100"/>
      <c r="Y135" s="100"/>
      <c r="Z135" s="100"/>
      <c r="AA135" s="100"/>
      <c r="AB135" s="100"/>
      <c r="AC135" s="53"/>
      <c r="AD135" s="210"/>
      <c r="AE135" s="88"/>
      <c r="AF135" s="88"/>
      <c r="AG135" s="88"/>
      <c r="AH135" s="100"/>
      <c r="AI135" s="88"/>
      <c r="AJ135" s="241"/>
    </row>
    <row r="136" spans="1:45" s="124" customFormat="1" ht="36" customHeight="1" x14ac:dyDescent="0.2">
      <c r="A136" s="296"/>
      <c r="B136" s="490"/>
      <c r="C136" s="490"/>
      <c r="D136" s="490"/>
      <c r="E136" s="490"/>
      <c r="F136" s="490"/>
      <c r="G136" s="490"/>
      <c r="H136" s="490"/>
      <c r="I136" s="490"/>
      <c r="J136" s="256"/>
      <c r="K136" s="256"/>
      <c r="L136" s="256"/>
      <c r="M136" s="256"/>
      <c r="N136" s="256"/>
      <c r="O136" s="256"/>
      <c r="P136" s="256"/>
      <c r="Q136" s="187"/>
      <c r="R136" s="256"/>
      <c r="S136" s="256"/>
      <c r="T136" s="256"/>
      <c r="U136" s="170"/>
      <c r="V136" s="189"/>
      <c r="W136" s="205"/>
      <c r="X136" s="100"/>
      <c r="Y136" s="101"/>
      <c r="Z136" s="100"/>
      <c r="AA136" s="100"/>
      <c r="AB136" s="100"/>
      <c r="AC136" s="100"/>
      <c r="AD136" s="210"/>
      <c r="AE136" s="88"/>
      <c r="AF136" s="88"/>
      <c r="AG136" s="88"/>
      <c r="AH136" s="100"/>
      <c r="AI136" s="88"/>
      <c r="AJ136" s="241"/>
    </row>
    <row r="137" spans="1:45" s="124" customFormat="1" ht="36.75" customHeight="1" x14ac:dyDescent="0.2">
      <c r="A137" s="296"/>
      <c r="B137" s="490"/>
      <c r="C137" s="490"/>
      <c r="D137" s="490"/>
      <c r="E137" s="490"/>
      <c r="F137" s="490"/>
      <c r="G137" s="490"/>
      <c r="H137" s="490"/>
      <c r="I137" s="490"/>
      <c r="J137" s="256"/>
      <c r="K137" s="256"/>
      <c r="L137" s="256"/>
      <c r="M137" s="256"/>
      <c r="N137" s="256"/>
      <c r="O137" s="256"/>
      <c r="P137" s="256"/>
      <c r="Q137" s="187"/>
      <c r="R137" s="256"/>
      <c r="S137" s="256"/>
      <c r="T137" s="256"/>
      <c r="U137" s="170"/>
      <c r="V137" s="189"/>
      <c r="W137" s="205"/>
      <c r="X137" s="100"/>
      <c r="Y137" s="101"/>
      <c r="Z137" s="100"/>
      <c r="AA137" s="100"/>
      <c r="AB137" s="100"/>
      <c r="AD137" s="210"/>
      <c r="AE137" s="88"/>
      <c r="AF137" s="88"/>
      <c r="AG137" s="88"/>
      <c r="AH137" s="100"/>
      <c r="AI137" s="88"/>
      <c r="AJ137" s="241"/>
    </row>
    <row r="138" spans="1:45" s="124" customFormat="1" ht="7.5" customHeight="1" x14ac:dyDescent="0.2">
      <c r="A138" s="171"/>
      <c r="B138" s="47"/>
      <c r="C138" s="47"/>
      <c r="D138" s="46"/>
      <c r="E138" s="46"/>
      <c r="F138" s="46"/>
      <c r="G138" s="46"/>
      <c r="H138" s="46"/>
      <c r="I138" s="46"/>
      <c r="J138" s="42"/>
      <c r="K138" s="48"/>
      <c r="L138" s="48"/>
      <c r="M138" s="48"/>
      <c r="N138" s="48"/>
      <c r="O138" s="48"/>
      <c r="P138" s="48"/>
      <c r="Q138" s="48"/>
      <c r="R138" s="48"/>
      <c r="S138" s="48"/>
      <c r="T138" s="49"/>
      <c r="U138" s="170"/>
      <c r="V138" s="189"/>
      <c r="W138" s="205"/>
      <c r="X138" s="100"/>
      <c r="Y138" s="101"/>
      <c r="Z138" s="100"/>
      <c r="AA138" s="100"/>
      <c r="AB138" s="100"/>
      <c r="AC138" s="100"/>
      <c r="AD138" s="100"/>
      <c r="AE138" s="100"/>
      <c r="AF138" s="100"/>
      <c r="AG138" s="100"/>
      <c r="AH138" s="100"/>
      <c r="AI138" s="88"/>
      <c r="AJ138" s="237"/>
      <c r="AK138" s="116"/>
      <c r="AL138" s="116"/>
      <c r="AM138" s="116"/>
      <c r="AN138" s="116"/>
      <c r="AO138" s="116"/>
      <c r="AP138" s="116"/>
      <c r="AQ138" s="116"/>
    </row>
    <row r="139" spans="1:45" s="124" customFormat="1" ht="15" customHeight="1" x14ac:dyDescent="0.2">
      <c r="A139" s="850"/>
      <c r="B139" s="860"/>
      <c r="C139" s="860"/>
      <c r="D139" s="860"/>
      <c r="E139" s="860"/>
      <c r="F139" s="860"/>
      <c r="G139" s="860"/>
      <c r="H139" s="860"/>
      <c r="I139" s="860"/>
      <c r="J139" s="860"/>
      <c r="K139" s="860"/>
      <c r="L139" s="860"/>
      <c r="M139" s="860"/>
      <c r="N139" s="860"/>
      <c r="O139" s="860"/>
      <c r="P139" s="860"/>
      <c r="Q139" s="860"/>
      <c r="R139" s="860"/>
      <c r="S139" s="860"/>
      <c r="T139" s="860"/>
      <c r="U139" s="861"/>
      <c r="V139" s="189"/>
      <c r="W139" s="205"/>
      <c r="X139" s="100"/>
      <c r="Y139" s="100"/>
      <c r="Z139" s="100"/>
      <c r="AA139" s="100"/>
      <c r="AB139" s="100"/>
      <c r="AC139" s="100"/>
      <c r="AD139" s="100"/>
      <c r="AE139" s="100"/>
      <c r="AF139" s="100"/>
      <c r="AG139" s="100"/>
      <c r="AH139" s="100"/>
      <c r="AI139" s="100"/>
      <c r="AJ139" s="241"/>
      <c r="AS139" s="116"/>
    </row>
    <row r="140" spans="1:45" s="124" customFormat="1" ht="11.25" customHeight="1" x14ac:dyDescent="0.2">
      <c r="A140" s="862" t="s">
        <v>212</v>
      </c>
      <c r="B140" s="863"/>
      <c r="C140" s="863"/>
      <c r="D140" s="863"/>
      <c r="E140" s="863"/>
      <c r="F140" s="863"/>
      <c r="G140" s="863"/>
      <c r="H140" s="863"/>
      <c r="I140" s="863"/>
      <c r="J140" s="863"/>
      <c r="K140" s="863"/>
      <c r="L140" s="863"/>
      <c r="M140" s="863"/>
      <c r="N140" s="863"/>
      <c r="O140" s="863"/>
      <c r="P140" s="863"/>
      <c r="Q140" s="863"/>
      <c r="R140" s="863"/>
      <c r="S140" s="863"/>
      <c r="T140" s="863"/>
      <c r="U140" s="864"/>
      <c r="V140" s="189"/>
      <c r="W140" s="205"/>
      <c r="X140" s="100"/>
      <c r="Y140" s="100"/>
      <c r="Z140" s="100"/>
      <c r="AA140" s="100"/>
      <c r="AB140" s="100"/>
      <c r="AC140" s="100"/>
      <c r="AD140" s="100"/>
      <c r="AE140" s="100"/>
      <c r="AF140" s="100"/>
      <c r="AG140" s="100"/>
      <c r="AH140" s="100"/>
      <c r="AI140" s="88"/>
      <c r="AJ140" s="240"/>
      <c r="AK140" s="138"/>
      <c r="AS140" s="116"/>
    </row>
    <row r="141" spans="1:45" ht="11.25" customHeight="1" x14ac:dyDescent="0.2">
      <c r="A141" s="165"/>
      <c r="B141" s="166"/>
      <c r="C141" s="166"/>
      <c r="D141" s="166"/>
      <c r="E141" s="166"/>
      <c r="F141" s="166"/>
      <c r="G141" s="166"/>
      <c r="H141" s="166"/>
      <c r="I141" s="166"/>
      <c r="J141" s="167"/>
      <c r="K141" s="166"/>
      <c r="L141" s="166"/>
      <c r="M141" s="166"/>
      <c r="N141" s="166"/>
      <c r="O141" s="166"/>
      <c r="P141" s="166"/>
      <c r="Q141" s="166"/>
      <c r="R141" s="166"/>
      <c r="S141" s="166"/>
      <c r="T141" s="166"/>
      <c r="U141" s="168"/>
      <c r="V141" s="189"/>
      <c r="W141" s="205"/>
      <c r="X141" s="85"/>
      <c r="Y141" s="54"/>
      <c r="Z141" s="97"/>
      <c r="AA141" s="100"/>
      <c r="AB141" s="100"/>
      <c r="AC141" s="100"/>
      <c r="AD141" s="100"/>
      <c r="AE141" s="100"/>
      <c r="AF141" s="100"/>
      <c r="AG141" s="100"/>
      <c r="AH141" s="100"/>
      <c r="AI141" s="88"/>
      <c r="AJ141" s="241"/>
    </row>
    <row r="142" spans="1:45" s="118" customFormat="1" ht="17.25" customHeight="1" x14ac:dyDescent="0.2">
      <c r="A142" s="172"/>
      <c r="B142" s="932" t="s">
        <v>165</v>
      </c>
      <c r="C142" s="932"/>
      <c r="D142" s="932"/>
      <c r="E142" s="932"/>
      <c r="F142" s="932"/>
      <c r="G142" s="932"/>
      <c r="H142" s="932"/>
      <c r="I142" s="932"/>
      <c r="J142" s="106"/>
      <c r="K142" s="106"/>
      <c r="L142" s="106"/>
      <c r="M142" s="106"/>
      <c r="N142" s="478"/>
      <c r="O142" s="106"/>
      <c r="P142" s="106"/>
      <c r="Q142" s="106"/>
      <c r="R142" s="106"/>
      <c r="S142" s="106"/>
      <c r="T142" s="106"/>
      <c r="U142" s="173"/>
      <c r="V142" s="190"/>
      <c r="W142" s="206"/>
      <c r="X142" s="513" t="s">
        <v>172</v>
      </c>
      <c r="Y142" s="514"/>
      <c r="Z142" s="515"/>
      <c r="AA142" s="515"/>
      <c r="AB142" s="515"/>
      <c r="AC142" s="516"/>
      <c r="AD142" s="513" t="s">
        <v>173</v>
      </c>
      <c r="AE142" s="514"/>
      <c r="AF142" s="515"/>
      <c r="AG142" s="515"/>
      <c r="AH142" s="515"/>
      <c r="AI142" s="516"/>
      <c r="AJ142" s="240"/>
    </row>
    <row r="143" spans="1:45" ht="20.25" customHeight="1" x14ac:dyDescent="0.2">
      <c r="A143" s="171"/>
      <c r="B143" s="932"/>
      <c r="C143" s="932"/>
      <c r="D143" s="932"/>
      <c r="E143" s="932"/>
      <c r="F143" s="932"/>
      <c r="G143" s="932"/>
      <c r="H143" s="932"/>
      <c r="I143" s="932"/>
      <c r="J143" s="106"/>
      <c r="K143" s="106"/>
      <c r="L143" s="106"/>
      <c r="M143" s="106"/>
      <c r="N143" s="478"/>
      <c r="O143" s="106"/>
      <c r="P143" s="106"/>
      <c r="Q143" s="39"/>
      <c r="R143" s="106"/>
      <c r="S143" s="106"/>
      <c r="T143" s="106"/>
      <c r="U143" s="170"/>
      <c r="V143" s="189"/>
      <c r="W143" s="205"/>
      <c r="X143" s="515"/>
      <c r="Y143" s="514"/>
      <c r="Z143" s="515"/>
      <c r="AA143" s="515"/>
      <c r="AB143" s="515"/>
      <c r="AC143" s="516"/>
      <c r="AD143" s="515"/>
      <c r="AE143" s="514"/>
      <c r="AF143" s="515"/>
      <c r="AG143" s="515"/>
      <c r="AH143" s="515"/>
      <c r="AI143" s="516"/>
      <c r="AJ143" s="241"/>
    </row>
    <row r="144" spans="1:45" s="138" customFormat="1" ht="27" customHeight="1" thickBot="1" x14ac:dyDescent="0.25">
      <c r="A144" s="174"/>
      <c r="B144" s="618" t="s">
        <v>211</v>
      </c>
      <c r="C144" s="133"/>
      <c r="D144" s="462">
        <f>D8</f>
        <v>2013</v>
      </c>
      <c r="E144" s="462">
        <f t="shared" ref="E144:H144" si="46">E8</f>
        <v>2014</v>
      </c>
      <c r="F144" s="462">
        <f t="shared" si="46"/>
        <v>2015</v>
      </c>
      <c r="G144" s="462">
        <f t="shared" si="46"/>
        <v>2016</v>
      </c>
      <c r="H144" s="463">
        <f t="shared" si="46"/>
        <v>2017</v>
      </c>
      <c r="I144" s="152"/>
      <c r="J144" s="152"/>
      <c r="K144" s="96"/>
      <c r="L144" s="96"/>
      <c r="M144" s="96"/>
      <c r="N144" s="96"/>
      <c r="O144" s="96"/>
      <c r="P144" s="486"/>
      <c r="Q144" s="486"/>
      <c r="R144" s="239"/>
      <c r="S144" s="239"/>
      <c r="T144" s="487"/>
      <c r="U144" s="175"/>
      <c r="V144" s="191"/>
      <c r="W144" s="208"/>
      <c r="X144" s="493"/>
      <c r="Y144" s="537">
        <f>D144</f>
        <v>2013</v>
      </c>
      <c r="Z144" s="537">
        <f t="shared" ref="Z144:AC144" si="47">E144</f>
        <v>2014</v>
      </c>
      <c r="AA144" s="537">
        <f t="shared" si="47"/>
        <v>2015</v>
      </c>
      <c r="AB144" s="537">
        <f t="shared" si="47"/>
        <v>2016</v>
      </c>
      <c r="AC144" s="537">
        <f t="shared" si="47"/>
        <v>2017</v>
      </c>
      <c r="AD144" s="493"/>
      <c r="AE144" s="537">
        <f>Y144</f>
        <v>2013</v>
      </c>
      <c r="AF144" s="537">
        <f>Z144</f>
        <v>2014</v>
      </c>
      <c r="AG144" s="537">
        <f>AA144</f>
        <v>2015</v>
      </c>
      <c r="AH144" s="537">
        <f>AB144</f>
        <v>2016</v>
      </c>
      <c r="AI144" s="537">
        <f>AC144</f>
        <v>2017</v>
      </c>
      <c r="AJ144" s="240"/>
    </row>
    <row r="145" spans="1:44" s="138" customFormat="1" ht="12.75" customHeight="1" x14ac:dyDescent="0.2">
      <c r="A145" s="610" t="e">
        <f>VLOOKUP(B145,Sheet1!$B$4:$C$25,2,FALSE)</f>
        <v>#N/A</v>
      </c>
      <c r="B145" s="149" t="str">
        <f t="shared" ref="B145:B168" si="48">B9</f>
        <v>Bracknell Forest</v>
      </c>
      <c r="C145" s="133"/>
      <c r="D145" s="246">
        <f>IF(OR(ISBLANK(AE145),ISBLANK(Y145)),NA(),AE145/Y145)</f>
        <v>0.17307692307692307</v>
      </c>
      <c r="E145" s="246">
        <f t="shared" ref="E145:H145" si="49">IF(OR(ISBLANK(AF145),ISBLANK(Z145)),NA(),AF145/Z145)</f>
        <v>0.128</v>
      </c>
      <c r="F145" s="246">
        <f t="shared" si="49"/>
        <v>0.1388888888888889</v>
      </c>
      <c r="G145" s="246">
        <f t="shared" si="49"/>
        <v>0.24822695035460993</v>
      </c>
      <c r="H145" s="248">
        <f t="shared" si="49"/>
        <v>0.26146788990825687</v>
      </c>
      <c r="I145" s="152"/>
      <c r="J145" s="152"/>
      <c r="K145" s="250"/>
      <c r="L145" s="250"/>
      <c r="M145" s="250"/>
      <c r="N145" s="250"/>
      <c r="O145" s="250"/>
      <c r="P145" s="250"/>
      <c r="Q145" s="251"/>
      <c r="R145" s="239"/>
      <c r="S145" s="239"/>
      <c r="T145" s="250"/>
      <c r="U145" s="175"/>
      <c r="V145" s="191"/>
      <c r="W145" s="208"/>
      <c r="X145" s="550" t="str">
        <f>B145</f>
        <v>Bracknell Forest</v>
      </c>
      <c r="Y145" s="552">
        <v>156</v>
      </c>
      <c r="Z145" s="553">
        <v>125</v>
      </c>
      <c r="AA145" s="554">
        <v>144</v>
      </c>
      <c r="AB145" s="554">
        <v>141</v>
      </c>
      <c r="AC145" s="673">
        <v>218</v>
      </c>
      <c r="AD145" s="535" t="str">
        <f t="shared" ref="AD145:AD165" si="50">X145</f>
        <v>Bracknell Forest</v>
      </c>
      <c r="AE145" s="538">
        <v>27</v>
      </c>
      <c r="AF145" s="539">
        <v>16</v>
      </c>
      <c r="AG145" s="539">
        <v>20</v>
      </c>
      <c r="AH145" s="539">
        <v>35</v>
      </c>
      <c r="AI145" s="647">
        <v>57</v>
      </c>
      <c r="AJ145" s="241"/>
    </row>
    <row r="146" spans="1:44" s="138" customFormat="1" ht="12.75" customHeight="1" x14ac:dyDescent="0.2">
      <c r="A146" s="610" t="e">
        <f>VLOOKUP(B146,Sheet1!$B$4:$C$25,2,FALSE)</f>
        <v>#N/A</v>
      </c>
      <c r="B146" s="149" t="str">
        <f t="shared" si="48"/>
        <v>Brighton &amp; Hove</v>
      </c>
      <c r="C146" s="133"/>
      <c r="D146" s="246">
        <f t="shared" ref="D146:D168" si="51">IF(OR(ISBLANK(AE146),ISBLANK(Y146)),NA(),AE146/Y146)</f>
        <v>0.14501510574018128</v>
      </c>
      <c r="E146" s="246">
        <f t="shared" ref="E146:E168" si="52">IF(OR(ISBLANK(AF146),ISBLANK(Z146)),NA(),AF146/Z146)</f>
        <v>0.27478753541076489</v>
      </c>
      <c r="F146" s="246">
        <f t="shared" ref="F146:F168" si="53">IF(OR(ISBLANK(AG146),ISBLANK(AA146)),NA(),AG146/AA146)</f>
        <v>0.21832884097035041</v>
      </c>
      <c r="G146" s="246">
        <f t="shared" ref="G146:G168" si="54">IF(OR(ISBLANK(AH146),ISBLANK(AB146)),NA(),AH146/AB146)</f>
        <v>0.25517241379310346</v>
      </c>
      <c r="H146" s="248">
        <f t="shared" ref="H146:H168" si="55">IF(OR(ISBLANK(AI146),ISBLANK(AC146)),NA(),AI146/AC146)</f>
        <v>0.21897810218978103</v>
      </c>
      <c r="I146" s="152"/>
      <c r="J146" s="152"/>
      <c r="K146" s="250"/>
      <c r="L146" s="250"/>
      <c r="M146" s="250"/>
      <c r="N146" s="250"/>
      <c r="O146" s="250"/>
      <c r="P146" s="250"/>
      <c r="Q146" s="251"/>
      <c r="R146" s="239"/>
      <c r="S146" s="239"/>
      <c r="T146" s="250"/>
      <c r="U146" s="175"/>
      <c r="V146" s="191"/>
      <c r="W146" s="208"/>
      <c r="X146" s="550" t="str">
        <f t="shared" ref="X146:X168" si="56">B146</f>
        <v>Brighton &amp; Hove</v>
      </c>
      <c r="Y146" s="534">
        <v>331</v>
      </c>
      <c r="Z146" s="493">
        <v>353</v>
      </c>
      <c r="AA146" s="511">
        <v>371</v>
      </c>
      <c r="AB146" s="511">
        <v>435</v>
      </c>
      <c r="AC146" s="674">
        <v>411</v>
      </c>
      <c r="AD146" s="535" t="str">
        <f t="shared" si="50"/>
        <v>Brighton &amp; Hove</v>
      </c>
      <c r="AE146" s="540">
        <v>48</v>
      </c>
      <c r="AF146" s="512">
        <v>97</v>
      </c>
      <c r="AG146" s="512">
        <v>81</v>
      </c>
      <c r="AH146" s="512">
        <v>111</v>
      </c>
      <c r="AI146" s="648">
        <v>90</v>
      </c>
      <c r="AJ146" s="240"/>
    </row>
    <row r="147" spans="1:44" s="138" customFormat="1" ht="12.75" customHeight="1" x14ac:dyDescent="0.2">
      <c r="A147" s="610" t="e">
        <f>VLOOKUP(B147,Sheet1!$B$4:$C$25,2,FALSE)</f>
        <v>#N/A</v>
      </c>
      <c r="B147" s="149" t="str">
        <f t="shared" si="48"/>
        <v>Buckinghamshire</v>
      </c>
      <c r="C147" s="133"/>
      <c r="D147" s="246">
        <f t="shared" si="51"/>
        <v>0.1050228310502283</v>
      </c>
      <c r="E147" s="246">
        <f t="shared" si="52"/>
        <v>0.2226027397260274</v>
      </c>
      <c r="F147" s="246">
        <f t="shared" si="53"/>
        <v>0.16816143497757849</v>
      </c>
      <c r="G147" s="246">
        <f t="shared" si="54"/>
        <v>0.19281045751633988</v>
      </c>
      <c r="H147" s="248">
        <f t="shared" si="55"/>
        <v>0.14344827586206896</v>
      </c>
      <c r="I147" s="152"/>
      <c r="J147" s="152"/>
      <c r="K147" s="250"/>
      <c r="L147" s="250"/>
      <c r="M147" s="250"/>
      <c r="N147" s="250"/>
      <c r="O147" s="250"/>
      <c r="P147" s="250"/>
      <c r="Q147" s="251"/>
      <c r="R147" s="239"/>
      <c r="S147" s="239"/>
      <c r="T147" s="250"/>
      <c r="U147" s="175"/>
      <c r="V147" s="191"/>
      <c r="W147" s="208"/>
      <c r="X147" s="550" t="str">
        <f t="shared" si="56"/>
        <v>Buckinghamshire</v>
      </c>
      <c r="Y147" s="534">
        <v>219</v>
      </c>
      <c r="Z147" s="493">
        <v>292</v>
      </c>
      <c r="AA147" s="511">
        <v>446</v>
      </c>
      <c r="AB147" s="511">
        <v>612</v>
      </c>
      <c r="AC147" s="674">
        <v>725</v>
      </c>
      <c r="AD147" s="535" t="str">
        <f t="shared" si="50"/>
        <v>Buckinghamshire</v>
      </c>
      <c r="AE147" s="540">
        <v>23</v>
      </c>
      <c r="AF147" s="512">
        <v>65</v>
      </c>
      <c r="AG147" s="512">
        <v>75</v>
      </c>
      <c r="AH147" s="512">
        <v>118</v>
      </c>
      <c r="AI147" s="648">
        <v>104</v>
      </c>
      <c r="AJ147" s="241"/>
    </row>
    <row r="148" spans="1:44" s="138" customFormat="1" ht="12.75" customHeight="1" x14ac:dyDescent="0.2">
      <c r="A148" s="610" t="e">
        <f>VLOOKUP(B148,Sheet1!$B$4:$C$25,2,FALSE)</f>
        <v>#N/A</v>
      </c>
      <c r="B148" s="149" t="str">
        <f t="shared" si="48"/>
        <v>East Sussex</v>
      </c>
      <c r="C148" s="133"/>
      <c r="D148" s="246">
        <f t="shared" si="51"/>
        <v>0.18867924528301888</v>
      </c>
      <c r="E148" s="246">
        <f t="shared" si="52"/>
        <v>0.19618055555555555</v>
      </c>
      <c r="F148" s="246">
        <f t="shared" si="53"/>
        <v>0.20446096654275092</v>
      </c>
      <c r="G148" s="246">
        <f t="shared" si="54"/>
        <v>0.24943820224719102</v>
      </c>
      <c r="H148" s="248">
        <f t="shared" si="55"/>
        <v>0.28352490421455939</v>
      </c>
      <c r="I148" s="152"/>
      <c r="J148" s="152"/>
      <c r="K148" s="250"/>
      <c r="L148" s="250"/>
      <c r="M148" s="250"/>
      <c r="N148" s="250"/>
      <c r="O148" s="250"/>
      <c r="P148" s="250"/>
      <c r="Q148" s="251"/>
      <c r="R148" s="239"/>
      <c r="S148" s="239"/>
      <c r="T148" s="250"/>
      <c r="U148" s="175"/>
      <c r="V148" s="191"/>
      <c r="W148" s="208"/>
      <c r="X148" s="550" t="str">
        <f t="shared" si="56"/>
        <v>East Sussex</v>
      </c>
      <c r="Y148" s="534">
        <v>530</v>
      </c>
      <c r="Z148" s="493">
        <v>576</v>
      </c>
      <c r="AA148" s="511">
        <v>538</v>
      </c>
      <c r="AB148" s="511">
        <v>445</v>
      </c>
      <c r="AC148" s="674">
        <v>522</v>
      </c>
      <c r="AD148" s="535" t="str">
        <f t="shared" si="50"/>
        <v>East Sussex</v>
      </c>
      <c r="AE148" s="540">
        <v>100</v>
      </c>
      <c r="AF148" s="512">
        <v>113</v>
      </c>
      <c r="AG148" s="512">
        <v>110</v>
      </c>
      <c r="AH148" s="512">
        <v>111</v>
      </c>
      <c r="AI148" s="648">
        <v>148</v>
      </c>
      <c r="AJ148" s="240"/>
    </row>
    <row r="149" spans="1:44" s="138" customFormat="1" ht="12.75" customHeight="1" x14ac:dyDescent="0.2">
      <c r="A149" s="610" t="e">
        <f>VLOOKUP(B149,Sheet1!$B$4:$C$25,2,FALSE)</f>
        <v>#N/A</v>
      </c>
      <c r="B149" s="149" t="str">
        <f t="shared" si="48"/>
        <v>Hampshire</v>
      </c>
      <c r="C149" s="133"/>
      <c r="D149" s="246">
        <f t="shared" si="51"/>
        <v>0.1406113537117904</v>
      </c>
      <c r="E149" s="246">
        <f t="shared" si="52"/>
        <v>0.17388059701492536</v>
      </c>
      <c r="F149" s="246">
        <f t="shared" si="53"/>
        <v>0.1632208922742111</v>
      </c>
      <c r="G149" s="246">
        <f t="shared" si="54"/>
        <v>0.20095693779904306</v>
      </c>
      <c r="H149" s="248">
        <f t="shared" si="55"/>
        <v>0.24380952380952381</v>
      </c>
      <c r="I149" s="152"/>
      <c r="J149" s="152"/>
      <c r="K149" s="250"/>
      <c r="L149" s="250"/>
      <c r="M149" s="250"/>
      <c r="N149" s="250"/>
      <c r="O149" s="250"/>
      <c r="P149" s="250"/>
      <c r="Q149" s="251"/>
      <c r="R149" s="239"/>
      <c r="S149" s="239"/>
      <c r="T149" s="250"/>
      <c r="U149" s="175"/>
      <c r="V149" s="191"/>
      <c r="W149" s="208"/>
      <c r="X149" s="550" t="str">
        <f t="shared" si="56"/>
        <v>Hampshire</v>
      </c>
      <c r="Y149" s="534">
        <v>1145</v>
      </c>
      <c r="Z149" s="493">
        <v>1340</v>
      </c>
      <c r="AA149" s="511">
        <v>1838</v>
      </c>
      <c r="AB149" s="511">
        <v>1672</v>
      </c>
      <c r="AC149" s="674">
        <v>1575</v>
      </c>
      <c r="AD149" s="535" t="str">
        <f t="shared" si="50"/>
        <v>Hampshire</v>
      </c>
      <c r="AE149" s="540">
        <v>161</v>
      </c>
      <c r="AF149" s="512">
        <v>233</v>
      </c>
      <c r="AG149" s="512">
        <v>300</v>
      </c>
      <c r="AH149" s="512">
        <v>336</v>
      </c>
      <c r="AI149" s="648">
        <v>384</v>
      </c>
      <c r="AJ149" s="241"/>
    </row>
    <row r="150" spans="1:44" s="138" customFormat="1" ht="12.75" customHeight="1" x14ac:dyDescent="0.2">
      <c r="A150" s="610" t="e">
        <f>VLOOKUP(B150,Sheet1!$B$4:$C$25,2,FALSE)</f>
        <v>#N/A</v>
      </c>
      <c r="B150" s="149" t="str">
        <f t="shared" si="48"/>
        <v>Isle of Wight</v>
      </c>
      <c r="C150" s="133"/>
      <c r="D150" s="246">
        <f t="shared" si="51"/>
        <v>0.19672131147540983</v>
      </c>
      <c r="E150" s="246">
        <f t="shared" si="52"/>
        <v>0.14634146341463414</v>
      </c>
      <c r="F150" s="246">
        <f t="shared" si="53"/>
        <v>0.15438596491228071</v>
      </c>
      <c r="G150" s="246">
        <f t="shared" si="54"/>
        <v>0.14726027397260275</v>
      </c>
      <c r="H150" s="248">
        <f t="shared" si="55"/>
        <v>0.20779220779220781</v>
      </c>
      <c r="I150" s="152"/>
      <c r="J150" s="152"/>
      <c r="K150" s="250"/>
      <c r="L150" s="250"/>
      <c r="M150" s="250"/>
      <c r="N150" s="250"/>
      <c r="O150" s="250"/>
      <c r="P150" s="250"/>
      <c r="Q150" s="251"/>
      <c r="R150" s="239"/>
      <c r="S150" s="239"/>
      <c r="T150" s="250"/>
      <c r="U150" s="175"/>
      <c r="V150" s="191"/>
      <c r="W150" s="208"/>
      <c r="X150" s="550" t="str">
        <f t="shared" si="56"/>
        <v>Isle of Wight</v>
      </c>
      <c r="Y150" s="534">
        <v>122</v>
      </c>
      <c r="Z150" s="493">
        <v>205</v>
      </c>
      <c r="AA150" s="511">
        <v>285</v>
      </c>
      <c r="AB150" s="511">
        <v>292</v>
      </c>
      <c r="AC150" s="674">
        <v>231</v>
      </c>
      <c r="AD150" s="535" t="str">
        <f t="shared" si="50"/>
        <v>Isle of Wight</v>
      </c>
      <c r="AE150" s="540">
        <v>24</v>
      </c>
      <c r="AF150" s="512">
        <v>30</v>
      </c>
      <c r="AG150" s="512">
        <v>44</v>
      </c>
      <c r="AH150" s="512">
        <v>43</v>
      </c>
      <c r="AI150" s="648">
        <v>48</v>
      </c>
      <c r="AJ150" s="240"/>
      <c r="AR150" s="138" t="s">
        <v>106</v>
      </c>
    </row>
    <row r="151" spans="1:44" s="138" customFormat="1" ht="12.75" customHeight="1" x14ac:dyDescent="0.2">
      <c r="A151" s="610" t="e">
        <f>VLOOKUP(B151,Sheet1!$B$4:$C$25,2,FALSE)</f>
        <v>#N/A</v>
      </c>
      <c r="B151" s="149" t="str">
        <f t="shared" si="48"/>
        <v>Kent</v>
      </c>
      <c r="C151" s="133"/>
      <c r="D151" s="246">
        <f t="shared" si="51"/>
        <v>0.19657422512234909</v>
      </c>
      <c r="E151" s="246">
        <f t="shared" si="52"/>
        <v>0.18113975576662145</v>
      </c>
      <c r="F151" s="246">
        <f t="shared" si="53"/>
        <v>0.18411330049261085</v>
      </c>
      <c r="G151" s="246">
        <f t="shared" si="54"/>
        <v>0.20090978013646701</v>
      </c>
      <c r="H151" s="248">
        <f t="shared" si="55"/>
        <v>0.19414483821263481</v>
      </c>
      <c r="I151" s="152"/>
      <c r="J151" s="152"/>
      <c r="K151" s="250"/>
      <c r="L151" s="250"/>
      <c r="M151" s="250"/>
      <c r="N151" s="250"/>
      <c r="O151" s="250"/>
      <c r="P151" s="250"/>
      <c r="Q151" s="251"/>
      <c r="R151" s="239"/>
      <c r="S151" s="239"/>
      <c r="T151" s="250"/>
      <c r="U151" s="175"/>
      <c r="V151" s="191"/>
      <c r="W151" s="208"/>
      <c r="X151" s="550" t="str">
        <f t="shared" si="56"/>
        <v>Kent</v>
      </c>
      <c r="Y151" s="534">
        <v>1226</v>
      </c>
      <c r="Z151" s="493">
        <v>1474</v>
      </c>
      <c r="AA151" s="511">
        <v>1624</v>
      </c>
      <c r="AB151" s="511">
        <v>1319</v>
      </c>
      <c r="AC151" s="674">
        <v>1298</v>
      </c>
      <c r="AD151" s="535" t="str">
        <f t="shared" si="50"/>
        <v>Kent</v>
      </c>
      <c r="AE151" s="540">
        <v>241</v>
      </c>
      <c r="AF151" s="512">
        <v>267</v>
      </c>
      <c r="AG151" s="512">
        <v>299</v>
      </c>
      <c r="AH151" s="512">
        <v>265</v>
      </c>
      <c r="AI151" s="648">
        <v>252</v>
      </c>
      <c r="AJ151" s="241"/>
    </row>
    <row r="152" spans="1:44" s="138" customFormat="1" ht="12.75" customHeight="1" x14ac:dyDescent="0.2">
      <c r="A152" s="610" t="e">
        <f>VLOOKUP(B152,Sheet1!$B$4:$C$25,2,FALSE)</f>
        <v>#N/A</v>
      </c>
      <c r="B152" s="149" t="str">
        <f t="shared" si="48"/>
        <v>Medway</v>
      </c>
      <c r="C152" s="133"/>
      <c r="D152" s="246">
        <f t="shared" si="51"/>
        <v>0.1875</v>
      </c>
      <c r="E152" s="246">
        <f t="shared" si="52"/>
        <v>0.14948453608247422</v>
      </c>
      <c r="F152" s="246">
        <f t="shared" si="53"/>
        <v>0.14842300556586271</v>
      </c>
      <c r="G152" s="246">
        <f t="shared" si="54"/>
        <v>0.18165467625899281</v>
      </c>
      <c r="H152" s="248">
        <f t="shared" si="55"/>
        <v>0.20987654320987653</v>
      </c>
      <c r="I152" s="152"/>
      <c r="J152" s="152"/>
      <c r="K152" s="250"/>
      <c r="L152" s="250"/>
      <c r="M152" s="250"/>
      <c r="N152" s="250"/>
      <c r="O152" s="250"/>
      <c r="P152" s="250"/>
      <c r="Q152" s="251"/>
      <c r="R152" s="239"/>
      <c r="S152" s="239"/>
      <c r="T152" s="250"/>
      <c r="U152" s="175"/>
      <c r="V152" s="191"/>
      <c r="W152" s="208"/>
      <c r="X152" s="550" t="str">
        <f t="shared" si="56"/>
        <v>Medway</v>
      </c>
      <c r="Y152" s="534">
        <v>208</v>
      </c>
      <c r="Z152" s="493">
        <v>388</v>
      </c>
      <c r="AA152" s="511">
        <v>539</v>
      </c>
      <c r="AB152" s="511">
        <v>556</v>
      </c>
      <c r="AC152" s="674">
        <v>324</v>
      </c>
      <c r="AD152" s="535" t="str">
        <f t="shared" si="50"/>
        <v>Medway</v>
      </c>
      <c r="AE152" s="540">
        <v>39</v>
      </c>
      <c r="AF152" s="512">
        <v>58</v>
      </c>
      <c r="AG152" s="512">
        <v>80</v>
      </c>
      <c r="AH152" s="512">
        <v>101</v>
      </c>
      <c r="AI152" s="648">
        <v>68</v>
      </c>
      <c r="AJ152" s="240"/>
    </row>
    <row r="153" spans="1:44" s="138" customFormat="1" ht="12.75" customHeight="1" x14ac:dyDescent="0.2">
      <c r="A153" s="610" t="e">
        <f>VLOOKUP(B153,Sheet1!$B$4:$C$25,2,FALSE)</f>
        <v>#N/A</v>
      </c>
      <c r="B153" s="149" t="str">
        <f t="shared" si="48"/>
        <v>Milton Keynes</v>
      </c>
      <c r="C153" s="133"/>
      <c r="D153" s="246">
        <f t="shared" si="51"/>
        <v>0.1</v>
      </c>
      <c r="E153" s="246">
        <f t="shared" si="52"/>
        <v>1.6666666666666666E-2</v>
      </c>
      <c r="F153" s="246">
        <f t="shared" si="53"/>
        <v>8.247422680412371E-2</v>
      </c>
      <c r="G153" s="246" t="e">
        <f t="shared" si="54"/>
        <v>#N/A</v>
      </c>
      <c r="H153" s="248">
        <f t="shared" si="55"/>
        <v>8.8235294117647065E-2</v>
      </c>
      <c r="I153" s="152"/>
      <c r="J153" s="152"/>
      <c r="K153" s="250"/>
      <c r="L153" s="250"/>
      <c r="M153" s="250"/>
      <c r="N153" s="250"/>
      <c r="O153" s="250"/>
      <c r="P153" s="250"/>
      <c r="Q153" s="251"/>
      <c r="R153" s="239"/>
      <c r="S153" s="239"/>
      <c r="T153" s="250"/>
      <c r="U153" s="175"/>
      <c r="V153" s="191"/>
      <c r="W153" s="208"/>
      <c r="X153" s="550" t="str">
        <f t="shared" si="56"/>
        <v>Milton Keynes</v>
      </c>
      <c r="Y153" s="534">
        <v>70</v>
      </c>
      <c r="Z153" s="493">
        <v>60</v>
      </c>
      <c r="AA153" s="511">
        <v>97</v>
      </c>
      <c r="AB153" s="511">
        <v>109</v>
      </c>
      <c r="AC153" s="674">
        <v>136</v>
      </c>
      <c r="AD153" s="535" t="str">
        <f t="shared" si="50"/>
        <v>Milton Keynes</v>
      </c>
      <c r="AE153" s="540">
        <v>7</v>
      </c>
      <c r="AF153" s="512">
        <v>1</v>
      </c>
      <c r="AG153" s="512">
        <v>8</v>
      </c>
      <c r="AH153" s="512" t="e">
        <v>#N/A</v>
      </c>
      <c r="AI153" s="648">
        <v>12</v>
      </c>
      <c r="AJ153" s="241"/>
    </row>
    <row r="154" spans="1:44" s="138" customFormat="1" ht="12.75" customHeight="1" x14ac:dyDescent="0.2">
      <c r="A154" s="610" t="e">
        <f>VLOOKUP(B154,Sheet1!$B$4:$C$25,2,FALSE)</f>
        <v>#N/A</v>
      </c>
      <c r="B154" s="149" t="str">
        <f t="shared" si="48"/>
        <v>Oxfordshire</v>
      </c>
      <c r="C154" s="133"/>
      <c r="D154" s="246">
        <f t="shared" si="51"/>
        <v>0.13452914798206278</v>
      </c>
      <c r="E154" s="246">
        <f t="shared" si="52"/>
        <v>0.21588946459412781</v>
      </c>
      <c r="F154" s="246">
        <f t="shared" si="53"/>
        <v>0.16561514195583596</v>
      </c>
      <c r="G154" s="246">
        <f t="shared" si="54"/>
        <v>0.2132768361581921</v>
      </c>
      <c r="H154" s="248">
        <f t="shared" si="55"/>
        <v>0.18467336683417085</v>
      </c>
      <c r="I154" s="152"/>
      <c r="J154" s="152"/>
      <c r="K154" s="250"/>
      <c r="L154" s="250"/>
      <c r="M154" s="250"/>
      <c r="N154" s="250"/>
      <c r="O154" s="250"/>
      <c r="P154" s="250"/>
      <c r="Q154" s="251"/>
      <c r="R154" s="239"/>
      <c r="S154" s="239"/>
      <c r="T154" s="250"/>
      <c r="U154" s="175"/>
      <c r="V154" s="191"/>
      <c r="W154" s="208"/>
      <c r="X154" s="550" t="str">
        <f t="shared" si="56"/>
        <v>Oxfordshire</v>
      </c>
      <c r="Y154" s="534">
        <v>446</v>
      </c>
      <c r="Z154" s="493">
        <v>579</v>
      </c>
      <c r="AA154" s="511">
        <v>634</v>
      </c>
      <c r="AB154" s="511">
        <v>708</v>
      </c>
      <c r="AC154" s="674">
        <v>796</v>
      </c>
      <c r="AD154" s="535" t="str">
        <f t="shared" si="50"/>
        <v>Oxfordshire</v>
      </c>
      <c r="AE154" s="540">
        <v>60</v>
      </c>
      <c r="AF154" s="512">
        <v>125</v>
      </c>
      <c r="AG154" s="512">
        <v>105</v>
      </c>
      <c r="AH154" s="512">
        <v>151</v>
      </c>
      <c r="AI154" s="648">
        <v>147</v>
      </c>
      <c r="AJ154" s="240"/>
    </row>
    <row r="155" spans="1:44" s="138" customFormat="1" ht="12.75" customHeight="1" x14ac:dyDescent="0.2">
      <c r="A155" s="610" t="e">
        <f>VLOOKUP(B155,Sheet1!$B$4:$C$25,2,FALSE)</f>
        <v>#N/A</v>
      </c>
      <c r="B155" s="149" t="str">
        <f t="shared" si="48"/>
        <v>Portsmouth</v>
      </c>
      <c r="C155" s="133"/>
      <c r="D155" s="246">
        <f t="shared" si="51"/>
        <v>0.22826086956521738</v>
      </c>
      <c r="E155" s="246">
        <f t="shared" si="52"/>
        <v>0.10743801652892562</v>
      </c>
      <c r="F155" s="246">
        <f t="shared" si="53"/>
        <v>0.18217054263565891</v>
      </c>
      <c r="G155" s="246">
        <f t="shared" si="54"/>
        <v>0.20202020202020202</v>
      </c>
      <c r="H155" s="248">
        <f t="shared" si="55"/>
        <v>0.2029520295202952</v>
      </c>
      <c r="I155" s="152"/>
      <c r="J155" s="152"/>
      <c r="K155" s="250"/>
      <c r="L155" s="250"/>
      <c r="M155" s="250"/>
      <c r="N155" s="250"/>
      <c r="O155" s="250"/>
      <c r="P155" s="250"/>
      <c r="Q155" s="251"/>
      <c r="R155" s="239"/>
      <c r="S155" s="239"/>
      <c r="T155" s="250"/>
      <c r="U155" s="175"/>
      <c r="V155" s="191"/>
      <c r="W155" s="208"/>
      <c r="X155" s="550" t="str">
        <f t="shared" si="56"/>
        <v>Portsmouth</v>
      </c>
      <c r="Y155" s="534">
        <v>184</v>
      </c>
      <c r="Z155" s="493">
        <v>242</v>
      </c>
      <c r="AA155" s="511">
        <v>258</v>
      </c>
      <c r="AB155" s="511">
        <v>297</v>
      </c>
      <c r="AC155" s="674">
        <v>271</v>
      </c>
      <c r="AD155" s="535" t="str">
        <f t="shared" si="50"/>
        <v>Portsmouth</v>
      </c>
      <c r="AE155" s="540">
        <v>42</v>
      </c>
      <c r="AF155" s="512">
        <v>26</v>
      </c>
      <c r="AG155" s="512">
        <v>47</v>
      </c>
      <c r="AH155" s="512">
        <v>60</v>
      </c>
      <c r="AI155" s="648">
        <v>55</v>
      </c>
      <c r="AJ155" s="241"/>
    </row>
    <row r="156" spans="1:44" s="138" customFormat="1" ht="12.75" customHeight="1" x14ac:dyDescent="0.2">
      <c r="A156" s="610" t="e">
        <f>VLOOKUP(B156,Sheet1!$B$4:$C$25,2,FALSE)</f>
        <v>#N/A</v>
      </c>
      <c r="B156" s="149" t="str">
        <f t="shared" si="48"/>
        <v>Reading</v>
      </c>
      <c r="C156" s="133"/>
      <c r="D156" s="246">
        <f t="shared" si="51"/>
        <v>0.23353293413173654</v>
      </c>
      <c r="E156" s="246">
        <f t="shared" si="52"/>
        <v>0.21105527638190955</v>
      </c>
      <c r="F156" s="246">
        <f t="shared" si="53"/>
        <v>0.23809523809523808</v>
      </c>
      <c r="G156" s="246">
        <f t="shared" si="54"/>
        <v>0.21791044776119403</v>
      </c>
      <c r="H156" s="248">
        <f t="shared" si="55"/>
        <v>0.28878281622911695</v>
      </c>
      <c r="I156" s="152"/>
      <c r="J156" s="152"/>
      <c r="K156" s="250"/>
      <c r="L156" s="250"/>
      <c r="M156" s="250"/>
      <c r="N156" s="250"/>
      <c r="O156" s="250"/>
      <c r="P156" s="250"/>
      <c r="Q156" s="251"/>
      <c r="R156" s="239"/>
      <c r="S156" s="239"/>
      <c r="T156" s="250"/>
      <c r="U156" s="175"/>
      <c r="V156" s="191"/>
      <c r="W156" s="208"/>
      <c r="X156" s="550" t="str">
        <f t="shared" si="56"/>
        <v>Reading</v>
      </c>
      <c r="Y156" s="534">
        <v>167</v>
      </c>
      <c r="Z156" s="493">
        <v>199</v>
      </c>
      <c r="AA156" s="511">
        <v>252</v>
      </c>
      <c r="AB156" s="511">
        <v>335</v>
      </c>
      <c r="AC156" s="674">
        <v>419</v>
      </c>
      <c r="AD156" s="535" t="str">
        <f t="shared" si="50"/>
        <v>Reading</v>
      </c>
      <c r="AE156" s="540">
        <v>39</v>
      </c>
      <c r="AF156" s="512">
        <v>42</v>
      </c>
      <c r="AG156" s="512">
        <v>60</v>
      </c>
      <c r="AH156" s="512">
        <v>73</v>
      </c>
      <c r="AI156" s="648">
        <v>121</v>
      </c>
      <c r="AJ156" s="240"/>
    </row>
    <row r="157" spans="1:44" s="138" customFormat="1" ht="12.75" customHeight="1" x14ac:dyDescent="0.2">
      <c r="A157" s="610" t="e">
        <f>VLOOKUP(B157,Sheet1!$B$4:$C$25,2,FALSE)</f>
        <v>#N/A</v>
      </c>
      <c r="B157" s="149" t="str">
        <f t="shared" si="48"/>
        <v>Slough</v>
      </c>
      <c r="C157" s="133"/>
      <c r="D157" s="246">
        <f t="shared" si="51"/>
        <v>0.13966480446927373</v>
      </c>
      <c r="E157" s="246">
        <f t="shared" si="52"/>
        <v>0.19346049046321526</v>
      </c>
      <c r="F157" s="246">
        <f t="shared" si="53"/>
        <v>0.14450867052023122</v>
      </c>
      <c r="G157" s="246">
        <f t="shared" si="54"/>
        <v>0.16772151898734178</v>
      </c>
      <c r="H157" s="248">
        <f t="shared" si="55"/>
        <v>0.22602739726027396</v>
      </c>
      <c r="I157" s="152"/>
      <c r="J157" s="152"/>
      <c r="K157" s="250"/>
      <c r="L157" s="250"/>
      <c r="M157" s="250"/>
      <c r="N157" s="250"/>
      <c r="O157" s="250"/>
      <c r="P157" s="250"/>
      <c r="Q157" s="251"/>
      <c r="R157" s="239"/>
      <c r="S157" s="239"/>
      <c r="T157" s="250"/>
      <c r="U157" s="175"/>
      <c r="V157" s="191"/>
      <c r="W157" s="208"/>
      <c r="X157" s="550" t="str">
        <f t="shared" si="56"/>
        <v>Slough</v>
      </c>
      <c r="Y157" s="534">
        <v>179</v>
      </c>
      <c r="Z157" s="493">
        <v>367</v>
      </c>
      <c r="AA157" s="511">
        <v>173</v>
      </c>
      <c r="AB157" s="511">
        <v>316</v>
      </c>
      <c r="AC157" s="674">
        <v>292</v>
      </c>
      <c r="AD157" s="535" t="str">
        <f t="shared" si="50"/>
        <v>Slough</v>
      </c>
      <c r="AE157" s="540">
        <v>25</v>
      </c>
      <c r="AF157" s="512">
        <v>71</v>
      </c>
      <c r="AG157" s="512">
        <v>25</v>
      </c>
      <c r="AH157" s="512">
        <v>53</v>
      </c>
      <c r="AI157" s="648">
        <v>66</v>
      </c>
      <c r="AJ157" s="241"/>
    </row>
    <row r="158" spans="1:44" s="138" customFormat="1" ht="12.75" customHeight="1" x14ac:dyDescent="0.2">
      <c r="A158" s="610" t="e">
        <f>VLOOKUP(B158,Sheet1!$B$4:$C$25,2,FALSE)</f>
        <v>#N/A</v>
      </c>
      <c r="B158" s="149" t="str">
        <f t="shared" si="48"/>
        <v>Somerset</v>
      </c>
      <c r="C158" s="133"/>
      <c r="D158" s="246">
        <f t="shared" si="51"/>
        <v>0.11816192560175055</v>
      </c>
      <c r="E158" s="246">
        <f t="shared" si="52"/>
        <v>0.12857142857142856</v>
      </c>
      <c r="F158" s="246">
        <f t="shared" si="53"/>
        <v>0.19935691318327975</v>
      </c>
      <c r="G158" s="246">
        <f t="shared" si="54"/>
        <v>0.25304136253041365</v>
      </c>
      <c r="H158" s="248">
        <f t="shared" si="55"/>
        <v>0.19482758620689655</v>
      </c>
      <c r="I158" s="152"/>
      <c r="J158" s="152"/>
      <c r="K158" s="250"/>
      <c r="L158" s="250"/>
      <c r="M158" s="250"/>
      <c r="N158" s="250"/>
      <c r="O158" s="250"/>
      <c r="P158" s="250"/>
      <c r="Q158" s="251"/>
      <c r="R158" s="239"/>
      <c r="S158" s="239"/>
      <c r="T158" s="250"/>
      <c r="U158" s="175"/>
      <c r="V158" s="191"/>
      <c r="W158" s="208"/>
      <c r="X158" s="551" t="str">
        <f t="shared" si="56"/>
        <v>Somerset</v>
      </c>
      <c r="Y158" s="555">
        <v>457</v>
      </c>
      <c r="Z158" s="521">
        <v>490</v>
      </c>
      <c r="AA158" s="522">
        <v>622</v>
      </c>
      <c r="AB158" s="522">
        <v>411</v>
      </c>
      <c r="AC158" s="674">
        <v>580</v>
      </c>
      <c r="AD158" s="536" t="str">
        <f t="shared" si="50"/>
        <v>Somerset</v>
      </c>
      <c r="AE158" s="541">
        <v>54</v>
      </c>
      <c r="AF158" s="524">
        <v>63</v>
      </c>
      <c r="AG158" s="524">
        <v>124</v>
      </c>
      <c r="AH158" s="524">
        <v>104</v>
      </c>
      <c r="AI158" s="648">
        <v>113</v>
      </c>
      <c r="AJ158" s="240"/>
    </row>
    <row r="159" spans="1:44" s="138" customFormat="1" ht="12.75" customHeight="1" x14ac:dyDescent="0.2">
      <c r="A159" s="610" t="e">
        <f>VLOOKUP(B159,Sheet1!$B$4:$C$25,2,FALSE)</f>
        <v>#N/A</v>
      </c>
      <c r="B159" s="149" t="str">
        <f t="shared" si="48"/>
        <v>Southampton</v>
      </c>
      <c r="C159" s="133"/>
      <c r="D159" s="246">
        <f t="shared" si="51"/>
        <v>0.13165266106442577</v>
      </c>
      <c r="E159" s="246">
        <f t="shared" si="52"/>
        <v>0.15549597855227881</v>
      </c>
      <c r="F159" s="246">
        <f t="shared" si="53"/>
        <v>3.6363636363636362E-2</v>
      </c>
      <c r="G159" s="246">
        <f t="shared" si="54"/>
        <v>0.29591836734693877</v>
      </c>
      <c r="H159" s="248">
        <f t="shared" si="55"/>
        <v>0.28496042216358841</v>
      </c>
      <c r="I159" s="152"/>
      <c r="J159" s="152"/>
      <c r="K159" s="250"/>
      <c r="L159" s="250"/>
      <c r="M159" s="250"/>
      <c r="N159" s="250"/>
      <c r="O159" s="250"/>
      <c r="P159" s="250"/>
      <c r="Q159" s="251"/>
      <c r="R159" s="239"/>
      <c r="S159" s="239"/>
      <c r="T159" s="250"/>
      <c r="U159" s="175"/>
      <c r="V159" s="191"/>
      <c r="W159" s="208"/>
      <c r="X159" s="550" t="str">
        <f t="shared" si="56"/>
        <v>Southampton</v>
      </c>
      <c r="Y159" s="534">
        <v>357</v>
      </c>
      <c r="Z159" s="493">
        <v>373</v>
      </c>
      <c r="AA159" s="511">
        <v>495</v>
      </c>
      <c r="AB159" s="511">
        <v>490</v>
      </c>
      <c r="AC159" s="674">
        <v>379</v>
      </c>
      <c r="AD159" s="535" t="str">
        <f t="shared" si="50"/>
        <v>Southampton</v>
      </c>
      <c r="AE159" s="540">
        <v>47</v>
      </c>
      <c r="AF159" s="512">
        <v>58</v>
      </c>
      <c r="AG159" s="512">
        <v>18</v>
      </c>
      <c r="AH159" s="512">
        <v>145</v>
      </c>
      <c r="AI159" s="648">
        <v>108</v>
      </c>
      <c r="AJ159" s="241"/>
    </row>
    <row r="160" spans="1:44" s="138" customFormat="1" ht="12.75" customHeight="1" x14ac:dyDescent="0.2">
      <c r="A160" s="610" t="e">
        <f>VLOOKUP(B160,Sheet1!$B$4:$C$25,2,FALSE)</f>
        <v>#N/A</v>
      </c>
      <c r="B160" s="149" t="str">
        <f t="shared" si="48"/>
        <v>Surrey</v>
      </c>
      <c r="C160" s="133"/>
      <c r="D160" s="246">
        <f t="shared" si="51"/>
        <v>0.12733260153677278</v>
      </c>
      <c r="E160" s="246">
        <f t="shared" si="52"/>
        <v>0.20165460186142709</v>
      </c>
      <c r="F160" s="246">
        <f t="shared" si="53"/>
        <v>0.17011278195488722</v>
      </c>
      <c r="G160" s="246">
        <f t="shared" si="54"/>
        <v>0.23084577114427859</v>
      </c>
      <c r="H160" s="248">
        <f t="shared" si="55"/>
        <v>0.2275390625</v>
      </c>
      <c r="I160" s="152"/>
      <c r="J160" s="152"/>
      <c r="K160" s="250"/>
      <c r="L160" s="250"/>
      <c r="M160" s="250"/>
      <c r="N160" s="250"/>
      <c r="O160" s="250"/>
      <c r="P160" s="250"/>
      <c r="Q160" s="251"/>
      <c r="R160" s="239"/>
      <c r="S160" s="239"/>
      <c r="T160" s="250"/>
      <c r="U160" s="175"/>
      <c r="V160" s="191"/>
      <c r="W160" s="208"/>
      <c r="X160" s="550" t="str">
        <f t="shared" si="56"/>
        <v>Surrey</v>
      </c>
      <c r="Y160" s="534">
        <v>911</v>
      </c>
      <c r="Z160" s="493">
        <v>967</v>
      </c>
      <c r="AA160" s="511">
        <v>1064</v>
      </c>
      <c r="AB160" s="511">
        <v>1005</v>
      </c>
      <c r="AC160" s="674">
        <v>1024</v>
      </c>
      <c r="AD160" s="535" t="str">
        <f t="shared" si="50"/>
        <v>Surrey</v>
      </c>
      <c r="AE160" s="540">
        <v>116</v>
      </c>
      <c r="AF160" s="512">
        <v>195</v>
      </c>
      <c r="AG160" s="512">
        <v>181</v>
      </c>
      <c r="AH160" s="512">
        <v>232</v>
      </c>
      <c r="AI160" s="648">
        <v>233</v>
      </c>
      <c r="AJ160" s="240"/>
    </row>
    <row r="161" spans="1:45" s="138" customFormat="1" ht="12.75" customHeight="1" x14ac:dyDescent="0.2">
      <c r="A161" s="610" t="e">
        <f>VLOOKUP(B161,Sheet1!$B$4:$C$25,2,FALSE)</f>
        <v>#N/A</v>
      </c>
      <c r="B161" s="149" t="str">
        <f t="shared" si="48"/>
        <v>Swindon</v>
      </c>
      <c r="C161" s="133"/>
      <c r="D161" s="246">
        <f t="shared" si="51"/>
        <v>8.9385474860335198E-2</v>
      </c>
      <c r="E161" s="246">
        <f t="shared" si="52"/>
        <v>0.12413793103448276</v>
      </c>
      <c r="F161" s="246">
        <f t="shared" si="53"/>
        <v>0.19172932330827067</v>
      </c>
      <c r="G161" s="246">
        <f t="shared" si="54"/>
        <v>0.19031141868512111</v>
      </c>
      <c r="H161" s="248">
        <f t="shared" si="55"/>
        <v>0.20227920227920229</v>
      </c>
      <c r="I161" s="152"/>
      <c r="J161" s="152"/>
      <c r="K161" s="250"/>
      <c r="L161" s="250"/>
      <c r="M161" s="250"/>
      <c r="N161" s="250"/>
      <c r="O161" s="250"/>
      <c r="P161" s="250"/>
      <c r="Q161" s="251"/>
      <c r="R161" s="239"/>
      <c r="S161" s="239"/>
      <c r="T161" s="250"/>
      <c r="U161" s="175"/>
      <c r="V161" s="191"/>
      <c r="W161" s="208"/>
      <c r="X161" s="551" t="str">
        <f t="shared" si="56"/>
        <v>Swindon</v>
      </c>
      <c r="Y161" s="555">
        <v>179</v>
      </c>
      <c r="Z161" s="521">
        <v>290</v>
      </c>
      <c r="AA161" s="521">
        <v>266</v>
      </c>
      <c r="AB161" s="522">
        <v>289</v>
      </c>
      <c r="AC161" s="674">
        <v>351</v>
      </c>
      <c r="AD161" s="536" t="str">
        <f t="shared" si="50"/>
        <v>Swindon</v>
      </c>
      <c r="AE161" s="541">
        <v>16</v>
      </c>
      <c r="AF161" s="524">
        <v>36</v>
      </c>
      <c r="AG161" s="524">
        <v>51</v>
      </c>
      <c r="AH161" s="524">
        <v>55</v>
      </c>
      <c r="AI161" s="648">
        <v>71</v>
      </c>
      <c r="AJ161" s="241"/>
    </row>
    <row r="162" spans="1:45" s="138" customFormat="1" ht="12.75" customHeight="1" x14ac:dyDescent="0.2">
      <c r="A162" s="610" t="e">
        <f>VLOOKUP(B162,Sheet1!$B$4:$C$25,2,FALSE)</f>
        <v>#N/A</v>
      </c>
      <c r="B162" s="149" t="str">
        <f t="shared" si="48"/>
        <v>Torbay</v>
      </c>
      <c r="C162" s="133"/>
      <c r="D162" s="246">
        <f t="shared" si="51"/>
        <v>8.2568807339449546E-2</v>
      </c>
      <c r="E162" s="246">
        <f t="shared" si="52"/>
        <v>0.12935323383084577</v>
      </c>
      <c r="F162" s="246">
        <f t="shared" si="53"/>
        <v>0.16738197424892703</v>
      </c>
      <c r="G162" s="246">
        <f t="shared" si="54"/>
        <v>0.23134328358208955</v>
      </c>
      <c r="H162" s="248">
        <f t="shared" si="55"/>
        <v>0.21575342465753425</v>
      </c>
      <c r="I162" s="152"/>
      <c r="J162" s="152"/>
      <c r="K162" s="250"/>
      <c r="L162" s="250"/>
      <c r="M162" s="250"/>
      <c r="N162" s="250"/>
      <c r="O162" s="250"/>
      <c r="P162" s="250"/>
      <c r="Q162" s="251"/>
      <c r="R162" s="239"/>
      <c r="S162" s="239"/>
      <c r="T162" s="250"/>
      <c r="U162" s="175"/>
      <c r="V162" s="191"/>
      <c r="W162" s="208"/>
      <c r="X162" s="551" t="str">
        <f t="shared" si="56"/>
        <v>Torbay</v>
      </c>
      <c r="Y162" s="555">
        <v>218</v>
      </c>
      <c r="Z162" s="521">
        <v>201</v>
      </c>
      <c r="AA162" s="521">
        <v>233</v>
      </c>
      <c r="AB162" s="522">
        <v>268</v>
      </c>
      <c r="AC162" s="674">
        <v>292</v>
      </c>
      <c r="AD162" s="536" t="str">
        <f t="shared" si="50"/>
        <v>Torbay</v>
      </c>
      <c r="AE162" s="541">
        <v>18</v>
      </c>
      <c r="AF162" s="524">
        <v>26</v>
      </c>
      <c r="AG162" s="524">
        <v>39</v>
      </c>
      <c r="AH162" s="524">
        <v>62</v>
      </c>
      <c r="AI162" s="648">
        <v>63</v>
      </c>
      <c r="AJ162" s="240"/>
    </row>
    <row r="163" spans="1:45" s="138" customFormat="1" ht="12.75" customHeight="1" x14ac:dyDescent="0.2">
      <c r="A163" s="610" t="e">
        <f>VLOOKUP(B163,Sheet1!$B$4:$C$25,2,FALSE)</f>
        <v>#N/A</v>
      </c>
      <c r="B163" s="149" t="str">
        <f t="shared" si="48"/>
        <v>West Berkshire</v>
      </c>
      <c r="C163" s="133"/>
      <c r="D163" s="246">
        <f t="shared" si="51"/>
        <v>0.21052631578947367</v>
      </c>
      <c r="E163" s="246">
        <f t="shared" si="52"/>
        <v>0.15827338129496402</v>
      </c>
      <c r="F163" s="246">
        <f t="shared" si="53"/>
        <v>0.19883040935672514</v>
      </c>
      <c r="G163" s="246">
        <f t="shared" si="54"/>
        <v>0.10784313725490197</v>
      </c>
      <c r="H163" s="248">
        <f t="shared" si="55"/>
        <v>0.22748815165876776</v>
      </c>
      <c r="I163" s="152"/>
      <c r="J163" s="152"/>
      <c r="K163" s="250"/>
      <c r="L163" s="250"/>
      <c r="M163" s="250"/>
      <c r="N163" s="250"/>
      <c r="O163" s="250"/>
      <c r="P163" s="250"/>
      <c r="Q163" s="251"/>
      <c r="R163" s="239"/>
      <c r="S163" s="239"/>
      <c r="T163" s="250"/>
      <c r="U163" s="175"/>
      <c r="V163" s="191"/>
      <c r="W163" s="208"/>
      <c r="X163" s="550" t="str">
        <f t="shared" si="56"/>
        <v>West Berkshire</v>
      </c>
      <c r="Y163" s="534">
        <v>114</v>
      </c>
      <c r="Z163" s="493">
        <v>139</v>
      </c>
      <c r="AA163" s="511">
        <v>171</v>
      </c>
      <c r="AB163" s="511">
        <v>204</v>
      </c>
      <c r="AC163" s="671">
        <v>211</v>
      </c>
      <c r="AD163" s="535" t="str">
        <f t="shared" si="50"/>
        <v>West Berkshire</v>
      </c>
      <c r="AE163" s="540">
        <v>24</v>
      </c>
      <c r="AF163" s="512">
        <v>22</v>
      </c>
      <c r="AG163" s="512">
        <v>34</v>
      </c>
      <c r="AH163" s="512">
        <v>22</v>
      </c>
      <c r="AI163" s="648">
        <v>48</v>
      </c>
      <c r="AJ163" s="241"/>
    </row>
    <row r="164" spans="1:45" s="138" customFormat="1" ht="12.75" customHeight="1" x14ac:dyDescent="0.2">
      <c r="A164" s="610" t="e">
        <f>VLOOKUP(B164,Sheet1!$B$4:$C$25,2,FALSE)</f>
        <v>#N/A</v>
      </c>
      <c r="B164" s="149" t="str">
        <f t="shared" si="48"/>
        <v>West Sussex</v>
      </c>
      <c r="C164" s="133"/>
      <c r="D164" s="246">
        <f t="shared" si="51"/>
        <v>0.17818181818181819</v>
      </c>
      <c r="E164" s="246">
        <f t="shared" si="52"/>
        <v>0.181169757489301</v>
      </c>
      <c r="F164" s="246">
        <f t="shared" si="53"/>
        <v>0.22770919067215364</v>
      </c>
      <c r="G164" s="246">
        <f t="shared" si="54"/>
        <v>0.22794117647058823</v>
      </c>
      <c r="H164" s="248">
        <f t="shared" si="55"/>
        <v>0.22748815165876776</v>
      </c>
      <c r="I164" s="152"/>
      <c r="J164" s="152"/>
      <c r="K164" s="250"/>
      <c r="L164" s="250"/>
      <c r="M164" s="250"/>
      <c r="N164" s="250"/>
      <c r="O164" s="250"/>
      <c r="P164" s="250"/>
      <c r="Q164" s="251"/>
      <c r="R164" s="239"/>
      <c r="S164" s="239"/>
      <c r="T164" s="250"/>
      <c r="U164" s="175"/>
      <c r="V164" s="191"/>
      <c r="W164" s="208"/>
      <c r="X164" s="550" t="str">
        <f t="shared" si="56"/>
        <v>West Sussex</v>
      </c>
      <c r="Y164" s="534">
        <v>550</v>
      </c>
      <c r="Z164" s="493">
        <v>701</v>
      </c>
      <c r="AA164" s="511">
        <v>729</v>
      </c>
      <c r="AB164" s="511">
        <v>544</v>
      </c>
      <c r="AC164" s="671">
        <v>633</v>
      </c>
      <c r="AD164" s="535" t="str">
        <f t="shared" si="50"/>
        <v>West Sussex</v>
      </c>
      <c r="AE164" s="540">
        <v>98</v>
      </c>
      <c r="AF164" s="512">
        <v>127</v>
      </c>
      <c r="AG164" s="512">
        <v>166</v>
      </c>
      <c r="AH164" s="512">
        <v>124</v>
      </c>
      <c r="AI164" s="648">
        <v>144</v>
      </c>
      <c r="AJ164" s="240"/>
    </row>
    <row r="165" spans="1:45" s="138" customFormat="1" ht="12.75" customHeight="1" x14ac:dyDescent="0.2">
      <c r="A165" s="610" t="e">
        <f>VLOOKUP(B165,Sheet1!$B$4:$C$25,2,FALSE)</f>
        <v>#N/A</v>
      </c>
      <c r="B165" s="149" t="str">
        <f t="shared" si="48"/>
        <v>Windsor &amp; Maidenhead</v>
      </c>
      <c r="C165" s="133"/>
      <c r="D165" s="246" t="e">
        <f t="shared" si="51"/>
        <v>#N/A</v>
      </c>
      <c r="E165" s="246">
        <f t="shared" si="52"/>
        <v>0.41379310344827586</v>
      </c>
      <c r="F165" s="246">
        <f t="shared" si="53"/>
        <v>0.11235955056179775</v>
      </c>
      <c r="G165" s="246">
        <f t="shared" si="54"/>
        <v>0.13714285714285715</v>
      </c>
      <c r="H165" s="248">
        <f t="shared" si="55"/>
        <v>0.30813953488372092</v>
      </c>
      <c r="I165" s="152"/>
      <c r="J165" s="152"/>
      <c r="K165" s="250"/>
      <c r="L165" s="250"/>
      <c r="M165" s="250"/>
      <c r="N165" s="250"/>
      <c r="O165" s="250"/>
      <c r="P165" s="250"/>
      <c r="Q165" s="251"/>
      <c r="R165" s="239"/>
      <c r="S165" s="239"/>
      <c r="T165" s="250"/>
      <c r="U165" s="175"/>
      <c r="V165" s="191"/>
      <c r="W165" s="208"/>
      <c r="X165" s="550" t="str">
        <f t="shared" si="56"/>
        <v>Windsor &amp; Maidenhead</v>
      </c>
      <c r="Y165" s="534">
        <v>86</v>
      </c>
      <c r="Z165" s="493">
        <v>87</v>
      </c>
      <c r="AA165" s="511">
        <v>89</v>
      </c>
      <c r="AB165" s="511">
        <v>175</v>
      </c>
      <c r="AC165" s="671">
        <v>172</v>
      </c>
      <c r="AD165" s="535" t="str">
        <f t="shared" si="50"/>
        <v>Windsor &amp; Maidenhead</v>
      </c>
      <c r="AE165" s="540" t="e">
        <v>#N/A</v>
      </c>
      <c r="AF165" s="512">
        <v>36</v>
      </c>
      <c r="AG165" s="512">
        <v>10</v>
      </c>
      <c r="AH165" s="512">
        <v>24</v>
      </c>
      <c r="AI165" s="648">
        <v>53</v>
      </c>
      <c r="AJ165" s="241"/>
    </row>
    <row r="166" spans="1:45" s="138" customFormat="1" ht="12.75" customHeight="1" x14ac:dyDescent="0.2">
      <c r="A166" s="610" t="e">
        <f>VLOOKUP(B166,Sheet1!$B$4:$C$25,2,FALSE)</f>
        <v>#N/A</v>
      </c>
      <c r="B166" s="149" t="str">
        <f t="shared" si="48"/>
        <v>Wokingham</v>
      </c>
      <c r="C166" s="133"/>
      <c r="D166" s="246">
        <f t="shared" si="51"/>
        <v>0.30434782608695654</v>
      </c>
      <c r="E166" s="246">
        <f t="shared" si="52"/>
        <v>0.21100917431192662</v>
      </c>
      <c r="F166" s="246">
        <f t="shared" si="53"/>
        <v>0.16393442622950818</v>
      </c>
      <c r="G166" s="246">
        <f t="shared" si="54"/>
        <v>0.14912280701754385</v>
      </c>
      <c r="H166" s="248">
        <f t="shared" si="55"/>
        <v>0.32558139534883723</v>
      </c>
      <c r="I166" s="152"/>
      <c r="J166" s="152"/>
      <c r="K166" s="250"/>
      <c r="L166" s="250"/>
      <c r="M166" s="250"/>
      <c r="N166" s="250"/>
      <c r="O166" s="250"/>
      <c r="P166" s="250"/>
      <c r="Q166" s="251"/>
      <c r="R166" s="239"/>
      <c r="S166" s="239"/>
      <c r="T166" s="250"/>
      <c r="U166" s="175"/>
      <c r="V166" s="191"/>
      <c r="W166" s="208"/>
      <c r="X166" s="550" t="str">
        <f t="shared" si="56"/>
        <v>Wokingham</v>
      </c>
      <c r="Y166" s="534">
        <v>92</v>
      </c>
      <c r="Z166" s="493">
        <v>109</v>
      </c>
      <c r="AA166" s="511">
        <v>61</v>
      </c>
      <c r="AB166" s="511">
        <v>114</v>
      </c>
      <c r="AC166" s="671">
        <v>86</v>
      </c>
      <c r="AD166" s="535" t="str">
        <f t="shared" ref="AD166:AD168" si="57">X166</f>
        <v>Wokingham</v>
      </c>
      <c r="AE166" s="540">
        <v>28</v>
      </c>
      <c r="AF166" s="512">
        <v>23</v>
      </c>
      <c r="AG166" s="512">
        <v>10</v>
      </c>
      <c r="AH166" s="512">
        <v>17</v>
      </c>
      <c r="AI166" s="648">
        <v>28</v>
      </c>
      <c r="AJ166" s="240"/>
    </row>
    <row r="167" spans="1:45" s="138" customFormat="1" ht="12.75" customHeight="1" x14ac:dyDescent="0.2">
      <c r="A167" s="174"/>
      <c r="B167" s="182" t="str">
        <f t="shared" si="48"/>
        <v>South East</v>
      </c>
      <c r="C167" s="133"/>
      <c r="D167" s="247">
        <f t="shared" si="51"/>
        <v>0.16199069505145919</v>
      </c>
      <c r="E167" s="247">
        <f t="shared" si="52"/>
        <v>0.18715018656716417</v>
      </c>
      <c r="F167" s="247">
        <f t="shared" si="53"/>
        <v>0.17057504078303426</v>
      </c>
      <c r="G167" s="247">
        <f t="shared" si="54"/>
        <v>0.20687890265124373</v>
      </c>
      <c r="H167" s="249">
        <f t="shared" si="55"/>
        <v>0.22325102880658437</v>
      </c>
      <c r="I167" s="152"/>
      <c r="J167" s="152"/>
      <c r="K167" s="252"/>
      <c r="L167" s="252"/>
      <c r="M167" s="252"/>
      <c r="N167" s="252"/>
      <c r="O167" s="252"/>
      <c r="P167" s="252"/>
      <c r="Q167" s="253"/>
      <c r="R167" s="239"/>
      <c r="S167" s="239"/>
      <c r="T167" s="254"/>
      <c r="U167" s="175"/>
      <c r="V167" s="191"/>
      <c r="W167" s="208"/>
      <c r="X167" s="550" t="str">
        <f t="shared" si="56"/>
        <v>South East</v>
      </c>
      <c r="Y167" s="556">
        <v>7093</v>
      </c>
      <c r="Z167" s="511">
        <v>8576</v>
      </c>
      <c r="AA167" s="511">
        <v>9808</v>
      </c>
      <c r="AB167" s="511">
        <v>9769</v>
      </c>
      <c r="AC167" s="674">
        <v>9720</v>
      </c>
      <c r="AD167" s="535" t="str">
        <f t="shared" si="57"/>
        <v>South East</v>
      </c>
      <c r="AE167" s="558">
        <v>1149</v>
      </c>
      <c r="AF167" s="512">
        <v>1605</v>
      </c>
      <c r="AG167" s="512">
        <v>1673</v>
      </c>
      <c r="AH167" s="512">
        <v>2021</v>
      </c>
      <c r="AI167" s="648">
        <v>2170</v>
      </c>
      <c r="AJ167" s="241"/>
    </row>
    <row r="168" spans="1:45" s="138" customFormat="1" ht="12.75" customHeight="1" thickBot="1" x14ac:dyDescent="0.25">
      <c r="A168" s="174"/>
      <c r="B168" s="437" t="str">
        <f t="shared" si="48"/>
        <v>England</v>
      </c>
      <c r="C168" s="133"/>
      <c r="D168" s="470">
        <f t="shared" si="51"/>
        <v>0.14939255884586181</v>
      </c>
      <c r="E168" s="470">
        <f t="shared" si="52"/>
        <v>0.15807962529274006</v>
      </c>
      <c r="F168" s="470">
        <f t="shared" si="53"/>
        <v>0.16572898247870119</v>
      </c>
      <c r="G168" s="470">
        <f t="shared" si="54"/>
        <v>0.17927657558047702</v>
      </c>
      <c r="H168" s="471">
        <f t="shared" si="55"/>
        <v>0.18766999093381687</v>
      </c>
      <c r="I168" s="152"/>
      <c r="J168" s="152"/>
      <c r="K168" s="252"/>
      <c r="L168" s="252"/>
      <c r="M168" s="252"/>
      <c r="N168" s="252"/>
      <c r="O168" s="252"/>
      <c r="P168" s="252"/>
      <c r="Q168" s="253"/>
      <c r="R168" s="239"/>
      <c r="S168" s="239"/>
      <c r="T168" s="254"/>
      <c r="U168" s="175"/>
      <c r="V168" s="191"/>
      <c r="W168" s="208"/>
      <c r="X168" s="550" t="str">
        <f t="shared" si="56"/>
        <v>England</v>
      </c>
      <c r="Y168" s="559">
        <v>52680</v>
      </c>
      <c r="Z168" s="560">
        <v>59780</v>
      </c>
      <c r="AA168" s="557">
        <v>62210</v>
      </c>
      <c r="AB168" s="557">
        <v>63310</v>
      </c>
      <c r="AC168" s="672">
        <v>66180</v>
      </c>
      <c r="AD168" s="535" t="str">
        <f t="shared" si="57"/>
        <v>England</v>
      </c>
      <c r="AE168" s="561">
        <v>7870</v>
      </c>
      <c r="AF168" s="562">
        <v>9450</v>
      </c>
      <c r="AG168" s="562">
        <v>10310</v>
      </c>
      <c r="AH168" s="562">
        <v>11350</v>
      </c>
      <c r="AI168" s="648">
        <v>12420</v>
      </c>
      <c r="AJ168" s="240"/>
    </row>
    <row r="169" spans="1:45" s="138" customFormat="1" ht="6" customHeight="1" x14ac:dyDescent="0.2">
      <c r="A169" s="381"/>
      <c r="B169" s="152"/>
      <c r="C169" s="152"/>
      <c r="D169" s="152"/>
      <c r="E169" s="152"/>
      <c r="F169" s="152"/>
      <c r="G169" s="152"/>
      <c r="H169" s="152"/>
      <c r="I169" s="152"/>
      <c r="J169" s="152"/>
      <c r="K169" s="252"/>
      <c r="L169" s="252"/>
      <c r="M169" s="252"/>
      <c r="N169" s="252"/>
      <c r="O169" s="252"/>
      <c r="P169" s="252"/>
      <c r="Q169" s="253"/>
      <c r="R169" s="239"/>
      <c r="S169" s="239"/>
      <c r="T169" s="254"/>
      <c r="U169" s="175"/>
      <c r="V169" s="191"/>
      <c r="W169" s="208"/>
      <c r="X169" s="100"/>
      <c r="Y169" s="100"/>
      <c r="Z169" s="54"/>
      <c r="AA169" s="54"/>
      <c r="AB169" s="53"/>
      <c r="AC169" s="53"/>
      <c r="AD169" s="210"/>
      <c r="AE169" s="239"/>
      <c r="AF169" s="239"/>
      <c r="AG169" s="239"/>
      <c r="AH169" s="101"/>
      <c r="AI169" s="239"/>
      <c r="AJ169" s="240"/>
    </row>
    <row r="170" spans="1:45" s="124" customFormat="1" ht="36" customHeight="1" x14ac:dyDescent="0.2">
      <c r="A170" s="296"/>
      <c r="B170" s="490"/>
      <c r="C170" s="490"/>
      <c r="D170" s="490"/>
      <c r="E170" s="490"/>
      <c r="F170" s="490"/>
      <c r="G170" s="490"/>
      <c r="H170" s="490"/>
      <c r="I170" s="490"/>
      <c r="J170" s="256"/>
      <c r="K170" s="256"/>
      <c r="L170" s="256"/>
      <c r="M170" s="256"/>
      <c r="N170" s="256"/>
      <c r="O170" s="256"/>
      <c r="P170" s="256"/>
      <c r="Q170" s="187"/>
      <c r="R170" s="256"/>
      <c r="S170" s="256"/>
      <c r="T170" s="256"/>
      <c r="U170" s="170"/>
      <c r="V170" s="189"/>
      <c r="W170" s="205"/>
      <c r="X170" s="100"/>
      <c r="Y170" s="100"/>
      <c r="Z170" s="100"/>
      <c r="AA170" s="100"/>
      <c r="AB170" s="100"/>
      <c r="AC170" s="53"/>
      <c r="AD170" s="210"/>
      <c r="AE170" s="88"/>
      <c r="AF170" s="88"/>
      <c r="AG170" s="88"/>
      <c r="AH170" s="100"/>
      <c r="AI170" s="88"/>
      <c r="AJ170" s="241"/>
    </row>
    <row r="171" spans="1:45" s="124" customFormat="1" ht="36.75" customHeight="1" x14ac:dyDescent="0.2">
      <c r="A171" s="296"/>
      <c r="B171" s="490"/>
      <c r="C171" s="490"/>
      <c r="D171" s="490"/>
      <c r="E171" s="490"/>
      <c r="F171" s="490"/>
      <c r="G171" s="490"/>
      <c r="H171" s="490"/>
      <c r="I171" s="490"/>
      <c r="J171" s="256"/>
      <c r="K171" s="256"/>
      <c r="L171" s="256"/>
      <c r="M171" s="256"/>
      <c r="N171" s="256"/>
      <c r="O171" s="256"/>
      <c r="P171" s="256"/>
      <c r="Q171" s="187"/>
      <c r="R171" s="256"/>
      <c r="S171" s="256"/>
      <c r="T171" s="256"/>
      <c r="U171" s="170"/>
      <c r="V171" s="189"/>
      <c r="W171" s="205"/>
      <c r="X171" s="100"/>
      <c r="Y171" s="101"/>
      <c r="Z171" s="100"/>
      <c r="AA171" s="100"/>
      <c r="AB171" s="100"/>
      <c r="AC171" s="100"/>
      <c r="AD171" s="210"/>
      <c r="AE171" s="88"/>
      <c r="AF171" s="88"/>
      <c r="AG171" s="88"/>
      <c r="AH171" s="100"/>
      <c r="AI171" s="88"/>
      <c r="AJ171" s="241"/>
    </row>
    <row r="172" spans="1:45" s="124" customFormat="1" ht="36.75" customHeight="1" x14ac:dyDescent="0.2">
      <c r="A172" s="296"/>
      <c r="B172" s="490"/>
      <c r="C172" s="490"/>
      <c r="D172" s="490"/>
      <c r="E172" s="490"/>
      <c r="F172" s="490"/>
      <c r="G172" s="490"/>
      <c r="H172" s="490"/>
      <c r="I172" s="490"/>
      <c r="J172" s="256"/>
      <c r="K172" s="256"/>
      <c r="L172" s="256"/>
      <c r="M172" s="256"/>
      <c r="N172" s="256"/>
      <c r="O172" s="256"/>
      <c r="P172" s="256"/>
      <c r="Q172" s="187"/>
      <c r="R172" s="256"/>
      <c r="S172" s="256"/>
      <c r="T172" s="256"/>
      <c r="U172" s="170"/>
      <c r="V172" s="189"/>
      <c r="W172" s="205"/>
      <c r="X172" s="100"/>
      <c r="Y172" s="101"/>
      <c r="Z172" s="100"/>
      <c r="AA172" s="100"/>
      <c r="AB172" s="100"/>
      <c r="AD172" s="210"/>
      <c r="AE172" s="88"/>
      <c r="AF172" s="88"/>
      <c r="AG172" s="88"/>
      <c r="AH172" s="100"/>
      <c r="AI172" s="88"/>
      <c r="AJ172" s="241"/>
    </row>
    <row r="173" spans="1:45" s="124" customFormat="1" ht="7.5" customHeight="1" x14ac:dyDescent="0.2">
      <c r="A173" s="171"/>
      <c r="B173" s="47"/>
      <c r="C173" s="47"/>
      <c r="D173" s="46"/>
      <c r="E173" s="46"/>
      <c r="F173" s="46"/>
      <c r="G173" s="46"/>
      <c r="H173" s="46"/>
      <c r="I173" s="46"/>
      <c r="J173" s="42"/>
      <c r="K173" s="48"/>
      <c r="L173" s="48"/>
      <c r="M173" s="48"/>
      <c r="N173" s="48"/>
      <c r="O173" s="48"/>
      <c r="P173" s="48"/>
      <c r="Q173" s="48"/>
      <c r="R173" s="48"/>
      <c r="S173" s="48"/>
      <c r="T173" s="49"/>
      <c r="U173" s="170"/>
      <c r="V173" s="189"/>
      <c r="W173" s="205"/>
      <c r="X173" s="100"/>
      <c r="Y173" s="101"/>
      <c r="Z173" s="100"/>
      <c r="AA173" s="100"/>
      <c r="AB173" s="100"/>
      <c r="AC173" s="100"/>
      <c r="AD173" s="100"/>
      <c r="AE173" s="100"/>
      <c r="AF173" s="100"/>
      <c r="AG173" s="100"/>
      <c r="AH173" s="100"/>
      <c r="AI173" s="88"/>
      <c r="AJ173" s="237"/>
      <c r="AK173" s="116"/>
      <c r="AL173" s="116"/>
      <c r="AM173" s="116"/>
      <c r="AN173" s="116"/>
      <c r="AO173" s="116"/>
      <c r="AP173" s="116"/>
      <c r="AQ173" s="116"/>
    </row>
    <row r="174" spans="1:45" s="124" customFormat="1" ht="15" customHeight="1" x14ac:dyDescent="0.2">
      <c r="A174" s="850"/>
      <c r="B174" s="860"/>
      <c r="C174" s="860"/>
      <c r="D174" s="860"/>
      <c r="E174" s="860"/>
      <c r="F174" s="860"/>
      <c r="G174" s="860"/>
      <c r="H174" s="860"/>
      <c r="I174" s="860"/>
      <c r="J174" s="860"/>
      <c r="K174" s="860"/>
      <c r="L174" s="860"/>
      <c r="M174" s="860"/>
      <c r="N174" s="860"/>
      <c r="O174" s="860"/>
      <c r="P174" s="860"/>
      <c r="Q174" s="860"/>
      <c r="R174" s="860"/>
      <c r="S174" s="860"/>
      <c r="T174" s="860"/>
      <c r="U174" s="861"/>
      <c r="V174" s="189"/>
      <c r="W174" s="205"/>
      <c r="X174" s="100"/>
      <c r="Y174" s="100"/>
      <c r="Z174" s="100"/>
      <c r="AA174" s="100"/>
      <c r="AB174" s="100"/>
      <c r="AC174" s="100"/>
      <c r="AD174" s="100"/>
      <c r="AE174" s="100"/>
      <c r="AF174" s="100"/>
      <c r="AG174" s="100"/>
      <c r="AH174" s="100"/>
      <c r="AI174" s="100"/>
      <c r="AJ174" s="241"/>
      <c r="AS174" s="116"/>
    </row>
    <row r="175" spans="1:45" s="124" customFormat="1" ht="11.25" customHeight="1" x14ac:dyDescent="0.2">
      <c r="A175" s="862" t="s">
        <v>212</v>
      </c>
      <c r="B175" s="863"/>
      <c r="C175" s="863"/>
      <c r="D175" s="863"/>
      <c r="E175" s="863"/>
      <c r="F175" s="863"/>
      <c r="G175" s="863"/>
      <c r="H175" s="863"/>
      <c r="I175" s="863"/>
      <c r="J175" s="863"/>
      <c r="K175" s="863"/>
      <c r="L175" s="863"/>
      <c r="M175" s="863"/>
      <c r="N175" s="863"/>
      <c r="O175" s="863"/>
      <c r="P175" s="863"/>
      <c r="Q175" s="863"/>
      <c r="R175" s="863"/>
      <c r="S175" s="863"/>
      <c r="T175" s="863"/>
      <c r="U175" s="864"/>
      <c r="V175" s="189"/>
      <c r="W175" s="205"/>
      <c r="X175" s="100"/>
      <c r="Y175" s="100"/>
      <c r="Z175" s="100"/>
      <c r="AA175" s="100"/>
      <c r="AB175" s="100"/>
      <c r="AC175" s="100"/>
      <c r="AD175" s="100"/>
      <c r="AE175" s="100"/>
      <c r="AF175" s="100"/>
      <c r="AG175" s="100"/>
      <c r="AH175" s="100"/>
      <c r="AI175" s="88"/>
      <c r="AJ175" s="240"/>
      <c r="AK175" s="138"/>
      <c r="AS175" s="116"/>
    </row>
    <row r="176" spans="1:45" ht="11.25" customHeight="1" x14ac:dyDescent="0.2">
      <c r="A176" s="165"/>
      <c r="B176" s="166"/>
      <c r="C176" s="166"/>
      <c r="D176" s="166"/>
      <c r="E176" s="166"/>
      <c r="F176" s="166"/>
      <c r="G176" s="166"/>
      <c r="H176" s="166"/>
      <c r="I176" s="166"/>
      <c r="J176" s="167"/>
      <c r="K176" s="166"/>
      <c r="L176" s="166"/>
      <c r="M176" s="166"/>
      <c r="N176" s="166"/>
      <c r="O176" s="166"/>
      <c r="P176" s="166"/>
      <c r="Q176" s="166"/>
      <c r="R176" s="166"/>
      <c r="S176" s="166"/>
      <c r="T176" s="166"/>
      <c r="U176" s="168"/>
      <c r="V176" s="189"/>
      <c r="W176" s="205"/>
      <c r="X176" s="85"/>
      <c r="Y176" s="54"/>
      <c r="Z176" s="97"/>
      <c r="AA176" s="100"/>
      <c r="AB176" s="100"/>
      <c r="AC176" s="100"/>
      <c r="AD176" s="100"/>
      <c r="AE176" s="100"/>
      <c r="AF176" s="100"/>
      <c r="AG176" s="100"/>
      <c r="AH176" s="100"/>
      <c r="AI176" s="88"/>
      <c r="AJ176" s="237"/>
    </row>
    <row r="177" spans="1:44" s="118" customFormat="1" ht="17.25" customHeight="1" x14ac:dyDescent="0.2">
      <c r="A177" s="172"/>
      <c r="B177" s="932" t="s">
        <v>166</v>
      </c>
      <c r="C177" s="932"/>
      <c r="D177" s="932"/>
      <c r="E177" s="932"/>
      <c r="F177" s="932"/>
      <c r="G177" s="932"/>
      <c r="H177" s="932"/>
      <c r="I177" s="932"/>
      <c r="J177" s="106"/>
      <c r="K177" s="106"/>
      <c r="L177" s="106"/>
      <c r="M177" s="106"/>
      <c r="N177" s="478"/>
      <c r="O177" s="106"/>
      <c r="P177" s="106"/>
      <c r="Q177" s="106"/>
      <c r="R177" s="106"/>
      <c r="S177" s="106"/>
      <c r="T177" s="106"/>
      <c r="U177" s="173"/>
      <c r="V177" s="190"/>
      <c r="W177" s="206"/>
      <c r="X177" s="506" t="s">
        <v>170</v>
      </c>
      <c r="Y177" s="507"/>
      <c r="Z177" s="508"/>
      <c r="AA177" s="508"/>
      <c r="AB177" s="508"/>
      <c r="AC177" s="509"/>
      <c r="AD177" s="509"/>
      <c r="AE177" s="506" t="s">
        <v>171</v>
      </c>
      <c r="AF177" s="507"/>
      <c r="AG177" s="508"/>
      <c r="AH177" s="508"/>
      <c r="AI177" s="508"/>
      <c r="AJ177" s="237"/>
      <c r="AK177" s="116"/>
    </row>
    <row r="178" spans="1:44" ht="20.25" customHeight="1" x14ac:dyDescent="0.2">
      <c r="A178" s="171"/>
      <c r="B178" s="932"/>
      <c r="C178" s="932"/>
      <c r="D178" s="932"/>
      <c r="E178" s="932"/>
      <c r="F178" s="932"/>
      <c r="G178" s="932"/>
      <c r="H178" s="932"/>
      <c r="I178" s="932"/>
      <c r="J178" s="106"/>
      <c r="K178" s="106"/>
      <c r="L178" s="106"/>
      <c r="M178" s="106"/>
      <c r="N178" s="478"/>
      <c r="O178" s="106"/>
      <c r="P178" s="106"/>
      <c r="Q178" s="39"/>
      <c r="R178" s="106"/>
      <c r="S178" s="106"/>
      <c r="T178" s="106"/>
      <c r="U178" s="170"/>
      <c r="V178" s="189"/>
      <c r="W178" s="205"/>
      <c r="X178" s="508"/>
      <c r="Y178" s="507"/>
      <c r="Z178" s="508"/>
      <c r="AA178" s="508"/>
      <c r="AB178" s="508"/>
      <c r="AC178" s="509"/>
      <c r="AD178" s="509"/>
      <c r="AE178" s="508"/>
      <c r="AF178" s="507"/>
      <c r="AG178" s="508"/>
      <c r="AH178" s="508"/>
      <c r="AI178" s="508"/>
      <c r="AJ178" s="237"/>
    </row>
    <row r="179" spans="1:44" s="138" customFormat="1" ht="27" customHeight="1" thickBot="1" x14ac:dyDescent="0.25">
      <c r="A179" s="174"/>
      <c r="B179" s="618" t="s">
        <v>211</v>
      </c>
      <c r="C179" s="133"/>
      <c r="D179" s="462">
        <f>D8</f>
        <v>2013</v>
      </c>
      <c r="E179" s="462">
        <f>E8</f>
        <v>2014</v>
      </c>
      <c r="F179" s="462">
        <f>F8</f>
        <v>2015</v>
      </c>
      <c r="G179" s="462">
        <f>G8</f>
        <v>2016</v>
      </c>
      <c r="H179" s="463">
        <f>H8</f>
        <v>2017</v>
      </c>
      <c r="I179" s="152"/>
      <c r="J179" s="152"/>
      <c r="K179" s="96"/>
      <c r="L179" s="96"/>
      <c r="M179" s="96"/>
      <c r="N179" s="96"/>
      <c r="O179" s="96"/>
      <c r="P179" s="486"/>
      <c r="Q179" s="486"/>
      <c r="R179" s="239"/>
      <c r="S179" s="239"/>
      <c r="T179" s="487"/>
      <c r="U179" s="175"/>
      <c r="V179" s="191"/>
      <c r="W179" s="208"/>
      <c r="X179" s="510"/>
      <c r="Y179" s="537">
        <f>D179</f>
        <v>2013</v>
      </c>
      <c r="Z179" s="537">
        <f t="shared" ref="Z179:AC179" si="58">E179</f>
        <v>2014</v>
      </c>
      <c r="AA179" s="537">
        <f t="shared" si="58"/>
        <v>2015</v>
      </c>
      <c r="AB179" s="537">
        <f t="shared" si="58"/>
        <v>2016</v>
      </c>
      <c r="AC179" s="537">
        <f t="shared" si="58"/>
        <v>2017</v>
      </c>
      <c r="AD179" s="493"/>
      <c r="AE179" s="537">
        <f>Y179</f>
        <v>2013</v>
      </c>
      <c r="AF179" s="537">
        <f t="shared" ref="AF179:AI179" si="59">Z179</f>
        <v>2014</v>
      </c>
      <c r="AG179" s="537">
        <f t="shared" si="59"/>
        <v>2015</v>
      </c>
      <c r="AH179" s="537">
        <f t="shared" si="59"/>
        <v>2016</v>
      </c>
      <c r="AI179" s="537">
        <f t="shared" si="59"/>
        <v>2017</v>
      </c>
      <c r="AJ179" s="237"/>
      <c r="AK179" s="116"/>
    </row>
    <row r="180" spans="1:44" s="138" customFormat="1" ht="12.75" customHeight="1" x14ac:dyDescent="0.2">
      <c r="A180" s="610" t="e">
        <f>VLOOKUP(B180,Sheet1!$B$4:$C$25,2,FALSE)</f>
        <v>#N/A</v>
      </c>
      <c r="B180" s="149" t="str">
        <f t="shared" ref="B180:B203" si="60">B145</f>
        <v>Bracknell Forest</v>
      </c>
      <c r="C180" s="133"/>
      <c r="D180" s="246">
        <f>IF(OR(ISBLANK(AE180),ISBLANK(Y180)),NA(),AE180/Y180)</f>
        <v>0.95</v>
      </c>
      <c r="E180" s="246">
        <f t="shared" ref="E180:E203" si="61">IF(OR(ISBLANK(AF180),ISBLANK(Z180)),NA(),AF180/Z180)</f>
        <v>1</v>
      </c>
      <c r="F180" s="246">
        <f t="shared" ref="F180:F203" si="62">IF(OR(ISBLANK(AG180),ISBLANK(AA180)),NA(),AG180/AA180)</f>
        <v>1</v>
      </c>
      <c r="G180" s="246">
        <f t="shared" ref="G180:G203" si="63">IF(OR(ISBLANK(AH180),ISBLANK(AB180)),NA(),AH180/AB180)</f>
        <v>0.98484848484848486</v>
      </c>
      <c r="H180" s="680">
        <f t="shared" ref="H180:H203" si="64">IF(OR(ISBLANK(AI180),ISBLANK(AC180)),NA(),AI180/AC180)</f>
        <v>0.97727272727272729</v>
      </c>
      <c r="I180" s="152"/>
      <c r="J180" s="152"/>
      <c r="K180" s="250"/>
      <c r="L180" s="250"/>
      <c r="M180" s="250"/>
      <c r="N180" s="250"/>
      <c r="O180" s="250"/>
      <c r="P180" s="250"/>
      <c r="Q180" s="251"/>
      <c r="R180" s="239"/>
      <c r="S180" s="239"/>
      <c r="T180" s="250"/>
      <c r="U180" s="175"/>
      <c r="V180" s="191"/>
      <c r="W180" s="208"/>
      <c r="X180" s="535" t="str">
        <f>B180</f>
        <v>Bracknell Forest</v>
      </c>
      <c r="Y180" s="552">
        <v>80</v>
      </c>
      <c r="Z180" s="553">
        <v>84</v>
      </c>
      <c r="AA180" s="554">
        <v>104</v>
      </c>
      <c r="AB180" s="554">
        <v>66</v>
      </c>
      <c r="AC180" s="669">
        <v>132</v>
      </c>
      <c r="AD180" s="535" t="str">
        <f>X180</f>
        <v>Bracknell Forest</v>
      </c>
      <c r="AE180" s="552">
        <v>76</v>
      </c>
      <c r="AF180" s="553">
        <v>84</v>
      </c>
      <c r="AG180" s="554">
        <v>104</v>
      </c>
      <c r="AH180" s="554">
        <v>65</v>
      </c>
      <c r="AI180" s="669">
        <f>VLOOKUP(X180,[2]D6!$C:$E,3,FALSE)</f>
        <v>129</v>
      </c>
      <c r="AJ180" s="237"/>
      <c r="AK180" s="116"/>
    </row>
    <row r="181" spans="1:44" s="138" customFormat="1" ht="12.75" customHeight="1" x14ac:dyDescent="0.2">
      <c r="A181" s="610" t="e">
        <f>VLOOKUP(B181,Sheet1!$B$4:$C$25,2,FALSE)</f>
        <v>#N/A</v>
      </c>
      <c r="B181" s="149" t="str">
        <f t="shared" si="60"/>
        <v>Brighton &amp; Hove</v>
      </c>
      <c r="C181" s="133"/>
      <c r="D181" s="246">
        <f t="shared" ref="D181:D203" si="65">IF(OR(ISBLANK(AE181),ISBLANK(Y181)),NA(),AE181/Y181)</f>
        <v>0.99435028248587576</v>
      </c>
      <c r="E181" s="246">
        <f t="shared" si="61"/>
        <v>0.99543378995433784</v>
      </c>
      <c r="F181" s="246">
        <f t="shared" si="62"/>
        <v>1</v>
      </c>
      <c r="G181" s="246">
        <f t="shared" si="63"/>
        <v>0.98006644518272423</v>
      </c>
      <c r="H181" s="248" t="e">
        <f t="shared" si="64"/>
        <v>#N/A</v>
      </c>
      <c r="I181" s="152"/>
      <c r="J181" s="152"/>
      <c r="K181" s="250"/>
      <c r="L181" s="250"/>
      <c r="M181" s="250"/>
      <c r="N181" s="250"/>
      <c r="O181" s="250"/>
      <c r="P181" s="250"/>
      <c r="Q181" s="251"/>
      <c r="R181" s="239"/>
      <c r="S181" s="239"/>
      <c r="T181" s="250"/>
      <c r="U181" s="175"/>
      <c r="V181" s="191"/>
      <c r="W181" s="208"/>
      <c r="X181" s="535" t="str">
        <f t="shared" ref="X181:X203" si="66">B181</f>
        <v>Brighton &amp; Hove</v>
      </c>
      <c r="Y181" s="534">
        <v>177</v>
      </c>
      <c r="Z181" s="493">
        <v>219</v>
      </c>
      <c r="AA181" s="511">
        <v>208</v>
      </c>
      <c r="AB181" s="511">
        <v>301</v>
      </c>
      <c r="AC181" s="670">
        <v>254</v>
      </c>
      <c r="AD181" s="535" t="str">
        <f t="shared" ref="AD181:AD203" si="67">X181</f>
        <v>Brighton &amp; Hove</v>
      </c>
      <c r="AE181" s="534">
        <v>176</v>
      </c>
      <c r="AF181" s="493">
        <v>218</v>
      </c>
      <c r="AG181" s="511">
        <v>208</v>
      </c>
      <c r="AH181" s="511">
        <v>295</v>
      </c>
      <c r="AI181" s="670" t="e">
        <f>VLOOKUP(X181,[2]D6!$C:$E,3,FALSE)</f>
        <v>#N/A</v>
      </c>
      <c r="AJ181" s="237"/>
      <c r="AK181" s="116"/>
    </row>
    <row r="182" spans="1:44" s="138" customFormat="1" ht="12.75" customHeight="1" x14ac:dyDescent="0.2">
      <c r="A182" s="610" t="e">
        <f>VLOOKUP(B182,Sheet1!$B$4:$C$25,2,FALSE)</f>
        <v>#N/A</v>
      </c>
      <c r="B182" s="149" t="str">
        <f t="shared" si="60"/>
        <v>Buckinghamshire</v>
      </c>
      <c r="C182" s="133"/>
      <c r="D182" s="246">
        <f t="shared" si="65"/>
        <v>0.89928057553956831</v>
      </c>
      <c r="E182" s="246">
        <f t="shared" si="61"/>
        <v>0.79374999999999996</v>
      </c>
      <c r="F182" s="246">
        <f t="shared" si="62"/>
        <v>0.78801843317972353</v>
      </c>
      <c r="G182" s="246">
        <f t="shared" si="63"/>
        <v>0.9285714285714286</v>
      </c>
      <c r="H182" s="248">
        <f t="shared" si="64"/>
        <v>0.84571428571428575</v>
      </c>
      <c r="I182" s="152"/>
      <c r="J182" s="152"/>
      <c r="K182" s="250"/>
      <c r="L182" s="250"/>
      <c r="M182" s="250"/>
      <c r="N182" s="250"/>
      <c r="O182" s="250"/>
      <c r="P182" s="250"/>
      <c r="Q182" s="251"/>
      <c r="R182" s="239"/>
      <c r="S182" s="239"/>
      <c r="T182" s="250"/>
      <c r="U182" s="175"/>
      <c r="V182" s="191"/>
      <c r="W182" s="208"/>
      <c r="X182" s="535" t="str">
        <f t="shared" si="66"/>
        <v>Buckinghamshire</v>
      </c>
      <c r="Y182" s="534">
        <v>139</v>
      </c>
      <c r="Z182" s="493">
        <v>160</v>
      </c>
      <c r="AA182" s="511">
        <v>217</v>
      </c>
      <c r="AB182" s="511">
        <v>294</v>
      </c>
      <c r="AC182" s="670">
        <v>350</v>
      </c>
      <c r="AD182" s="535" t="str">
        <f t="shared" si="67"/>
        <v>Buckinghamshire</v>
      </c>
      <c r="AE182" s="534">
        <v>125</v>
      </c>
      <c r="AF182" s="493">
        <v>127</v>
      </c>
      <c r="AG182" s="511">
        <v>171</v>
      </c>
      <c r="AH182" s="511">
        <v>273</v>
      </c>
      <c r="AI182" s="670">
        <f>VLOOKUP(X182,[2]D6!$C:$E,3,FALSE)</f>
        <v>296</v>
      </c>
      <c r="AJ182" s="237"/>
      <c r="AK182" s="116"/>
    </row>
    <row r="183" spans="1:44" s="138" customFormat="1" ht="12.75" customHeight="1" x14ac:dyDescent="0.2">
      <c r="A183" s="610" t="e">
        <f>VLOOKUP(B183,Sheet1!$B$4:$C$25,2,FALSE)</f>
        <v>#N/A</v>
      </c>
      <c r="B183" s="149" t="str">
        <f t="shared" si="60"/>
        <v>East Sussex</v>
      </c>
      <c r="C183" s="133"/>
      <c r="D183" s="246">
        <f t="shared" si="65"/>
        <v>0.98345153664302598</v>
      </c>
      <c r="E183" s="246">
        <f t="shared" si="61"/>
        <v>0.99564270152505452</v>
      </c>
      <c r="F183" s="246">
        <f t="shared" si="62"/>
        <v>0.99212598425196852</v>
      </c>
      <c r="G183" s="246">
        <f t="shared" si="63"/>
        <v>0.97667638483965014</v>
      </c>
      <c r="H183" s="248">
        <f t="shared" si="64"/>
        <v>0.92121212121212126</v>
      </c>
      <c r="I183" s="152"/>
      <c r="J183" s="152"/>
      <c r="K183" s="250"/>
      <c r="L183" s="250"/>
      <c r="M183" s="250"/>
      <c r="N183" s="250"/>
      <c r="O183" s="250"/>
      <c r="P183" s="250"/>
      <c r="Q183" s="251"/>
      <c r="R183" s="239"/>
      <c r="S183" s="239"/>
      <c r="T183" s="250"/>
      <c r="U183" s="175"/>
      <c r="V183" s="191"/>
      <c r="W183" s="208"/>
      <c r="X183" s="535" t="str">
        <f t="shared" si="66"/>
        <v>East Sussex</v>
      </c>
      <c r="Y183" s="534">
        <v>423</v>
      </c>
      <c r="Z183" s="493">
        <v>459</v>
      </c>
      <c r="AA183" s="511">
        <v>381</v>
      </c>
      <c r="AB183" s="511">
        <v>343</v>
      </c>
      <c r="AC183" s="670">
        <v>330</v>
      </c>
      <c r="AD183" s="535" t="str">
        <f t="shared" si="67"/>
        <v>East Sussex</v>
      </c>
      <c r="AE183" s="534">
        <v>416</v>
      </c>
      <c r="AF183" s="493">
        <v>457</v>
      </c>
      <c r="AG183" s="511">
        <v>378</v>
      </c>
      <c r="AH183" s="511">
        <v>335</v>
      </c>
      <c r="AI183" s="670">
        <f>VLOOKUP(X183,[2]D6!$C:$E,3,FALSE)</f>
        <v>304</v>
      </c>
      <c r="AJ183" s="237"/>
      <c r="AK183" s="116"/>
    </row>
    <row r="184" spans="1:44" s="138" customFormat="1" ht="12.75" customHeight="1" x14ac:dyDescent="0.2">
      <c r="A184" s="610" t="e">
        <f>VLOOKUP(B184,Sheet1!$B$4:$C$25,2,FALSE)</f>
        <v>#N/A</v>
      </c>
      <c r="B184" s="149" t="str">
        <f t="shared" si="60"/>
        <v>Hampshire</v>
      </c>
      <c r="C184" s="133"/>
      <c r="D184" s="246">
        <f t="shared" si="65"/>
        <v>0.94923076923076921</v>
      </c>
      <c r="E184" s="246">
        <f t="shared" si="61"/>
        <v>0.86363636363636365</v>
      </c>
      <c r="F184" s="246">
        <f t="shared" si="62"/>
        <v>0.8628691983122363</v>
      </c>
      <c r="G184" s="246">
        <f t="shared" si="63"/>
        <v>0.88361683079677711</v>
      </c>
      <c r="H184" s="248">
        <f t="shared" si="64"/>
        <v>0.87581699346405228</v>
      </c>
      <c r="I184" s="152"/>
      <c r="J184" s="152"/>
      <c r="K184" s="250"/>
      <c r="L184" s="250"/>
      <c r="M184" s="250"/>
      <c r="N184" s="250"/>
      <c r="O184" s="250"/>
      <c r="P184" s="250"/>
      <c r="Q184" s="251"/>
      <c r="R184" s="239"/>
      <c r="S184" s="239"/>
      <c r="T184" s="250"/>
      <c r="U184" s="175"/>
      <c r="V184" s="191"/>
      <c r="W184" s="208"/>
      <c r="X184" s="535" t="str">
        <f t="shared" si="66"/>
        <v>Hampshire</v>
      </c>
      <c r="Y184" s="534">
        <v>650</v>
      </c>
      <c r="Z184" s="493">
        <v>748</v>
      </c>
      <c r="AA184" s="511">
        <v>948</v>
      </c>
      <c r="AB184" s="511">
        <v>1117</v>
      </c>
      <c r="AC184" s="670">
        <v>918</v>
      </c>
      <c r="AD184" s="535" t="str">
        <f t="shared" si="67"/>
        <v>Hampshire</v>
      </c>
      <c r="AE184" s="534">
        <v>617</v>
      </c>
      <c r="AF184" s="493">
        <v>646</v>
      </c>
      <c r="AG184" s="511">
        <v>818</v>
      </c>
      <c r="AH184" s="511">
        <v>987</v>
      </c>
      <c r="AI184" s="670">
        <f>VLOOKUP(X184,[2]D6!$C:$E,3,FALSE)</f>
        <v>804</v>
      </c>
      <c r="AJ184" s="237"/>
      <c r="AK184" s="116"/>
    </row>
    <row r="185" spans="1:44" s="138" customFormat="1" ht="12.75" customHeight="1" x14ac:dyDescent="0.2">
      <c r="A185" s="610" t="e">
        <f>VLOOKUP(B185,Sheet1!$B$4:$C$25,2,FALSE)</f>
        <v>#N/A</v>
      </c>
      <c r="B185" s="149" t="str">
        <f t="shared" si="60"/>
        <v>Isle of Wight</v>
      </c>
      <c r="C185" s="133"/>
      <c r="D185" s="246">
        <f t="shared" si="65"/>
        <v>0.92592592592592593</v>
      </c>
      <c r="E185" s="246">
        <f t="shared" si="61"/>
        <v>0.97029702970297027</v>
      </c>
      <c r="F185" s="246">
        <f t="shared" si="62"/>
        <v>0.88775510204081631</v>
      </c>
      <c r="G185" s="246">
        <f t="shared" si="63"/>
        <v>0.97241379310344822</v>
      </c>
      <c r="H185" s="248">
        <f t="shared" si="64"/>
        <v>0.875</v>
      </c>
      <c r="I185" s="152"/>
      <c r="J185" s="152"/>
      <c r="K185" s="250"/>
      <c r="L185" s="250"/>
      <c r="M185" s="250"/>
      <c r="N185" s="250"/>
      <c r="O185" s="250"/>
      <c r="P185" s="250"/>
      <c r="Q185" s="251"/>
      <c r="R185" s="239"/>
      <c r="S185" s="239"/>
      <c r="T185" s="250"/>
      <c r="U185" s="175"/>
      <c r="V185" s="191"/>
      <c r="W185" s="208"/>
      <c r="X185" s="535" t="str">
        <f t="shared" si="66"/>
        <v>Isle of Wight</v>
      </c>
      <c r="Y185" s="534">
        <v>54</v>
      </c>
      <c r="Z185" s="493">
        <v>101</v>
      </c>
      <c r="AA185" s="511">
        <v>196</v>
      </c>
      <c r="AB185" s="511">
        <v>145</v>
      </c>
      <c r="AC185" s="670">
        <v>128</v>
      </c>
      <c r="AD185" s="535" t="str">
        <f t="shared" si="67"/>
        <v>Isle of Wight</v>
      </c>
      <c r="AE185" s="534">
        <v>50</v>
      </c>
      <c r="AF185" s="493">
        <v>98</v>
      </c>
      <c r="AG185" s="511">
        <v>174</v>
      </c>
      <c r="AH185" s="511">
        <v>141</v>
      </c>
      <c r="AI185" s="670">
        <f>VLOOKUP(X185,[2]D6!$C:$E,3,FALSE)</f>
        <v>112</v>
      </c>
      <c r="AJ185" s="237"/>
      <c r="AK185" s="116"/>
      <c r="AR185" s="138" t="s">
        <v>106</v>
      </c>
    </row>
    <row r="186" spans="1:44" s="138" customFormat="1" ht="12.75" customHeight="1" x14ac:dyDescent="0.2">
      <c r="A186" s="610" t="e">
        <f>VLOOKUP(B186,Sheet1!$B$4:$C$25,2,FALSE)</f>
        <v>#N/A</v>
      </c>
      <c r="B186" s="149" t="str">
        <f t="shared" si="60"/>
        <v>Kent</v>
      </c>
      <c r="C186" s="133"/>
      <c r="D186" s="246">
        <f t="shared" si="65"/>
        <v>0.98391812865497075</v>
      </c>
      <c r="E186" s="246">
        <f t="shared" si="61"/>
        <v>0.95764705882352941</v>
      </c>
      <c r="F186" s="246">
        <f t="shared" si="62"/>
        <v>0.99395405078597343</v>
      </c>
      <c r="G186" s="246">
        <f t="shared" si="63"/>
        <v>1</v>
      </c>
      <c r="H186" s="248">
        <f t="shared" si="64"/>
        <v>1</v>
      </c>
      <c r="I186" s="152"/>
      <c r="J186" s="152"/>
      <c r="K186" s="250"/>
      <c r="L186" s="250"/>
      <c r="M186" s="250"/>
      <c r="N186" s="250"/>
      <c r="O186" s="250"/>
      <c r="P186" s="250"/>
      <c r="Q186" s="251"/>
      <c r="R186" s="239"/>
      <c r="S186" s="239"/>
      <c r="T186" s="250"/>
      <c r="U186" s="175"/>
      <c r="V186" s="191"/>
      <c r="W186" s="208"/>
      <c r="X186" s="535" t="str">
        <f t="shared" si="66"/>
        <v>Kent</v>
      </c>
      <c r="Y186" s="534">
        <v>684</v>
      </c>
      <c r="Z186" s="493">
        <v>850</v>
      </c>
      <c r="AA186" s="511">
        <v>827</v>
      </c>
      <c r="AB186" s="511">
        <v>710</v>
      </c>
      <c r="AC186" s="670">
        <v>863</v>
      </c>
      <c r="AD186" s="535" t="str">
        <f t="shared" si="67"/>
        <v>Kent</v>
      </c>
      <c r="AE186" s="534">
        <v>673</v>
      </c>
      <c r="AF186" s="493">
        <v>814</v>
      </c>
      <c r="AG186" s="511">
        <v>822</v>
      </c>
      <c r="AH186" s="511">
        <v>710</v>
      </c>
      <c r="AI186" s="670">
        <f>VLOOKUP(X186,[2]D6!$C:$E,3,FALSE)</f>
        <v>863</v>
      </c>
      <c r="AJ186" s="237"/>
      <c r="AK186" s="116"/>
    </row>
    <row r="187" spans="1:44" s="138" customFormat="1" ht="12.75" customHeight="1" x14ac:dyDescent="0.2">
      <c r="A187" s="610" t="e">
        <f>VLOOKUP(B187,Sheet1!$B$4:$C$25,2,FALSE)</f>
        <v>#N/A</v>
      </c>
      <c r="B187" s="149" t="str">
        <f t="shared" si="60"/>
        <v>Medway</v>
      </c>
      <c r="C187" s="133"/>
      <c r="D187" s="246">
        <f t="shared" si="65"/>
        <v>0.97727272727272729</v>
      </c>
      <c r="E187" s="246">
        <f t="shared" si="61"/>
        <v>0.97424892703862664</v>
      </c>
      <c r="F187" s="246">
        <f t="shared" si="62"/>
        <v>0.96296296296296291</v>
      </c>
      <c r="G187" s="246">
        <f t="shared" si="63"/>
        <v>0.98987341772151893</v>
      </c>
      <c r="H187" s="248">
        <f t="shared" si="64"/>
        <v>0.97844827586206895</v>
      </c>
      <c r="I187" s="152"/>
      <c r="J187" s="152"/>
      <c r="K187" s="250"/>
      <c r="L187" s="250"/>
      <c r="M187" s="250"/>
      <c r="N187" s="250"/>
      <c r="O187" s="250"/>
      <c r="P187" s="250"/>
      <c r="Q187" s="251"/>
      <c r="R187" s="239"/>
      <c r="S187" s="239"/>
      <c r="T187" s="250"/>
      <c r="U187" s="175"/>
      <c r="V187" s="191"/>
      <c r="W187" s="208"/>
      <c r="X187" s="535" t="str">
        <f t="shared" si="66"/>
        <v>Medway</v>
      </c>
      <c r="Y187" s="534">
        <v>132</v>
      </c>
      <c r="Z187" s="493">
        <v>233</v>
      </c>
      <c r="AA187" s="511">
        <v>351</v>
      </c>
      <c r="AB187" s="511">
        <v>395</v>
      </c>
      <c r="AC187" s="670">
        <v>232</v>
      </c>
      <c r="AD187" s="535" t="str">
        <f t="shared" si="67"/>
        <v>Medway</v>
      </c>
      <c r="AE187" s="534">
        <v>129</v>
      </c>
      <c r="AF187" s="493">
        <v>227</v>
      </c>
      <c r="AG187" s="511">
        <v>338</v>
      </c>
      <c r="AH187" s="511">
        <v>391</v>
      </c>
      <c r="AI187" s="670">
        <f>VLOOKUP(X187,[2]D6!$C:$E,3,FALSE)</f>
        <v>227</v>
      </c>
      <c r="AJ187" s="237"/>
      <c r="AK187" s="116"/>
    </row>
    <row r="188" spans="1:44" s="138" customFormat="1" ht="12.75" customHeight="1" x14ac:dyDescent="0.2">
      <c r="A188" s="610" t="e">
        <f>VLOOKUP(B188,Sheet1!$B$4:$C$25,2,FALSE)</f>
        <v>#N/A</v>
      </c>
      <c r="B188" s="149" t="str">
        <f t="shared" si="60"/>
        <v>Milton Keynes</v>
      </c>
      <c r="C188" s="133"/>
      <c r="D188" s="246">
        <f t="shared" si="65"/>
        <v>1</v>
      </c>
      <c r="E188" s="246">
        <f t="shared" si="61"/>
        <v>1</v>
      </c>
      <c r="F188" s="246">
        <f t="shared" si="62"/>
        <v>1</v>
      </c>
      <c r="G188" s="246">
        <f t="shared" si="63"/>
        <v>0.95652173913043481</v>
      </c>
      <c r="H188" s="248">
        <f t="shared" si="64"/>
        <v>1</v>
      </c>
      <c r="I188" s="152"/>
      <c r="J188" s="152"/>
      <c r="K188" s="250"/>
      <c r="L188" s="250"/>
      <c r="M188" s="250"/>
      <c r="N188" s="250"/>
      <c r="O188" s="250"/>
      <c r="P188" s="250"/>
      <c r="Q188" s="251"/>
      <c r="R188" s="239"/>
      <c r="S188" s="239"/>
      <c r="T188" s="250"/>
      <c r="U188" s="175"/>
      <c r="V188" s="191"/>
      <c r="W188" s="208"/>
      <c r="X188" s="535" t="str">
        <f t="shared" si="66"/>
        <v>Milton Keynes</v>
      </c>
      <c r="Y188" s="534">
        <v>29</v>
      </c>
      <c r="Z188" s="493">
        <v>29</v>
      </c>
      <c r="AA188" s="511">
        <v>34</v>
      </c>
      <c r="AB188" s="511">
        <v>46</v>
      </c>
      <c r="AC188" s="670">
        <v>49</v>
      </c>
      <c r="AD188" s="535" t="str">
        <f t="shared" si="67"/>
        <v>Milton Keynes</v>
      </c>
      <c r="AE188" s="534">
        <v>29</v>
      </c>
      <c r="AF188" s="493">
        <v>29</v>
      </c>
      <c r="AG188" s="511">
        <v>34</v>
      </c>
      <c r="AH188" s="511">
        <v>44</v>
      </c>
      <c r="AI188" s="670">
        <f>VLOOKUP(X188,[2]D6!$C:$E,3,FALSE)</f>
        <v>49</v>
      </c>
      <c r="AJ188" s="237"/>
      <c r="AK188" s="116"/>
    </row>
    <row r="189" spans="1:44" s="138" customFormat="1" ht="12.75" customHeight="1" x14ac:dyDescent="0.2">
      <c r="A189" s="610" t="e">
        <f>VLOOKUP(B189,Sheet1!$B$4:$C$25,2,FALSE)</f>
        <v>#N/A</v>
      </c>
      <c r="B189" s="149" t="str">
        <f t="shared" si="60"/>
        <v>Oxfordshire</v>
      </c>
      <c r="C189" s="133"/>
      <c r="D189" s="246">
        <f t="shared" si="65"/>
        <v>0.95705521472392641</v>
      </c>
      <c r="E189" s="246">
        <f t="shared" si="61"/>
        <v>0.96927374301675973</v>
      </c>
      <c r="F189" s="246">
        <f t="shared" si="62"/>
        <v>0.95454545454545459</v>
      </c>
      <c r="G189" s="246">
        <f t="shared" si="63"/>
        <v>0.95674300254452926</v>
      </c>
      <c r="H189" s="248">
        <f t="shared" si="64"/>
        <v>0.97136038186157514</v>
      </c>
      <c r="I189" s="152"/>
      <c r="J189" s="152"/>
      <c r="K189" s="250"/>
      <c r="L189" s="250"/>
      <c r="M189" s="250"/>
      <c r="N189" s="250"/>
      <c r="O189" s="250"/>
      <c r="P189" s="250"/>
      <c r="Q189" s="251"/>
      <c r="R189" s="239"/>
      <c r="S189" s="239"/>
      <c r="T189" s="250"/>
      <c r="U189" s="175"/>
      <c r="V189" s="191"/>
      <c r="W189" s="208"/>
      <c r="X189" s="535" t="str">
        <f t="shared" si="66"/>
        <v>Oxfordshire</v>
      </c>
      <c r="Y189" s="534">
        <v>326</v>
      </c>
      <c r="Z189" s="493">
        <v>358</v>
      </c>
      <c r="AA189" s="511">
        <v>418</v>
      </c>
      <c r="AB189" s="511">
        <v>393</v>
      </c>
      <c r="AC189" s="670">
        <v>419</v>
      </c>
      <c r="AD189" s="535" t="str">
        <f t="shared" si="67"/>
        <v>Oxfordshire</v>
      </c>
      <c r="AE189" s="534">
        <v>312</v>
      </c>
      <c r="AF189" s="493">
        <v>347</v>
      </c>
      <c r="AG189" s="511">
        <v>399</v>
      </c>
      <c r="AH189" s="511">
        <v>376</v>
      </c>
      <c r="AI189" s="670">
        <f>VLOOKUP(X189,[2]D6!$C:$E,3,FALSE)</f>
        <v>407</v>
      </c>
      <c r="AJ189" s="237"/>
      <c r="AK189" s="116"/>
    </row>
    <row r="190" spans="1:44" s="138" customFormat="1" ht="12.75" customHeight="1" x14ac:dyDescent="0.2">
      <c r="A190" s="610" t="e">
        <f>VLOOKUP(B190,Sheet1!$B$4:$C$25,2,FALSE)</f>
        <v>#N/A</v>
      </c>
      <c r="B190" s="149" t="str">
        <f t="shared" si="60"/>
        <v>Portsmouth</v>
      </c>
      <c r="C190" s="133"/>
      <c r="D190" s="246">
        <f t="shared" si="65"/>
        <v>0.9609375</v>
      </c>
      <c r="E190" s="246">
        <f t="shared" si="61"/>
        <v>1</v>
      </c>
      <c r="F190" s="246">
        <f t="shared" si="62"/>
        <v>0.99397590361445787</v>
      </c>
      <c r="G190" s="246">
        <f t="shared" si="63"/>
        <v>0.93577981651376152</v>
      </c>
      <c r="H190" s="248">
        <f t="shared" si="64"/>
        <v>0.99425287356321834</v>
      </c>
      <c r="I190" s="152"/>
      <c r="J190" s="152"/>
      <c r="K190" s="250"/>
      <c r="L190" s="250"/>
      <c r="M190" s="250"/>
      <c r="N190" s="250"/>
      <c r="O190" s="250"/>
      <c r="P190" s="250"/>
      <c r="Q190" s="251"/>
      <c r="R190" s="239"/>
      <c r="S190" s="239"/>
      <c r="T190" s="250"/>
      <c r="U190" s="175"/>
      <c r="V190" s="191"/>
      <c r="W190" s="208"/>
      <c r="X190" s="535" t="str">
        <f t="shared" si="66"/>
        <v>Portsmouth</v>
      </c>
      <c r="Y190" s="534">
        <v>128</v>
      </c>
      <c r="Z190" s="493">
        <v>154</v>
      </c>
      <c r="AA190" s="511">
        <v>166</v>
      </c>
      <c r="AB190" s="511">
        <v>218</v>
      </c>
      <c r="AC190" s="670">
        <v>174</v>
      </c>
      <c r="AD190" s="535" t="str">
        <f t="shared" si="67"/>
        <v>Portsmouth</v>
      </c>
      <c r="AE190" s="534">
        <v>123</v>
      </c>
      <c r="AF190" s="493">
        <v>154</v>
      </c>
      <c r="AG190" s="511">
        <v>165</v>
      </c>
      <c r="AH190" s="511">
        <v>204</v>
      </c>
      <c r="AI190" s="670">
        <f>VLOOKUP(X190,[2]D6!$C:$E,3,FALSE)</f>
        <v>173</v>
      </c>
      <c r="AJ190" s="237"/>
      <c r="AK190" s="116"/>
    </row>
    <row r="191" spans="1:44" s="138" customFormat="1" ht="12.75" customHeight="1" x14ac:dyDescent="0.2">
      <c r="A191" s="610" t="e">
        <f>VLOOKUP(B191,Sheet1!$B$4:$C$25,2,FALSE)</f>
        <v>#N/A</v>
      </c>
      <c r="B191" s="149" t="str">
        <f t="shared" si="60"/>
        <v>Reading</v>
      </c>
      <c r="C191" s="133"/>
      <c r="D191" s="246">
        <f t="shared" si="65"/>
        <v>1</v>
      </c>
      <c r="E191" s="246">
        <f t="shared" si="61"/>
        <v>0.97478991596638653</v>
      </c>
      <c r="F191" s="246">
        <f t="shared" si="62"/>
        <v>0.9850746268656716</v>
      </c>
      <c r="G191" s="246">
        <f t="shared" si="63"/>
        <v>0.78523489932885904</v>
      </c>
      <c r="H191" s="248">
        <f t="shared" si="64"/>
        <v>3.3898305084745763E-2</v>
      </c>
      <c r="I191" s="152"/>
      <c r="J191" s="152"/>
      <c r="K191" s="250"/>
      <c r="L191" s="250"/>
      <c r="M191" s="250"/>
      <c r="N191" s="250"/>
      <c r="O191" s="250"/>
      <c r="P191" s="250"/>
      <c r="Q191" s="251"/>
      <c r="R191" s="239"/>
      <c r="S191" s="239"/>
      <c r="T191" s="250"/>
      <c r="U191" s="175"/>
      <c r="V191" s="191"/>
      <c r="W191" s="208"/>
      <c r="X191" s="535" t="str">
        <f t="shared" si="66"/>
        <v>Reading</v>
      </c>
      <c r="Y191" s="534">
        <v>125</v>
      </c>
      <c r="Z191" s="493">
        <v>119</v>
      </c>
      <c r="AA191" s="511">
        <v>134</v>
      </c>
      <c r="AB191" s="511">
        <v>149</v>
      </c>
      <c r="AC191" s="670">
        <v>236</v>
      </c>
      <c r="AD191" s="535" t="str">
        <f t="shared" si="67"/>
        <v>Reading</v>
      </c>
      <c r="AE191" s="534">
        <v>125</v>
      </c>
      <c r="AF191" s="493">
        <v>116</v>
      </c>
      <c r="AG191" s="511">
        <v>132</v>
      </c>
      <c r="AH191" s="511">
        <v>117</v>
      </c>
      <c r="AI191" s="670">
        <f>VLOOKUP(X191,[2]D6!$C:$E,3,FALSE)</f>
        <v>8</v>
      </c>
      <c r="AJ191" s="237"/>
      <c r="AK191" s="116"/>
    </row>
    <row r="192" spans="1:44" s="138" customFormat="1" ht="12.75" customHeight="1" x14ac:dyDescent="0.2">
      <c r="A192" s="610" t="e">
        <f>VLOOKUP(B192,Sheet1!$B$4:$C$25,2,FALSE)</f>
        <v>#N/A</v>
      </c>
      <c r="B192" s="149" t="str">
        <f t="shared" si="60"/>
        <v>Slough</v>
      </c>
      <c r="C192" s="133"/>
      <c r="D192" s="246">
        <f t="shared" si="65"/>
        <v>1</v>
      </c>
      <c r="E192" s="246">
        <f t="shared" si="61"/>
        <v>0.87012987012987009</v>
      </c>
      <c r="F192" s="246">
        <f t="shared" si="62"/>
        <v>0.81333333333333335</v>
      </c>
      <c r="G192" s="246">
        <f t="shared" si="63"/>
        <v>0.96062992125984248</v>
      </c>
      <c r="H192" s="248">
        <f t="shared" si="64"/>
        <v>0.9642857142857143</v>
      </c>
      <c r="I192" s="152"/>
      <c r="J192" s="152"/>
      <c r="K192" s="250"/>
      <c r="L192" s="250"/>
      <c r="M192" s="250"/>
      <c r="N192" s="250"/>
      <c r="O192" s="250"/>
      <c r="P192" s="250"/>
      <c r="Q192" s="251"/>
      <c r="R192" s="239"/>
      <c r="S192" s="239"/>
      <c r="T192" s="250"/>
      <c r="U192" s="175"/>
      <c r="V192" s="191"/>
      <c r="W192" s="208"/>
      <c r="X192" s="535" t="str">
        <f t="shared" si="66"/>
        <v>Slough</v>
      </c>
      <c r="Y192" s="534">
        <v>113</v>
      </c>
      <c r="Z192" s="493">
        <v>154</v>
      </c>
      <c r="AA192" s="511">
        <v>75</v>
      </c>
      <c r="AB192" s="511">
        <v>127</v>
      </c>
      <c r="AC192" s="670">
        <v>112</v>
      </c>
      <c r="AD192" s="535" t="str">
        <f t="shared" si="67"/>
        <v>Slough</v>
      </c>
      <c r="AE192" s="534">
        <v>113</v>
      </c>
      <c r="AF192" s="493">
        <v>134</v>
      </c>
      <c r="AG192" s="511">
        <v>61</v>
      </c>
      <c r="AH192" s="511">
        <v>122</v>
      </c>
      <c r="AI192" s="670">
        <f>VLOOKUP(X192,[2]D6!$C:$E,3,FALSE)</f>
        <v>108</v>
      </c>
      <c r="AJ192" s="237"/>
      <c r="AK192" s="116"/>
    </row>
    <row r="193" spans="1:43" s="138" customFormat="1" ht="12.75" customHeight="1" x14ac:dyDescent="0.2">
      <c r="A193" s="610" t="e">
        <f>VLOOKUP(B193,Sheet1!$B$4:$C$25,2,FALSE)</f>
        <v>#N/A</v>
      </c>
      <c r="B193" s="149" t="str">
        <f t="shared" si="60"/>
        <v>Somerset</v>
      </c>
      <c r="C193" s="133"/>
      <c r="D193" s="246">
        <f t="shared" si="65"/>
        <v>0.98453608247422686</v>
      </c>
      <c r="E193" s="246">
        <f t="shared" si="61"/>
        <v>1</v>
      </c>
      <c r="F193" s="246">
        <f t="shared" si="62"/>
        <v>1</v>
      </c>
      <c r="G193" s="246">
        <f t="shared" si="63"/>
        <v>0.9732620320855615</v>
      </c>
      <c r="H193" s="248">
        <f t="shared" si="64"/>
        <v>0.95528455284552849</v>
      </c>
      <c r="I193" s="152"/>
      <c r="J193" s="152"/>
      <c r="K193" s="250"/>
      <c r="L193" s="250"/>
      <c r="M193" s="250"/>
      <c r="N193" s="250"/>
      <c r="O193" s="250"/>
      <c r="P193" s="250"/>
      <c r="Q193" s="251"/>
      <c r="R193" s="239"/>
      <c r="S193" s="239"/>
      <c r="T193" s="250"/>
      <c r="U193" s="175"/>
      <c r="V193" s="191"/>
      <c r="W193" s="208"/>
      <c r="X193" s="536" t="str">
        <f t="shared" si="66"/>
        <v>Somerset</v>
      </c>
      <c r="Y193" s="555">
        <v>194</v>
      </c>
      <c r="Z193" s="521">
        <v>290</v>
      </c>
      <c r="AA193" s="522">
        <v>331</v>
      </c>
      <c r="AB193" s="522">
        <v>187</v>
      </c>
      <c r="AC193" s="670">
        <v>246</v>
      </c>
      <c r="AD193" s="536" t="str">
        <f t="shared" si="67"/>
        <v>Somerset</v>
      </c>
      <c r="AE193" s="555">
        <v>191</v>
      </c>
      <c r="AF193" s="521">
        <v>290</v>
      </c>
      <c r="AG193" s="522">
        <v>331</v>
      </c>
      <c r="AH193" s="522">
        <v>182</v>
      </c>
      <c r="AI193" s="670">
        <f>VLOOKUP(X193,[2]D6!$C:$E,3,FALSE)</f>
        <v>235</v>
      </c>
      <c r="AJ193" s="237"/>
      <c r="AK193" s="116"/>
    </row>
    <row r="194" spans="1:43" s="138" customFormat="1" ht="12.75" customHeight="1" x14ac:dyDescent="0.2">
      <c r="A194" s="610" t="e">
        <f>VLOOKUP(B194,Sheet1!$B$4:$C$25,2,FALSE)</f>
        <v>#N/A</v>
      </c>
      <c r="B194" s="149" t="str">
        <f t="shared" si="60"/>
        <v>Southampton</v>
      </c>
      <c r="C194" s="133"/>
      <c r="D194" s="246">
        <f t="shared" si="65"/>
        <v>0.99371069182389937</v>
      </c>
      <c r="E194" s="246" t="e">
        <f t="shared" si="61"/>
        <v>#N/A</v>
      </c>
      <c r="F194" s="246">
        <f t="shared" si="62"/>
        <v>0.73300970873786409</v>
      </c>
      <c r="G194" s="246">
        <f t="shared" si="63"/>
        <v>0.72</v>
      </c>
      <c r="H194" s="248">
        <f t="shared" si="64"/>
        <v>0.75</v>
      </c>
      <c r="I194" s="152"/>
      <c r="J194" s="152"/>
      <c r="K194" s="250"/>
      <c r="L194" s="250"/>
      <c r="M194" s="250"/>
      <c r="N194" s="250"/>
      <c r="O194" s="250"/>
      <c r="P194" s="250"/>
      <c r="Q194" s="251"/>
      <c r="R194" s="239"/>
      <c r="S194" s="239"/>
      <c r="T194" s="250"/>
      <c r="U194" s="175"/>
      <c r="V194" s="191"/>
      <c r="W194" s="208"/>
      <c r="X194" s="535" t="str">
        <f t="shared" si="66"/>
        <v>Southampton</v>
      </c>
      <c r="Y194" s="534">
        <v>159</v>
      </c>
      <c r="Z194" s="493" t="e">
        <v>#N/A</v>
      </c>
      <c r="AA194" s="511">
        <v>206</v>
      </c>
      <c r="AB194" s="511">
        <v>200</v>
      </c>
      <c r="AC194" s="670">
        <v>188</v>
      </c>
      <c r="AD194" s="535" t="str">
        <f t="shared" si="67"/>
        <v>Southampton</v>
      </c>
      <c r="AE194" s="534">
        <v>158</v>
      </c>
      <c r="AF194" s="493"/>
      <c r="AG194" s="511">
        <v>151</v>
      </c>
      <c r="AH194" s="511">
        <v>144</v>
      </c>
      <c r="AI194" s="670">
        <f>VLOOKUP(X194,[2]D6!$C:$E,3,FALSE)</f>
        <v>141</v>
      </c>
      <c r="AJ194" s="237"/>
      <c r="AK194" s="116"/>
    </row>
    <row r="195" spans="1:43" s="138" customFormat="1" ht="12.75" customHeight="1" x14ac:dyDescent="0.2">
      <c r="A195" s="610" t="e">
        <f>VLOOKUP(B195,Sheet1!$B$4:$C$25,2,FALSE)</f>
        <v>#N/A</v>
      </c>
      <c r="B195" s="149" t="str">
        <f t="shared" si="60"/>
        <v>Surrey</v>
      </c>
      <c r="C195" s="133"/>
      <c r="D195" s="246">
        <f t="shared" si="65"/>
        <v>0.91029411764705881</v>
      </c>
      <c r="E195" s="246">
        <f t="shared" si="61"/>
        <v>0.93993993993993996</v>
      </c>
      <c r="F195" s="246">
        <f t="shared" si="62"/>
        <v>0.851123595505618</v>
      </c>
      <c r="G195" s="246">
        <f t="shared" si="63"/>
        <v>0.97249190938511332</v>
      </c>
      <c r="H195" s="248">
        <f t="shared" si="64"/>
        <v>0.97734627831715215</v>
      </c>
      <c r="I195" s="152"/>
      <c r="J195" s="152"/>
      <c r="K195" s="250"/>
      <c r="L195" s="250"/>
      <c r="M195" s="250"/>
      <c r="N195" s="250"/>
      <c r="O195" s="250"/>
      <c r="P195" s="250"/>
      <c r="Q195" s="251"/>
      <c r="R195" s="239"/>
      <c r="S195" s="239"/>
      <c r="T195" s="250"/>
      <c r="U195" s="175"/>
      <c r="V195" s="191"/>
      <c r="W195" s="208"/>
      <c r="X195" s="535" t="str">
        <f t="shared" si="66"/>
        <v>Surrey</v>
      </c>
      <c r="Y195" s="534">
        <v>680</v>
      </c>
      <c r="Z195" s="493">
        <v>666</v>
      </c>
      <c r="AA195" s="511">
        <v>712</v>
      </c>
      <c r="AB195" s="511">
        <v>618</v>
      </c>
      <c r="AC195" s="670">
        <v>618</v>
      </c>
      <c r="AD195" s="535" t="str">
        <f t="shared" si="67"/>
        <v>Surrey</v>
      </c>
      <c r="AE195" s="534">
        <v>619</v>
      </c>
      <c r="AF195" s="493">
        <v>626</v>
      </c>
      <c r="AG195" s="511">
        <v>606</v>
      </c>
      <c r="AH195" s="511">
        <v>601</v>
      </c>
      <c r="AI195" s="670">
        <f>VLOOKUP(X195,[2]D6!$C:$E,3,FALSE)</f>
        <v>604</v>
      </c>
      <c r="AJ195" s="237"/>
      <c r="AK195" s="116"/>
    </row>
    <row r="196" spans="1:43" s="138" customFormat="1" ht="12.75" customHeight="1" x14ac:dyDescent="0.2">
      <c r="A196" s="610" t="e">
        <f>VLOOKUP(B196,Sheet1!$B$4:$C$25,2,FALSE)</f>
        <v>#N/A</v>
      </c>
      <c r="B196" s="149" t="str">
        <f t="shared" si="60"/>
        <v>Swindon</v>
      </c>
      <c r="C196" s="133"/>
      <c r="D196" s="246">
        <f t="shared" si="65"/>
        <v>0.9</v>
      </c>
      <c r="E196" s="246">
        <f t="shared" si="61"/>
        <v>0.9838709677419355</v>
      </c>
      <c r="F196" s="246">
        <f t="shared" si="62"/>
        <v>0.93377483443708609</v>
      </c>
      <c r="G196" s="246">
        <f t="shared" si="63"/>
        <v>0.94374999999999998</v>
      </c>
      <c r="H196" s="248">
        <f t="shared" si="64"/>
        <v>0.91719745222929938</v>
      </c>
      <c r="I196" s="152"/>
      <c r="J196" s="152"/>
      <c r="K196" s="250"/>
      <c r="L196" s="250"/>
      <c r="M196" s="250"/>
      <c r="N196" s="250"/>
      <c r="O196" s="250"/>
      <c r="P196" s="250"/>
      <c r="Q196" s="251"/>
      <c r="R196" s="239"/>
      <c r="S196" s="239"/>
      <c r="T196" s="250"/>
      <c r="U196" s="175"/>
      <c r="V196" s="191"/>
      <c r="W196" s="208"/>
      <c r="X196" s="536" t="str">
        <f t="shared" si="66"/>
        <v>Swindon</v>
      </c>
      <c r="Y196" s="555">
        <v>90</v>
      </c>
      <c r="Z196" s="521">
        <v>124</v>
      </c>
      <c r="AA196" s="522">
        <v>151</v>
      </c>
      <c r="AB196" s="522">
        <v>160</v>
      </c>
      <c r="AC196" s="670">
        <v>157</v>
      </c>
      <c r="AD196" s="536" t="str">
        <f t="shared" si="67"/>
        <v>Swindon</v>
      </c>
      <c r="AE196" s="555">
        <v>81</v>
      </c>
      <c r="AF196" s="521">
        <v>122</v>
      </c>
      <c r="AG196" s="522">
        <v>141</v>
      </c>
      <c r="AH196" s="522">
        <v>151</v>
      </c>
      <c r="AI196" s="670">
        <f>VLOOKUP(X196,[2]D6!$C:$E,3,FALSE)</f>
        <v>144</v>
      </c>
      <c r="AJ196" s="237"/>
      <c r="AK196" s="116"/>
    </row>
    <row r="197" spans="1:43" s="138" customFormat="1" ht="12.75" customHeight="1" x14ac:dyDescent="0.2">
      <c r="A197" s="610" t="e">
        <f>VLOOKUP(B197,Sheet1!$B$4:$C$25,2,FALSE)</f>
        <v>#N/A</v>
      </c>
      <c r="B197" s="149" t="str">
        <f t="shared" si="60"/>
        <v>Torbay</v>
      </c>
      <c r="C197" s="133"/>
      <c r="D197" s="246">
        <f t="shared" si="65"/>
        <v>0.98399999999999999</v>
      </c>
      <c r="E197" s="246">
        <f t="shared" si="61"/>
        <v>0.92783505154639179</v>
      </c>
      <c r="F197" s="246">
        <f t="shared" si="62"/>
        <v>0.96842105263157896</v>
      </c>
      <c r="G197" s="246">
        <f t="shared" si="63"/>
        <v>0.90566037735849059</v>
      </c>
      <c r="H197" s="248">
        <f t="shared" si="64"/>
        <v>0.80916030534351147</v>
      </c>
      <c r="I197" s="152"/>
      <c r="J197" s="152"/>
      <c r="K197" s="250"/>
      <c r="L197" s="250"/>
      <c r="M197" s="250"/>
      <c r="N197" s="250"/>
      <c r="O197" s="250"/>
      <c r="P197" s="250"/>
      <c r="Q197" s="251"/>
      <c r="R197" s="239"/>
      <c r="S197" s="239"/>
      <c r="T197" s="250"/>
      <c r="U197" s="175"/>
      <c r="V197" s="191"/>
      <c r="W197" s="208"/>
      <c r="X197" s="536" t="str">
        <f t="shared" si="66"/>
        <v>Torbay</v>
      </c>
      <c r="Y197" s="555">
        <v>125</v>
      </c>
      <c r="Z197" s="521">
        <v>97</v>
      </c>
      <c r="AA197" s="522">
        <v>95</v>
      </c>
      <c r="AB197" s="522">
        <v>106</v>
      </c>
      <c r="AC197" s="670">
        <v>131</v>
      </c>
      <c r="AD197" s="536" t="str">
        <f t="shared" si="67"/>
        <v>Torbay</v>
      </c>
      <c r="AE197" s="555">
        <v>123</v>
      </c>
      <c r="AF197" s="521">
        <v>90</v>
      </c>
      <c r="AG197" s="522">
        <v>92</v>
      </c>
      <c r="AH197" s="522">
        <v>96</v>
      </c>
      <c r="AI197" s="670">
        <f>VLOOKUP(X197,[2]D6!$C:$E,3,FALSE)</f>
        <v>106</v>
      </c>
      <c r="AJ197" s="237"/>
      <c r="AK197" s="116"/>
    </row>
    <row r="198" spans="1:43" s="138" customFormat="1" ht="12.75" customHeight="1" x14ac:dyDescent="0.2">
      <c r="A198" s="610" t="e">
        <f>VLOOKUP(B198,Sheet1!$B$4:$C$25,2,FALSE)</f>
        <v>#N/A</v>
      </c>
      <c r="B198" s="149" t="str">
        <f t="shared" si="60"/>
        <v>West Berkshire</v>
      </c>
      <c r="C198" s="133"/>
      <c r="D198" s="246">
        <f t="shared" si="65"/>
        <v>1</v>
      </c>
      <c r="E198" s="246">
        <f t="shared" si="61"/>
        <v>0.93150684931506844</v>
      </c>
      <c r="F198" s="246">
        <f t="shared" si="62"/>
        <v>1</v>
      </c>
      <c r="G198" s="246">
        <f t="shared" si="63"/>
        <v>0.98936170212765961</v>
      </c>
      <c r="H198" s="248">
        <f t="shared" si="64"/>
        <v>0.98780487804878048</v>
      </c>
      <c r="I198" s="152"/>
      <c r="J198" s="152"/>
      <c r="K198" s="250"/>
      <c r="L198" s="250"/>
      <c r="M198" s="250"/>
      <c r="N198" s="250"/>
      <c r="O198" s="250"/>
      <c r="P198" s="250"/>
      <c r="Q198" s="251"/>
      <c r="R198" s="239"/>
      <c r="S198" s="239"/>
      <c r="T198" s="250"/>
      <c r="U198" s="175"/>
      <c r="V198" s="191"/>
      <c r="W198" s="208"/>
      <c r="X198" s="535" t="str">
        <f t="shared" si="66"/>
        <v>West Berkshire</v>
      </c>
      <c r="Y198" s="534">
        <v>58</v>
      </c>
      <c r="Z198" s="493">
        <v>73</v>
      </c>
      <c r="AA198" s="511">
        <v>95</v>
      </c>
      <c r="AB198" s="511">
        <v>94</v>
      </c>
      <c r="AC198" s="670">
        <v>82</v>
      </c>
      <c r="AD198" s="535" t="str">
        <f t="shared" si="67"/>
        <v>West Berkshire</v>
      </c>
      <c r="AE198" s="534">
        <v>58</v>
      </c>
      <c r="AF198" s="493">
        <v>68</v>
      </c>
      <c r="AG198" s="511">
        <v>95</v>
      </c>
      <c r="AH198" s="511">
        <v>93</v>
      </c>
      <c r="AI198" s="670">
        <f>VLOOKUP(X198,[2]D6!$C:$E,3,FALSE)</f>
        <v>81</v>
      </c>
      <c r="AJ198" s="237"/>
      <c r="AK198" s="116"/>
    </row>
    <row r="199" spans="1:43" s="138" customFormat="1" ht="12.75" customHeight="1" x14ac:dyDescent="0.2">
      <c r="A199" s="610" t="e">
        <f>VLOOKUP(B199,Sheet1!$B$4:$C$25,2,FALSE)</f>
        <v>#N/A</v>
      </c>
      <c r="B199" s="149" t="str">
        <f t="shared" si="60"/>
        <v>West Sussex</v>
      </c>
      <c r="C199" s="133"/>
      <c r="D199" s="246">
        <f t="shared" si="65"/>
        <v>0.97445255474452552</v>
      </c>
      <c r="E199" s="246">
        <f t="shared" si="61"/>
        <v>0.99076923076923074</v>
      </c>
      <c r="F199" s="246">
        <f t="shared" si="62"/>
        <v>0.98016997167138808</v>
      </c>
      <c r="G199" s="246">
        <f t="shared" si="63"/>
        <v>0.92086330935251803</v>
      </c>
      <c r="H199" s="248">
        <f t="shared" si="64"/>
        <v>0.83377308707124009</v>
      </c>
      <c r="I199" s="152"/>
      <c r="J199" s="152"/>
      <c r="K199" s="250"/>
      <c r="L199" s="250"/>
      <c r="M199" s="250"/>
      <c r="N199" s="250"/>
      <c r="O199" s="250"/>
      <c r="P199" s="250"/>
      <c r="Q199" s="251"/>
      <c r="R199" s="239"/>
      <c r="S199" s="239"/>
      <c r="T199" s="250"/>
      <c r="U199" s="175"/>
      <c r="V199" s="191"/>
      <c r="W199" s="208"/>
      <c r="X199" s="535" t="str">
        <f t="shared" si="66"/>
        <v>West Sussex</v>
      </c>
      <c r="Y199" s="534">
        <v>274</v>
      </c>
      <c r="Z199" s="493">
        <v>325</v>
      </c>
      <c r="AA199" s="511">
        <v>353</v>
      </c>
      <c r="AB199" s="511">
        <v>278</v>
      </c>
      <c r="AC199" s="670">
        <v>379</v>
      </c>
      <c r="AD199" s="535" t="str">
        <f t="shared" si="67"/>
        <v>West Sussex</v>
      </c>
      <c r="AE199" s="534">
        <v>267</v>
      </c>
      <c r="AF199" s="493">
        <v>322</v>
      </c>
      <c r="AG199" s="511">
        <v>346</v>
      </c>
      <c r="AH199" s="511">
        <v>256</v>
      </c>
      <c r="AI199" s="670">
        <f>VLOOKUP(X199,[2]D6!$C:$E,3,FALSE)</f>
        <v>316</v>
      </c>
      <c r="AJ199" s="237"/>
      <c r="AK199" s="116"/>
    </row>
    <row r="200" spans="1:43" s="138" customFormat="1" ht="12.75" customHeight="1" x14ac:dyDescent="0.2">
      <c r="A200" s="610" t="e">
        <f>VLOOKUP(B200,Sheet1!$B$4:$C$25,2,FALSE)</f>
        <v>#N/A</v>
      </c>
      <c r="B200" s="149" t="str">
        <f t="shared" si="60"/>
        <v>Windsor &amp; Maidenhead</v>
      </c>
      <c r="C200" s="133"/>
      <c r="D200" s="246">
        <f t="shared" si="65"/>
        <v>1</v>
      </c>
      <c r="E200" s="246">
        <f t="shared" si="61"/>
        <v>0.92537313432835822</v>
      </c>
      <c r="F200" s="246">
        <f t="shared" si="62"/>
        <v>0.98039215686274506</v>
      </c>
      <c r="G200" s="246">
        <f t="shared" si="63"/>
        <v>1</v>
      </c>
      <c r="H200" s="248" t="e">
        <f t="shared" si="64"/>
        <v>#N/A</v>
      </c>
      <c r="I200" s="152"/>
      <c r="J200" s="152"/>
      <c r="K200" s="250"/>
      <c r="L200" s="250"/>
      <c r="M200" s="250"/>
      <c r="N200" s="250"/>
      <c r="O200" s="250"/>
      <c r="P200" s="250"/>
      <c r="Q200" s="251"/>
      <c r="R200" s="239"/>
      <c r="S200" s="239"/>
      <c r="T200" s="250"/>
      <c r="U200" s="175"/>
      <c r="V200" s="191"/>
      <c r="W200" s="208"/>
      <c r="X200" s="535" t="str">
        <f t="shared" si="66"/>
        <v>Windsor &amp; Maidenhead</v>
      </c>
      <c r="Y200" s="534">
        <v>47</v>
      </c>
      <c r="Z200" s="493">
        <v>67</v>
      </c>
      <c r="AA200" s="511">
        <v>51</v>
      </c>
      <c r="AB200" s="511">
        <v>83</v>
      </c>
      <c r="AC200" s="670">
        <v>97</v>
      </c>
      <c r="AD200" s="535" t="str">
        <f t="shared" si="67"/>
        <v>Windsor &amp; Maidenhead</v>
      </c>
      <c r="AE200" s="534">
        <v>47</v>
      </c>
      <c r="AF200" s="493">
        <v>62</v>
      </c>
      <c r="AG200" s="511">
        <v>50</v>
      </c>
      <c r="AH200" s="511">
        <v>83</v>
      </c>
      <c r="AI200" s="670" t="e">
        <f>VLOOKUP(X200,[2]D6!$C:$E,3,FALSE)</f>
        <v>#N/A</v>
      </c>
      <c r="AJ200" s="237"/>
      <c r="AK200" s="116"/>
    </row>
    <row r="201" spans="1:43" s="138" customFormat="1" ht="12.75" customHeight="1" x14ac:dyDescent="0.2">
      <c r="A201" s="610" t="e">
        <f>VLOOKUP(B201,Sheet1!$B$4:$C$25,2,FALSE)</f>
        <v>#N/A</v>
      </c>
      <c r="B201" s="149" t="str">
        <f t="shared" si="60"/>
        <v>Wokingham</v>
      </c>
      <c r="C201" s="133"/>
      <c r="D201" s="246">
        <f t="shared" si="65"/>
        <v>1</v>
      </c>
      <c r="E201" s="246">
        <f t="shared" si="61"/>
        <v>0.98484848484848486</v>
      </c>
      <c r="F201" s="246">
        <f t="shared" si="62"/>
        <v>1</v>
      </c>
      <c r="G201" s="246">
        <f t="shared" si="63"/>
        <v>0.94736842105263153</v>
      </c>
      <c r="H201" s="248">
        <f t="shared" si="64"/>
        <v>0.96551724137931039</v>
      </c>
      <c r="I201" s="152"/>
      <c r="J201" s="152"/>
      <c r="K201" s="250"/>
      <c r="L201" s="250"/>
      <c r="M201" s="250"/>
      <c r="N201" s="250"/>
      <c r="O201" s="250"/>
      <c r="P201" s="250"/>
      <c r="Q201" s="251"/>
      <c r="R201" s="239"/>
      <c r="S201" s="239"/>
      <c r="T201" s="250"/>
      <c r="U201" s="175"/>
      <c r="V201" s="191"/>
      <c r="W201" s="208"/>
      <c r="X201" s="535" t="str">
        <f t="shared" si="66"/>
        <v>Wokingham</v>
      </c>
      <c r="Y201" s="534">
        <v>46</v>
      </c>
      <c r="Z201" s="493">
        <v>66</v>
      </c>
      <c r="AA201" s="511">
        <v>34</v>
      </c>
      <c r="AB201" s="511">
        <v>38</v>
      </c>
      <c r="AC201" s="670">
        <v>29</v>
      </c>
      <c r="AD201" s="535" t="str">
        <f t="shared" si="67"/>
        <v>Wokingham</v>
      </c>
      <c r="AE201" s="534">
        <v>46</v>
      </c>
      <c r="AF201" s="493">
        <v>65</v>
      </c>
      <c r="AG201" s="511">
        <v>34</v>
      </c>
      <c r="AH201" s="511">
        <v>36</v>
      </c>
      <c r="AI201" s="670">
        <f>VLOOKUP(X201,[2]D6!$C:$E,3,FALSE)</f>
        <v>28</v>
      </c>
      <c r="AJ201" s="237"/>
      <c r="AK201" s="116"/>
    </row>
    <row r="202" spans="1:43" s="138" customFormat="1" ht="12.75" customHeight="1" x14ac:dyDescent="0.2">
      <c r="A202" s="174"/>
      <c r="B202" s="182" t="str">
        <f t="shared" si="60"/>
        <v>South East</v>
      </c>
      <c r="C202" s="133"/>
      <c r="D202" s="247">
        <f t="shared" si="65"/>
        <v>0.97132284921369105</v>
      </c>
      <c r="E202" s="247">
        <f t="shared" si="61"/>
        <v>0.94429599177800616</v>
      </c>
      <c r="F202" s="247">
        <f t="shared" si="62"/>
        <v>0.92304900181488203</v>
      </c>
      <c r="G202" s="247">
        <f t="shared" si="63"/>
        <v>0.93909171861086371</v>
      </c>
      <c r="H202" s="249">
        <f t="shared" si="64"/>
        <v>0.88193202146690519</v>
      </c>
      <c r="I202" s="152"/>
      <c r="J202" s="152"/>
      <c r="K202" s="252"/>
      <c r="L202" s="252"/>
      <c r="M202" s="252"/>
      <c r="N202" s="252"/>
      <c r="O202" s="252"/>
      <c r="P202" s="252"/>
      <c r="Q202" s="253"/>
      <c r="R202" s="239"/>
      <c r="S202" s="239"/>
      <c r="T202" s="254"/>
      <c r="U202" s="175"/>
      <c r="V202" s="191"/>
      <c r="W202" s="208"/>
      <c r="X202" s="535" t="str">
        <f t="shared" si="66"/>
        <v>South East</v>
      </c>
      <c r="Y202" s="563">
        <v>4324</v>
      </c>
      <c r="Z202" s="511">
        <v>4865</v>
      </c>
      <c r="AA202" s="511">
        <v>5510</v>
      </c>
      <c r="AB202" s="511">
        <v>5615</v>
      </c>
      <c r="AC202" s="670">
        <v>5590</v>
      </c>
      <c r="AD202" s="535" t="str">
        <f t="shared" si="67"/>
        <v>South East</v>
      </c>
      <c r="AE202" s="566">
        <v>4200</v>
      </c>
      <c r="AF202" s="517">
        <v>4594</v>
      </c>
      <c r="AG202" s="511">
        <v>5086</v>
      </c>
      <c r="AH202" s="511">
        <v>5273</v>
      </c>
      <c r="AI202" s="670">
        <f>VLOOKUP(X202,[2]D6!$C:$E,3,FALSE)</f>
        <v>4930</v>
      </c>
      <c r="AJ202" s="237"/>
      <c r="AK202" s="116"/>
    </row>
    <row r="203" spans="1:43" s="138" customFormat="1" ht="12.75" customHeight="1" thickBot="1" x14ac:dyDescent="0.25">
      <c r="A203" s="174"/>
      <c r="B203" s="437" t="str">
        <f t="shared" si="60"/>
        <v>England</v>
      </c>
      <c r="C203" s="133"/>
      <c r="D203" s="470">
        <f t="shared" si="65"/>
        <v>0.96116504854368934</v>
      </c>
      <c r="E203" s="470">
        <f t="shared" si="61"/>
        <v>0.94561933534743203</v>
      </c>
      <c r="F203" s="470">
        <f t="shared" si="62"/>
        <v>0.94219653179190754</v>
      </c>
      <c r="G203" s="470">
        <f t="shared" si="63"/>
        <v>0.93697600462561437</v>
      </c>
      <c r="H203" s="471">
        <f t="shared" si="64"/>
        <v>0.92191075514874143</v>
      </c>
      <c r="I203" s="152"/>
      <c r="J203" s="152"/>
      <c r="K203" s="252"/>
      <c r="L203" s="252"/>
      <c r="M203" s="252"/>
      <c r="N203" s="252"/>
      <c r="O203" s="252"/>
      <c r="P203" s="252"/>
      <c r="Q203" s="253"/>
      <c r="R203" s="239"/>
      <c r="S203" s="239"/>
      <c r="T203" s="254"/>
      <c r="U203" s="175"/>
      <c r="V203" s="191"/>
      <c r="W203" s="208"/>
      <c r="X203" s="535" t="str">
        <f t="shared" si="66"/>
        <v>England</v>
      </c>
      <c r="Y203" s="564">
        <v>30900</v>
      </c>
      <c r="Z203" s="565">
        <v>33100</v>
      </c>
      <c r="AA203" s="557">
        <v>34600</v>
      </c>
      <c r="AB203" s="557">
        <v>34590</v>
      </c>
      <c r="AC203" s="679">
        <v>34960</v>
      </c>
      <c r="AD203" s="535" t="str">
        <f t="shared" si="67"/>
        <v>England</v>
      </c>
      <c r="AE203" s="564">
        <v>29700</v>
      </c>
      <c r="AF203" s="567">
        <v>31300</v>
      </c>
      <c r="AG203" s="557">
        <v>32600</v>
      </c>
      <c r="AH203" s="557">
        <v>32410</v>
      </c>
      <c r="AI203" s="679">
        <f>VLOOKUP(X203,[2]D6!$C:$E,3,FALSE)</f>
        <v>32230</v>
      </c>
      <c r="AJ203" s="237"/>
      <c r="AK203" s="116"/>
    </row>
    <row r="204" spans="1:43" s="138" customFormat="1" ht="6" customHeight="1" x14ac:dyDescent="0.2">
      <c r="A204" s="381"/>
      <c r="B204" s="152"/>
      <c r="C204" s="152"/>
      <c r="D204" s="152"/>
      <c r="E204" s="152"/>
      <c r="F204" s="152"/>
      <c r="G204" s="152"/>
      <c r="H204" s="152"/>
      <c r="I204" s="152"/>
      <c r="J204" s="152"/>
      <c r="K204" s="252"/>
      <c r="L204" s="252"/>
      <c r="M204" s="252"/>
      <c r="N204" s="252"/>
      <c r="O204" s="252"/>
      <c r="P204" s="252"/>
      <c r="Q204" s="253"/>
      <c r="R204" s="239"/>
      <c r="S204" s="239"/>
      <c r="T204" s="254"/>
      <c r="U204" s="175"/>
      <c r="V204" s="191"/>
      <c r="W204" s="208"/>
      <c r="X204" s="100"/>
      <c r="Y204" s="100"/>
      <c r="Z204" s="54"/>
      <c r="AA204" s="54"/>
      <c r="AB204" s="53"/>
      <c r="AC204" s="53"/>
      <c r="AD204" s="53"/>
      <c r="AE204" s="53"/>
      <c r="AF204" s="53"/>
      <c r="AG204" s="53"/>
      <c r="AH204" s="53"/>
      <c r="AI204" s="53"/>
      <c r="AJ204" s="237"/>
      <c r="AK204" s="116"/>
    </row>
    <row r="205" spans="1:43" s="124" customFormat="1" ht="36.75" customHeight="1" x14ac:dyDescent="0.2">
      <c r="A205" s="296"/>
      <c r="B205" s="490"/>
      <c r="C205" s="490"/>
      <c r="D205" s="490"/>
      <c r="E205" s="490"/>
      <c r="F205" s="490"/>
      <c r="G205" s="490"/>
      <c r="H205" s="490"/>
      <c r="I205" s="490"/>
      <c r="J205" s="256"/>
      <c r="K205" s="256"/>
      <c r="L205" s="256"/>
      <c r="M205" s="256"/>
      <c r="N205" s="256"/>
      <c r="O205" s="256"/>
      <c r="P205" s="256"/>
      <c r="Q205" s="187"/>
      <c r="R205" s="256"/>
      <c r="S205" s="256"/>
      <c r="T205" s="256"/>
      <c r="U205" s="170"/>
      <c r="V205" s="189"/>
      <c r="W205" s="205"/>
      <c r="X205" s="100"/>
      <c r="Y205" s="100"/>
      <c r="Z205" s="100"/>
      <c r="AA205" s="100"/>
      <c r="AB205" s="100"/>
      <c r="AC205" s="53"/>
      <c r="AD205" s="210"/>
      <c r="AE205" s="88"/>
      <c r="AF205" s="88"/>
      <c r="AG205" s="88"/>
      <c r="AH205" s="100"/>
      <c r="AI205" s="88"/>
      <c r="AJ205" s="237"/>
      <c r="AK205" s="116"/>
    </row>
    <row r="206" spans="1:43" s="124" customFormat="1" ht="36.75" customHeight="1" x14ac:dyDescent="0.2">
      <c r="A206" s="296"/>
      <c r="B206" s="490"/>
      <c r="C206" s="490"/>
      <c r="D206" s="490"/>
      <c r="E206" s="490"/>
      <c r="F206" s="490"/>
      <c r="G206" s="490"/>
      <c r="H206" s="490"/>
      <c r="I206" s="490"/>
      <c r="J206" s="256"/>
      <c r="K206" s="256"/>
      <c r="L206" s="256"/>
      <c r="M206" s="256"/>
      <c r="N206" s="256"/>
      <c r="O206" s="256"/>
      <c r="P206" s="256"/>
      <c r="Q206" s="187"/>
      <c r="R206" s="256"/>
      <c r="S206" s="256"/>
      <c r="T206" s="256"/>
      <c r="U206" s="170"/>
      <c r="V206" s="189"/>
      <c r="W206" s="205"/>
      <c r="X206" s="100"/>
      <c r="Y206" s="101"/>
      <c r="Z206" s="100"/>
      <c r="AA206" s="100"/>
      <c r="AB206" s="100"/>
      <c r="AC206" s="100"/>
      <c r="AD206" s="210"/>
      <c r="AE206" s="88"/>
      <c r="AF206" s="88"/>
      <c r="AG206" s="88"/>
      <c r="AH206" s="100"/>
      <c r="AI206" s="88"/>
      <c r="AJ206" s="237"/>
      <c r="AK206" s="116"/>
    </row>
    <row r="207" spans="1:43" s="124" customFormat="1" ht="36" customHeight="1" x14ac:dyDescent="0.2">
      <c r="A207" s="296"/>
      <c r="B207" s="490"/>
      <c r="C207" s="490"/>
      <c r="D207" s="490"/>
      <c r="E207" s="490"/>
      <c r="F207" s="490"/>
      <c r="G207" s="490"/>
      <c r="H207" s="490"/>
      <c r="I207" s="490"/>
      <c r="J207" s="256"/>
      <c r="K207" s="256"/>
      <c r="L207" s="256"/>
      <c r="M207" s="256"/>
      <c r="N207" s="256"/>
      <c r="O207" s="256"/>
      <c r="P207" s="256"/>
      <c r="Q207" s="187"/>
      <c r="R207" s="256"/>
      <c r="S207" s="256"/>
      <c r="T207" s="256"/>
      <c r="U207" s="170"/>
      <c r="V207" s="189"/>
      <c r="W207" s="205"/>
      <c r="X207" s="100"/>
      <c r="Y207" s="101"/>
      <c r="Z207" s="100"/>
      <c r="AA207" s="100"/>
      <c r="AB207" s="100"/>
      <c r="AD207" s="210"/>
      <c r="AE207" s="88"/>
      <c r="AF207" s="88"/>
      <c r="AG207" s="88"/>
      <c r="AH207" s="100"/>
      <c r="AI207" s="88"/>
      <c r="AJ207" s="237"/>
      <c r="AK207" s="116"/>
    </row>
    <row r="208" spans="1:43" s="124" customFormat="1" ht="7.5" customHeight="1" x14ac:dyDescent="0.2">
      <c r="A208" s="171"/>
      <c r="B208" s="47"/>
      <c r="C208" s="47"/>
      <c r="D208" s="46"/>
      <c r="E208" s="46"/>
      <c r="F208" s="46"/>
      <c r="G208" s="46"/>
      <c r="H208" s="46"/>
      <c r="I208" s="46"/>
      <c r="J208" s="42"/>
      <c r="K208" s="48"/>
      <c r="L208" s="48"/>
      <c r="M208" s="48"/>
      <c r="N208" s="48"/>
      <c r="O208" s="48"/>
      <c r="P208" s="48"/>
      <c r="Q208" s="48"/>
      <c r="R208" s="48"/>
      <c r="S208" s="48"/>
      <c r="T208" s="49"/>
      <c r="U208" s="170"/>
      <c r="V208" s="189"/>
      <c r="W208" s="205"/>
      <c r="X208" s="100"/>
      <c r="Y208" s="101"/>
      <c r="Z208" s="100"/>
      <c r="AA208" s="100"/>
      <c r="AB208" s="100"/>
      <c r="AC208" s="100"/>
      <c r="AD208" s="100"/>
      <c r="AE208" s="100"/>
      <c r="AF208" s="100"/>
      <c r="AG208" s="100"/>
      <c r="AH208" s="100"/>
      <c r="AI208" s="88"/>
      <c r="AJ208" s="237"/>
      <c r="AK208" s="116"/>
      <c r="AL208" s="116"/>
      <c r="AM208" s="116"/>
      <c r="AN208" s="116"/>
      <c r="AO208" s="116"/>
      <c r="AP208" s="116"/>
      <c r="AQ208" s="116"/>
    </row>
    <row r="209" spans="1:45" s="124" customFormat="1" ht="15" customHeight="1" x14ac:dyDescent="0.2">
      <c r="A209" s="850"/>
      <c r="B209" s="860"/>
      <c r="C209" s="860"/>
      <c r="D209" s="860"/>
      <c r="E209" s="860"/>
      <c r="F209" s="860"/>
      <c r="G209" s="860"/>
      <c r="H209" s="860"/>
      <c r="I209" s="860"/>
      <c r="J209" s="860"/>
      <c r="K209" s="860"/>
      <c r="L209" s="860"/>
      <c r="M209" s="860"/>
      <c r="N209" s="860"/>
      <c r="O209" s="860"/>
      <c r="P209" s="860"/>
      <c r="Q209" s="860"/>
      <c r="R209" s="860"/>
      <c r="S209" s="860"/>
      <c r="T209" s="860"/>
      <c r="U209" s="861"/>
      <c r="V209" s="189"/>
      <c r="W209" s="205"/>
      <c r="X209" s="100"/>
      <c r="Y209" s="100"/>
      <c r="Z209" s="100"/>
      <c r="AA209" s="100"/>
      <c r="AB209" s="100"/>
      <c r="AC209" s="100"/>
      <c r="AD209" s="100"/>
      <c r="AE209" s="100"/>
      <c r="AF209" s="100"/>
      <c r="AG209" s="100"/>
      <c r="AH209" s="100"/>
      <c r="AI209" s="100"/>
      <c r="AJ209" s="237"/>
      <c r="AK209" s="116"/>
      <c r="AS209" s="116"/>
    </row>
    <row r="210" spans="1:45" s="124" customFormat="1" ht="11.25" customHeight="1" x14ac:dyDescent="0.2">
      <c r="A210" s="862" t="s">
        <v>212</v>
      </c>
      <c r="B210" s="863"/>
      <c r="C210" s="863"/>
      <c r="D210" s="863"/>
      <c r="E210" s="863"/>
      <c r="F210" s="863"/>
      <c r="G210" s="863"/>
      <c r="H210" s="863"/>
      <c r="I210" s="863"/>
      <c r="J210" s="863"/>
      <c r="K210" s="863"/>
      <c r="L210" s="863"/>
      <c r="M210" s="863"/>
      <c r="N210" s="863"/>
      <c r="O210" s="863"/>
      <c r="P210" s="863"/>
      <c r="Q210" s="863"/>
      <c r="R210" s="863"/>
      <c r="S210" s="863"/>
      <c r="T210" s="863"/>
      <c r="U210" s="864"/>
      <c r="V210" s="189"/>
      <c r="W210" s="205"/>
      <c r="X210" s="100"/>
      <c r="Y210" s="100"/>
      <c r="Z210" s="100"/>
      <c r="AA210" s="100"/>
      <c r="AB210" s="100"/>
      <c r="AC210" s="100"/>
      <c r="AD210" s="100"/>
      <c r="AE210" s="100"/>
      <c r="AF210" s="100"/>
      <c r="AG210" s="100"/>
      <c r="AH210" s="100"/>
      <c r="AI210" s="88"/>
      <c r="AJ210" s="237"/>
      <c r="AK210" s="116"/>
      <c r="AS210" s="116"/>
    </row>
    <row r="211" spans="1:45" ht="11.25" customHeight="1" x14ac:dyDescent="0.2">
      <c r="A211" s="194"/>
      <c r="B211" s="166"/>
      <c r="C211" s="166"/>
      <c r="D211" s="166"/>
      <c r="E211" s="166"/>
      <c r="F211" s="166"/>
      <c r="G211" s="166"/>
      <c r="H211" s="166"/>
      <c r="I211" s="166"/>
      <c r="J211" s="167"/>
      <c r="K211" s="166"/>
      <c r="L211" s="166"/>
      <c r="M211" s="166"/>
      <c r="N211" s="166"/>
      <c r="O211" s="166"/>
      <c r="P211" s="166"/>
      <c r="Q211" s="166"/>
      <c r="R211" s="166"/>
      <c r="S211" s="166"/>
      <c r="T211" s="166"/>
      <c r="U211" s="166"/>
      <c r="V211" s="189"/>
      <c r="W211" s="205"/>
      <c r="X211" s="100"/>
      <c r="Y211" s="100"/>
      <c r="Z211" s="100"/>
      <c r="AA211" s="100"/>
      <c r="AB211" s="100"/>
      <c r="AC211" s="100"/>
      <c r="AD211" s="100"/>
      <c r="AE211" s="231"/>
      <c r="AF211" s="100"/>
      <c r="AG211" s="100"/>
      <c r="AH211" s="88"/>
      <c r="AI211" s="88"/>
      <c r="AJ211" s="237"/>
      <c r="AL211" s="124"/>
      <c r="AM211" s="124"/>
      <c r="AN211" s="124"/>
      <c r="AO211" s="124"/>
      <c r="AP211" s="124"/>
      <c r="AQ211" s="124"/>
    </row>
    <row r="212" spans="1:45" ht="11.25" customHeight="1" x14ac:dyDescent="0.2">
      <c r="A212" s="195"/>
      <c r="B212" s="37"/>
      <c r="C212" s="37"/>
      <c r="D212" s="37"/>
      <c r="E212" s="37"/>
      <c r="F212" s="37"/>
      <c r="G212" s="37"/>
      <c r="H212" s="37"/>
      <c r="I212" s="37"/>
      <c r="J212" s="42"/>
      <c r="K212" s="37"/>
      <c r="L212" s="37"/>
      <c r="M212" s="37"/>
      <c r="N212" s="37"/>
      <c r="O212" s="37"/>
      <c r="P212" s="37"/>
      <c r="Q212" s="37"/>
      <c r="R212" s="37"/>
      <c r="S212" s="37"/>
      <c r="T212" s="37"/>
      <c r="U212" s="37"/>
      <c r="V212" s="189"/>
      <c r="W212" s="205"/>
      <c r="X212" s="100"/>
      <c r="Y212" s="100"/>
      <c r="Z212" s="100"/>
      <c r="AA212" s="100"/>
      <c r="AB212" s="100"/>
      <c r="AC212" s="100"/>
      <c r="AD212" s="100"/>
      <c r="AE212" s="231"/>
      <c r="AF212" s="100"/>
      <c r="AG212" s="100"/>
      <c r="AH212" s="88"/>
      <c r="AI212" s="88"/>
      <c r="AJ212" s="237"/>
      <c r="AL212" s="124"/>
      <c r="AM212" s="124"/>
      <c r="AN212" s="124"/>
      <c r="AO212" s="124"/>
      <c r="AP212" s="124"/>
      <c r="AQ212" s="124"/>
    </row>
    <row r="213" spans="1:45" ht="11.25" customHeight="1" x14ac:dyDescent="0.2">
      <c r="A213" s="195"/>
      <c r="B213" s="846" t="s">
        <v>81</v>
      </c>
      <c r="C213" s="480"/>
      <c r="D213" s="44"/>
      <c r="E213" s="44"/>
      <c r="F213" s="37"/>
      <c r="G213" s="37"/>
      <c r="H213" s="37"/>
      <c r="I213" s="37"/>
      <c r="J213" s="42"/>
      <c r="K213" s="37"/>
      <c r="L213" s="37"/>
      <c r="M213" s="37"/>
      <c r="N213" s="37"/>
      <c r="O213" s="37"/>
      <c r="P213" s="37"/>
      <c r="Q213" s="37"/>
      <c r="R213" s="37"/>
      <c r="S213" s="37"/>
      <c r="T213" s="37"/>
      <c r="U213" s="37"/>
      <c r="V213" s="189"/>
      <c r="W213" s="205"/>
      <c r="X213" s="100"/>
      <c r="Y213" s="100"/>
      <c r="Z213" s="100"/>
      <c r="AA213" s="100"/>
      <c r="AB213" s="100"/>
      <c r="AC213" s="100"/>
      <c r="AD213" s="100"/>
      <c r="AE213" s="231"/>
      <c r="AF213" s="100"/>
      <c r="AG213" s="100"/>
      <c r="AH213" s="88"/>
      <c r="AI213" s="88"/>
      <c r="AJ213" s="237"/>
      <c r="AL213" s="124"/>
      <c r="AM213" s="124"/>
      <c r="AN213" s="124"/>
      <c r="AO213" s="124"/>
      <c r="AP213" s="124"/>
      <c r="AQ213" s="124"/>
    </row>
    <row r="214" spans="1:45" ht="11.25" customHeight="1" x14ac:dyDescent="0.2">
      <c r="A214" s="195"/>
      <c r="B214" s="847"/>
      <c r="C214" s="479"/>
      <c r="D214" s="37"/>
      <c r="E214" s="37"/>
      <c r="F214" s="37"/>
      <c r="G214" s="37"/>
      <c r="H214" s="37"/>
      <c r="I214" s="37"/>
      <c r="J214" s="42"/>
      <c r="K214" s="37"/>
      <c r="L214" s="37"/>
      <c r="M214" s="37"/>
      <c r="N214" s="37"/>
      <c r="O214" s="37"/>
      <c r="P214" s="37"/>
      <c r="Q214" s="37"/>
      <c r="R214" s="37"/>
      <c r="S214" s="37"/>
      <c r="T214" s="37"/>
      <c r="U214" s="37"/>
      <c r="V214" s="189"/>
      <c r="W214" s="205"/>
      <c r="X214" s="100"/>
      <c r="Y214" s="100"/>
      <c r="Z214" s="100"/>
      <c r="AA214" s="100"/>
      <c r="AB214" s="100"/>
      <c r="AC214" s="100"/>
      <c r="AD214" s="100"/>
      <c r="AE214" s="231"/>
      <c r="AF214" s="100"/>
      <c r="AG214" s="100"/>
      <c r="AH214" s="88"/>
      <c r="AI214" s="88"/>
      <c r="AJ214" s="237"/>
    </row>
    <row r="215" spans="1:45" ht="11.25" customHeight="1" x14ac:dyDescent="0.2">
      <c r="A215" s="195"/>
      <c r="B215" s="843" t="s">
        <v>80</v>
      </c>
      <c r="C215" s="843"/>
      <c r="D215" s="844"/>
      <c r="E215" s="844"/>
      <c r="F215" s="844"/>
      <c r="G215" s="37"/>
      <c r="H215" s="37"/>
      <c r="I215" s="37"/>
      <c r="J215" s="42"/>
      <c r="K215" s="37"/>
      <c r="L215" s="37"/>
      <c r="M215" s="37"/>
      <c r="N215" s="37"/>
      <c r="O215" s="37"/>
      <c r="P215" s="37"/>
      <c r="Q215" s="37"/>
      <c r="R215" s="37"/>
      <c r="S215" s="37"/>
      <c r="T215" s="37"/>
      <c r="U215" s="37"/>
      <c r="V215" s="189"/>
      <c r="W215" s="205"/>
      <c r="X215" s="100"/>
      <c r="Y215" s="100"/>
      <c r="Z215" s="100"/>
      <c r="AA215" s="100"/>
      <c r="AB215" s="100"/>
      <c r="AC215" s="100"/>
      <c r="AD215" s="100"/>
      <c r="AE215" s="231"/>
      <c r="AF215" s="100"/>
      <c r="AG215" s="100"/>
      <c r="AH215" s="88"/>
      <c r="AI215" s="88"/>
      <c r="AJ215" s="237"/>
    </row>
    <row r="216" spans="1:45" ht="11.25" customHeight="1" x14ac:dyDescent="0.2">
      <c r="A216" s="195"/>
      <c r="B216" s="843"/>
      <c r="C216" s="843"/>
      <c r="D216" s="844"/>
      <c r="E216" s="844"/>
      <c r="F216" s="844"/>
      <c r="G216" s="37"/>
      <c r="H216" s="37"/>
      <c r="I216" s="37"/>
      <c r="J216" s="42"/>
      <c r="K216" s="37"/>
      <c r="L216" s="37"/>
      <c r="M216" s="37"/>
      <c r="N216" s="37"/>
      <c r="O216" s="37"/>
      <c r="P216" s="37"/>
      <c r="Q216" s="37"/>
      <c r="R216" s="37"/>
      <c r="S216" s="37"/>
      <c r="T216" s="37"/>
      <c r="U216" s="37"/>
      <c r="V216" s="189"/>
      <c r="W216" s="205"/>
      <c r="X216" s="100"/>
      <c r="Y216" s="100"/>
      <c r="Z216" s="100"/>
      <c r="AA216" s="100"/>
      <c r="AB216" s="100"/>
      <c r="AC216" s="100"/>
      <c r="AD216" s="100"/>
      <c r="AE216" s="231"/>
      <c r="AF216" s="100"/>
      <c r="AG216" s="100"/>
      <c r="AH216" s="97"/>
      <c r="AI216" s="97"/>
      <c r="AJ216" s="237"/>
    </row>
    <row r="217" spans="1:45" s="118" customFormat="1" ht="11.25" customHeight="1" x14ac:dyDescent="0.2">
      <c r="A217" s="195"/>
      <c r="B217" s="843" t="s">
        <v>73</v>
      </c>
      <c r="C217" s="843"/>
      <c r="D217" s="844"/>
      <c r="E217" s="844"/>
      <c r="F217" s="844"/>
      <c r="G217" s="44"/>
      <c r="H217" s="44"/>
      <c r="I217" s="44"/>
      <c r="J217" s="44"/>
      <c r="K217" s="44"/>
      <c r="L217" s="44"/>
      <c r="M217" s="44"/>
      <c r="N217" s="44"/>
      <c r="O217" s="44"/>
      <c r="P217" s="44"/>
      <c r="Q217" s="44"/>
      <c r="R217" s="44"/>
      <c r="S217" s="44"/>
      <c r="T217" s="44"/>
      <c r="U217" s="44"/>
      <c r="V217" s="192"/>
      <c r="W217" s="232"/>
      <c r="X217" s="100"/>
      <c r="Y217" s="100"/>
      <c r="Z217" s="100"/>
      <c r="AA217" s="100"/>
      <c r="AB217" s="100"/>
      <c r="AC217" s="100"/>
      <c r="AD217" s="100"/>
      <c r="AE217" s="231"/>
      <c r="AF217" s="100"/>
      <c r="AG217" s="100"/>
      <c r="AH217" s="88"/>
      <c r="AI217" s="88"/>
      <c r="AJ217" s="237"/>
      <c r="AK217" s="116"/>
    </row>
    <row r="218" spans="1:45" ht="11.25" customHeight="1" x14ac:dyDescent="0.2">
      <c r="A218" s="195"/>
      <c r="B218" s="843"/>
      <c r="C218" s="843"/>
      <c r="D218" s="844"/>
      <c r="E218" s="844"/>
      <c r="F218" s="844"/>
      <c r="G218" s="37"/>
      <c r="H218" s="37"/>
      <c r="I218" s="37"/>
      <c r="J218" s="42"/>
      <c r="K218" s="37"/>
      <c r="L218" s="37"/>
      <c r="M218" s="37"/>
      <c r="N218" s="37"/>
      <c r="O218" s="37"/>
      <c r="P218" s="37"/>
      <c r="Q218" s="37"/>
      <c r="R218" s="37"/>
      <c r="S218" s="37"/>
      <c r="T218" s="37"/>
      <c r="U218" s="37"/>
      <c r="V218" s="189"/>
      <c r="W218" s="205"/>
      <c r="X218" s="100"/>
      <c r="Y218" s="100"/>
      <c r="Z218" s="100"/>
      <c r="AA218" s="100"/>
      <c r="AB218" s="100"/>
      <c r="AC218" s="100"/>
      <c r="AD218" s="100"/>
      <c r="AE218" s="231"/>
      <c r="AF218" s="100"/>
      <c r="AG218" s="100"/>
      <c r="AH218" s="88"/>
      <c r="AI218" s="88"/>
      <c r="AJ218" s="237"/>
    </row>
    <row r="219" spans="1:45" ht="11.25" customHeight="1" x14ac:dyDescent="0.2">
      <c r="A219" s="195"/>
      <c r="B219" s="843" t="s">
        <v>23</v>
      </c>
      <c r="C219" s="843"/>
      <c r="D219" s="844"/>
      <c r="E219" s="844"/>
      <c r="F219" s="844"/>
      <c r="G219" s="37"/>
      <c r="H219" s="37"/>
      <c r="I219" s="37"/>
      <c r="J219" s="42"/>
      <c r="K219" s="37"/>
      <c r="L219" s="37"/>
      <c r="M219" s="37"/>
      <c r="N219" s="37"/>
      <c r="O219" s="37"/>
      <c r="P219" s="37"/>
      <c r="Q219" s="37"/>
      <c r="R219" s="37"/>
      <c r="S219" s="37"/>
      <c r="T219" s="37"/>
      <c r="U219" s="37"/>
      <c r="V219" s="189"/>
      <c r="W219" s="205"/>
      <c r="X219" s="100"/>
      <c r="Y219" s="100"/>
      <c r="Z219" s="100"/>
      <c r="AA219" s="100"/>
      <c r="AB219" s="100"/>
      <c r="AC219" s="100"/>
      <c r="AD219" s="100"/>
      <c r="AE219" s="231"/>
      <c r="AF219" s="100"/>
      <c r="AG219" s="100"/>
      <c r="AH219" s="88"/>
      <c r="AI219" s="88"/>
      <c r="AJ219" s="237"/>
    </row>
    <row r="220" spans="1:45" ht="11.25" customHeight="1" x14ac:dyDescent="0.2">
      <c r="A220" s="195"/>
      <c r="B220" s="843"/>
      <c r="C220" s="843"/>
      <c r="D220" s="844"/>
      <c r="E220" s="844"/>
      <c r="F220" s="844"/>
      <c r="G220" s="37"/>
      <c r="H220" s="37"/>
      <c r="I220" s="37"/>
      <c r="J220" s="42"/>
      <c r="K220" s="37"/>
      <c r="L220" s="37"/>
      <c r="M220" s="37"/>
      <c r="N220" s="37"/>
      <c r="O220" s="37"/>
      <c r="P220" s="37"/>
      <c r="Q220" s="37"/>
      <c r="R220" s="37"/>
      <c r="S220" s="37"/>
      <c r="T220" s="37"/>
      <c r="U220" s="37"/>
      <c r="V220" s="189"/>
      <c r="W220" s="205"/>
      <c r="X220" s="100"/>
      <c r="Y220" s="100"/>
      <c r="Z220" s="100"/>
      <c r="AA220" s="100"/>
      <c r="AB220" s="100"/>
      <c r="AC220" s="100"/>
      <c r="AD220" s="100"/>
      <c r="AE220" s="231"/>
      <c r="AF220" s="100"/>
      <c r="AG220" s="100"/>
      <c r="AH220" s="88"/>
      <c r="AI220" s="88"/>
      <c r="AJ220" s="237"/>
    </row>
    <row r="221" spans="1:45" ht="11.25" customHeight="1" x14ac:dyDescent="0.2">
      <c r="A221" s="195"/>
      <c r="B221" s="843" t="s">
        <v>77</v>
      </c>
      <c r="C221" s="843"/>
      <c r="D221" s="844"/>
      <c r="E221" s="844"/>
      <c r="F221" s="844"/>
      <c r="G221" s="37"/>
      <c r="H221" s="37"/>
      <c r="I221" s="37"/>
      <c r="J221" s="42"/>
      <c r="K221" s="37"/>
      <c r="L221" s="37"/>
      <c r="M221" s="37"/>
      <c r="N221" s="37"/>
      <c r="O221" s="37"/>
      <c r="P221" s="37"/>
      <c r="Q221" s="37"/>
      <c r="R221" s="37"/>
      <c r="S221" s="37"/>
      <c r="T221" s="37"/>
      <c r="U221" s="37"/>
      <c r="V221" s="189"/>
      <c r="W221" s="205"/>
      <c r="X221" s="100"/>
      <c r="Y221" s="100"/>
      <c r="Z221" s="100"/>
      <c r="AA221" s="100"/>
      <c r="AB221" s="100"/>
      <c r="AC221" s="100"/>
      <c r="AD221" s="100"/>
      <c r="AE221" s="231"/>
      <c r="AF221" s="100"/>
      <c r="AG221" s="100"/>
      <c r="AH221" s="88"/>
      <c r="AI221" s="88"/>
      <c r="AJ221" s="237"/>
    </row>
    <row r="222" spans="1:45" ht="11.25" customHeight="1" x14ac:dyDescent="0.2">
      <c r="A222" s="195"/>
      <c r="B222" s="843"/>
      <c r="C222" s="843"/>
      <c r="D222" s="844"/>
      <c r="E222" s="844"/>
      <c r="F222" s="844"/>
      <c r="G222" s="37"/>
      <c r="H222" s="37"/>
      <c r="I222" s="37"/>
      <c r="J222" s="42"/>
      <c r="K222" s="37"/>
      <c r="L222" s="37"/>
      <c r="M222" s="37"/>
      <c r="N222" s="37"/>
      <c r="O222" s="37"/>
      <c r="P222" s="37"/>
      <c r="Q222" s="37"/>
      <c r="R222" s="37"/>
      <c r="S222" s="37"/>
      <c r="T222" s="37"/>
      <c r="U222" s="37"/>
      <c r="V222" s="189"/>
      <c r="W222" s="205"/>
      <c r="X222" s="100"/>
      <c r="Y222" s="100"/>
      <c r="Z222" s="100"/>
      <c r="AA222" s="100"/>
      <c r="AB222" s="100"/>
      <c r="AC222" s="100"/>
      <c r="AD222" s="100"/>
      <c r="AE222" s="231"/>
      <c r="AF222" s="100"/>
      <c r="AG222" s="100"/>
      <c r="AH222" s="88"/>
      <c r="AI222" s="88"/>
      <c r="AJ222" s="237"/>
    </row>
    <row r="223" spans="1:45" ht="11.25" customHeight="1" x14ac:dyDescent="0.2">
      <c r="A223" s="195"/>
      <c r="B223" s="843" t="s">
        <v>62</v>
      </c>
      <c r="C223" s="843"/>
      <c r="D223" s="844"/>
      <c r="E223" s="844"/>
      <c r="F223" s="844"/>
      <c r="G223" s="37"/>
      <c r="H223" s="37"/>
      <c r="I223" s="37"/>
      <c r="J223" s="42"/>
      <c r="K223" s="37"/>
      <c r="L223" s="37"/>
      <c r="M223" s="37"/>
      <c r="N223" s="37"/>
      <c r="O223" s="37"/>
      <c r="P223" s="37"/>
      <c r="Q223" s="37"/>
      <c r="R223" s="37"/>
      <c r="S223" s="37"/>
      <c r="T223" s="37"/>
      <c r="U223" s="37"/>
      <c r="V223" s="189"/>
      <c r="W223" s="205"/>
      <c r="X223" s="100"/>
      <c r="Y223" s="100"/>
      <c r="Z223" s="100"/>
      <c r="AA223" s="100"/>
      <c r="AB223" s="100"/>
      <c r="AC223" s="100"/>
      <c r="AD223" s="100"/>
      <c r="AE223" s="231"/>
      <c r="AF223" s="100"/>
      <c r="AG223" s="100"/>
      <c r="AH223" s="88"/>
      <c r="AI223" s="88"/>
      <c r="AJ223" s="237"/>
    </row>
    <row r="224" spans="1:45" ht="11.25" customHeight="1" x14ac:dyDescent="0.2">
      <c r="A224" s="195"/>
      <c r="B224" s="843"/>
      <c r="C224" s="843"/>
      <c r="D224" s="844"/>
      <c r="E224" s="844"/>
      <c r="F224" s="844"/>
      <c r="G224" s="37"/>
      <c r="H224" s="37"/>
      <c r="I224" s="37"/>
      <c r="J224" s="42"/>
      <c r="K224" s="37"/>
      <c r="L224" s="37"/>
      <c r="M224" s="37"/>
      <c r="N224" s="37"/>
      <c r="O224" s="37"/>
      <c r="P224" s="37"/>
      <c r="Q224" s="37"/>
      <c r="R224" s="37"/>
      <c r="S224" s="37"/>
      <c r="T224" s="37"/>
      <c r="U224" s="37"/>
      <c r="V224" s="189"/>
      <c r="W224" s="205"/>
      <c r="X224" s="100"/>
      <c r="Y224" s="100"/>
      <c r="Z224" s="100"/>
      <c r="AA224" s="100"/>
      <c r="AB224" s="100"/>
      <c r="AC224" s="100"/>
      <c r="AD224" s="100"/>
      <c r="AE224" s="231"/>
      <c r="AF224" s="100"/>
      <c r="AG224" s="100"/>
      <c r="AH224" s="88"/>
      <c r="AI224" s="88"/>
      <c r="AJ224" s="237"/>
    </row>
    <row r="225" spans="1:36" ht="11.25" customHeight="1" x14ac:dyDescent="0.2">
      <c r="A225" s="195"/>
      <c r="B225" s="843" t="s">
        <v>33</v>
      </c>
      <c r="C225" s="843"/>
      <c r="D225" s="844"/>
      <c r="E225" s="844"/>
      <c r="F225" s="844"/>
      <c r="G225" s="37"/>
      <c r="H225" s="37"/>
      <c r="I225" s="37"/>
      <c r="J225" s="42"/>
      <c r="K225" s="37"/>
      <c r="L225" s="37"/>
      <c r="M225" s="37"/>
      <c r="N225" s="37"/>
      <c r="O225" s="37"/>
      <c r="P225" s="37"/>
      <c r="Q225" s="37"/>
      <c r="R225" s="37"/>
      <c r="S225" s="37"/>
      <c r="T225" s="37"/>
      <c r="U225" s="37"/>
      <c r="V225" s="189"/>
      <c r="W225" s="205"/>
      <c r="X225" s="100"/>
      <c r="Y225" s="100"/>
      <c r="Z225" s="100"/>
      <c r="AA225" s="100"/>
      <c r="AB225" s="100"/>
      <c r="AC225" s="100"/>
      <c r="AD225" s="100"/>
      <c r="AE225" s="231"/>
      <c r="AF225" s="100"/>
      <c r="AG225" s="100"/>
      <c r="AH225" s="88"/>
      <c r="AI225" s="88"/>
      <c r="AJ225" s="237"/>
    </row>
    <row r="226" spans="1:36" ht="11.25" customHeight="1" x14ac:dyDescent="0.2">
      <c r="A226" s="195"/>
      <c r="B226" s="843"/>
      <c r="C226" s="843"/>
      <c r="D226" s="844"/>
      <c r="E226" s="844"/>
      <c r="F226" s="844"/>
      <c r="G226" s="37"/>
      <c r="H226" s="37"/>
      <c r="I226" s="37"/>
      <c r="J226" s="42"/>
      <c r="K226" s="37"/>
      <c r="L226" s="37"/>
      <c r="M226" s="37"/>
      <c r="N226" s="37"/>
      <c r="O226" s="37"/>
      <c r="P226" s="37"/>
      <c r="Q226" s="37"/>
      <c r="R226" s="37"/>
      <c r="S226" s="37"/>
      <c r="T226" s="37"/>
      <c r="U226" s="37"/>
      <c r="V226" s="189"/>
      <c r="W226" s="205"/>
      <c r="X226" s="100"/>
      <c r="Y226" s="100"/>
      <c r="Z226" s="100"/>
      <c r="AA226" s="100"/>
      <c r="AB226" s="100"/>
      <c r="AC226" s="100"/>
      <c r="AD226" s="100"/>
      <c r="AE226" s="231"/>
      <c r="AF226" s="100"/>
      <c r="AG226" s="100"/>
      <c r="AH226" s="88"/>
      <c r="AI226" s="88"/>
      <c r="AJ226" s="237"/>
    </row>
    <row r="227" spans="1:36" ht="11.25" customHeight="1" x14ac:dyDescent="0.2">
      <c r="A227" s="195"/>
      <c r="B227" s="843" t="s">
        <v>28</v>
      </c>
      <c r="C227" s="843"/>
      <c r="D227" s="844"/>
      <c r="E227" s="844"/>
      <c r="F227" s="844"/>
      <c r="G227" s="37"/>
      <c r="H227" s="37"/>
      <c r="I227" s="37"/>
      <c r="J227" s="42"/>
      <c r="K227" s="37"/>
      <c r="L227" s="37"/>
      <c r="M227" s="37"/>
      <c r="N227" s="37"/>
      <c r="O227" s="37"/>
      <c r="P227" s="37"/>
      <c r="Q227" s="37"/>
      <c r="R227" s="37"/>
      <c r="S227" s="37"/>
      <c r="T227" s="37"/>
      <c r="U227" s="37"/>
      <c r="V227" s="189"/>
      <c r="W227" s="205"/>
      <c r="X227" s="100"/>
      <c r="Y227" s="100"/>
      <c r="Z227" s="100"/>
      <c r="AA227" s="100"/>
      <c r="AB227" s="100"/>
      <c r="AC227" s="100"/>
      <c r="AD227" s="100"/>
      <c r="AE227" s="231"/>
      <c r="AF227" s="100"/>
      <c r="AG227" s="100"/>
      <c r="AH227" s="88"/>
      <c r="AI227" s="88"/>
      <c r="AJ227" s="237"/>
    </row>
    <row r="228" spans="1:36" ht="11.25" customHeight="1" x14ac:dyDescent="0.2">
      <c r="A228" s="195"/>
      <c r="B228" s="843"/>
      <c r="C228" s="843"/>
      <c r="D228" s="844"/>
      <c r="E228" s="844"/>
      <c r="F228" s="844"/>
      <c r="G228" s="37"/>
      <c r="H228" s="37"/>
      <c r="I228" s="37"/>
      <c r="J228" s="42"/>
      <c r="K228" s="37"/>
      <c r="L228" s="37"/>
      <c r="M228" s="37"/>
      <c r="N228" s="37"/>
      <c r="O228" s="37"/>
      <c r="P228" s="37"/>
      <c r="Q228" s="37"/>
      <c r="R228" s="37"/>
      <c r="S228" s="37"/>
      <c r="T228" s="37"/>
      <c r="U228" s="37"/>
      <c r="V228" s="189"/>
      <c r="W228" s="205"/>
      <c r="X228" s="100"/>
      <c r="Y228" s="100"/>
      <c r="Z228" s="100"/>
      <c r="AA228" s="100"/>
      <c r="AB228" s="100"/>
      <c r="AC228" s="100"/>
      <c r="AD228" s="100"/>
      <c r="AE228" s="231"/>
      <c r="AF228" s="100"/>
      <c r="AG228" s="100"/>
      <c r="AH228" s="88"/>
      <c r="AI228" s="88"/>
      <c r="AJ228" s="237"/>
    </row>
    <row r="229" spans="1:36" ht="11.25" customHeight="1" x14ac:dyDescent="0.2">
      <c r="A229" s="195"/>
      <c r="B229" s="843" t="s">
        <v>37</v>
      </c>
      <c r="C229" s="843"/>
      <c r="D229" s="844"/>
      <c r="E229" s="844"/>
      <c r="F229" s="844"/>
      <c r="G229" s="37"/>
      <c r="H229" s="37"/>
      <c r="I229" s="37"/>
      <c r="J229" s="42"/>
      <c r="K229" s="37"/>
      <c r="L229" s="37"/>
      <c r="M229" s="37"/>
      <c r="N229" s="37"/>
      <c r="O229" s="37"/>
      <c r="P229" s="37"/>
      <c r="Q229" s="37"/>
      <c r="R229" s="37"/>
      <c r="S229" s="37"/>
      <c r="T229" s="37"/>
      <c r="U229" s="37"/>
      <c r="V229" s="189"/>
      <c r="W229" s="205"/>
      <c r="X229" s="100"/>
      <c r="Y229" s="100"/>
      <c r="Z229" s="100"/>
      <c r="AA229" s="100"/>
      <c r="AB229" s="100"/>
      <c r="AC229" s="100"/>
      <c r="AD229" s="100"/>
      <c r="AE229" s="231"/>
      <c r="AF229" s="100"/>
      <c r="AG229" s="100"/>
      <c r="AH229" s="88"/>
      <c r="AI229" s="88"/>
      <c r="AJ229" s="237"/>
    </row>
    <row r="230" spans="1:36" ht="11.25" customHeight="1" x14ac:dyDescent="0.2">
      <c r="A230" s="195"/>
      <c r="B230" s="843"/>
      <c r="C230" s="843"/>
      <c r="D230" s="844"/>
      <c r="E230" s="844"/>
      <c r="F230" s="844"/>
      <c r="G230" s="37"/>
      <c r="H230" s="37"/>
      <c r="I230" s="37"/>
      <c r="J230" s="42"/>
      <c r="K230" s="37"/>
      <c r="L230" s="37"/>
      <c r="M230" s="37"/>
      <c r="N230" s="37"/>
      <c r="O230" s="37"/>
      <c r="P230" s="37"/>
      <c r="Q230" s="37"/>
      <c r="R230" s="37"/>
      <c r="S230" s="37"/>
      <c r="T230" s="37"/>
      <c r="U230" s="37"/>
      <c r="V230" s="189"/>
      <c r="W230" s="205"/>
      <c r="X230" s="100"/>
      <c r="Y230" s="100"/>
      <c r="Z230" s="100"/>
      <c r="AA230" s="100"/>
      <c r="AB230" s="100"/>
      <c r="AC230" s="100"/>
      <c r="AD230" s="100"/>
      <c r="AE230" s="231"/>
      <c r="AF230" s="100"/>
      <c r="AG230" s="100"/>
      <c r="AH230" s="88"/>
      <c r="AI230" s="88"/>
      <c r="AJ230" s="237"/>
    </row>
    <row r="231" spans="1:36" ht="11.25" customHeight="1" x14ac:dyDescent="0.2">
      <c r="A231" s="195"/>
      <c r="B231" s="843" t="s">
        <v>24</v>
      </c>
      <c r="C231" s="843"/>
      <c r="D231" s="844"/>
      <c r="E231" s="844"/>
      <c r="F231" s="844"/>
      <c r="G231" s="37"/>
      <c r="H231" s="37"/>
      <c r="I231" s="37"/>
      <c r="J231" s="42"/>
      <c r="K231" s="37"/>
      <c r="L231" s="37"/>
      <c r="M231" s="37"/>
      <c r="N231" s="37"/>
      <c r="O231" s="37"/>
      <c r="P231" s="37"/>
      <c r="Q231" s="37"/>
      <c r="R231" s="37"/>
      <c r="S231" s="37"/>
      <c r="T231" s="37"/>
      <c r="U231" s="37"/>
      <c r="V231" s="189"/>
      <c r="W231" s="205"/>
      <c r="X231" s="100"/>
      <c r="Y231" s="100"/>
      <c r="Z231" s="100"/>
      <c r="AA231" s="100"/>
      <c r="AB231" s="100"/>
      <c r="AC231" s="100"/>
      <c r="AD231" s="100"/>
      <c r="AE231" s="231"/>
      <c r="AF231" s="100"/>
      <c r="AG231" s="100"/>
      <c r="AH231" s="88"/>
      <c r="AI231" s="88"/>
      <c r="AJ231" s="237"/>
    </row>
    <row r="232" spans="1:36" ht="11.25" customHeight="1" x14ac:dyDescent="0.2">
      <c r="A232" s="195"/>
      <c r="B232" s="843"/>
      <c r="C232" s="843"/>
      <c r="D232" s="844"/>
      <c r="E232" s="844"/>
      <c r="F232" s="844"/>
      <c r="G232" s="37"/>
      <c r="H232" s="37"/>
      <c r="I232" s="37"/>
      <c r="J232" s="42"/>
      <c r="K232" s="37"/>
      <c r="L232" s="37"/>
      <c r="M232" s="37"/>
      <c r="N232" s="37"/>
      <c r="O232" s="37"/>
      <c r="P232" s="37"/>
      <c r="Q232" s="37"/>
      <c r="R232" s="37"/>
      <c r="S232" s="37"/>
      <c r="T232" s="37"/>
      <c r="U232" s="37"/>
      <c r="V232" s="189"/>
      <c r="W232" s="205"/>
      <c r="X232" s="100"/>
      <c r="Y232" s="100"/>
      <c r="Z232" s="100"/>
      <c r="AA232" s="100"/>
      <c r="AB232" s="100"/>
      <c r="AC232" s="100"/>
      <c r="AD232" s="100"/>
      <c r="AE232" s="231"/>
      <c r="AF232" s="100"/>
      <c r="AG232" s="100"/>
      <c r="AH232" s="88"/>
      <c r="AI232" s="88"/>
      <c r="AJ232" s="237"/>
    </row>
    <row r="233" spans="1:36" ht="11.25" customHeight="1" x14ac:dyDescent="0.2">
      <c r="A233" s="195"/>
      <c r="B233" s="843" t="s">
        <v>25</v>
      </c>
      <c r="C233" s="843"/>
      <c r="D233" s="844"/>
      <c r="E233" s="844"/>
      <c r="F233" s="844"/>
      <c r="G233" s="37"/>
      <c r="H233" s="37"/>
      <c r="I233" s="37"/>
      <c r="J233" s="42"/>
      <c r="K233" s="37"/>
      <c r="L233" s="37"/>
      <c r="M233" s="37"/>
      <c r="N233" s="37"/>
      <c r="O233" s="37"/>
      <c r="P233" s="37"/>
      <c r="Q233" s="37"/>
      <c r="R233" s="37"/>
      <c r="S233" s="37"/>
      <c r="T233" s="37"/>
      <c r="U233" s="37"/>
      <c r="V233" s="189"/>
      <c r="W233" s="205"/>
      <c r="X233" s="100"/>
      <c r="Y233" s="100"/>
      <c r="Z233" s="100"/>
      <c r="AA233" s="100"/>
      <c r="AB233" s="100"/>
      <c r="AC233" s="100"/>
      <c r="AD233" s="100"/>
      <c r="AE233" s="231"/>
      <c r="AF233" s="100"/>
      <c r="AG233" s="100"/>
      <c r="AH233" s="88"/>
      <c r="AI233" s="88"/>
      <c r="AJ233" s="237"/>
    </row>
    <row r="234" spans="1:36" ht="11.25" customHeight="1" x14ac:dyDescent="0.2">
      <c r="A234" s="195"/>
      <c r="B234" s="844"/>
      <c r="C234" s="844"/>
      <c r="D234" s="844"/>
      <c r="E234" s="844"/>
      <c r="F234" s="844"/>
      <c r="G234" s="37"/>
      <c r="H234" s="37"/>
      <c r="I234" s="37"/>
      <c r="J234" s="42"/>
      <c r="K234" s="37"/>
      <c r="L234" s="37"/>
      <c r="M234" s="37"/>
      <c r="N234" s="37"/>
      <c r="O234" s="37"/>
      <c r="P234" s="37"/>
      <c r="Q234" s="37"/>
      <c r="R234" s="37"/>
      <c r="S234" s="37"/>
      <c r="T234" s="37"/>
      <c r="U234" s="37"/>
      <c r="V234" s="189"/>
      <c r="W234" s="205"/>
      <c r="X234" s="100"/>
      <c r="Y234" s="100"/>
      <c r="Z234" s="100"/>
      <c r="AA234" s="100"/>
      <c r="AB234" s="100"/>
      <c r="AC234" s="100"/>
      <c r="AD234" s="100"/>
      <c r="AE234" s="231"/>
      <c r="AF234" s="100"/>
      <c r="AG234" s="100"/>
      <c r="AH234" s="88"/>
      <c r="AI234" s="88"/>
      <c r="AJ234" s="237"/>
    </row>
    <row r="235" spans="1:36" ht="11.25" customHeight="1" x14ac:dyDescent="0.2">
      <c r="A235" s="195"/>
      <c r="B235" s="843" t="s">
        <v>26</v>
      </c>
      <c r="C235" s="843"/>
      <c r="D235" s="844"/>
      <c r="E235" s="844"/>
      <c r="F235" s="844"/>
      <c r="G235" s="37"/>
      <c r="H235" s="37"/>
      <c r="I235" s="37"/>
      <c r="J235" s="42"/>
      <c r="K235" s="37"/>
      <c r="L235" s="37"/>
      <c r="M235" s="37"/>
      <c r="N235" s="37"/>
      <c r="O235" s="37"/>
      <c r="P235" s="37"/>
      <c r="Q235" s="37"/>
      <c r="R235" s="37"/>
      <c r="S235" s="37"/>
      <c r="T235" s="37"/>
      <c r="U235" s="37"/>
      <c r="V235" s="189"/>
      <c r="W235" s="205"/>
      <c r="X235" s="100"/>
      <c r="Y235" s="100"/>
      <c r="Z235" s="100"/>
      <c r="AA235" s="100"/>
      <c r="AB235" s="100"/>
      <c r="AC235" s="100"/>
      <c r="AD235" s="100"/>
      <c r="AE235" s="231"/>
      <c r="AF235" s="100"/>
      <c r="AG235" s="100"/>
      <c r="AH235" s="88"/>
      <c r="AI235" s="88"/>
      <c r="AJ235" s="237"/>
    </row>
    <row r="236" spans="1:36" ht="11.25" customHeight="1" x14ac:dyDescent="0.2">
      <c r="A236" s="195"/>
      <c r="B236" s="843"/>
      <c r="C236" s="843"/>
      <c r="D236" s="844"/>
      <c r="E236" s="844"/>
      <c r="F236" s="844"/>
      <c r="G236" s="37"/>
      <c r="H236" s="37"/>
      <c r="I236" s="37"/>
      <c r="J236" s="42"/>
      <c r="K236" s="37"/>
      <c r="L236" s="37"/>
      <c r="M236" s="37"/>
      <c r="N236" s="37"/>
      <c r="O236" s="37"/>
      <c r="P236" s="37"/>
      <c r="Q236" s="37"/>
      <c r="R236" s="37"/>
      <c r="S236" s="37"/>
      <c r="T236" s="37"/>
      <c r="U236" s="37"/>
      <c r="V236" s="189"/>
      <c r="W236" s="205"/>
      <c r="X236" s="100"/>
      <c r="Y236" s="100"/>
      <c r="Z236" s="100"/>
      <c r="AA236" s="100"/>
      <c r="AB236" s="100"/>
      <c r="AC236" s="100"/>
      <c r="AD236" s="100"/>
      <c r="AE236" s="231"/>
      <c r="AF236" s="100"/>
      <c r="AG236" s="100"/>
      <c r="AH236" s="88"/>
      <c r="AI236" s="88"/>
      <c r="AJ236" s="237"/>
    </row>
    <row r="237" spans="1:36" ht="11.25" customHeight="1" x14ac:dyDescent="0.2">
      <c r="A237" s="195"/>
      <c r="B237" s="843" t="s">
        <v>38</v>
      </c>
      <c r="C237" s="843"/>
      <c r="D237" s="844"/>
      <c r="E237" s="844"/>
      <c r="F237" s="844"/>
      <c r="G237" s="37"/>
      <c r="H237" s="37"/>
      <c r="I237" s="37"/>
      <c r="J237" s="42"/>
      <c r="K237" s="37"/>
      <c r="L237" s="37"/>
      <c r="M237" s="37"/>
      <c r="N237" s="37"/>
      <c r="O237" s="37"/>
      <c r="P237" s="37"/>
      <c r="Q237" s="37"/>
      <c r="R237" s="37"/>
      <c r="S237" s="37"/>
      <c r="T237" s="37"/>
      <c r="U237" s="37"/>
      <c r="V237" s="189"/>
      <c r="W237" s="205"/>
      <c r="X237" s="100"/>
      <c r="Y237" s="100"/>
      <c r="Z237" s="100"/>
      <c r="AA237" s="100"/>
      <c r="AB237" s="100"/>
      <c r="AC237" s="100"/>
      <c r="AD237" s="100"/>
      <c r="AE237" s="231"/>
      <c r="AF237" s="100"/>
      <c r="AG237" s="100"/>
      <c r="AH237" s="88"/>
      <c r="AI237" s="88"/>
      <c r="AJ237" s="237"/>
    </row>
    <row r="238" spans="1:36" ht="11.25" customHeight="1" x14ac:dyDescent="0.2">
      <c r="A238" s="195"/>
      <c r="B238" s="843"/>
      <c r="C238" s="843"/>
      <c r="D238" s="844"/>
      <c r="E238" s="844"/>
      <c r="F238" s="844"/>
      <c r="G238" s="37"/>
      <c r="H238" s="37"/>
      <c r="I238" s="37"/>
      <c r="J238" s="42"/>
      <c r="K238" s="37"/>
      <c r="L238" s="37"/>
      <c r="M238" s="37"/>
      <c r="N238" s="37"/>
      <c r="O238" s="37"/>
      <c r="P238" s="37"/>
      <c r="Q238" s="37"/>
      <c r="R238" s="37"/>
      <c r="S238" s="37"/>
      <c r="T238" s="37"/>
      <c r="U238" s="37"/>
      <c r="V238" s="189"/>
      <c r="W238" s="205"/>
      <c r="X238" s="100"/>
      <c r="Y238" s="100"/>
      <c r="Z238" s="100"/>
      <c r="AA238" s="100"/>
      <c r="AB238" s="100"/>
      <c r="AC238" s="100"/>
      <c r="AD238" s="100"/>
      <c r="AE238" s="231"/>
      <c r="AF238" s="100"/>
      <c r="AG238" s="100"/>
      <c r="AH238" s="88"/>
      <c r="AI238" s="88"/>
      <c r="AJ238" s="237"/>
    </row>
    <row r="239" spans="1:36" ht="11.25" customHeight="1" x14ac:dyDescent="0.2">
      <c r="A239" s="195"/>
      <c r="B239" s="843" t="s">
        <v>27</v>
      </c>
      <c r="C239" s="843"/>
      <c r="D239" s="844"/>
      <c r="E239" s="844"/>
      <c r="F239" s="844"/>
      <c r="G239" s="37"/>
      <c r="H239" s="37"/>
      <c r="I239" s="37"/>
      <c r="J239" s="42"/>
      <c r="K239" s="37"/>
      <c r="L239" s="37"/>
      <c r="M239" s="37"/>
      <c r="N239" s="37"/>
      <c r="O239" s="37"/>
      <c r="P239" s="37"/>
      <c r="Q239" s="37"/>
      <c r="R239" s="37"/>
      <c r="S239" s="37"/>
      <c r="T239" s="37"/>
      <c r="U239" s="37"/>
      <c r="V239" s="189"/>
      <c r="W239" s="205"/>
      <c r="X239" s="100"/>
      <c r="Y239" s="100"/>
      <c r="Z239" s="100"/>
      <c r="AA239" s="100"/>
      <c r="AB239" s="100"/>
      <c r="AC239" s="100"/>
      <c r="AD239" s="100"/>
      <c r="AE239" s="231"/>
      <c r="AF239" s="100"/>
      <c r="AG239" s="100"/>
      <c r="AH239" s="88"/>
      <c r="AI239" s="88"/>
      <c r="AJ239" s="237"/>
    </row>
    <row r="240" spans="1:36" ht="11.25" customHeight="1" x14ac:dyDescent="0.2">
      <c r="A240" s="195"/>
      <c r="B240" s="843"/>
      <c r="C240" s="843"/>
      <c r="D240" s="844"/>
      <c r="E240" s="844"/>
      <c r="F240" s="844"/>
      <c r="G240" s="37"/>
      <c r="H240" s="37"/>
      <c r="I240" s="37"/>
      <c r="J240" s="42"/>
      <c r="K240" s="37"/>
      <c r="L240" s="37"/>
      <c r="M240" s="37"/>
      <c r="N240" s="37"/>
      <c r="O240" s="37"/>
      <c r="P240" s="37"/>
      <c r="Q240" s="37"/>
      <c r="R240" s="37"/>
      <c r="S240" s="37"/>
      <c r="T240" s="37"/>
      <c r="U240" s="37"/>
      <c r="V240" s="189"/>
      <c r="W240" s="205"/>
      <c r="X240" s="100"/>
      <c r="Y240" s="100"/>
      <c r="Z240" s="100"/>
      <c r="AA240" s="100"/>
      <c r="AB240" s="100"/>
      <c r="AC240" s="100"/>
      <c r="AD240" s="100"/>
      <c r="AE240" s="231"/>
      <c r="AF240" s="100"/>
      <c r="AG240" s="100"/>
      <c r="AH240" s="88"/>
      <c r="AI240" s="88"/>
      <c r="AJ240" s="237"/>
    </row>
    <row r="241" spans="1:45" ht="18.75" customHeight="1" x14ac:dyDescent="0.2">
      <c r="A241" s="196"/>
      <c r="B241" s="197"/>
      <c r="C241" s="197"/>
      <c r="D241" s="197"/>
      <c r="E241" s="197"/>
      <c r="F241" s="197"/>
      <c r="G241" s="197"/>
      <c r="H241" s="197"/>
      <c r="I241" s="197"/>
      <c r="J241" s="198"/>
      <c r="K241" s="197"/>
      <c r="L241" s="197"/>
      <c r="M241" s="197"/>
      <c r="N241" s="197"/>
      <c r="O241" s="197"/>
      <c r="P241" s="197"/>
      <c r="Q241" s="197"/>
      <c r="R241" s="197"/>
      <c r="S241" s="197"/>
      <c r="T241" s="197"/>
      <c r="U241" s="197"/>
      <c r="V241" s="193"/>
      <c r="W241" s="243"/>
      <c r="Z241" s="244"/>
      <c r="AA241" s="244"/>
      <c r="AB241" s="244"/>
      <c r="AC241" s="244"/>
      <c r="AD241" s="244"/>
      <c r="AE241" s="244"/>
      <c r="AF241" s="244"/>
      <c r="AG241" s="244"/>
      <c r="AH241" s="244"/>
      <c r="AI241" s="141"/>
      <c r="AJ241" s="130"/>
    </row>
    <row r="242" spans="1:45" s="123" customFormat="1" ht="11.25" customHeight="1" x14ac:dyDescent="0.2">
      <c r="A242" s="116"/>
      <c r="B242" s="116"/>
      <c r="C242" s="116"/>
      <c r="D242" s="116"/>
      <c r="E242" s="116"/>
      <c r="F242" s="116"/>
      <c r="G242" s="116"/>
      <c r="H242" s="116"/>
      <c r="I242" s="116"/>
      <c r="J242" s="143"/>
      <c r="K242" s="116"/>
      <c r="L242" s="116"/>
      <c r="M242" s="116"/>
      <c r="N242" s="116"/>
      <c r="O242" s="116"/>
      <c r="P242" s="116"/>
      <c r="Q242" s="116"/>
      <c r="R242" s="116"/>
      <c r="S242" s="116"/>
      <c r="T242" s="116"/>
      <c r="U242" s="116"/>
      <c r="V242" s="245"/>
      <c r="X242" s="124"/>
      <c r="Y242" s="124"/>
      <c r="Z242" s="124"/>
      <c r="AA242" s="124"/>
      <c r="AB242" s="124"/>
      <c r="AC242" s="124"/>
      <c r="AD242" s="124"/>
      <c r="AE242" s="124"/>
      <c r="AF242" s="124"/>
      <c r="AG242" s="124"/>
      <c r="AH242" s="124"/>
      <c r="AI242" s="116"/>
      <c r="AJ242" s="116"/>
      <c r="AK242" s="116"/>
      <c r="AL242" s="116"/>
      <c r="AM242" s="116"/>
      <c r="AN242" s="116"/>
      <c r="AO242" s="116"/>
      <c r="AP242" s="116"/>
      <c r="AQ242" s="116"/>
      <c r="AR242" s="116"/>
      <c r="AS242" s="116"/>
    </row>
    <row r="368" spans="37:37" ht="11.25" customHeight="1" x14ac:dyDescent="0.2">
      <c r="AK368" s="116" t="b">
        <v>1</v>
      </c>
    </row>
  </sheetData>
  <sheetProtection sheet="1" objects="1" scenarios="1"/>
  <mergeCells count="44">
    <mergeCell ref="AB39:AB40"/>
    <mergeCell ref="M63:O63"/>
    <mergeCell ref="Q63:T63"/>
    <mergeCell ref="B5:T6"/>
    <mergeCell ref="D7:H7"/>
    <mergeCell ref="I7:I8"/>
    <mergeCell ref="K7:O7"/>
    <mergeCell ref="P7:P8"/>
    <mergeCell ref="R7:T7"/>
    <mergeCell ref="B7:B8"/>
    <mergeCell ref="B107:I108"/>
    <mergeCell ref="B34:T34"/>
    <mergeCell ref="A36:U36"/>
    <mergeCell ref="A37:U37"/>
    <mergeCell ref="AA39:AA40"/>
    <mergeCell ref="A69:U69"/>
    <mergeCell ref="A70:U70"/>
    <mergeCell ref="A104:U104"/>
    <mergeCell ref="A105:U105"/>
    <mergeCell ref="S64:T64"/>
    <mergeCell ref="Q64:R64"/>
    <mergeCell ref="M64:P64"/>
    <mergeCell ref="A139:U139"/>
    <mergeCell ref="A140:U140"/>
    <mergeCell ref="B142:I143"/>
    <mergeCell ref="A174:U174"/>
    <mergeCell ref="A175:U175"/>
    <mergeCell ref="B177:I178"/>
    <mergeCell ref="A209:U209"/>
    <mergeCell ref="A210:U210"/>
    <mergeCell ref="B225:F226"/>
    <mergeCell ref="B227:F228"/>
    <mergeCell ref="B215:F216"/>
    <mergeCell ref="B217:F218"/>
    <mergeCell ref="B219:F220"/>
    <mergeCell ref="B221:F222"/>
    <mergeCell ref="B223:F224"/>
    <mergeCell ref="B237:F238"/>
    <mergeCell ref="B239:F240"/>
    <mergeCell ref="B213:B214"/>
    <mergeCell ref="B229:F230"/>
    <mergeCell ref="B231:F232"/>
    <mergeCell ref="B233:F234"/>
    <mergeCell ref="B235:F236"/>
  </mergeCells>
  <conditionalFormatting sqref="X69:AB69 Z8:AD8">
    <cfRule type="cellIs" dxfId="38" priority="29" stopIfTrue="1" operator="equal">
      <formula>0</formula>
    </cfRule>
  </conditionalFormatting>
  <conditionalFormatting sqref="B9:B30 K9:P30 B50:C65 B145:B166 D145:H166 AF9:AG27 D9:I30 B180:B201">
    <cfRule type="expression" dxfId="37" priority="30">
      <formula>$B9=$Y$4</formula>
    </cfRule>
    <cfRule type="containsErrors" dxfId="36" priority="31">
      <formula>ISERROR(B9)</formula>
    </cfRule>
  </conditionalFormatting>
  <conditionalFormatting sqref="B110:B131">
    <cfRule type="expression" dxfId="35" priority="23">
      <formula>$B110=$Y$4</formula>
    </cfRule>
    <cfRule type="containsErrors" dxfId="34" priority="24">
      <formula>ISERROR(B110)</formula>
    </cfRule>
  </conditionalFormatting>
  <conditionalFormatting sqref="D110:H131">
    <cfRule type="expression" dxfId="33" priority="17">
      <formula>$B110=$Y$4</formula>
    </cfRule>
    <cfRule type="containsErrors" dxfId="32" priority="18">
      <formula>ISERROR(D110)</formula>
    </cfRule>
  </conditionalFormatting>
  <conditionalFormatting sqref="R9:T30 D180:H201">
    <cfRule type="expression" dxfId="31" priority="15">
      <formula>$B9=$Y$4</formula>
    </cfRule>
  </conditionalFormatting>
  <conditionalFormatting sqref="D180:H201 R7:T30 A1:A36 A71:A104 A38:A69 A106:A139 A141:A174 A176:A209 A211:A1048576">
    <cfRule type="containsErrors" dxfId="30" priority="16">
      <formula>ISERROR(A1)</formula>
    </cfRule>
  </conditionalFormatting>
  <conditionalFormatting sqref="A9:A30">
    <cfRule type="cellIs" dxfId="29" priority="12" operator="equal">
      <formula>0</formula>
    </cfRule>
  </conditionalFormatting>
  <conditionalFormatting sqref="A110:A131">
    <cfRule type="cellIs" dxfId="28" priority="11" operator="equal">
      <formula>0</formula>
    </cfRule>
  </conditionalFormatting>
  <conditionalFormatting sqref="A145:A166">
    <cfRule type="cellIs" dxfId="27" priority="10" operator="equal">
      <formula>0</formula>
    </cfRule>
  </conditionalFormatting>
  <conditionalFormatting sqref="A180:A201">
    <cfRule type="cellIs" dxfId="26" priority="8" operator="equal">
      <formula>0</formula>
    </cfRule>
  </conditionalFormatting>
  <conditionalFormatting sqref="A70">
    <cfRule type="containsErrors" dxfId="25" priority="6">
      <formula>ISERROR(A70)</formula>
    </cfRule>
  </conditionalFormatting>
  <conditionalFormatting sqref="A37">
    <cfRule type="containsErrors" dxfId="24" priority="5">
      <formula>ISERROR(A37)</formula>
    </cfRule>
  </conditionalFormatting>
  <conditionalFormatting sqref="A105">
    <cfRule type="containsErrors" dxfId="23" priority="4">
      <formula>ISERROR(A105)</formula>
    </cfRule>
  </conditionalFormatting>
  <conditionalFormatting sqref="A140">
    <cfRule type="containsErrors" dxfId="22" priority="3">
      <formula>ISERROR(A140)</formula>
    </cfRule>
  </conditionalFormatting>
  <conditionalFormatting sqref="A175">
    <cfRule type="containsErrors" dxfId="21" priority="2">
      <formula>ISERROR(A175)</formula>
    </cfRule>
  </conditionalFormatting>
  <conditionalFormatting sqref="A210">
    <cfRule type="containsErrors" dxfId="20" priority="1">
      <formula>ISERROR(A210)</formula>
    </cfRule>
  </conditionalFormatting>
  <hyperlinks>
    <hyperlink ref="B215:B216" location="Coverage!A1" display="Participating LA's"/>
    <hyperlink ref="B217:B218" location="IDACI!A1" display="IDACI"/>
    <hyperlink ref="B239:B240" location="'Looked After Children'!A1" display="Looked After Children"/>
    <hyperlink ref="B237:B238" location="'Court Applications'!A1" display="Court Applications"/>
    <hyperlink ref="B235:B236" location="'Child Protection Plans'!A1" display="Child Protection Plans"/>
    <hyperlink ref="B233:B234" location="'Initial CP Conferences'!A1" display="Initial Child Protection Conferences"/>
    <hyperlink ref="B231:B232" location="'Section 47 Enquiries'!A1" display="Section 47 Enquiries"/>
    <hyperlink ref="B229:B230" location="'Children in Need'!A1" display="Children in Need"/>
    <hyperlink ref="B227:B228" location="Assessments!A1" display="Assessments"/>
    <hyperlink ref="B225:B226" location="'Re-referrals'!A1" display="Re-referrals"/>
    <hyperlink ref="B223:B224" location="Referral_Source!A1" display="Referral Source"/>
    <hyperlink ref="B221:B222" location="Referrals!A1" display="Referrals"/>
    <hyperlink ref="B219:B220"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5" manualBreakCount="5">
    <brk id="37" max="20" man="1"/>
    <brk id="70" max="20" man="1"/>
    <brk id="105" max="20" man="1"/>
    <brk id="140" max="20" man="1"/>
    <brk id="175" max="20" man="1"/>
  </rowBreaks>
  <ignoredErrors>
    <ignoredError sqref="A180:A201 A145:A166 A110:A131 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99329" r:id="rId4" name="Check Box 1">
              <controlPr defaultSize="0" autoFill="0" autoLine="0" autoPict="0" macro="[0]!CheckBox1_Click" altText="">
                <anchor>
                  <from>
                    <xdr:col>22</xdr:col>
                    <xdr:colOff>66675</xdr:colOff>
                    <xdr:row>38</xdr:row>
                    <xdr:rowOff>85725</xdr:rowOff>
                  </from>
                  <to>
                    <xdr:col>35</xdr:col>
                    <xdr:colOff>47625</xdr:colOff>
                    <xdr:row>40</xdr:row>
                    <xdr:rowOff>28575</xdr:rowOff>
                  </to>
                </anchor>
              </controlPr>
            </control>
          </mc:Choice>
        </mc:AlternateContent>
        <mc:AlternateContent xmlns:mc="http://schemas.openxmlformats.org/markup-compatibility/2006">
          <mc:Choice Requires="x14">
            <control shapeId="99330" r:id="rId5" name="Check Box 2">
              <controlPr defaultSize="0" autoFill="0" autoLine="0" autoPict="0" macro="[0]!CheckBox1_Click" altText="">
                <anchor>
                  <from>
                    <xdr:col>22</xdr:col>
                    <xdr:colOff>66675</xdr:colOff>
                    <xdr:row>39</xdr:row>
                    <xdr:rowOff>171450</xdr:rowOff>
                  </from>
                  <to>
                    <xdr:col>35</xdr:col>
                    <xdr:colOff>47625</xdr:colOff>
                    <xdr:row>41</xdr:row>
                    <xdr:rowOff>28575</xdr:rowOff>
                  </to>
                </anchor>
              </controlPr>
            </control>
          </mc:Choice>
        </mc:AlternateContent>
        <mc:AlternateContent xmlns:mc="http://schemas.openxmlformats.org/markup-compatibility/2006">
          <mc:Choice Requires="x14">
            <control shapeId="99331" r:id="rId6" name="Check Box 3">
              <controlPr defaultSize="0" autoFill="0" autoLine="0" autoPict="0" macro="[0]!CheckBox1_Click" altText="">
                <anchor>
                  <from>
                    <xdr:col>22</xdr:col>
                    <xdr:colOff>66675</xdr:colOff>
                    <xdr:row>40</xdr:row>
                    <xdr:rowOff>171450</xdr:rowOff>
                  </from>
                  <to>
                    <xdr:col>35</xdr:col>
                    <xdr:colOff>47625</xdr:colOff>
                    <xdr:row>42</xdr:row>
                    <xdr:rowOff>28575</xdr:rowOff>
                  </to>
                </anchor>
              </controlPr>
            </control>
          </mc:Choice>
        </mc:AlternateContent>
        <mc:AlternateContent xmlns:mc="http://schemas.openxmlformats.org/markup-compatibility/2006">
          <mc:Choice Requires="x14">
            <control shapeId="99332" r:id="rId7" name="Check Box 4">
              <controlPr defaultSize="0" autoFill="0" autoLine="0" autoPict="0" macro="[0]!CheckBox1_Click" altText="">
                <anchor>
                  <from>
                    <xdr:col>22</xdr:col>
                    <xdr:colOff>66675</xdr:colOff>
                    <xdr:row>41</xdr:row>
                    <xdr:rowOff>171450</xdr:rowOff>
                  </from>
                  <to>
                    <xdr:col>35</xdr:col>
                    <xdr:colOff>47625</xdr:colOff>
                    <xdr:row>43</xdr:row>
                    <xdr:rowOff>28575</xdr:rowOff>
                  </to>
                </anchor>
              </controlPr>
            </control>
          </mc:Choice>
        </mc:AlternateContent>
        <mc:AlternateContent xmlns:mc="http://schemas.openxmlformats.org/markup-compatibility/2006">
          <mc:Choice Requires="x14">
            <control shapeId="99333" r:id="rId8" name="Check Box 5">
              <controlPr defaultSize="0" autoFill="0" autoLine="0" autoPict="0" macro="[0]!CheckBox1_Click" altText="">
                <anchor>
                  <from>
                    <xdr:col>22</xdr:col>
                    <xdr:colOff>66675</xdr:colOff>
                    <xdr:row>42</xdr:row>
                    <xdr:rowOff>171450</xdr:rowOff>
                  </from>
                  <to>
                    <xdr:col>35</xdr:col>
                    <xdr:colOff>47625</xdr:colOff>
                    <xdr:row>44</xdr:row>
                    <xdr:rowOff>28575</xdr:rowOff>
                  </to>
                </anchor>
              </controlPr>
            </control>
          </mc:Choice>
        </mc:AlternateContent>
        <mc:AlternateContent xmlns:mc="http://schemas.openxmlformats.org/markup-compatibility/2006">
          <mc:Choice Requires="x14">
            <control shapeId="99334" r:id="rId9" name="Check Box 6">
              <controlPr defaultSize="0" autoFill="0" autoLine="0" autoPict="0" macro="[0]!CheckBox1_Click" altText="">
                <anchor>
                  <from>
                    <xdr:col>22</xdr:col>
                    <xdr:colOff>66675</xdr:colOff>
                    <xdr:row>43</xdr:row>
                    <xdr:rowOff>171450</xdr:rowOff>
                  </from>
                  <to>
                    <xdr:col>35</xdr:col>
                    <xdr:colOff>47625</xdr:colOff>
                    <xdr:row>45</xdr:row>
                    <xdr:rowOff>28575</xdr:rowOff>
                  </to>
                </anchor>
              </controlPr>
            </control>
          </mc:Choice>
        </mc:AlternateContent>
        <mc:AlternateContent xmlns:mc="http://schemas.openxmlformats.org/markup-compatibility/2006">
          <mc:Choice Requires="x14">
            <control shapeId="99335" r:id="rId10" name="Check Box 7">
              <controlPr defaultSize="0" autoFill="0" autoLine="0" autoPict="0" macro="[0]!CheckBox1_Click" altText="">
                <anchor>
                  <from>
                    <xdr:col>22</xdr:col>
                    <xdr:colOff>66675</xdr:colOff>
                    <xdr:row>44</xdr:row>
                    <xdr:rowOff>171450</xdr:rowOff>
                  </from>
                  <to>
                    <xdr:col>35</xdr:col>
                    <xdr:colOff>47625</xdr:colOff>
                    <xdr:row>46</xdr:row>
                    <xdr:rowOff>28575</xdr:rowOff>
                  </to>
                </anchor>
              </controlPr>
            </control>
          </mc:Choice>
        </mc:AlternateContent>
        <mc:AlternateContent xmlns:mc="http://schemas.openxmlformats.org/markup-compatibility/2006">
          <mc:Choice Requires="x14">
            <control shapeId="99336" r:id="rId11" name="Check Box 8">
              <controlPr defaultSize="0" autoFill="0" autoLine="0" autoPict="0" macro="[0]!CheckBox1_Click" altText="">
                <anchor>
                  <from>
                    <xdr:col>22</xdr:col>
                    <xdr:colOff>66675</xdr:colOff>
                    <xdr:row>45</xdr:row>
                    <xdr:rowOff>171450</xdr:rowOff>
                  </from>
                  <to>
                    <xdr:col>35</xdr:col>
                    <xdr:colOff>47625</xdr:colOff>
                    <xdr:row>47</xdr:row>
                    <xdr:rowOff>28575</xdr:rowOff>
                  </to>
                </anchor>
              </controlPr>
            </control>
          </mc:Choice>
        </mc:AlternateContent>
        <mc:AlternateContent xmlns:mc="http://schemas.openxmlformats.org/markup-compatibility/2006">
          <mc:Choice Requires="x14">
            <control shapeId="99337" r:id="rId12" name="Check Box 9">
              <controlPr defaultSize="0" autoFill="0" autoLine="0" autoPict="0" macro="[0]!CheckBox1_Click" altText="">
                <anchor>
                  <from>
                    <xdr:col>22</xdr:col>
                    <xdr:colOff>66675</xdr:colOff>
                    <xdr:row>46</xdr:row>
                    <xdr:rowOff>171450</xdr:rowOff>
                  </from>
                  <to>
                    <xdr:col>35</xdr:col>
                    <xdr:colOff>47625</xdr:colOff>
                    <xdr:row>48</xdr:row>
                    <xdr:rowOff>28575</xdr:rowOff>
                  </to>
                </anchor>
              </controlPr>
            </control>
          </mc:Choice>
        </mc:AlternateContent>
        <mc:AlternateContent xmlns:mc="http://schemas.openxmlformats.org/markup-compatibility/2006">
          <mc:Choice Requires="x14">
            <control shapeId="99338" r:id="rId13" name="Check Box 10">
              <controlPr defaultSize="0" autoFill="0" autoLine="0" autoPict="0" macro="[0]!CheckBox1_Click" altText="">
                <anchor>
                  <from>
                    <xdr:col>22</xdr:col>
                    <xdr:colOff>66675</xdr:colOff>
                    <xdr:row>47</xdr:row>
                    <xdr:rowOff>171450</xdr:rowOff>
                  </from>
                  <to>
                    <xdr:col>35</xdr:col>
                    <xdr:colOff>47625</xdr:colOff>
                    <xdr:row>49</xdr:row>
                    <xdr:rowOff>28575</xdr:rowOff>
                  </to>
                </anchor>
              </controlPr>
            </control>
          </mc:Choice>
        </mc:AlternateContent>
        <mc:AlternateContent xmlns:mc="http://schemas.openxmlformats.org/markup-compatibility/2006">
          <mc:Choice Requires="x14">
            <control shapeId="99339" r:id="rId14" name="Check Box 11">
              <controlPr defaultSize="0" autoFill="0" autoLine="0" autoPict="0" macro="[0]!CheckBox1_Click" altText="">
                <anchor>
                  <from>
                    <xdr:col>22</xdr:col>
                    <xdr:colOff>66675</xdr:colOff>
                    <xdr:row>48</xdr:row>
                    <xdr:rowOff>171450</xdr:rowOff>
                  </from>
                  <to>
                    <xdr:col>35</xdr:col>
                    <xdr:colOff>47625</xdr:colOff>
                    <xdr:row>50</xdr:row>
                    <xdr:rowOff>28575</xdr:rowOff>
                  </to>
                </anchor>
              </controlPr>
            </control>
          </mc:Choice>
        </mc:AlternateContent>
        <mc:AlternateContent xmlns:mc="http://schemas.openxmlformats.org/markup-compatibility/2006">
          <mc:Choice Requires="x14">
            <control shapeId="99340" r:id="rId15" name="Check Box 12">
              <controlPr defaultSize="0" autoFill="0" autoLine="0" autoPict="0" macro="[0]!CheckBox1_Click" altText="">
                <anchor>
                  <from>
                    <xdr:col>22</xdr:col>
                    <xdr:colOff>66675</xdr:colOff>
                    <xdr:row>49</xdr:row>
                    <xdr:rowOff>171450</xdr:rowOff>
                  </from>
                  <to>
                    <xdr:col>35</xdr:col>
                    <xdr:colOff>47625</xdr:colOff>
                    <xdr:row>51</xdr:row>
                    <xdr:rowOff>28575</xdr:rowOff>
                  </to>
                </anchor>
              </controlPr>
            </control>
          </mc:Choice>
        </mc:AlternateContent>
        <mc:AlternateContent xmlns:mc="http://schemas.openxmlformats.org/markup-compatibility/2006">
          <mc:Choice Requires="x14">
            <control shapeId="99341" r:id="rId16" name="Check Box 13">
              <controlPr defaultSize="0" autoFill="0" autoLine="0" autoPict="0" macro="[0]!CheckBox1_Click" altText="">
                <anchor>
                  <from>
                    <xdr:col>22</xdr:col>
                    <xdr:colOff>66675</xdr:colOff>
                    <xdr:row>50</xdr:row>
                    <xdr:rowOff>171450</xdr:rowOff>
                  </from>
                  <to>
                    <xdr:col>35</xdr:col>
                    <xdr:colOff>47625</xdr:colOff>
                    <xdr:row>52</xdr:row>
                    <xdr:rowOff>28575</xdr:rowOff>
                  </to>
                </anchor>
              </controlPr>
            </control>
          </mc:Choice>
        </mc:AlternateContent>
        <mc:AlternateContent xmlns:mc="http://schemas.openxmlformats.org/markup-compatibility/2006">
          <mc:Choice Requires="x14">
            <control shapeId="99342" r:id="rId17" name="Check Box 14">
              <controlPr defaultSize="0" autoFill="0" autoLine="0" autoPict="0" macro="[0]!CheckBox1_Click" altText="">
                <anchor>
                  <from>
                    <xdr:col>22</xdr:col>
                    <xdr:colOff>66675</xdr:colOff>
                    <xdr:row>51</xdr:row>
                    <xdr:rowOff>171450</xdr:rowOff>
                  </from>
                  <to>
                    <xdr:col>35</xdr:col>
                    <xdr:colOff>47625</xdr:colOff>
                    <xdr:row>53</xdr:row>
                    <xdr:rowOff>28575</xdr:rowOff>
                  </to>
                </anchor>
              </controlPr>
            </control>
          </mc:Choice>
        </mc:AlternateContent>
        <mc:AlternateContent xmlns:mc="http://schemas.openxmlformats.org/markup-compatibility/2006">
          <mc:Choice Requires="x14">
            <control shapeId="99343" r:id="rId18" name="Check Box 15">
              <controlPr defaultSize="0" autoFill="0" autoLine="0" autoPict="0" macro="[0]!CheckBox1_Click" altText="">
                <anchor>
                  <from>
                    <xdr:col>22</xdr:col>
                    <xdr:colOff>66675</xdr:colOff>
                    <xdr:row>52</xdr:row>
                    <xdr:rowOff>171450</xdr:rowOff>
                  </from>
                  <to>
                    <xdr:col>35</xdr:col>
                    <xdr:colOff>47625</xdr:colOff>
                    <xdr:row>54</xdr:row>
                    <xdr:rowOff>28575</xdr:rowOff>
                  </to>
                </anchor>
              </controlPr>
            </control>
          </mc:Choice>
        </mc:AlternateContent>
        <mc:AlternateContent xmlns:mc="http://schemas.openxmlformats.org/markup-compatibility/2006">
          <mc:Choice Requires="x14">
            <control shapeId="99344" r:id="rId19" name="Check Box 16">
              <controlPr defaultSize="0" autoFill="0" autoLine="0" autoPict="0" macro="[0]!CheckBox1_Click" altText="">
                <anchor>
                  <from>
                    <xdr:col>22</xdr:col>
                    <xdr:colOff>66675</xdr:colOff>
                    <xdr:row>53</xdr:row>
                    <xdr:rowOff>171450</xdr:rowOff>
                  </from>
                  <to>
                    <xdr:col>35</xdr:col>
                    <xdr:colOff>47625</xdr:colOff>
                    <xdr:row>55</xdr:row>
                    <xdr:rowOff>28575</xdr:rowOff>
                  </to>
                </anchor>
              </controlPr>
            </control>
          </mc:Choice>
        </mc:AlternateContent>
        <mc:AlternateContent xmlns:mc="http://schemas.openxmlformats.org/markup-compatibility/2006">
          <mc:Choice Requires="x14">
            <control shapeId="99345" r:id="rId20" name="Check Box 17">
              <controlPr defaultSize="0" autoFill="0" autoLine="0" autoPict="0" macro="[0]!CheckBox1_Click" altText="">
                <anchor>
                  <from>
                    <xdr:col>22</xdr:col>
                    <xdr:colOff>66675</xdr:colOff>
                    <xdr:row>56</xdr:row>
                    <xdr:rowOff>171450</xdr:rowOff>
                  </from>
                  <to>
                    <xdr:col>35</xdr:col>
                    <xdr:colOff>47625</xdr:colOff>
                    <xdr:row>58</xdr:row>
                    <xdr:rowOff>28575</xdr:rowOff>
                  </to>
                </anchor>
              </controlPr>
            </control>
          </mc:Choice>
        </mc:AlternateContent>
        <mc:AlternateContent xmlns:mc="http://schemas.openxmlformats.org/markup-compatibility/2006">
          <mc:Choice Requires="x14">
            <control shapeId="99346" r:id="rId21" name="Check Box 18">
              <controlPr defaultSize="0" autoFill="0" autoLine="0" autoPict="0" macro="[0]!CheckBox1_Click" altText="">
                <anchor>
                  <from>
                    <xdr:col>22</xdr:col>
                    <xdr:colOff>66675</xdr:colOff>
                    <xdr:row>57</xdr:row>
                    <xdr:rowOff>171450</xdr:rowOff>
                  </from>
                  <to>
                    <xdr:col>35</xdr:col>
                    <xdr:colOff>47625</xdr:colOff>
                    <xdr:row>59</xdr:row>
                    <xdr:rowOff>28575</xdr:rowOff>
                  </to>
                </anchor>
              </controlPr>
            </control>
          </mc:Choice>
        </mc:AlternateContent>
        <mc:AlternateContent xmlns:mc="http://schemas.openxmlformats.org/markup-compatibility/2006">
          <mc:Choice Requires="x14">
            <control shapeId="99347" r:id="rId22" name="Check Box 19">
              <controlPr defaultSize="0" autoFill="0" autoLine="0" autoPict="0" macro="[0]!CheckBox1_Click" altText="">
                <anchor>
                  <from>
                    <xdr:col>22</xdr:col>
                    <xdr:colOff>66675</xdr:colOff>
                    <xdr:row>58</xdr:row>
                    <xdr:rowOff>171450</xdr:rowOff>
                  </from>
                  <to>
                    <xdr:col>35</xdr:col>
                    <xdr:colOff>47625</xdr:colOff>
                    <xdr:row>60</xdr:row>
                    <xdr:rowOff>28575</xdr:rowOff>
                  </to>
                </anchor>
              </controlPr>
            </control>
          </mc:Choice>
        </mc:AlternateContent>
        <mc:AlternateContent xmlns:mc="http://schemas.openxmlformats.org/markup-compatibility/2006">
          <mc:Choice Requires="x14">
            <control shapeId="99348" r:id="rId23" name="Check Box 20">
              <controlPr defaultSize="0" autoFill="0" autoLine="0" autoPict="0" macro="[0]!CheckBox1_Click" altText="">
                <anchor>
                  <from>
                    <xdr:col>22</xdr:col>
                    <xdr:colOff>66675</xdr:colOff>
                    <xdr:row>59</xdr:row>
                    <xdr:rowOff>171450</xdr:rowOff>
                  </from>
                  <to>
                    <xdr:col>35</xdr:col>
                    <xdr:colOff>47625</xdr:colOff>
                    <xdr:row>61</xdr:row>
                    <xdr:rowOff>28575</xdr:rowOff>
                  </to>
                </anchor>
              </controlPr>
            </control>
          </mc:Choice>
        </mc:AlternateContent>
        <mc:AlternateContent xmlns:mc="http://schemas.openxmlformats.org/markup-compatibility/2006">
          <mc:Choice Requires="x14">
            <control shapeId="99349" r:id="rId24" name="Check Box 21">
              <controlPr defaultSize="0" autoFill="0" autoLine="0" autoPict="0" macro="[0]!CheckBox1_Click" altText="">
                <anchor>
                  <from>
                    <xdr:col>22</xdr:col>
                    <xdr:colOff>66675</xdr:colOff>
                    <xdr:row>60</xdr:row>
                    <xdr:rowOff>171450</xdr:rowOff>
                  </from>
                  <to>
                    <xdr:col>35</xdr:col>
                    <xdr:colOff>47625</xdr:colOff>
                    <xdr:row>62</xdr:row>
                    <xdr:rowOff>28575</xdr:rowOff>
                  </to>
                </anchor>
              </controlPr>
            </control>
          </mc:Choice>
        </mc:AlternateContent>
        <mc:AlternateContent xmlns:mc="http://schemas.openxmlformats.org/markup-compatibility/2006">
          <mc:Choice Requires="x14">
            <control shapeId="99350" r:id="rId25" name="Check Box 22">
              <controlPr defaultSize="0" autoFill="0" autoLine="0" autoPict="0" macro="[0]!CheckBox1_Click" altText="">
                <anchor>
                  <from>
                    <xdr:col>22</xdr:col>
                    <xdr:colOff>66675</xdr:colOff>
                    <xdr:row>54</xdr:row>
                    <xdr:rowOff>171450</xdr:rowOff>
                  </from>
                  <to>
                    <xdr:col>35</xdr:col>
                    <xdr:colOff>47625</xdr:colOff>
                    <xdr:row>56</xdr:row>
                    <xdr:rowOff>28575</xdr:rowOff>
                  </to>
                </anchor>
              </controlPr>
            </control>
          </mc:Choice>
        </mc:AlternateContent>
        <mc:AlternateContent xmlns:mc="http://schemas.openxmlformats.org/markup-compatibility/2006">
          <mc:Choice Requires="x14">
            <control shapeId="99351" r:id="rId26" name="Check Box 23">
              <controlPr defaultSize="0" autoFill="0" autoLine="0" autoPict="0" macro="[0]!CheckBox1_Click" altText="">
                <anchor>
                  <from>
                    <xdr:col>22</xdr:col>
                    <xdr:colOff>66675</xdr:colOff>
                    <xdr:row>55</xdr:row>
                    <xdr:rowOff>171450</xdr:rowOff>
                  </from>
                  <to>
                    <xdr:col>35</xdr:col>
                    <xdr:colOff>47625</xdr:colOff>
                    <xdr:row>57</xdr:row>
                    <xdr:rowOff>28575</xdr:rowOff>
                  </to>
                </anchor>
              </controlPr>
            </control>
          </mc:Choice>
        </mc:AlternateContent>
        <mc:AlternateContent xmlns:mc="http://schemas.openxmlformats.org/markup-compatibility/2006">
          <mc:Choice Requires="x14">
            <control shapeId="99352" r:id="rId27" name="Check Box 24">
              <controlPr defaultSize="0" autoFill="0" autoLine="0" autoPict="0" macro="[0]!CheckBox1_Click" altText="">
                <anchor>
                  <from>
                    <xdr:col>22</xdr:col>
                    <xdr:colOff>66675</xdr:colOff>
                    <xdr:row>61</xdr:row>
                    <xdr:rowOff>171450</xdr:rowOff>
                  </from>
                  <to>
                    <xdr:col>35</xdr:col>
                    <xdr:colOff>47625</xdr:colOff>
                    <xdr:row>63</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FFFF00"/>
  </sheetPr>
  <dimension ref="A1:AZ26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3.57031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52" width="9.140625" style="116" hidden="1" customWidth="1"/>
    <col min="5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177</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855" t="s">
        <v>176</v>
      </c>
      <c r="C5" s="783"/>
      <c r="D5" s="783"/>
      <c r="E5" s="783"/>
      <c r="F5" s="783"/>
      <c r="G5" s="783"/>
      <c r="H5" s="783"/>
      <c r="I5" s="783"/>
      <c r="J5" s="783"/>
      <c r="K5" s="783"/>
      <c r="L5" s="783"/>
      <c r="M5" s="783"/>
      <c r="N5" s="783"/>
      <c r="O5" s="106"/>
      <c r="P5" s="106"/>
      <c r="Q5" s="106"/>
      <c r="R5" s="106"/>
      <c r="S5" s="106"/>
      <c r="T5" s="106"/>
      <c r="U5" s="173"/>
      <c r="V5" s="190"/>
      <c r="W5" s="206"/>
      <c r="X5" s="97"/>
      <c r="Y5" s="97"/>
      <c r="Z5" s="97"/>
      <c r="AA5" s="97"/>
      <c r="AB5" s="97"/>
      <c r="AC5" s="97"/>
      <c r="AD5" s="97"/>
      <c r="AE5" s="97"/>
      <c r="AF5" s="97"/>
      <c r="AG5" s="97"/>
      <c r="AH5" s="97"/>
      <c r="AI5" s="97"/>
      <c r="AJ5" s="238"/>
    </row>
    <row r="6" spans="1:44" ht="13.5" customHeight="1" x14ac:dyDescent="0.2">
      <c r="A6" s="171"/>
      <c r="B6" s="783"/>
      <c r="C6" s="783"/>
      <c r="D6" s="783"/>
      <c r="E6" s="783"/>
      <c r="F6" s="783"/>
      <c r="G6" s="783"/>
      <c r="H6" s="783"/>
      <c r="I6" s="783"/>
      <c r="J6" s="783"/>
      <c r="K6" s="783"/>
      <c r="L6" s="783"/>
      <c r="M6" s="783"/>
      <c r="N6" s="783"/>
      <c r="O6" s="106"/>
      <c r="P6" s="106"/>
      <c r="Q6" s="106"/>
      <c r="R6" s="106"/>
      <c r="S6" s="106"/>
      <c r="T6" s="106"/>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214</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5">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18</v>
      </c>
      <c r="E9" s="150">
        <v>22</v>
      </c>
      <c r="F9" s="150">
        <v>16</v>
      </c>
      <c r="G9" s="150">
        <v>35</v>
      </c>
      <c r="H9" s="151">
        <v>35</v>
      </c>
      <c r="I9" s="461">
        <f>IF(H9=0,"",(H9-E9)/E9)</f>
        <v>0.59090909090909094</v>
      </c>
      <c r="J9" s="152"/>
      <c r="K9" s="153">
        <f>IF(D9=0,#N/A,D9/Population!C8*10000)</f>
        <v>6.7669172932330826</v>
      </c>
      <c r="L9" s="153">
        <f>IF(E9=0,#N/A,E9/Population!D8*10000)</f>
        <v>8.1180811808118083</v>
      </c>
      <c r="M9" s="153">
        <f>IF(F9=0,#N/A,F9/Population!E8*10000)</f>
        <v>5.7553956834532372</v>
      </c>
      <c r="N9" s="153">
        <f>IF(G9=0,#N/A,G9/Population!F8*10000)</f>
        <v>12.411347517730498</v>
      </c>
      <c r="O9" s="154">
        <f>IF(H9=0,#N/A,H9/Population!G8*10000)</f>
        <v>12.422801164193938</v>
      </c>
      <c r="P9" s="466">
        <f>IF(ISNA(VLOOKUP(B9,$AF$9:$AH$27,3,FALSE)),"--",VLOOKUP(B9,$AF$9:$AH$27,3,FALSE))</f>
        <v>15</v>
      </c>
      <c r="Q9" s="106"/>
      <c r="R9" s="456">
        <f>IDACI!C8</f>
        <v>11</v>
      </c>
      <c r="S9" s="457">
        <f>(R9*$Y$68)+$Z$68</f>
        <v>8.8088999999999995</v>
      </c>
      <c r="T9" s="458">
        <f>O9-S9</f>
        <v>3.6139011641939387</v>
      </c>
      <c r="U9" s="175"/>
      <c r="V9" s="191"/>
      <c r="W9" s="208"/>
      <c r="X9" s="213" t="str">
        <f>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
        <v>1</v>
      </c>
      <c r="AG9" s="154">
        <v>12.422801164193938</v>
      </c>
      <c r="AH9" s="216">
        <f>RANK(AG9,$AG$9:$AG$27,1)</f>
        <v>15</v>
      </c>
      <c r="AI9" s="239"/>
      <c r="AJ9" s="240"/>
    </row>
    <row r="10" spans="1:44" s="138" customFormat="1" ht="13.5" customHeight="1" x14ac:dyDescent="0.2">
      <c r="A10" s="610" t="e">
        <f>VLOOKUP(B10,Sheet1!$B$4:$C$25,2,FALSE)</f>
        <v>#N/A</v>
      </c>
      <c r="B10" s="149" t="s">
        <v>47</v>
      </c>
      <c r="C10" s="133"/>
      <c r="D10" s="150">
        <v>75</v>
      </c>
      <c r="E10" s="150">
        <v>69</v>
      </c>
      <c r="F10" s="150">
        <v>80</v>
      </c>
      <c r="G10" s="150">
        <v>99</v>
      </c>
      <c r="H10" s="151">
        <v>103</v>
      </c>
      <c r="I10" s="461">
        <f t="shared" ref="I10:I30" si="1">IF(H10=0,"",(H10-E10)/E10)</f>
        <v>0.49275362318840582</v>
      </c>
      <c r="J10" s="152"/>
      <c r="K10" s="153">
        <f>IF(D10=0,#N/A,D10/Population!C9*10000)</f>
        <v>14.9402390438247</v>
      </c>
      <c r="L10" s="153">
        <f>IF(E10=0,#N/A,E10/Population!D9*10000)</f>
        <v>13.663366336633663</v>
      </c>
      <c r="M10" s="153">
        <f>IF(F10=0,#N/A,F10/Population!E9*10000)</f>
        <v>15.686274509803921</v>
      </c>
      <c r="N10" s="153">
        <f>IF(G10=0,#N/A,G10/Population!F9*10000)</f>
        <v>19.3359375</v>
      </c>
      <c r="O10" s="154">
        <f>IF(H10=0,#N/A,H10/Population!G9*10000)</f>
        <v>20.085411750940892</v>
      </c>
      <c r="P10" s="466">
        <f t="shared" ref="P10:P30" si="2">IF(ISNA(VLOOKUP(B10,$AF$9:$AH$27,3,FALSE)),"--",VLOOKUP(B10,$AF$9:$AH$27,3,FALSE))</f>
        <v>18</v>
      </c>
      <c r="Q10" s="106"/>
      <c r="R10" s="456">
        <f>IDACI!C9</f>
        <v>18.3</v>
      </c>
      <c r="S10" s="457">
        <f t="shared" ref="S10:S32" si="3">(R10*$Y$68)+$Z$68</f>
        <v>11.285060000000001</v>
      </c>
      <c r="T10" s="458">
        <f t="shared" ref="T10:T32" si="4">O10-S10</f>
        <v>8.8003517509408908</v>
      </c>
      <c r="U10" s="175"/>
      <c r="V10" s="191"/>
      <c r="W10" s="208"/>
      <c r="X10" s="213" t="str">
        <f t="shared" ref="X10:X32" si="5">B10</f>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
        <v>47</v>
      </c>
      <c r="AG10" s="154">
        <v>20.085411750940892</v>
      </c>
      <c r="AH10" s="216">
        <f t="shared" ref="AH10:AH27" si="6">RANK(AG10,$AG$9:$AG$27,1)</f>
        <v>18</v>
      </c>
      <c r="AI10" s="239"/>
      <c r="AJ10" s="240"/>
    </row>
    <row r="11" spans="1:44" s="138" customFormat="1" ht="13.5" customHeight="1" x14ac:dyDescent="0.2">
      <c r="A11" s="610" t="e">
        <f>VLOOKUP(B11,Sheet1!$B$4:$C$25,2,FALSE)</f>
        <v>#N/A</v>
      </c>
      <c r="B11" s="149" t="s">
        <v>11</v>
      </c>
      <c r="C11" s="133"/>
      <c r="D11" s="150">
        <v>51</v>
      </c>
      <c r="E11" s="150">
        <v>61</v>
      </c>
      <c r="F11" s="150">
        <v>55</v>
      </c>
      <c r="G11" s="150">
        <v>120</v>
      </c>
      <c r="H11" s="151">
        <v>100</v>
      </c>
      <c r="I11" s="461">
        <f t="shared" si="1"/>
        <v>0.63934426229508201</v>
      </c>
      <c r="J11" s="152"/>
      <c r="K11" s="153">
        <f>IF(D11=0,#N/A,D11/Population!C10*10000)</f>
        <v>4.3852106620808255</v>
      </c>
      <c r="L11" s="153">
        <f>IF(E11=0,#N/A,E11/Population!D10*10000)</f>
        <v>5.1870748299319729</v>
      </c>
      <c r="M11" s="153">
        <f>IF(F11=0,#N/A,F11/Population!E10*10000)</f>
        <v>4.6257359125315389</v>
      </c>
      <c r="N11" s="153">
        <f>IF(G11=0,#N/A,G11/Population!F10*10000)</f>
        <v>9.9502487562189046</v>
      </c>
      <c r="O11" s="154">
        <f>IF(H11=0,#N/A,H11/Population!G10*10000)</f>
        <v>8.1829712368561012</v>
      </c>
      <c r="P11" s="466">
        <f t="shared" si="2"/>
        <v>5</v>
      </c>
      <c r="Q11" s="106"/>
      <c r="R11" s="456">
        <f>IDACI!C10</f>
        <v>9.8000000000000007</v>
      </c>
      <c r="S11" s="457">
        <f t="shared" si="3"/>
        <v>8.401860000000001</v>
      </c>
      <c r="T11" s="458">
        <f t="shared" si="4"/>
        <v>-0.21888876314389982</v>
      </c>
      <c r="U11" s="175"/>
      <c r="V11" s="191"/>
      <c r="W11" s="208"/>
      <c r="X11" s="213" t="str">
        <f t="shared" si="5"/>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
        <v>11</v>
      </c>
      <c r="AG11" s="154">
        <v>8.1829712368561012</v>
      </c>
      <c r="AH11" s="216">
        <f t="shared" si="6"/>
        <v>5</v>
      </c>
      <c r="AI11" s="239"/>
      <c r="AJ11" s="240"/>
    </row>
    <row r="12" spans="1:44" s="138" customFormat="1" ht="13.5" customHeight="1" x14ac:dyDescent="0.2">
      <c r="A12" s="610" t="e">
        <f>VLOOKUP(B12,Sheet1!$B$4:$C$25,2,FALSE)</f>
        <v>#N/A</v>
      </c>
      <c r="B12" s="149" t="s">
        <v>5</v>
      </c>
      <c r="C12" s="133"/>
      <c r="D12" s="150">
        <v>87</v>
      </c>
      <c r="E12" s="155">
        <v>77</v>
      </c>
      <c r="F12" s="150">
        <v>63</v>
      </c>
      <c r="G12" s="150">
        <v>80</v>
      </c>
      <c r="H12" s="151">
        <v>96</v>
      </c>
      <c r="I12" s="461">
        <f t="shared" si="1"/>
        <v>0.24675324675324675</v>
      </c>
      <c r="J12" s="152"/>
      <c r="K12" s="153">
        <f>IF(D12=0,#N/A,D12/Population!C11*10000)</f>
        <v>8.3333333333333339</v>
      </c>
      <c r="L12" s="153">
        <f>IF(E12=0,#N/A,E12/Population!D11*10000)</f>
        <v>7.3473282442748094</v>
      </c>
      <c r="M12" s="153">
        <f>IF(F12=0,#N/A,F12/Population!E11*10000)</f>
        <v>5.9772296015180268</v>
      </c>
      <c r="N12" s="153">
        <f>IF(G12=0,#N/A,G12/Population!F11*10000)</f>
        <v>7.5542965061378657</v>
      </c>
      <c r="O12" s="154">
        <f>IF(H12=0,#N/A,H12/Population!G11*10000)</f>
        <v>9.0631874097221576</v>
      </c>
      <c r="P12" s="466">
        <f t="shared" si="2"/>
        <v>6</v>
      </c>
      <c r="Q12" s="106"/>
      <c r="R12" s="456">
        <f>IDACI!C11</f>
        <v>17.399999999999999</v>
      </c>
      <c r="S12" s="457">
        <f t="shared" si="3"/>
        <v>10.97978</v>
      </c>
      <c r="T12" s="458">
        <f t="shared" si="4"/>
        <v>-1.9165925902778422</v>
      </c>
      <c r="U12" s="175"/>
      <c r="V12" s="191"/>
      <c r="W12" s="208"/>
      <c r="X12" s="213" t="str">
        <f t="shared" si="5"/>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
        <v>5</v>
      </c>
      <c r="AG12" s="154">
        <v>9.0631874097221576</v>
      </c>
      <c r="AH12" s="216">
        <f t="shared" si="6"/>
        <v>6</v>
      </c>
      <c r="AI12" s="239"/>
      <c r="AJ12" s="240"/>
    </row>
    <row r="13" spans="1:44" s="138" customFormat="1" ht="13.5" customHeight="1" x14ac:dyDescent="0.2">
      <c r="A13" s="610" t="e">
        <f>VLOOKUP(B13,Sheet1!$B$4:$C$25,2,FALSE)</f>
        <v>#N/A</v>
      </c>
      <c r="B13" s="149" t="s">
        <v>7</v>
      </c>
      <c r="C13" s="133"/>
      <c r="D13" s="150">
        <v>159</v>
      </c>
      <c r="E13" s="150">
        <v>167</v>
      </c>
      <c r="F13" s="156">
        <v>171</v>
      </c>
      <c r="G13" s="156">
        <v>194</v>
      </c>
      <c r="H13" s="151">
        <v>226</v>
      </c>
      <c r="I13" s="461">
        <f t="shared" si="1"/>
        <v>0.3532934131736527</v>
      </c>
      <c r="J13" s="152"/>
      <c r="K13" s="153">
        <f>IF(D13=0,#N/A,D13/Population!C12*10000)</f>
        <v>5.6603773584905666</v>
      </c>
      <c r="L13" s="153">
        <f>IF(E13=0,#N/A,E13/Population!D12*10000)</f>
        <v>5.9240865555161406</v>
      </c>
      <c r="M13" s="153">
        <f>IF(F13=0,#N/A,F13/Population!E12*10000)</f>
        <v>6.0746003552397871</v>
      </c>
      <c r="N13" s="153">
        <f>IF(G13=0,#N/A,G13/Population!F12*10000)</f>
        <v>6.8818730046115641</v>
      </c>
      <c r="O13" s="154">
        <f>IF(H13=0,#N/A,H13/Population!G12*10000)</f>
        <v>7.9917677719587967</v>
      </c>
      <c r="P13" s="466">
        <f t="shared" si="2"/>
        <v>4</v>
      </c>
      <c r="Q13" s="106"/>
      <c r="R13" s="456">
        <f>IDACI!C12</f>
        <v>11.799999999999999</v>
      </c>
      <c r="S13" s="457">
        <f t="shared" si="3"/>
        <v>9.0802599999999991</v>
      </c>
      <c r="T13" s="458">
        <f t="shared" si="4"/>
        <v>-1.0884922280412024</v>
      </c>
      <c r="U13" s="175"/>
      <c r="V13" s="191"/>
      <c r="W13" s="208"/>
      <c r="X13" s="213" t="str">
        <f t="shared" si="5"/>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
        <v>7</v>
      </c>
      <c r="AG13" s="154">
        <v>7.9917677719587967</v>
      </c>
      <c r="AH13" s="216">
        <f t="shared" si="6"/>
        <v>4</v>
      </c>
      <c r="AI13" s="239"/>
      <c r="AJ13" s="240"/>
    </row>
    <row r="14" spans="1:44" s="138" customFormat="1" ht="13.5" customHeight="1" x14ac:dyDescent="0.2">
      <c r="A14" s="610" t="e">
        <f>VLOOKUP(B14,Sheet1!$B$4:$C$25,2,FALSE)</f>
        <v>#N/A</v>
      </c>
      <c r="B14" s="149" t="s">
        <v>2</v>
      </c>
      <c r="C14" s="133"/>
      <c r="D14" s="150">
        <v>30</v>
      </c>
      <c r="E14" s="150">
        <v>39</v>
      </c>
      <c r="F14" s="150">
        <v>38</v>
      </c>
      <c r="G14" s="150">
        <v>32</v>
      </c>
      <c r="H14" s="151">
        <v>42</v>
      </c>
      <c r="I14" s="461">
        <f t="shared" si="1"/>
        <v>7.6923076923076927E-2</v>
      </c>
      <c r="J14" s="152"/>
      <c r="K14" s="153">
        <f>IF(D14=0,#N/A,D14/Population!C13*10000)</f>
        <v>11.53846153846154</v>
      </c>
      <c r="L14" s="153">
        <f>IF(E14=0,#N/A,E14/Population!D13*10000)</f>
        <v>15.116279069767442</v>
      </c>
      <c r="M14" s="153">
        <f>IF(F14=0,#N/A,F14/Population!E13*10000)</f>
        <v>14.901960784313726</v>
      </c>
      <c r="N14" s="153">
        <f>IF(G14=0,#N/A,G14/Population!F13*10000)</f>
        <v>12.648221343873518</v>
      </c>
      <c r="O14" s="154">
        <f>IF(H14=0,#N/A,H14/Population!G13*10000)</f>
        <v>16.666666666666668</v>
      </c>
      <c r="P14" s="466">
        <f t="shared" si="2"/>
        <v>16</v>
      </c>
      <c r="Q14" s="106"/>
      <c r="R14" s="456">
        <f>IDACI!C13</f>
        <v>20.399999999999999</v>
      </c>
      <c r="S14" s="457">
        <f t="shared" si="3"/>
        <v>11.99738</v>
      </c>
      <c r="T14" s="458">
        <f t="shared" si="4"/>
        <v>4.6692866666666681</v>
      </c>
      <c r="U14" s="175"/>
      <c r="V14" s="191"/>
      <c r="W14" s="208"/>
      <c r="X14" s="213" t="str">
        <f t="shared" si="5"/>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
        <v>2</v>
      </c>
      <c r="AG14" s="154">
        <v>16.666666666666668</v>
      </c>
      <c r="AH14" s="216">
        <f t="shared" si="6"/>
        <v>16</v>
      </c>
      <c r="AI14" s="239"/>
      <c r="AJ14" s="240"/>
      <c r="AR14" s="138" t="s">
        <v>106</v>
      </c>
    </row>
    <row r="15" spans="1:44" s="138" customFormat="1" ht="13.5" customHeight="1" x14ac:dyDescent="0.2">
      <c r="A15" s="610" t="e">
        <f>VLOOKUP(B15,Sheet1!$B$4:$C$25,2,FALSE)</f>
        <v>#N/A</v>
      </c>
      <c r="B15" s="149" t="s">
        <v>12</v>
      </c>
      <c r="C15" s="133"/>
      <c r="D15" s="150">
        <v>285</v>
      </c>
      <c r="E15" s="150">
        <v>272</v>
      </c>
      <c r="F15" s="150">
        <v>245</v>
      </c>
      <c r="G15" s="150">
        <v>259</v>
      </c>
      <c r="H15" s="151">
        <v>302</v>
      </c>
      <c r="I15" s="461">
        <f t="shared" si="1"/>
        <v>0.11029411764705882</v>
      </c>
      <c r="J15" s="152"/>
      <c r="K15" s="153">
        <f>IF(D15=0,#N/A,D15/Population!C14*10000)</f>
        <v>8.7990120407533201</v>
      </c>
      <c r="L15" s="153">
        <f>IF(E15=0,#N/A,E15/Population!D14*10000)</f>
        <v>8.3538083538083541</v>
      </c>
      <c r="M15" s="153">
        <f>IF(F15=0,#N/A,F15/Population!E14*10000)</f>
        <v>7.4626865671641793</v>
      </c>
      <c r="N15" s="153">
        <f>IF(G15=0,#N/A,G15/Population!F14*10000)</f>
        <v>7.8389830508474576</v>
      </c>
      <c r="O15" s="154">
        <f>IF(H15=0,#N/A,H15/Population!G14*10000)</f>
        <v>9.0678436847873414</v>
      </c>
      <c r="P15" s="466">
        <f t="shared" si="2"/>
        <v>7</v>
      </c>
      <c r="Q15" s="106"/>
      <c r="R15" s="456">
        <f>IDACI!C14</f>
        <v>17.8</v>
      </c>
      <c r="S15" s="457">
        <f t="shared" si="3"/>
        <v>11.115460000000001</v>
      </c>
      <c r="T15" s="458">
        <f t="shared" si="4"/>
        <v>-2.0476163152126592</v>
      </c>
      <c r="U15" s="175"/>
      <c r="V15" s="191"/>
      <c r="W15" s="208"/>
      <c r="X15" s="213" t="str">
        <f t="shared" si="5"/>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
        <v>12</v>
      </c>
      <c r="AG15" s="154">
        <v>9.0678436847873414</v>
      </c>
      <c r="AH15" s="216">
        <f t="shared" si="6"/>
        <v>7</v>
      </c>
      <c r="AI15" s="239"/>
      <c r="AJ15" s="240"/>
    </row>
    <row r="16" spans="1:44" s="138" customFormat="1" ht="13.5" customHeight="1" x14ac:dyDescent="0.2">
      <c r="A16" s="610" t="e">
        <f>VLOOKUP(B16,Sheet1!$B$4:$C$25,2,FALSE)</f>
        <v>#N/A</v>
      </c>
      <c r="B16" s="149" t="s">
        <v>3</v>
      </c>
      <c r="C16" s="133"/>
      <c r="D16" s="150">
        <v>53</v>
      </c>
      <c r="E16" s="390">
        <v>49</v>
      </c>
      <c r="F16" s="390">
        <v>90</v>
      </c>
      <c r="G16" s="390">
        <v>142</v>
      </c>
      <c r="H16" s="151">
        <v>59</v>
      </c>
      <c r="I16" s="461">
        <f t="shared" si="1"/>
        <v>0.20408163265306123</v>
      </c>
      <c r="J16" s="152"/>
      <c r="K16" s="153">
        <f>IF(D16=0,#N/A,D16/Population!C15*10000)</f>
        <v>8.7027914614121507</v>
      </c>
      <c r="L16" s="153">
        <f>IF(E16=0,#N/A,E16/Population!D15*10000)</f>
        <v>7.954545454545455</v>
      </c>
      <c r="M16" s="153">
        <f>IF(F16=0,#N/A,F16/Population!E15*10000)</f>
        <v>14.4</v>
      </c>
      <c r="N16" s="153">
        <f>IF(G16=0,#N/A,G16/Population!F15*10000)</f>
        <v>22.468354430379748</v>
      </c>
      <c r="O16" s="154">
        <f>IF(H16=0,#N/A,H16/Population!G15*10000)</f>
        <v>9.2626026343469867</v>
      </c>
      <c r="P16" s="466">
        <f t="shared" si="2"/>
        <v>9</v>
      </c>
      <c r="Q16" s="106"/>
      <c r="R16" s="456">
        <f>IDACI!C15</f>
        <v>22</v>
      </c>
      <c r="S16" s="457">
        <f t="shared" si="3"/>
        <v>12.540099999999999</v>
      </c>
      <c r="T16" s="458">
        <f t="shared" si="4"/>
        <v>-3.2774973656530122</v>
      </c>
      <c r="U16" s="175"/>
      <c r="V16" s="191"/>
      <c r="W16" s="208"/>
      <c r="X16" s="213" t="str">
        <f t="shared" si="5"/>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
        <v>3</v>
      </c>
      <c r="AG16" s="154">
        <v>9.2626026343469867</v>
      </c>
      <c r="AH16" s="216">
        <f t="shared" si="6"/>
        <v>9</v>
      </c>
      <c r="AI16" s="239"/>
      <c r="AJ16" s="240"/>
    </row>
    <row r="17" spans="1:36" s="138" customFormat="1" ht="13.5" customHeight="1" x14ac:dyDescent="0.2">
      <c r="A17" s="610" t="e">
        <f>VLOOKUP(B17,Sheet1!$B$4:$C$25,2,FALSE)</f>
        <v>#N/A</v>
      </c>
      <c r="B17" s="149" t="s">
        <v>13</v>
      </c>
      <c r="C17" s="133"/>
      <c r="D17" s="150">
        <v>39</v>
      </c>
      <c r="E17" s="150">
        <v>49</v>
      </c>
      <c r="F17" s="150">
        <v>39</v>
      </c>
      <c r="G17" s="150">
        <v>61</v>
      </c>
      <c r="H17" s="151">
        <v>81</v>
      </c>
      <c r="I17" s="461">
        <f t="shared" si="1"/>
        <v>0.65306122448979587</v>
      </c>
      <c r="J17" s="152"/>
      <c r="K17" s="153">
        <f>IF(D17=0,#N/A,D17/Population!C16*10000)</f>
        <v>6.1514195583596214</v>
      </c>
      <c r="L17" s="153">
        <f>IF(E17=0,#N/A,E17/Population!D16*10000)</f>
        <v>7.65625</v>
      </c>
      <c r="M17" s="153">
        <f>IF(F17=0,#N/A,F17/Population!E16*10000)</f>
        <v>5.9815950920245395</v>
      </c>
      <c r="N17" s="153">
        <f>IF(G17=0,#N/A,G17/Population!F16*10000)</f>
        <v>9.2284417549167923</v>
      </c>
      <c r="O17" s="154">
        <f>IF(H17=0,#N/A,H17/Population!G16*10000)</f>
        <v>12.063265123760164</v>
      </c>
      <c r="P17" s="466">
        <f t="shared" si="2"/>
        <v>13</v>
      </c>
      <c r="Q17" s="106"/>
      <c r="R17" s="456">
        <f>IDACI!C16</f>
        <v>19.7</v>
      </c>
      <c r="S17" s="457">
        <f t="shared" si="3"/>
        <v>11.75994</v>
      </c>
      <c r="T17" s="458">
        <f t="shared" si="4"/>
        <v>0.30332512376016396</v>
      </c>
      <c r="U17" s="175"/>
      <c r="V17" s="191"/>
      <c r="W17" s="208"/>
      <c r="X17" s="213" t="str">
        <f t="shared" si="5"/>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
        <v>13</v>
      </c>
      <c r="AG17" s="154">
        <v>12.063265123760164</v>
      </c>
      <c r="AH17" s="216">
        <f t="shared" si="6"/>
        <v>13</v>
      </c>
      <c r="AI17" s="239"/>
      <c r="AJ17" s="240"/>
    </row>
    <row r="18" spans="1:36" s="138" customFormat="1" ht="13.5" customHeight="1" x14ac:dyDescent="0.2">
      <c r="A18" s="610" t="e">
        <f>VLOOKUP(B18,Sheet1!$B$4:$C$25,2,FALSE)</f>
        <v>#N/A</v>
      </c>
      <c r="B18" s="149" t="s">
        <v>14</v>
      </c>
      <c r="C18" s="133"/>
      <c r="D18" s="150">
        <v>90</v>
      </c>
      <c r="E18" s="150">
        <v>88</v>
      </c>
      <c r="F18" s="150">
        <v>112</v>
      </c>
      <c r="G18" s="150">
        <v>153</v>
      </c>
      <c r="H18" s="151">
        <v>159</v>
      </c>
      <c r="I18" s="461">
        <f t="shared" si="1"/>
        <v>0.80681818181818177</v>
      </c>
      <c r="J18" s="152"/>
      <c r="K18" s="153">
        <f>IF(D18=0,#N/A,D18/Population!C17*10000)</f>
        <v>6.4655172413793105</v>
      </c>
      <c r="L18" s="153">
        <f>IF(E18=0,#N/A,E18/Population!D17*10000)</f>
        <v>6.2722736992159653</v>
      </c>
      <c r="M18" s="153">
        <f>IF(F18=0,#N/A,F18/Population!E17*10000)</f>
        <v>7.9320113314447589</v>
      </c>
      <c r="N18" s="153">
        <f>IF(G18=0,#N/A,G18/Population!F17*10000)</f>
        <v>10.789844851904089</v>
      </c>
      <c r="O18" s="154">
        <f>IF(H18=0,#N/A,H18/Population!G17*10000)</f>
        <v>11.12689559612868</v>
      </c>
      <c r="P18" s="466">
        <f t="shared" si="2"/>
        <v>12</v>
      </c>
      <c r="Q18" s="106"/>
      <c r="R18" s="456">
        <f>IDACI!C17</f>
        <v>11.799999999999999</v>
      </c>
      <c r="S18" s="457">
        <f t="shared" si="3"/>
        <v>9.0802599999999991</v>
      </c>
      <c r="T18" s="458">
        <f t="shared" si="4"/>
        <v>2.0466355961286808</v>
      </c>
      <c r="U18" s="175"/>
      <c r="V18" s="191"/>
      <c r="W18" s="208"/>
      <c r="X18" s="213" t="str">
        <f t="shared" si="5"/>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
        <v>14</v>
      </c>
      <c r="AG18" s="154">
        <v>11.12689559612868</v>
      </c>
      <c r="AH18" s="216">
        <f t="shared" si="6"/>
        <v>12</v>
      </c>
      <c r="AI18" s="239"/>
      <c r="AJ18" s="240"/>
    </row>
    <row r="19" spans="1:36" s="138" customFormat="1" ht="13.5" customHeight="1" x14ac:dyDescent="0.2">
      <c r="A19" s="610" t="e">
        <f>VLOOKUP(B19,Sheet1!$B$4:$C$25,2,FALSE)</f>
        <v>#N/A</v>
      </c>
      <c r="B19" s="149" t="s">
        <v>15</v>
      </c>
      <c r="C19" s="133"/>
      <c r="D19" s="150">
        <v>49</v>
      </c>
      <c r="E19" s="150">
        <v>47</v>
      </c>
      <c r="F19" s="150">
        <v>59</v>
      </c>
      <c r="G19" s="150">
        <v>45</v>
      </c>
      <c r="H19" s="151">
        <v>48</v>
      </c>
      <c r="I19" s="461">
        <f t="shared" si="1"/>
        <v>2.1276595744680851E-2</v>
      </c>
      <c r="J19" s="152"/>
      <c r="K19" s="153">
        <f>IF(D19=0,#N/A,D19/Population!C18*10000)</f>
        <v>11.583924349881796</v>
      </c>
      <c r="L19" s="153">
        <f>IF(E19=0,#N/A,E19/Population!D18*10000)</f>
        <v>11.03286384976526</v>
      </c>
      <c r="M19" s="153">
        <f>IF(F19=0,#N/A,F19/Population!E18*10000)</f>
        <v>13.59447004608295</v>
      </c>
      <c r="N19" s="153">
        <f>IF(G19=0,#N/A,G19/Population!F18*10000)</f>
        <v>10.273972602739725</v>
      </c>
      <c r="O19" s="154">
        <f>IF(H19=0,#N/A,H19/Population!G18*10000)</f>
        <v>10.90909090909091</v>
      </c>
      <c r="P19" s="466">
        <f t="shared" si="2"/>
        <v>11</v>
      </c>
      <c r="Q19" s="106"/>
      <c r="R19" s="456">
        <f>IDACI!C18</f>
        <v>23.799999999999997</v>
      </c>
      <c r="S19" s="457">
        <f t="shared" si="3"/>
        <v>13.150659999999998</v>
      </c>
      <c r="T19" s="458">
        <f t="shared" si="4"/>
        <v>-2.2415690909090884</v>
      </c>
      <c r="U19" s="175"/>
      <c r="V19" s="191"/>
      <c r="W19" s="208"/>
      <c r="X19" s="213" t="str">
        <f t="shared" si="5"/>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
        <v>15</v>
      </c>
      <c r="AG19" s="154">
        <v>10.90909090909091</v>
      </c>
      <c r="AH19" s="216">
        <f t="shared" si="6"/>
        <v>11</v>
      </c>
      <c r="AI19" s="239"/>
      <c r="AJ19" s="240"/>
    </row>
    <row r="20" spans="1:36" s="138" customFormat="1" ht="13.5" customHeight="1" x14ac:dyDescent="0.2">
      <c r="A20" s="610" t="e">
        <f>VLOOKUP(B20,Sheet1!$B$4:$C$25,2,FALSE)</f>
        <v>#N/A</v>
      </c>
      <c r="B20" s="149" t="s">
        <v>4</v>
      </c>
      <c r="C20" s="133"/>
      <c r="D20" s="150">
        <v>58</v>
      </c>
      <c r="E20" s="150">
        <v>25</v>
      </c>
      <c r="F20" s="150">
        <v>39</v>
      </c>
      <c r="G20" s="150">
        <v>67</v>
      </c>
      <c r="H20" s="151">
        <v>77</v>
      </c>
      <c r="I20" s="461">
        <f t="shared" si="1"/>
        <v>2.08</v>
      </c>
      <c r="J20" s="152"/>
      <c r="K20" s="153">
        <f>IF(D20=0,#N/A,D20/Population!C19*10000)</f>
        <v>17.058823529411764</v>
      </c>
      <c r="L20" s="153">
        <f>IF(E20=0,#N/A,E20/Population!D19*10000)</f>
        <v>7.2046109510086449</v>
      </c>
      <c r="M20" s="153">
        <f>IF(F20=0,#N/A,F20/Population!E19*10000)</f>
        <v>10.863509749303622</v>
      </c>
      <c r="N20" s="153">
        <f>IF(G20=0,#N/A,G20/Population!F19*10000)</f>
        <v>18.406593406593409</v>
      </c>
      <c r="O20" s="154">
        <f>IF(H20=0,#N/A,H20/Population!G19*10000)</f>
        <v>21.014710297208044</v>
      </c>
      <c r="P20" s="466">
        <f t="shared" si="2"/>
        <v>19</v>
      </c>
      <c r="Q20" s="106"/>
      <c r="R20" s="456">
        <f>IDACI!C19</f>
        <v>19.8</v>
      </c>
      <c r="S20" s="457">
        <f t="shared" si="3"/>
        <v>11.79386</v>
      </c>
      <c r="T20" s="458">
        <f t="shared" si="4"/>
        <v>9.2208502972080435</v>
      </c>
      <c r="U20" s="175"/>
      <c r="V20" s="191"/>
      <c r="W20" s="208"/>
      <c r="X20" s="213" t="str">
        <f t="shared" si="5"/>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
        <v>4</v>
      </c>
      <c r="AG20" s="154">
        <v>21.014710297208044</v>
      </c>
      <c r="AH20" s="216">
        <f t="shared" si="6"/>
        <v>19</v>
      </c>
      <c r="AI20" s="239"/>
      <c r="AJ20" s="240"/>
    </row>
    <row r="21" spans="1:36" s="138" customFormat="1" ht="13.5" customHeight="1" x14ac:dyDescent="0.2">
      <c r="A21" s="610" t="e">
        <f>VLOOKUP(B21,Sheet1!$B$4:$C$25,2,FALSE)</f>
        <v>#N/A</v>
      </c>
      <c r="B21" s="149" t="s">
        <v>16</v>
      </c>
      <c r="C21" s="133"/>
      <c r="D21" s="150">
        <v>30</v>
      </c>
      <c r="E21" s="150">
        <v>39</v>
      </c>
      <c r="F21" s="150">
        <v>37</v>
      </c>
      <c r="G21" s="150">
        <v>57</v>
      </c>
      <c r="H21" s="151">
        <v>50</v>
      </c>
      <c r="I21" s="461">
        <f t="shared" si="1"/>
        <v>0.28205128205128205</v>
      </c>
      <c r="J21" s="152"/>
      <c r="K21" s="153">
        <f>IF(D21=0,#N/A,D21/Population!C20*10000)</f>
        <v>7.8947368421052628</v>
      </c>
      <c r="L21" s="153">
        <f>IF(E21=0,#N/A,E21/Population!D20*10000)</f>
        <v>10.025706940874036</v>
      </c>
      <c r="M21" s="153">
        <f>IF(F21=0,#N/A,F21/Population!E20*10000)</f>
        <v>9.2731829573934839</v>
      </c>
      <c r="N21" s="153">
        <f>IF(G21=0,#N/A,G21/Population!F20*10000)</f>
        <v>14.039408866995075</v>
      </c>
      <c r="O21" s="154">
        <f>IF(H21=0,#N/A,H21/Population!G20*10000)</f>
        <v>12.075544607061779</v>
      </c>
      <c r="P21" s="466">
        <f t="shared" si="2"/>
        <v>14</v>
      </c>
      <c r="Q21" s="106"/>
      <c r="R21" s="456">
        <f>IDACI!C20</f>
        <v>19.5</v>
      </c>
      <c r="S21" s="457">
        <f t="shared" si="3"/>
        <v>11.6921</v>
      </c>
      <c r="T21" s="458">
        <f t="shared" si="4"/>
        <v>0.38344460706177941</v>
      </c>
      <c r="U21" s="175"/>
      <c r="V21" s="191"/>
      <c r="W21" s="208"/>
      <c r="X21" s="213" t="str">
        <f t="shared" si="5"/>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
        <v>16</v>
      </c>
      <c r="AG21" s="154">
        <v>12.075544607061779</v>
      </c>
      <c r="AH21" s="216">
        <f t="shared" si="6"/>
        <v>14</v>
      </c>
      <c r="AI21" s="239"/>
      <c r="AJ21" s="240"/>
    </row>
    <row r="22" spans="1:36" s="138" customFormat="1" ht="13.5" customHeight="1" x14ac:dyDescent="0.2">
      <c r="A22" s="610" t="e">
        <f>VLOOKUP(B22,Sheet1!$B$4:$C$25,2,FALSE)</f>
        <v>#N/A</v>
      </c>
      <c r="B22" s="149" t="s">
        <v>93</v>
      </c>
      <c r="C22" s="133"/>
      <c r="D22" s="150">
        <v>123</v>
      </c>
      <c r="E22" s="150">
        <v>104</v>
      </c>
      <c r="F22" s="150">
        <v>129</v>
      </c>
      <c r="G22" s="150">
        <v>146</v>
      </c>
      <c r="H22" s="151">
        <v>145</v>
      </c>
      <c r="I22" s="461">
        <f t="shared" si="1"/>
        <v>0.39423076923076922</v>
      </c>
      <c r="J22" s="152"/>
      <c r="K22" s="153">
        <f>IF(D22=0,#N/A,D22/Population!C21*10000)</f>
        <v>11.305147058823531</v>
      </c>
      <c r="L22" s="153">
        <f>IF(E22=0,#N/A,E22/Population!D21*10000)</f>
        <v>9.5588235294117645</v>
      </c>
      <c r="M22" s="153">
        <f>IF(F22=0,#N/A,F22/Population!E21*10000)</f>
        <v>11.845730027548209</v>
      </c>
      <c r="N22" s="153">
        <f>IF(G22=0,#N/A,G22/Population!F21*10000)</f>
        <v>13.36996336996337</v>
      </c>
      <c r="O22" s="154">
        <f>IF(H22=0,#N/A,H22/Population!G21*10000)</f>
        <v>13.223050056083972</v>
      </c>
      <c r="P22" s="491" t="str">
        <f t="shared" si="2"/>
        <v>--</v>
      </c>
      <c r="Q22" s="106"/>
      <c r="R22" s="456">
        <f>IDACI!C21</f>
        <v>14.8</v>
      </c>
      <c r="S22" s="457">
        <f t="shared" si="3"/>
        <v>10.097860000000001</v>
      </c>
      <c r="T22" s="458">
        <f t="shared" si="4"/>
        <v>3.1251900560839712</v>
      </c>
      <c r="U22" s="175"/>
      <c r="V22" s="191"/>
      <c r="W22" s="208"/>
      <c r="X22" s="213" t="str">
        <f t="shared" si="5"/>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
        <v>17</v>
      </c>
      <c r="AG22" s="154">
        <v>17.434520350293582</v>
      </c>
      <c r="AH22" s="216">
        <f t="shared" si="6"/>
        <v>17</v>
      </c>
      <c r="AI22" s="239"/>
      <c r="AJ22" s="240"/>
    </row>
    <row r="23" spans="1:36" s="138" customFormat="1" ht="13.5" customHeight="1" x14ac:dyDescent="0.2">
      <c r="A23" s="610" t="e">
        <f>VLOOKUP(B23,Sheet1!$B$4:$C$25,2,FALSE)</f>
        <v>#N/A</v>
      </c>
      <c r="B23" s="149" t="s">
        <v>17</v>
      </c>
      <c r="C23" s="133"/>
      <c r="D23" s="150">
        <v>101</v>
      </c>
      <c r="E23" s="150">
        <v>101</v>
      </c>
      <c r="F23" s="150">
        <v>96</v>
      </c>
      <c r="G23" s="150">
        <v>93</v>
      </c>
      <c r="H23" s="151">
        <v>87</v>
      </c>
      <c r="I23" s="461">
        <f t="shared" si="1"/>
        <v>-0.13861386138613863</v>
      </c>
      <c r="J23" s="152"/>
      <c r="K23" s="153">
        <f>IF(D23=0,#N/A,D23/Population!C22*10000)</f>
        <v>21.72043010752688</v>
      </c>
      <c r="L23" s="153">
        <f>IF(E23=0,#N/A,E23/Population!D22*10000)</f>
        <v>21.308016877637129</v>
      </c>
      <c r="M23" s="153">
        <f>IF(F23=0,#N/A,F23/Population!E22*10000)</f>
        <v>19.753086419753085</v>
      </c>
      <c r="N23" s="153">
        <f>IF(G23=0,#N/A,G23/Population!F22*10000)</f>
        <v>18.902439024390244</v>
      </c>
      <c r="O23" s="154">
        <f>IF(H23=0,#N/A,H23/Population!G22*10000)</f>
        <v>17.434520350293582</v>
      </c>
      <c r="P23" s="466">
        <f t="shared" si="2"/>
        <v>17</v>
      </c>
      <c r="Q23" s="106"/>
      <c r="R23" s="456">
        <f>IDACI!C22</f>
        <v>25</v>
      </c>
      <c r="S23" s="457">
        <f t="shared" si="3"/>
        <v>13.557700000000001</v>
      </c>
      <c r="T23" s="458">
        <f t="shared" si="4"/>
        <v>3.8768203502935812</v>
      </c>
      <c r="U23" s="175"/>
      <c r="V23" s="191"/>
      <c r="W23" s="208"/>
      <c r="X23" s="213" t="str">
        <f t="shared" si="5"/>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
        <v>8</v>
      </c>
      <c r="AG23" s="154">
        <v>6.9498337831420196</v>
      </c>
      <c r="AH23" s="216">
        <f>RANK(AG23,$AG$9:$AG$27,1)</f>
        <v>2</v>
      </c>
      <c r="AI23" s="239"/>
      <c r="AJ23" s="240"/>
    </row>
    <row r="24" spans="1:36" s="138" customFormat="1" ht="13.5" customHeight="1" x14ac:dyDescent="0.2">
      <c r="A24" s="610" t="e">
        <f>VLOOKUP(B24,Sheet1!$B$4:$C$25,2,FALSE)</f>
        <v>#N/A</v>
      </c>
      <c r="B24" s="149" t="s">
        <v>8</v>
      </c>
      <c r="C24" s="133"/>
      <c r="D24" s="150">
        <v>125</v>
      </c>
      <c r="E24" s="150">
        <v>119</v>
      </c>
      <c r="F24" s="150">
        <v>107</v>
      </c>
      <c r="G24" s="150">
        <v>138</v>
      </c>
      <c r="H24" s="151">
        <v>180</v>
      </c>
      <c r="I24" s="461">
        <f t="shared" si="1"/>
        <v>0.51260504201680668</v>
      </c>
      <c r="J24" s="152"/>
      <c r="K24" s="153">
        <f>IF(D24=0,#N/A,D24/Population!C23*10000)</f>
        <v>5.0080128205128203</v>
      </c>
      <c r="L24" s="153">
        <f>IF(E24=0,#N/A,E24/Population!D23*10000)</f>
        <v>4.7222222222222223</v>
      </c>
      <c r="M24" s="153">
        <f>IF(F24=0,#N/A,F24/Population!E23*10000)</f>
        <v>4.2026708562450903</v>
      </c>
      <c r="N24" s="153">
        <f>IF(G24=0,#N/A,G24/Population!F23*10000)</f>
        <v>5.3822152886115449</v>
      </c>
      <c r="O24" s="154">
        <f>IF(H24=0,#N/A,H24/Population!G23*10000)</f>
        <v>6.9498337831420196</v>
      </c>
      <c r="P24" s="466">
        <f t="shared" si="2"/>
        <v>2</v>
      </c>
      <c r="Q24" s="106"/>
      <c r="R24" s="456">
        <f>IDACI!C23</f>
        <v>9.7000000000000011</v>
      </c>
      <c r="S24" s="457">
        <f t="shared" si="3"/>
        <v>8.3679400000000008</v>
      </c>
      <c r="T24" s="458">
        <f t="shared" si="4"/>
        <v>-1.4181062168579812</v>
      </c>
      <c r="U24" s="175"/>
      <c r="V24" s="191"/>
      <c r="W24" s="208"/>
      <c r="X24" s="213" t="str">
        <f t="shared" si="5"/>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
        <v>18</v>
      </c>
      <c r="AG24" s="154">
        <v>10.85413709610086</v>
      </c>
      <c r="AH24" s="216">
        <f t="shared" si="6"/>
        <v>10</v>
      </c>
      <c r="AI24" s="239"/>
      <c r="AJ24" s="240"/>
    </row>
    <row r="25" spans="1:36" s="138" customFormat="1" ht="13.5" customHeight="1" x14ac:dyDescent="0.2">
      <c r="A25" s="610" t="e">
        <f>VLOOKUP(B25,Sheet1!$B$4:$C$25,2,FALSE)</f>
        <v>#N/A</v>
      </c>
      <c r="B25" s="149" t="s">
        <v>123</v>
      </c>
      <c r="C25" s="133"/>
      <c r="D25" s="150">
        <v>38</v>
      </c>
      <c r="E25" s="150">
        <v>45</v>
      </c>
      <c r="F25" s="150">
        <v>47</v>
      </c>
      <c r="G25" s="150">
        <v>51</v>
      </c>
      <c r="H25" s="151">
        <v>76</v>
      </c>
      <c r="I25" s="461">
        <f t="shared" si="1"/>
        <v>0.68888888888888888</v>
      </c>
      <c r="J25" s="152"/>
      <c r="K25" s="153">
        <f>IF(D25=0,#N/A,D25/Population!C24*10000)</f>
        <v>8.0168776371308006</v>
      </c>
      <c r="L25" s="153">
        <f>IF(E25=0,#N/A,E25/Population!D24*10000)</f>
        <v>9.3945720250521916</v>
      </c>
      <c r="M25" s="153">
        <f>IF(F25=0,#N/A,F25/Population!E24*10000)</f>
        <v>9.6707818930041149</v>
      </c>
      <c r="N25" s="153">
        <f>IF(G25=0,#N/A,G25/Population!F24*10000)</f>
        <v>10.408163265306122</v>
      </c>
      <c r="O25" s="154">
        <f>IF(H25=0,#N/A,H25/Population!G24*10000)</f>
        <v>15.365330961141888</v>
      </c>
      <c r="P25" s="491" t="str">
        <f t="shared" si="2"/>
        <v>--</v>
      </c>
      <c r="Q25" s="106"/>
      <c r="R25" s="456">
        <f>IDACI!C24</f>
        <v>17.2</v>
      </c>
      <c r="S25" s="457">
        <f t="shared" si="3"/>
        <v>10.91194</v>
      </c>
      <c r="T25" s="458">
        <f t="shared" si="4"/>
        <v>4.4533909611418885</v>
      </c>
      <c r="U25" s="175"/>
      <c r="V25" s="191"/>
      <c r="W25" s="208"/>
      <c r="X25" s="213" t="str">
        <f t="shared" si="5"/>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
        <v>6</v>
      </c>
      <c r="AG25" s="154">
        <v>9.2570490390717328</v>
      </c>
      <c r="AH25" s="216">
        <f t="shared" si="6"/>
        <v>8</v>
      </c>
      <c r="AI25" s="239"/>
      <c r="AJ25" s="240"/>
    </row>
    <row r="26" spans="1:36" s="138" customFormat="1" ht="13.5" customHeight="1" x14ac:dyDescent="0.2">
      <c r="A26" s="610" t="e">
        <f>VLOOKUP(B26,Sheet1!$B$4:$C$25,2,FALSE)</f>
        <v>#N/A</v>
      </c>
      <c r="B26" s="149" t="s">
        <v>124</v>
      </c>
      <c r="C26" s="133"/>
      <c r="D26" s="150">
        <v>48</v>
      </c>
      <c r="E26" s="150">
        <v>59</v>
      </c>
      <c r="F26" s="150">
        <v>58</v>
      </c>
      <c r="G26" s="150">
        <v>55</v>
      </c>
      <c r="H26" s="151">
        <v>56</v>
      </c>
      <c r="I26" s="461">
        <f t="shared" si="1"/>
        <v>-5.0847457627118647E-2</v>
      </c>
      <c r="J26" s="152"/>
      <c r="K26" s="153">
        <f>IF(D26=0,#N/A,D26/Population!C25*10000)</f>
        <v>19.277108433734938</v>
      </c>
      <c r="L26" s="153">
        <f>IF(E26=0,#N/A,E26/Population!D25*10000)</f>
        <v>23.79032258064516</v>
      </c>
      <c r="M26" s="153">
        <f>IF(F26=0,#N/A,F26/Population!E25*10000)</f>
        <v>23.107569721115539</v>
      </c>
      <c r="N26" s="153">
        <f>IF(G26=0,#N/A,G26/Population!F25*10000)</f>
        <v>21.825396825396826</v>
      </c>
      <c r="O26" s="154">
        <f>IF(H26=0,#N/A,H26/Population!G25*10000)</f>
        <v>22.070705080203364</v>
      </c>
      <c r="P26" s="491" t="str">
        <f t="shared" si="2"/>
        <v>--</v>
      </c>
      <c r="Q26" s="106"/>
      <c r="R26" s="456">
        <f>IDACI!C25</f>
        <v>24.1</v>
      </c>
      <c r="S26" s="457">
        <f t="shared" si="3"/>
        <v>13.252420000000001</v>
      </c>
      <c r="T26" s="458">
        <f t="shared" si="4"/>
        <v>8.8182850802033634</v>
      </c>
      <c r="U26" s="175"/>
      <c r="V26" s="191"/>
      <c r="W26" s="208"/>
      <c r="X26" s="213" t="str">
        <f t="shared" si="5"/>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
        <v>46</v>
      </c>
      <c r="AG26" s="154">
        <v>7.6076779026217229</v>
      </c>
      <c r="AH26" s="216">
        <f t="shared" si="6"/>
        <v>3</v>
      </c>
      <c r="AI26" s="239"/>
      <c r="AJ26" s="240"/>
    </row>
    <row r="27" spans="1:36" s="138" customFormat="1" ht="13.5" customHeight="1" x14ac:dyDescent="0.2">
      <c r="A27" s="610" t="e">
        <f>VLOOKUP(B27,Sheet1!$B$4:$C$25,2,FALSE)</f>
        <v>#N/A</v>
      </c>
      <c r="B27" s="149" t="s">
        <v>18</v>
      </c>
      <c r="C27" s="133"/>
      <c r="D27" s="150">
        <v>11</v>
      </c>
      <c r="E27" s="155">
        <v>21</v>
      </c>
      <c r="F27" s="150">
        <v>30</v>
      </c>
      <c r="G27" s="150">
        <v>49</v>
      </c>
      <c r="H27" s="151">
        <v>39</v>
      </c>
      <c r="I27" s="461">
        <f t="shared" si="1"/>
        <v>0.8571428571428571</v>
      </c>
      <c r="J27" s="152"/>
      <c r="K27" s="153">
        <f>IF(D27=0,#N/A,D27/Population!C26*10000)</f>
        <v>3.0640668523676879</v>
      </c>
      <c r="L27" s="153">
        <f>IF(E27=0,#N/A,E27/Population!D26*10000)</f>
        <v>5.8823529411764701</v>
      </c>
      <c r="M27" s="153">
        <f>IF(F27=0,#N/A,F27/Population!E26*10000)</f>
        <v>8.4269662921348321</v>
      </c>
      <c r="N27" s="153">
        <f>IF(G27=0,#N/A,G27/Population!F26*10000)</f>
        <v>13.725490196078432</v>
      </c>
      <c r="O27" s="154">
        <f>IF(H27=0,#N/A,H27/Population!G26*10000)</f>
        <v>10.85413709610086</v>
      </c>
      <c r="P27" s="466">
        <f t="shared" si="2"/>
        <v>10</v>
      </c>
      <c r="Q27" s="106"/>
      <c r="R27" s="456">
        <f>IDACI!C26</f>
        <v>10.4</v>
      </c>
      <c r="S27" s="457">
        <f t="shared" si="3"/>
        <v>8.6053800000000003</v>
      </c>
      <c r="T27" s="458">
        <f t="shared" si="4"/>
        <v>2.2487570961008601</v>
      </c>
      <c r="U27" s="175"/>
      <c r="V27" s="191"/>
      <c r="W27" s="208"/>
      <c r="X27" s="213" t="str">
        <f t="shared" si="5"/>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
        <v>19</v>
      </c>
      <c r="AG27" s="154">
        <v>4.7344748678292436</v>
      </c>
      <c r="AH27" s="216">
        <f t="shared" si="6"/>
        <v>1</v>
      </c>
      <c r="AI27" s="239"/>
      <c r="AJ27" s="240"/>
    </row>
    <row r="28" spans="1:36" s="138" customFormat="1" ht="13.5" customHeight="1" x14ac:dyDescent="0.2">
      <c r="A28" s="610" t="e">
        <f>VLOOKUP(B28,Sheet1!$B$4:$C$25,2,FALSE)</f>
        <v>#N/A</v>
      </c>
      <c r="B28" s="149" t="s">
        <v>6</v>
      </c>
      <c r="C28" s="133"/>
      <c r="D28" s="150">
        <v>70</v>
      </c>
      <c r="E28" s="155">
        <v>67</v>
      </c>
      <c r="F28" s="150">
        <v>88</v>
      </c>
      <c r="G28" s="150">
        <v>136</v>
      </c>
      <c r="H28" s="151">
        <v>159</v>
      </c>
      <c r="I28" s="461">
        <f t="shared" si="1"/>
        <v>1.3731343283582089</v>
      </c>
      <c r="J28" s="152"/>
      <c r="K28" s="153">
        <f>IF(D28=0,#N/A,D28/Population!C27*10000)</f>
        <v>4.2270531400966185</v>
      </c>
      <c r="L28" s="153">
        <f>IF(E28=0,#N/A,E28/Population!D27*10000)</f>
        <v>4.0119760479041915</v>
      </c>
      <c r="M28" s="153">
        <f>IF(F28=0,#N/A,F28/Population!E27*10000)</f>
        <v>5.2132701421800949</v>
      </c>
      <c r="N28" s="153">
        <f>IF(G28=0,#N/A,G28/Population!F27*10000)</f>
        <v>7.981220657276995</v>
      </c>
      <c r="O28" s="154">
        <f>IF(H28=0,#N/A,H28/Population!G27*10000)</f>
        <v>9.2570490390717328</v>
      </c>
      <c r="P28" s="466">
        <f t="shared" si="2"/>
        <v>8</v>
      </c>
      <c r="Q28" s="106"/>
      <c r="R28" s="456">
        <f>IDACI!C27</f>
        <v>12.9</v>
      </c>
      <c r="S28" s="457">
        <f t="shared" si="3"/>
        <v>9.4533799999999992</v>
      </c>
      <c r="T28" s="458">
        <f t="shared" si="4"/>
        <v>-0.19633096092826641</v>
      </c>
      <c r="U28" s="175"/>
      <c r="V28" s="191"/>
      <c r="W28" s="208"/>
      <c r="X28" s="213" t="str">
        <f t="shared" si="5"/>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149" t="s">
        <v>46</v>
      </c>
      <c r="C29" s="133"/>
      <c r="D29" s="155">
        <v>22</v>
      </c>
      <c r="E29" s="150">
        <v>18</v>
      </c>
      <c r="F29" s="150">
        <v>12</v>
      </c>
      <c r="G29" s="150">
        <v>16</v>
      </c>
      <c r="H29" s="151">
        <v>26</v>
      </c>
      <c r="I29" s="461">
        <f t="shared" si="1"/>
        <v>0.44444444444444442</v>
      </c>
      <c r="J29" s="152"/>
      <c r="K29" s="153">
        <f>IF(D29=0,#N/A,D29/Population!C28*10000)</f>
        <v>6.6465256797583079</v>
      </c>
      <c r="L29" s="153">
        <f>IF(E29=0,#N/A,E29/Population!D28*10000)</f>
        <v>5.4054054054054053</v>
      </c>
      <c r="M29" s="153">
        <f>IF(F29=0,#N/A,F29/Population!E28*10000)</f>
        <v>3.5928143712574849</v>
      </c>
      <c r="N29" s="153">
        <f>IF(G29=0,#N/A,G29/Population!F28*10000)</f>
        <v>4.7477744807121667</v>
      </c>
      <c r="O29" s="154">
        <f>IF(H29=0,#N/A,H29/Population!G28*10000)</f>
        <v>7.6076779026217229</v>
      </c>
      <c r="P29" s="466">
        <f t="shared" si="2"/>
        <v>3</v>
      </c>
      <c r="Q29" s="106"/>
      <c r="R29" s="456">
        <f>IDACI!C28</f>
        <v>8.4</v>
      </c>
      <c r="S29" s="457">
        <f t="shared" si="3"/>
        <v>7.9269800000000004</v>
      </c>
      <c r="T29" s="458">
        <f t="shared" si="4"/>
        <v>-0.31930209737827742</v>
      </c>
      <c r="U29" s="175"/>
      <c r="V29" s="191"/>
      <c r="W29" s="208"/>
      <c r="X29" s="213" t="str">
        <f t="shared" si="5"/>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15</v>
      </c>
      <c r="E30" s="150">
        <v>19</v>
      </c>
      <c r="F30" s="150">
        <v>12</v>
      </c>
      <c r="G30" s="150">
        <v>20</v>
      </c>
      <c r="H30" s="151">
        <v>18</v>
      </c>
      <c r="I30" s="461">
        <f t="shared" si="1"/>
        <v>-5.2631578947368418E-2</v>
      </c>
      <c r="J30" s="152"/>
      <c r="K30" s="153">
        <f>IF(D30=0,#N/A,D30/Population!C29*10000)</f>
        <v>4.1899441340782122</v>
      </c>
      <c r="L30" s="153">
        <f>IF(E30=0,#N/A,E30/Population!D29*10000)</f>
        <v>5.2486187845303869</v>
      </c>
      <c r="M30" s="153">
        <f>IF(F30=0,#N/A,F30/Population!E29*10000)</f>
        <v>3.2520325203252032</v>
      </c>
      <c r="N30" s="153">
        <f>IF(G30=0,#N/A,G30/Population!F29*10000)</f>
        <v>5.3619302949061671</v>
      </c>
      <c r="O30" s="154">
        <f>IF(H30=0,#N/A,H30/Population!G29*10000)</f>
        <v>4.7344748678292436</v>
      </c>
      <c r="P30" s="466">
        <f t="shared" si="2"/>
        <v>1</v>
      </c>
      <c r="Q30" s="106"/>
      <c r="R30" s="456">
        <f>IDACI!C29</f>
        <v>6.8000000000000007</v>
      </c>
      <c r="S30" s="457">
        <f t="shared" si="3"/>
        <v>7.3842600000000003</v>
      </c>
      <c r="T30" s="458">
        <f t="shared" si="4"/>
        <v>-2.6497851321707566</v>
      </c>
      <c r="U30" s="175"/>
      <c r="V30" s="191"/>
      <c r="W30" s="208"/>
      <c r="X30" s="213" t="str">
        <f t="shared" si="5"/>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1368</v>
      </c>
      <c r="E31" s="183">
        <f>IF(SUM(E9:E21,E23:E24,E27:E30)&gt;0,SUM(E9:E21,E23:E24,E27:E30),"")</f>
        <v>1349</v>
      </c>
      <c r="F31" s="183">
        <f>IF(SUM(F9:F21,F23:F24,F27:F30)&gt;0,SUM(F9:F21,F23:F24,F27:F30),"")</f>
        <v>1389</v>
      </c>
      <c r="G31" s="183">
        <f>SUM(G9:G21,G23:G24,G27:G30)</f>
        <v>1796</v>
      </c>
      <c r="H31" s="611">
        <f>SUM(H9:H21,H23:H24,H27:H30)</f>
        <v>1887</v>
      </c>
      <c r="I31" s="612">
        <f>IF(H31=0,"",(H31-E31)/E31)</f>
        <v>0.39881393624907341</v>
      </c>
      <c r="J31" s="152"/>
      <c r="K31" s="185">
        <f>IF(D31=0,#N/A,D31/Population!C30*10000)</f>
        <v>7.306131168553728</v>
      </c>
      <c r="L31" s="185">
        <f>IF(E31=0,#N/A,E31/Population!D30*10000)</f>
        <v>7.1496714013143947</v>
      </c>
      <c r="M31" s="185">
        <f>IF(F31=0,#N/A,F31/Population!E30*10000)</f>
        <v>7.2944018485453208</v>
      </c>
      <c r="N31" s="185">
        <f>IF(G31=0,#N/A,G31/Population!F30*10000)</f>
        <v>9.3634325634742712</v>
      </c>
      <c r="O31" s="186">
        <f>IF(H31=0,#N/A,H31/Population!G30*10000)</f>
        <v>9.7610533454238659</v>
      </c>
      <c r="P31" s="452" t="s">
        <v>90</v>
      </c>
      <c r="Q31" s="106"/>
      <c r="R31" s="454">
        <f>IDACI!C30</f>
        <v>14.45223640702325</v>
      </c>
      <c r="S31" s="185">
        <f t="shared" si="3"/>
        <v>9.9798985892622873</v>
      </c>
      <c r="T31" s="459">
        <f t="shared" si="4"/>
        <v>-0.21884524383842141</v>
      </c>
      <c r="U31" s="175"/>
      <c r="V31" s="191"/>
      <c r="W31" s="208"/>
      <c r="X31" s="213" t="str">
        <f t="shared" si="5"/>
        <v>South East</v>
      </c>
      <c r="Y31" s="214">
        <v>23</v>
      </c>
      <c r="Z31" s="215">
        <f>IF(D31&gt;0,Population!C30,"")</f>
        <v>1872400</v>
      </c>
      <c r="AA31" s="215">
        <f>IF(E31&gt;0,Population!D30,"")</f>
        <v>1886800</v>
      </c>
      <c r="AB31" s="215">
        <f>IF(F31&gt;0,Population!E30,"")</f>
        <v>1904200</v>
      </c>
      <c r="AC31" s="215">
        <f>IF(G31&gt;0,Population!F30,"")</f>
        <v>1918100</v>
      </c>
      <c r="AD31" s="215">
        <f>IF(H31&gt;0,Population!G30,"")</f>
        <v>1933193</v>
      </c>
      <c r="AE31" s="239"/>
      <c r="AF31" s="239"/>
      <c r="AG31" s="239"/>
      <c r="AH31" s="101"/>
      <c r="AI31" s="239"/>
      <c r="AJ31" s="240"/>
    </row>
    <row r="32" spans="1:36" s="138" customFormat="1" ht="13.5" customHeight="1" x14ac:dyDescent="0.2">
      <c r="A32" s="381"/>
      <c r="B32" s="437" t="s">
        <v>138</v>
      </c>
      <c r="C32" s="133"/>
      <c r="D32" s="438">
        <v>11107</v>
      </c>
      <c r="E32" s="438">
        <v>10584</v>
      </c>
      <c r="F32" s="438">
        <v>11092</v>
      </c>
      <c r="G32" s="438">
        <v>12651</v>
      </c>
      <c r="H32" s="613">
        <v>12652</v>
      </c>
      <c r="I32" s="614">
        <f>IF(H32=0,"",(H32-E32)/E32)</f>
        <v>0.19538926681783825</v>
      </c>
      <c r="J32" s="152"/>
      <c r="K32" s="440">
        <f>IF(D32=0,#N/A,D32/Population!C31*10000)</f>
        <v>9.7451195437595963</v>
      </c>
      <c r="L32" s="440">
        <f>IF(E32=0,#N/A,E32/Population!D31*10000)</f>
        <v>9.2203956825131321</v>
      </c>
      <c r="M32" s="440">
        <f>IF(F32=0,#N/A,F32/Population!E31*10000)</f>
        <v>9.5689156896745082</v>
      </c>
      <c r="N32" s="440">
        <f>IF(G32=0,#N/A,G32/Population!F31*10000)</f>
        <v>10.833283381429879</v>
      </c>
      <c r="O32" s="441">
        <f>IF(H32=0,#N/A,H32/Population!G31*10000)</f>
        <v>10.735428619963706</v>
      </c>
      <c r="P32" s="453" t="s">
        <v>90</v>
      </c>
      <c r="Q32" s="106"/>
      <c r="R32" s="455">
        <f>IDACI!C31</f>
        <v>19.902611588091716</v>
      </c>
      <c r="S32" s="440">
        <f t="shared" si="3"/>
        <v>11.828665850680711</v>
      </c>
      <c r="T32" s="460">
        <f t="shared" si="4"/>
        <v>-1.0932372307170048</v>
      </c>
      <c r="U32" s="175"/>
      <c r="V32" s="191"/>
      <c r="W32" s="208"/>
      <c r="X32" s="213" t="str">
        <f t="shared" si="5"/>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49"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49"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49"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49"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S36" s="54"/>
      <c r="AT36" s="54"/>
      <c r="AU36" s="54"/>
      <c r="AV36" s="53"/>
    </row>
    <row r="37" spans="1:49"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501" t="s">
        <v>88</v>
      </c>
      <c r="AM37" s="502"/>
      <c r="AN37" s="502"/>
      <c r="AO37" s="502"/>
      <c r="AP37" s="502"/>
      <c r="AQ37" s="501" t="s">
        <v>95</v>
      </c>
      <c r="AR37" s="85"/>
      <c r="AS37" s="54"/>
      <c r="AT37" s="54"/>
      <c r="AU37" s="54"/>
      <c r="AV37" s="53"/>
    </row>
    <row r="38" spans="1:49"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501"/>
      <c r="AM38" s="501"/>
      <c r="AN38" s="501"/>
      <c r="AO38" s="501"/>
      <c r="AP38" s="501"/>
      <c r="AQ38" s="502"/>
      <c r="AR38" s="501"/>
      <c r="AS38" s="501"/>
      <c r="AT38" s="501"/>
      <c r="AU38" s="501"/>
      <c r="AV38" s="501"/>
    </row>
    <row r="39" spans="1:49"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501">
        <f>D8</f>
        <v>2013</v>
      </c>
      <c r="AM39" s="501">
        <f>E8</f>
        <v>2014</v>
      </c>
      <c r="AN39" s="501">
        <f>F8</f>
        <v>2015</v>
      </c>
      <c r="AO39" s="501">
        <f>G8</f>
        <v>2016</v>
      </c>
      <c r="AP39" s="501">
        <f>H8</f>
        <v>2017</v>
      </c>
      <c r="AQ39" s="502"/>
      <c r="AR39" s="501"/>
      <c r="AS39" s="501"/>
      <c r="AT39" s="501"/>
      <c r="AU39" s="501"/>
      <c r="AV39" s="501"/>
    </row>
    <row r="40" spans="1:49"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IF(AI40=TRUE,B9,"")</f>
        <v>Bracknell Forest</v>
      </c>
      <c r="AL40" s="201">
        <f t="shared" ref="AL40:AP62" si="7">VLOOKUP($AK40,$B$9:$O$32,AL$36,FALSE)</f>
        <v>6.7669172932330826</v>
      </c>
      <c r="AM40" s="201">
        <f t="shared" si="7"/>
        <v>8.1180811808118083</v>
      </c>
      <c r="AN40" s="201">
        <f t="shared" si="7"/>
        <v>5.7553956834532372</v>
      </c>
      <c r="AO40" s="201">
        <f t="shared" si="7"/>
        <v>12.411347517730498</v>
      </c>
      <c r="AP40" s="201">
        <f t="shared" si="7"/>
        <v>12.422801164193938</v>
      </c>
      <c r="AQ40" s="202">
        <f>VLOOKUP(AK40,$B$9:$T$32,17,FALSE)</f>
        <v>11</v>
      </c>
      <c r="AR40" s="467"/>
      <c r="AS40" s="467"/>
      <c r="AT40" s="467"/>
      <c r="AU40" s="467"/>
      <c r="AV40" s="467"/>
    </row>
    <row r="41" spans="1:49"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B9</f>
        <v>Bracknell Forest</v>
      </c>
      <c r="Z41" s="86">
        <v>2</v>
      </c>
      <c r="AA41" s="221">
        <f>IF(H9&gt;0,IDACI!D8,0)</f>
        <v>23799</v>
      </c>
      <c r="AB41" s="221">
        <f>IF(H9&gt;0,IDACI!E8,0)</f>
        <v>2617.89</v>
      </c>
      <c r="AC41" s="100"/>
      <c r="AD41" s="100"/>
      <c r="AE41" s="100"/>
      <c r="AF41" s="100"/>
      <c r="AG41" s="100"/>
      <c r="AH41" s="100"/>
      <c r="AI41" s="363" t="b">
        <v>1</v>
      </c>
      <c r="AJ41" s="240" t="s">
        <v>47</v>
      </c>
      <c r="AK41" s="138" t="str">
        <f t="shared" ref="AK41:AK63" si="8">IF(AI41=TRUE,B10,"")</f>
        <v>Brighton &amp; Hove</v>
      </c>
      <c r="AL41" s="201">
        <f t="shared" si="7"/>
        <v>14.9402390438247</v>
      </c>
      <c r="AM41" s="201">
        <f t="shared" si="7"/>
        <v>13.663366336633663</v>
      </c>
      <c r="AN41" s="201">
        <f t="shared" si="7"/>
        <v>15.686274509803921</v>
      </c>
      <c r="AO41" s="201">
        <f t="shared" si="7"/>
        <v>19.3359375</v>
      </c>
      <c r="AP41" s="201">
        <f t="shared" si="7"/>
        <v>20.085411750940892</v>
      </c>
      <c r="AQ41" s="202">
        <f t="shared" ref="AQ41:AQ63" si="9">VLOOKUP(AK41,$B$9:$T$31,17,FALSE)</f>
        <v>18.3</v>
      </c>
      <c r="AR41" s="467"/>
      <c r="AS41" s="467"/>
      <c r="AT41" s="467"/>
      <c r="AU41" s="467"/>
      <c r="AV41" s="467"/>
    </row>
    <row r="42" spans="1:49"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ref="Y42:Y64" si="10">B10</f>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8"/>
        <v>Buckinghamshire</v>
      </c>
      <c r="AL42" s="201">
        <f t="shared" si="7"/>
        <v>4.3852106620808255</v>
      </c>
      <c r="AM42" s="201">
        <f t="shared" si="7"/>
        <v>5.1870748299319729</v>
      </c>
      <c r="AN42" s="201">
        <f t="shared" si="7"/>
        <v>4.6257359125315389</v>
      </c>
      <c r="AO42" s="201">
        <f t="shared" si="7"/>
        <v>9.9502487562189046</v>
      </c>
      <c r="AP42" s="201">
        <f t="shared" si="7"/>
        <v>8.1829712368561012</v>
      </c>
      <c r="AQ42" s="202">
        <f t="shared" si="9"/>
        <v>9.8000000000000007</v>
      </c>
      <c r="AR42" s="467"/>
      <c r="AS42" s="467"/>
      <c r="AT42" s="467"/>
      <c r="AU42" s="467"/>
      <c r="AV42" s="467"/>
      <c r="AW42" s="124"/>
    </row>
    <row r="43" spans="1:49"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0"/>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8"/>
        <v>East Sussex</v>
      </c>
      <c r="AL43" s="201">
        <f t="shared" si="7"/>
        <v>8.3333333333333339</v>
      </c>
      <c r="AM43" s="201">
        <f t="shared" si="7"/>
        <v>7.3473282442748094</v>
      </c>
      <c r="AN43" s="201">
        <f t="shared" si="7"/>
        <v>5.9772296015180268</v>
      </c>
      <c r="AO43" s="201">
        <f t="shared" si="7"/>
        <v>7.5542965061378657</v>
      </c>
      <c r="AP43" s="201">
        <f t="shared" si="7"/>
        <v>9.0631874097221576</v>
      </c>
      <c r="AQ43" s="202">
        <f t="shared" si="9"/>
        <v>17.399999999999999</v>
      </c>
      <c r="AR43" s="467"/>
      <c r="AS43" s="467"/>
      <c r="AT43" s="467"/>
      <c r="AU43" s="467"/>
      <c r="AV43" s="467"/>
      <c r="AW43" s="124"/>
    </row>
    <row r="44" spans="1:49"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10"/>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8"/>
        <v>Hampshire</v>
      </c>
      <c r="AL44" s="201">
        <f t="shared" si="7"/>
        <v>5.6603773584905666</v>
      </c>
      <c r="AM44" s="201">
        <f t="shared" si="7"/>
        <v>5.9240865555161406</v>
      </c>
      <c r="AN44" s="201">
        <f t="shared" si="7"/>
        <v>6.0746003552397871</v>
      </c>
      <c r="AO44" s="201">
        <f t="shared" si="7"/>
        <v>6.8818730046115641</v>
      </c>
      <c r="AP44" s="201">
        <f t="shared" si="7"/>
        <v>7.9917677719587967</v>
      </c>
      <c r="AQ44" s="202">
        <f t="shared" si="9"/>
        <v>11.799999999999999</v>
      </c>
      <c r="AR44" s="467"/>
      <c r="AS44" s="467"/>
      <c r="AT44" s="467"/>
      <c r="AU44" s="467"/>
      <c r="AV44" s="467"/>
    </row>
    <row r="45" spans="1:49"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10"/>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8"/>
        <v>Isle of Wight</v>
      </c>
      <c r="AL45" s="201">
        <f t="shared" si="7"/>
        <v>11.53846153846154</v>
      </c>
      <c r="AM45" s="201">
        <f t="shared" si="7"/>
        <v>15.116279069767442</v>
      </c>
      <c r="AN45" s="201">
        <f t="shared" si="7"/>
        <v>14.901960784313726</v>
      </c>
      <c r="AO45" s="201">
        <f t="shared" si="7"/>
        <v>12.648221343873518</v>
      </c>
      <c r="AP45" s="201">
        <f t="shared" si="7"/>
        <v>16.666666666666668</v>
      </c>
      <c r="AQ45" s="202">
        <f t="shared" si="9"/>
        <v>20.399999999999999</v>
      </c>
      <c r="AR45" s="467"/>
      <c r="AS45" s="467"/>
      <c r="AT45" s="467"/>
      <c r="AU45" s="467"/>
      <c r="AV45" s="467"/>
    </row>
    <row r="46" spans="1:49"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10"/>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8"/>
        <v>Kent</v>
      </c>
      <c r="AL46" s="201">
        <f t="shared" si="7"/>
        <v>8.7990120407533201</v>
      </c>
      <c r="AM46" s="201">
        <f t="shared" si="7"/>
        <v>8.3538083538083541</v>
      </c>
      <c r="AN46" s="201">
        <f t="shared" si="7"/>
        <v>7.4626865671641793</v>
      </c>
      <c r="AO46" s="201">
        <f t="shared" si="7"/>
        <v>7.8389830508474576</v>
      </c>
      <c r="AP46" s="201">
        <f t="shared" si="7"/>
        <v>9.0678436847873414</v>
      </c>
      <c r="AQ46" s="202">
        <f t="shared" si="9"/>
        <v>17.8</v>
      </c>
      <c r="AR46" s="467"/>
      <c r="AS46" s="467"/>
      <c r="AT46" s="467"/>
      <c r="AU46" s="467"/>
      <c r="AV46" s="467"/>
    </row>
    <row r="47" spans="1:49"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0"/>
        <v>Kent</v>
      </c>
      <c r="Z47" s="86">
        <v>8</v>
      </c>
      <c r="AA47" s="221">
        <f>IF(H15&gt;0,IDACI!D14,0)</f>
        <v>286168</v>
      </c>
      <c r="AB47" s="221">
        <f>IF(H15&gt;0,IDACI!E14,0)</f>
        <v>50937.904000000002</v>
      </c>
      <c r="AC47" s="88"/>
      <c r="AD47" s="100"/>
      <c r="AE47" s="100"/>
      <c r="AF47" s="100"/>
      <c r="AG47" s="100"/>
      <c r="AH47" s="100"/>
      <c r="AI47" s="363" t="b">
        <v>1</v>
      </c>
      <c r="AJ47" s="240" t="s">
        <v>3</v>
      </c>
      <c r="AK47" s="138" t="str">
        <f t="shared" si="8"/>
        <v>Medway</v>
      </c>
      <c r="AL47" s="201">
        <f t="shared" si="7"/>
        <v>8.7027914614121507</v>
      </c>
      <c r="AM47" s="201">
        <f t="shared" si="7"/>
        <v>7.954545454545455</v>
      </c>
      <c r="AN47" s="201">
        <f t="shared" si="7"/>
        <v>14.4</v>
      </c>
      <c r="AO47" s="201">
        <f t="shared" si="7"/>
        <v>22.468354430379748</v>
      </c>
      <c r="AP47" s="201">
        <f t="shared" si="7"/>
        <v>9.2626026343469867</v>
      </c>
      <c r="AQ47" s="202">
        <f t="shared" si="9"/>
        <v>22</v>
      </c>
      <c r="AR47" s="467"/>
      <c r="AS47" s="467"/>
      <c r="AT47" s="467"/>
      <c r="AU47" s="467"/>
      <c r="AV47" s="467"/>
    </row>
    <row r="48" spans="1:49"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0"/>
        <v>Medway</v>
      </c>
      <c r="Z48" s="86">
        <v>9</v>
      </c>
      <c r="AA48" s="221">
        <f>IF(H16&gt;0,IDACI!D15,0)</f>
        <v>54280</v>
      </c>
      <c r="AB48" s="221">
        <f>IF(H16&gt;0,IDACI!E15,0)</f>
        <v>11941.6</v>
      </c>
      <c r="AC48" s="100"/>
      <c r="AD48" s="100"/>
      <c r="AE48" s="100"/>
      <c r="AF48" s="100"/>
      <c r="AG48" s="100"/>
      <c r="AH48" s="100"/>
      <c r="AI48" s="363" t="b">
        <v>1</v>
      </c>
      <c r="AJ48" s="240" t="s">
        <v>13</v>
      </c>
      <c r="AK48" s="138" t="str">
        <f t="shared" si="8"/>
        <v>Milton Keynes</v>
      </c>
      <c r="AL48" s="201">
        <f t="shared" si="7"/>
        <v>6.1514195583596214</v>
      </c>
      <c r="AM48" s="201">
        <f t="shared" si="7"/>
        <v>7.65625</v>
      </c>
      <c r="AN48" s="201">
        <f t="shared" si="7"/>
        <v>5.9815950920245395</v>
      </c>
      <c r="AO48" s="201">
        <f t="shared" si="7"/>
        <v>9.2284417549167923</v>
      </c>
      <c r="AP48" s="201">
        <f t="shared" si="7"/>
        <v>12.063265123760164</v>
      </c>
      <c r="AQ48" s="202">
        <f t="shared" si="9"/>
        <v>19.7</v>
      </c>
      <c r="AR48" s="467"/>
      <c r="AS48" s="467"/>
      <c r="AT48" s="467"/>
      <c r="AU48" s="467"/>
      <c r="AV48" s="467"/>
    </row>
    <row r="49" spans="1:4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0"/>
        <v>Milton Keynes</v>
      </c>
      <c r="Z49" s="86">
        <v>10</v>
      </c>
      <c r="AA49" s="221">
        <f>IF(H17&gt;0,IDACI!D16,0)</f>
        <v>56637</v>
      </c>
      <c r="AB49" s="221">
        <f>IF(H17&gt;0,IDACI!E16,0)</f>
        <v>11157.489</v>
      </c>
      <c r="AC49" s="100"/>
      <c r="AD49" s="100"/>
      <c r="AE49" s="100"/>
      <c r="AF49" s="100"/>
      <c r="AG49" s="100"/>
      <c r="AH49" s="100"/>
      <c r="AI49" s="363" t="b">
        <v>1</v>
      </c>
      <c r="AJ49" s="240" t="s">
        <v>14</v>
      </c>
      <c r="AK49" s="138" t="str">
        <f t="shared" si="8"/>
        <v>Oxfordshire</v>
      </c>
      <c r="AL49" s="201">
        <f t="shared" si="7"/>
        <v>6.4655172413793105</v>
      </c>
      <c r="AM49" s="201">
        <f t="shared" si="7"/>
        <v>6.2722736992159653</v>
      </c>
      <c r="AN49" s="201">
        <f t="shared" si="7"/>
        <v>7.9320113314447589</v>
      </c>
      <c r="AO49" s="201">
        <f t="shared" si="7"/>
        <v>10.789844851904089</v>
      </c>
      <c r="AP49" s="201">
        <f t="shared" si="7"/>
        <v>11.12689559612868</v>
      </c>
      <c r="AQ49" s="202">
        <f t="shared" si="9"/>
        <v>11.799999999999999</v>
      </c>
      <c r="AR49" s="467"/>
      <c r="AS49" s="467"/>
      <c r="AT49" s="467"/>
      <c r="AU49" s="467"/>
      <c r="AV49" s="467"/>
    </row>
    <row r="50" spans="1:48" ht="14.25" customHeight="1" x14ac:dyDescent="0.2">
      <c r="A50" s="171"/>
      <c r="B50" s="499"/>
      <c r="C50" s="499"/>
      <c r="D50" s="88"/>
      <c r="E50" s="88"/>
      <c r="F50" s="88"/>
      <c r="G50" s="88"/>
      <c r="H50" s="88"/>
      <c r="I50" s="88"/>
      <c r="J50" s="42"/>
      <c r="K50" s="44"/>
      <c r="L50" s="44"/>
      <c r="M50" s="44"/>
      <c r="N50" s="44"/>
      <c r="O50" s="37"/>
      <c r="P50" s="37"/>
      <c r="Q50" s="37"/>
      <c r="R50" s="37"/>
      <c r="S50" s="37"/>
      <c r="T50" s="37"/>
      <c r="U50" s="170"/>
      <c r="V50" s="189"/>
      <c r="W50" s="384"/>
      <c r="X50" s="402">
        <v>10</v>
      </c>
      <c r="Y50" s="220" t="str">
        <f t="shared" si="10"/>
        <v>Oxfordshire</v>
      </c>
      <c r="Z50" s="86">
        <v>11</v>
      </c>
      <c r="AA50" s="221">
        <f>IF(H18&gt;0,IDACI!D17,0)</f>
        <v>123975</v>
      </c>
      <c r="AB50" s="221">
        <f>IF(H18&gt;0,IDACI!E17,0)</f>
        <v>14629.05</v>
      </c>
      <c r="AC50" s="100"/>
      <c r="AD50" s="100"/>
      <c r="AE50" s="100"/>
      <c r="AF50" s="100"/>
      <c r="AG50" s="100"/>
      <c r="AH50" s="100"/>
      <c r="AI50" s="363" t="b">
        <v>1</v>
      </c>
      <c r="AJ50" s="240" t="s">
        <v>15</v>
      </c>
      <c r="AK50" s="138" t="str">
        <f t="shared" si="8"/>
        <v>Portsmouth</v>
      </c>
      <c r="AL50" s="201">
        <f t="shared" si="7"/>
        <v>11.583924349881796</v>
      </c>
      <c r="AM50" s="201">
        <f t="shared" si="7"/>
        <v>11.03286384976526</v>
      </c>
      <c r="AN50" s="201">
        <f t="shared" si="7"/>
        <v>13.59447004608295</v>
      </c>
      <c r="AO50" s="201">
        <f t="shared" si="7"/>
        <v>10.273972602739725</v>
      </c>
      <c r="AP50" s="201">
        <f t="shared" si="7"/>
        <v>10.90909090909091</v>
      </c>
      <c r="AQ50" s="202">
        <f t="shared" si="9"/>
        <v>23.799999999999997</v>
      </c>
      <c r="AR50" s="467"/>
      <c r="AS50" s="467"/>
      <c r="AT50" s="467"/>
      <c r="AU50" s="467"/>
      <c r="AV50" s="467"/>
    </row>
    <row r="51" spans="1:48" ht="14.25" customHeight="1" x14ac:dyDescent="0.2">
      <c r="A51" s="171"/>
      <c r="B51" s="499"/>
      <c r="C51" s="499"/>
      <c r="D51" s="88"/>
      <c r="E51" s="88"/>
      <c r="F51" s="88"/>
      <c r="G51" s="88"/>
      <c r="H51" s="88"/>
      <c r="I51" s="88"/>
      <c r="J51" s="42"/>
      <c r="K51" s="44"/>
      <c r="L51" s="44"/>
      <c r="M51" s="44"/>
      <c r="N51" s="44"/>
      <c r="O51" s="37"/>
      <c r="P51" s="37"/>
      <c r="Q51" s="37"/>
      <c r="R51" s="37"/>
      <c r="S51" s="37"/>
      <c r="T51" s="37"/>
      <c r="U51" s="170"/>
      <c r="V51" s="189"/>
      <c r="W51" s="384"/>
      <c r="X51" s="402">
        <v>11</v>
      </c>
      <c r="Y51" s="220" t="str">
        <f t="shared" si="10"/>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8"/>
        <v>Reading</v>
      </c>
      <c r="AL51" s="201">
        <f t="shared" si="7"/>
        <v>17.058823529411764</v>
      </c>
      <c r="AM51" s="201">
        <f t="shared" si="7"/>
        <v>7.2046109510086449</v>
      </c>
      <c r="AN51" s="201">
        <f t="shared" si="7"/>
        <v>10.863509749303622</v>
      </c>
      <c r="AO51" s="201">
        <f t="shared" si="7"/>
        <v>18.406593406593409</v>
      </c>
      <c r="AP51" s="201">
        <f t="shared" si="7"/>
        <v>21.014710297208044</v>
      </c>
      <c r="AQ51" s="202">
        <f t="shared" si="9"/>
        <v>19.8</v>
      </c>
      <c r="AR51" s="467"/>
      <c r="AS51" s="467"/>
      <c r="AT51" s="467"/>
      <c r="AU51" s="467"/>
      <c r="AV51" s="467"/>
    </row>
    <row r="52" spans="1:48" ht="14.25" customHeight="1" x14ac:dyDescent="0.2">
      <c r="A52" s="171"/>
      <c r="B52" s="499"/>
      <c r="C52" s="499"/>
      <c r="D52" s="88"/>
      <c r="E52" s="88"/>
      <c r="F52" s="88"/>
      <c r="G52" s="88"/>
      <c r="H52" s="88"/>
      <c r="I52" s="88"/>
      <c r="J52" s="42"/>
      <c r="K52" s="44"/>
      <c r="L52" s="44"/>
      <c r="M52" s="44"/>
      <c r="N52" s="44"/>
      <c r="O52" s="37"/>
      <c r="P52" s="37"/>
      <c r="Q52" s="37"/>
      <c r="R52" s="37"/>
      <c r="S52" s="37"/>
      <c r="T52" s="37"/>
      <c r="U52" s="170"/>
      <c r="V52" s="189"/>
      <c r="W52" s="384"/>
      <c r="X52" s="402">
        <v>12</v>
      </c>
      <c r="Y52" s="220" t="str">
        <f t="shared" si="10"/>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8"/>
        <v>Slough</v>
      </c>
      <c r="AL52" s="201">
        <f t="shared" si="7"/>
        <v>7.8947368421052628</v>
      </c>
      <c r="AM52" s="201">
        <f t="shared" si="7"/>
        <v>10.025706940874036</v>
      </c>
      <c r="AN52" s="201">
        <f t="shared" si="7"/>
        <v>9.2731829573934839</v>
      </c>
      <c r="AO52" s="201">
        <f t="shared" si="7"/>
        <v>14.039408866995075</v>
      </c>
      <c r="AP52" s="201">
        <f t="shared" si="7"/>
        <v>12.075544607061779</v>
      </c>
      <c r="AQ52" s="202">
        <f t="shared" si="9"/>
        <v>19.5</v>
      </c>
      <c r="AR52" s="467"/>
      <c r="AS52" s="467"/>
      <c r="AT52" s="467"/>
      <c r="AU52" s="467"/>
      <c r="AV52" s="467"/>
    </row>
    <row r="53" spans="1:48" ht="14.25" customHeight="1" x14ac:dyDescent="0.2">
      <c r="A53" s="171"/>
      <c r="B53" s="499"/>
      <c r="C53" s="499"/>
      <c r="D53" s="88"/>
      <c r="E53" s="88"/>
      <c r="F53" s="88"/>
      <c r="G53" s="88"/>
      <c r="H53" s="88"/>
      <c r="I53" s="88"/>
      <c r="J53" s="42"/>
      <c r="K53" s="44"/>
      <c r="L53" s="44"/>
      <c r="M53" s="44"/>
      <c r="N53" s="44"/>
      <c r="O53" s="37"/>
      <c r="P53" s="37"/>
      <c r="Q53" s="37"/>
      <c r="R53" s="37"/>
      <c r="S53" s="37"/>
      <c r="T53" s="37"/>
      <c r="U53" s="170"/>
      <c r="V53" s="189"/>
      <c r="W53" s="384"/>
      <c r="X53" s="402">
        <v>13</v>
      </c>
      <c r="Y53" s="220" t="str">
        <f t="shared" si="10"/>
        <v>Slough</v>
      </c>
      <c r="Z53" s="86">
        <v>14</v>
      </c>
      <c r="AA53" s="221">
        <f>IF(H21&gt;0,IDACI!D20,0)</f>
        <v>34703</v>
      </c>
      <c r="AB53" s="221">
        <f>IF(H21&gt;0,IDACI!E20,0)</f>
        <v>6767.085</v>
      </c>
      <c r="AC53" s="100"/>
      <c r="AD53" s="100"/>
      <c r="AE53" s="100"/>
      <c r="AF53" s="100"/>
      <c r="AG53" s="100"/>
      <c r="AH53" s="100"/>
      <c r="AI53" s="363" t="b">
        <v>1</v>
      </c>
      <c r="AJ53" s="240" t="s">
        <v>93</v>
      </c>
      <c r="AK53" s="138" t="str">
        <f t="shared" si="8"/>
        <v>Somerset</v>
      </c>
      <c r="AL53" s="201">
        <f t="shared" si="7"/>
        <v>11.305147058823531</v>
      </c>
      <c r="AM53" s="201">
        <f t="shared" si="7"/>
        <v>9.5588235294117645</v>
      </c>
      <c r="AN53" s="201">
        <f t="shared" si="7"/>
        <v>11.845730027548209</v>
      </c>
      <c r="AO53" s="201">
        <f t="shared" si="7"/>
        <v>13.36996336996337</v>
      </c>
      <c r="AP53" s="201">
        <f t="shared" si="7"/>
        <v>13.223050056083972</v>
      </c>
      <c r="AQ53" s="202">
        <f t="shared" si="9"/>
        <v>14.8</v>
      </c>
      <c r="AR53" s="467"/>
      <c r="AS53" s="467"/>
      <c r="AT53" s="467"/>
      <c r="AU53" s="467"/>
      <c r="AV53" s="467"/>
    </row>
    <row r="54" spans="1:48" ht="14.25" customHeight="1" x14ac:dyDescent="0.2">
      <c r="A54" s="171"/>
      <c r="B54" s="499"/>
      <c r="C54" s="499"/>
      <c r="D54" s="88"/>
      <c r="E54" s="88"/>
      <c r="F54" s="88"/>
      <c r="G54" s="88"/>
      <c r="H54" s="88"/>
      <c r="I54" s="88"/>
      <c r="J54" s="42"/>
      <c r="K54" s="44"/>
      <c r="L54" s="44"/>
      <c r="M54" s="44"/>
      <c r="N54" s="44"/>
      <c r="O54" s="37"/>
      <c r="P54" s="37"/>
      <c r="Q54" s="37"/>
      <c r="R54" s="37"/>
      <c r="S54" s="37"/>
      <c r="T54" s="37"/>
      <c r="U54" s="170"/>
      <c r="V54" s="189"/>
      <c r="W54" s="384"/>
      <c r="X54" s="402">
        <v>14</v>
      </c>
      <c r="Y54" s="220" t="str">
        <f t="shared" si="10"/>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8"/>
        <v>Southampton</v>
      </c>
      <c r="AL54" s="201">
        <f t="shared" si="7"/>
        <v>21.72043010752688</v>
      </c>
      <c r="AM54" s="201">
        <f t="shared" si="7"/>
        <v>21.308016877637129</v>
      </c>
      <c r="AN54" s="201">
        <f t="shared" si="7"/>
        <v>19.753086419753085</v>
      </c>
      <c r="AO54" s="201">
        <f t="shared" si="7"/>
        <v>18.902439024390244</v>
      </c>
      <c r="AP54" s="201">
        <f t="shared" si="7"/>
        <v>17.434520350293582</v>
      </c>
      <c r="AQ54" s="202">
        <f t="shared" si="9"/>
        <v>25</v>
      </c>
      <c r="AR54" s="467"/>
      <c r="AS54" s="467"/>
      <c r="AT54" s="467"/>
      <c r="AU54" s="467"/>
      <c r="AV54" s="467"/>
    </row>
    <row r="55" spans="1:48" ht="14.25" customHeight="1" x14ac:dyDescent="0.2">
      <c r="A55" s="171"/>
      <c r="B55" s="499"/>
      <c r="C55" s="499"/>
      <c r="D55" s="88"/>
      <c r="E55" s="88"/>
      <c r="F55" s="88"/>
      <c r="G55" s="88"/>
      <c r="H55" s="88"/>
      <c r="I55" s="88"/>
      <c r="J55" s="42"/>
      <c r="K55" s="44"/>
      <c r="L55" s="44"/>
      <c r="M55" s="44"/>
      <c r="N55" s="44"/>
      <c r="O55" s="37"/>
      <c r="P55" s="37"/>
      <c r="Q55" s="37"/>
      <c r="R55" s="37"/>
      <c r="S55" s="37"/>
      <c r="T55" s="37"/>
      <c r="U55" s="170"/>
      <c r="V55" s="189"/>
      <c r="W55" s="384"/>
      <c r="X55" s="402">
        <v>15</v>
      </c>
      <c r="Y55" s="220" t="str">
        <f t="shared" si="10"/>
        <v>Southampton</v>
      </c>
      <c r="Z55" s="86">
        <v>16</v>
      </c>
      <c r="AA55" s="221">
        <f>IF(H23&gt;0,IDACI!D22,0)</f>
        <v>42079</v>
      </c>
      <c r="AB55" s="221">
        <f>IF(H23&gt;0,IDACI!E22,0)</f>
        <v>10519.75</v>
      </c>
      <c r="AC55" s="100"/>
      <c r="AD55" s="100"/>
      <c r="AE55" s="100"/>
      <c r="AF55" s="100"/>
      <c r="AG55" s="100"/>
      <c r="AH55" s="100"/>
      <c r="AI55" s="363" t="b">
        <v>1</v>
      </c>
      <c r="AJ55" s="240" t="s">
        <v>8</v>
      </c>
      <c r="AK55" s="138" t="str">
        <f t="shared" si="8"/>
        <v>Surrey</v>
      </c>
      <c r="AL55" s="201">
        <f t="shared" si="7"/>
        <v>5.0080128205128203</v>
      </c>
      <c r="AM55" s="201">
        <f t="shared" si="7"/>
        <v>4.7222222222222223</v>
      </c>
      <c r="AN55" s="201">
        <f t="shared" si="7"/>
        <v>4.2026708562450903</v>
      </c>
      <c r="AO55" s="201">
        <f t="shared" si="7"/>
        <v>5.3822152886115449</v>
      </c>
      <c r="AP55" s="201">
        <f t="shared" si="7"/>
        <v>6.9498337831420196</v>
      </c>
      <c r="AQ55" s="202">
        <f t="shared" si="9"/>
        <v>9.7000000000000011</v>
      </c>
      <c r="AR55" s="467"/>
      <c r="AS55" s="467"/>
      <c r="AT55" s="467"/>
      <c r="AU55" s="467"/>
      <c r="AV55" s="467"/>
    </row>
    <row r="56" spans="1:48" ht="14.25" customHeight="1" x14ac:dyDescent="0.2">
      <c r="A56" s="366"/>
      <c r="B56" s="499"/>
      <c r="C56" s="499"/>
      <c r="D56" s="88"/>
      <c r="E56" s="88"/>
      <c r="F56" s="88"/>
      <c r="G56" s="88"/>
      <c r="H56" s="88"/>
      <c r="I56" s="88"/>
      <c r="J56" s="42"/>
      <c r="K56" s="44"/>
      <c r="L56" s="44"/>
      <c r="M56" s="44"/>
      <c r="N56" s="44"/>
      <c r="O56" s="37"/>
      <c r="P56" s="37"/>
      <c r="Q56" s="37"/>
      <c r="R56" s="37"/>
      <c r="S56" s="37"/>
      <c r="T56" s="37"/>
      <c r="U56" s="170"/>
      <c r="V56" s="189"/>
      <c r="W56" s="384"/>
      <c r="X56" s="402">
        <v>16</v>
      </c>
      <c r="Y56" s="220" t="str">
        <f t="shared" si="10"/>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8"/>
        <v>Swindon</v>
      </c>
      <c r="AL56" s="201">
        <f t="shared" si="7"/>
        <v>8.0168776371308006</v>
      </c>
      <c r="AM56" s="201">
        <f t="shared" si="7"/>
        <v>9.3945720250521916</v>
      </c>
      <c r="AN56" s="201">
        <f t="shared" si="7"/>
        <v>9.6707818930041149</v>
      </c>
      <c r="AO56" s="201">
        <f t="shared" si="7"/>
        <v>10.408163265306122</v>
      </c>
      <c r="AP56" s="201">
        <f t="shared" si="7"/>
        <v>15.365330961141888</v>
      </c>
      <c r="AQ56" s="202">
        <f t="shared" si="9"/>
        <v>17.2</v>
      </c>
      <c r="AR56" s="467"/>
      <c r="AS56" s="467"/>
      <c r="AT56" s="467"/>
      <c r="AU56" s="467"/>
      <c r="AV56" s="467"/>
    </row>
    <row r="57" spans="1:48" ht="14.25" customHeight="1" x14ac:dyDescent="0.2">
      <c r="A57" s="366"/>
      <c r="B57" s="499"/>
      <c r="C57" s="499"/>
      <c r="D57" s="88"/>
      <c r="E57" s="88"/>
      <c r="F57" s="88"/>
      <c r="G57" s="88"/>
      <c r="H57" s="88"/>
      <c r="I57" s="88"/>
      <c r="J57" s="42"/>
      <c r="K57" s="44"/>
      <c r="L57" s="44"/>
      <c r="M57" s="44"/>
      <c r="N57" s="44"/>
      <c r="O57" s="37"/>
      <c r="P57" s="37"/>
      <c r="Q57" s="37"/>
      <c r="R57" s="37"/>
      <c r="S57" s="37"/>
      <c r="T57" s="37"/>
      <c r="U57" s="170"/>
      <c r="V57" s="189"/>
      <c r="W57" s="384"/>
      <c r="X57" s="402">
        <v>17</v>
      </c>
      <c r="Y57" s="220" t="str">
        <f t="shared" si="10"/>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8"/>
        <v>Torbay</v>
      </c>
      <c r="AL57" s="201">
        <f t="shared" si="7"/>
        <v>19.277108433734938</v>
      </c>
      <c r="AM57" s="201">
        <f t="shared" si="7"/>
        <v>23.79032258064516</v>
      </c>
      <c r="AN57" s="201">
        <f t="shared" si="7"/>
        <v>23.107569721115539</v>
      </c>
      <c r="AO57" s="201">
        <f t="shared" si="7"/>
        <v>21.825396825396826</v>
      </c>
      <c r="AP57" s="201">
        <f t="shared" si="7"/>
        <v>22.070705080203364</v>
      </c>
      <c r="AQ57" s="202">
        <f t="shared" si="9"/>
        <v>24.1</v>
      </c>
      <c r="AR57" s="467"/>
      <c r="AS57" s="467"/>
      <c r="AT57" s="467"/>
      <c r="AU57" s="467"/>
      <c r="AV57" s="467"/>
    </row>
    <row r="58" spans="1:48" ht="14.25" customHeight="1" x14ac:dyDescent="0.2">
      <c r="A58" s="171"/>
      <c r="B58" s="499"/>
      <c r="C58" s="499"/>
      <c r="D58" s="88"/>
      <c r="E58" s="88"/>
      <c r="F58" s="88"/>
      <c r="G58" s="88"/>
      <c r="H58" s="88"/>
      <c r="I58" s="88"/>
      <c r="J58" s="42"/>
      <c r="K58" s="44"/>
      <c r="L58" s="44"/>
      <c r="M58" s="44"/>
      <c r="N58" s="44"/>
      <c r="O58" s="37"/>
      <c r="P58" s="37"/>
      <c r="Q58" s="37"/>
      <c r="R58" s="37"/>
      <c r="S58" s="37"/>
      <c r="T58" s="37"/>
      <c r="U58" s="170"/>
      <c r="V58" s="189"/>
      <c r="W58" s="384"/>
      <c r="X58" s="402">
        <v>18</v>
      </c>
      <c r="Y58" s="220" t="str">
        <f t="shared" si="10"/>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8"/>
        <v>West Berkshire</v>
      </c>
      <c r="AL58" s="201">
        <f t="shared" si="7"/>
        <v>3.0640668523676879</v>
      </c>
      <c r="AM58" s="201">
        <f t="shared" si="7"/>
        <v>5.8823529411764701</v>
      </c>
      <c r="AN58" s="201">
        <f t="shared" si="7"/>
        <v>8.4269662921348321</v>
      </c>
      <c r="AO58" s="201">
        <f t="shared" si="7"/>
        <v>13.725490196078432</v>
      </c>
      <c r="AP58" s="201">
        <f t="shared" si="7"/>
        <v>10.85413709610086</v>
      </c>
      <c r="AQ58" s="202">
        <f t="shared" si="9"/>
        <v>10.4</v>
      </c>
      <c r="AR58" s="467"/>
      <c r="AS58" s="467"/>
      <c r="AT58" s="467"/>
      <c r="AU58" s="467"/>
      <c r="AV58" s="467"/>
    </row>
    <row r="59" spans="1:48" ht="14.25" customHeight="1" x14ac:dyDescent="0.2">
      <c r="A59" s="171"/>
      <c r="B59" s="499"/>
      <c r="C59" s="499"/>
      <c r="D59" s="88"/>
      <c r="E59" s="88"/>
      <c r="F59" s="88"/>
      <c r="G59" s="88"/>
      <c r="H59" s="88"/>
      <c r="I59" s="88"/>
      <c r="J59" s="42"/>
      <c r="K59" s="44"/>
      <c r="L59" s="44"/>
      <c r="M59" s="44"/>
      <c r="N59" s="44"/>
      <c r="O59" s="37"/>
      <c r="P59" s="37"/>
      <c r="Q59" s="37"/>
      <c r="R59" s="37"/>
      <c r="S59" s="37"/>
      <c r="T59" s="37"/>
      <c r="U59" s="170"/>
      <c r="V59" s="189"/>
      <c r="W59" s="384"/>
      <c r="X59" s="402">
        <v>19</v>
      </c>
      <c r="Y59" s="220" t="str">
        <f t="shared" si="10"/>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8"/>
        <v>West Sussex</v>
      </c>
      <c r="AL59" s="201">
        <f t="shared" si="7"/>
        <v>4.2270531400966185</v>
      </c>
      <c r="AM59" s="201">
        <f t="shared" si="7"/>
        <v>4.0119760479041915</v>
      </c>
      <c r="AN59" s="201">
        <f t="shared" si="7"/>
        <v>5.2132701421800949</v>
      </c>
      <c r="AO59" s="201">
        <f t="shared" si="7"/>
        <v>7.981220657276995</v>
      </c>
      <c r="AP59" s="201">
        <f t="shared" si="7"/>
        <v>9.2570490390717328</v>
      </c>
      <c r="AQ59" s="202">
        <f t="shared" si="9"/>
        <v>12.9</v>
      </c>
      <c r="AR59" s="467"/>
      <c r="AS59" s="467"/>
      <c r="AT59" s="467"/>
      <c r="AU59" s="467"/>
      <c r="AV59" s="467"/>
    </row>
    <row r="60" spans="1:48" s="124" customFormat="1" ht="14.25" customHeight="1" x14ac:dyDescent="0.2">
      <c r="A60" s="171"/>
      <c r="B60" s="499"/>
      <c r="C60" s="499"/>
      <c r="D60" s="88"/>
      <c r="E60" s="88"/>
      <c r="F60" s="88"/>
      <c r="G60" s="88"/>
      <c r="H60" s="88"/>
      <c r="I60" s="88"/>
      <c r="J60" s="42"/>
      <c r="K60" s="44"/>
      <c r="L60" s="44"/>
      <c r="M60" s="44"/>
      <c r="N60" s="44"/>
      <c r="O60" s="37"/>
      <c r="P60" s="37"/>
      <c r="Q60" s="37"/>
      <c r="R60" s="37"/>
      <c r="S60" s="37"/>
      <c r="T60" s="37"/>
      <c r="U60" s="170"/>
      <c r="V60" s="189"/>
      <c r="W60" s="384"/>
      <c r="X60" s="402">
        <v>20</v>
      </c>
      <c r="Y60" s="220" t="str">
        <f t="shared" si="10"/>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8"/>
        <v>Windsor &amp; Maidenhead</v>
      </c>
      <c r="AL60" s="201">
        <f t="shared" si="7"/>
        <v>6.6465256797583079</v>
      </c>
      <c r="AM60" s="201">
        <f t="shared" si="7"/>
        <v>5.4054054054054053</v>
      </c>
      <c r="AN60" s="201">
        <f t="shared" si="7"/>
        <v>3.5928143712574849</v>
      </c>
      <c r="AO60" s="201">
        <f t="shared" si="7"/>
        <v>4.7477744807121667</v>
      </c>
      <c r="AP60" s="201">
        <f t="shared" si="7"/>
        <v>7.6076779026217229</v>
      </c>
      <c r="AQ60" s="202">
        <f t="shared" si="9"/>
        <v>8.4</v>
      </c>
      <c r="AR60" s="467"/>
      <c r="AS60" s="467"/>
      <c r="AT60" s="467"/>
      <c r="AU60" s="467"/>
      <c r="AV60" s="467"/>
    </row>
    <row r="61" spans="1:48" s="124" customFormat="1" ht="14.25" customHeight="1" x14ac:dyDescent="0.2">
      <c r="A61" s="171"/>
      <c r="B61" s="499"/>
      <c r="C61" s="499"/>
      <c r="D61" s="88"/>
      <c r="E61" s="88"/>
      <c r="F61" s="88"/>
      <c r="G61" s="88"/>
      <c r="H61" s="88"/>
      <c r="I61" s="88"/>
      <c r="J61" s="42"/>
      <c r="K61" s="44"/>
      <c r="L61" s="44"/>
      <c r="M61" s="44"/>
      <c r="N61" s="44"/>
      <c r="O61" s="37"/>
      <c r="P61" s="37"/>
      <c r="Q61" s="37"/>
      <c r="R61" s="37"/>
      <c r="S61" s="37"/>
      <c r="T61" s="37"/>
      <c r="U61" s="170"/>
      <c r="V61" s="189"/>
      <c r="W61" s="384"/>
      <c r="X61" s="402">
        <v>21</v>
      </c>
      <c r="Y61" s="220" t="str">
        <f t="shared" si="10"/>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8"/>
        <v>Wokingham</v>
      </c>
      <c r="AL61" s="201">
        <f t="shared" si="7"/>
        <v>4.1899441340782122</v>
      </c>
      <c r="AM61" s="201">
        <f t="shared" si="7"/>
        <v>5.2486187845303869</v>
      </c>
      <c r="AN61" s="201">
        <f t="shared" si="7"/>
        <v>3.2520325203252032</v>
      </c>
      <c r="AO61" s="201">
        <f t="shared" si="7"/>
        <v>5.3619302949061671</v>
      </c>
      <c r="AP61" s="201">
        <f t="shared" si="7"/>
        <v>4.7344748678292436</v>
      </c>
      <c r="AQ61" s="202">
        <f t="shared" si="9"/>
        <v>6.8000000000000007</v>
      </c>
      <c r="AR61" s="467"/>
      <c r="AS61" s="467"/>
      <c r="AT61" s="467"/>
      <c r="AU61" s="467"/>
      <c r="AV61" s="467"/>
    </row>
    <row r="62" spans="1:48" s="124" customFormat="1" ht="14.25" customHeight="1" x14ac:dyDescent="0.2">
      <c r="A62" s="171"/>
      <c r="B62" s="499"/>
      <c r="C62" s="499"/>
      <c r="D62" s="88"/>
      <c r="E62" s="88"/>
      <c r="F62" s="88"/>
      <c r="G62" s="88"/>
      <c r="H62" s="88"/>
      <c r="I62" s="88"/>
      <c r="J62" s="42"/>
      <c r="K62" s="44"/>
      <c r="L62" s="44"/>
      <c r="M62" s="44"/>
      <c r="N62" s="44"/>
      <c r="O62" s="37"/>
      <c r="P62" s="37"/>
      <c r="Q62" s="37"/>
      <c r="R62" s="37"/>
      <c r="S62" s="37"/>
      <c r="T62" s="37"/>
      <c r="U62" s="170"/>
      <c r="V62" s="189"/>
      <c r="W62" s="384"/>
      <c r="X62" s="402">
        <v>22</v>
      </c>
      <c r="Y62" s="220" t="str">
        <f t="shared" si="10"/>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8"/>
        <v>South East</v>
      </c>
      <c r="AL62" s="201">
        <f t="shared" si="7"/>
        <v>7.306131168553728</v>
      </c>
      <c r="AM62" s="201">
        <f t="shared" si="7"/>
        <v>7.1496714013143947</v>
      </c>
      <c r="AN62" s="201">
        <f t="shared" si="7"/>
        <v>7.2944018485453208</v>
      </c>
      <c r="AO62" s="201">
        <f t="shared" si="7"/>
        <v>9.3634325634742712</v>
      </c>
      <c r="AP62" s="201">
        <f t="shared" si="7"/>
        <v>9.7610533454238659</v>
      </c>
      <c r="AQ62" s="202">
        <f t="shared" si="9"/>
        <v>14.45223640702325</v>
      </c>
      <c r="AR62" s="467"/>
      <c r="AS62" s="467"/>
      <c r="AT62" s="467"/>
      <c r="AU62" s="467"/>
      <c r="AV62" s="467"/>
    </row>
    <row r="63" spans="1:48" s="124" customFormat="1" ht="14.25" customHeight="1" x14ac:dyDescent="0.2">
      <c r="A63" s="171"/>
      <c r="B63" s="499"/>
      <c r="C63" s="499"/>
      <c r="D63" s="88"/>
      <c r="E63" s="88"/>
      <c r="F63" s="88"/>
      <c r="G63" s="88"/>
      <c r="H63" s="88"/>
      <c r="I63" s="88"/>
      <c r="J63" s="42"/>
      <c r="K63" s="37"/>
      <c r="L63" s="163"/>
      <c r="M63" s="868" t="s">
        <v>67</v>
      </c>
      <c r="N63" s="869"/>
      <c r="O63" s="870"/>
      <c r="P63" s="500"/>
      <c r="Q63" s="871" t="s">
        <v>103</v>
      </c>
      <c r="R63" s="872"/>
      <c r="S63" s="872"/>
      <c r="T63" s="873"/>
      <c r="U63" s="170"/>
      <c r="V63" s="189"/>
      <c r="W63" s="384"/>
      <c r="X63" s="402">
        <v>23</v>
      </c>
      <c r="Y63" s="220" t="str">
        <f t="shared" si="10"/>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8"/>
        <v>England</v>
      </c>
      <c r="AL63" s="201">
        <f>VLOOKUP($AK63,$B$9:$O$32,AL$36,FALSE)</f>
        <v>9.7451195437595963</v>
      </c>
      <c r="AM63" s="201">
        <f t="shared" ref="AM63:AP63" si="11">VLOOKUP($AK63,$B$9:$O$32,AM$36,FALSE)</f>
        <v>9.2203956825131321</v>
      </c>
      <c r="AN63" s="201">
        <f t="shared" si="11"/>
        <v>9.5689156896745082</v>
      </c>
      <c r="AO63" s="201">
        <f t="shared" si="11"/>
        <v>10.833283381429879</v>
      </c>
      <c r="AP63" s="201">
        <f t="shared" si="11"/>
        <v>10.735428619963706</v>
      </c>
      <c r="AQ63" s="202" t="e">
        <f t="shared" si="9"/>
        <v>#N/A</v>
      </c>
      <c r="AR63" s="467"/>
      <c r="AS63" s="467"/>
      <c r="AT63" s="467"/>
      <c r="AU63" s="467"/>
      <c r="AV63" s="467"/>
    </row>
    <row r="64" spans="1:48" s="124" customFormat="1" ht="11.25" customHeight="1" x14ac:dyDescent="0.2">
      <c r="A64" s="171"/>
      <c r="B64" s="499"/>
      <c r="C64" s="499"/>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10"/>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c r="AS64" s="255"/>
      <c r="AT64" s="255"/>
      <c r="AU64" s="255"/>
      <c r="AV64" s="255"/>
    </row>
    <row r="65" spans="1:44" s="124" customFormat="1" ht="42" customHeight="1" x14ac:dyDescent="0.2">
      <c r="A65" s="171"/>
      <c r="B65" s="499"/>
      <c r="C65" s="499"/>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6.3065999999999995</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tr">
        <f>"Y= "&amp;Y66&amp;"x + "&amp;Z66</f>
        <v>Y= 0.4816x + 3.8986</v>
      </c>
      <c r="Y66" s="226">
        <v>0.48159999999999997</v>
      </c>
      <c r="Z66" s="227">
        <v>3.8986000000000001</v>
      </c>
      <c r="AA66" s="107">
        <v>30</v>
      </c>
      <c r="AB66" s="228">
        <f>(AA66*Y66)+Z66</f>
        <v>18.346599999999999</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492"/>
      <c r="X67" s="212" t="s">
        <v>213</v>
      </c>
      <c r="Y67" s="223" t="s">
        <v>65</v>
      </c>
      <c r="Z67" s="212" t="s">
        <v>66</v>
      </c>
      <c r="AA67" s="224">
        <v>5</v>
      </c>
      <c r="AB67" s="242">
        <f>(AA67*Y68)+Z68</f>
        <v>6.7736999999999998</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0.3392x + 5.0777</v>
      </c>
      <c r="Y68" s="100">
        <v>0.3392</v>
      </c>
      <c r="Z68" s="100">
        <v>5.0777000000000001</v>
      </c>
      <c r="AA68" s="107">
        <v>30</v>
      </c>
      <c r="AB68" s="228">
        <f>(AA68*Y68)+Z68</f>
        <v>15.2537</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98"/>
      <c r="D72" s="498"/>
      <c r="E72" s="498"/>
      <c r="F72" s="498"/>
      <c r="G72" s="498"/>
      <c r="H72" s="498"/>
      <c r="I72" s="498"/>
      <c r="J72" s="106"/>
      <c r="K72" s="106"/>
      <c r="L72" s="106"/>
      <c r="M72" s="106"/>
      <c r="N72" s="495"/>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98"/>
      <c r="C73" s="498"/>
      <c r="D73" s="498"/>
      <c r="E73" s="498"/>
      <c r="F73" s="498"/>
      <c r="G73" s="498"/>
      <c r="H73" s="498"/>
      <c r="I73" s="498"/>
      <c r="J73" s="106"/>
      <c r="K73" s="106"/>
      <c r="L73" s="106"/>
      <c r="M73" s="106"/>
      <c r="N73" s="495"/>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98"/>
      <c r="C74" s="498"/>
      <c r="D74" s="498"/>
      <c r="E74" s="498"/>
      <c r="F74" s="498"/>
      <c r="G74" s="498"/>
      <c r="H74" s="498"/>
      <c r="I74" s="152"/>
      <c r="J74" s="152"/>
      <c r="K74" s="96"/>
      <c r="L74" s="96"/>
      <c r="M74" s="96"/>
      <c r="N74" s="96"/>
      <c r="O74" s="96"/>
      <c r="P74" s="504"/>
      <c r="Q74" s="504"/>
      <c r="R74" s="239"/>
      <c r="S74" s="239"/>
      <c r="T74" s="503"/>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98"/>
      <c r="C75" s="498"/>
      <c r="D75" s="498"/>
      <c r="E75" s="498"/>
      <c r="F75" s="498"/>
      <c r="G75" s="498"/>
      <c r="H75" s="498"/>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98"/>
      <c r="C76" s="498"/>
      <c r="D76" s="498"/>
      <c r="E76" s="498"/>
      <c r="F76" s="498"/>
      <c r="G76" s="498"/>
      <c r="H76" s="498"/>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174"/>
      <c r="B77" s="498"/>
      <c r="C77" s="498"/>
      <c r="D77" s="498"/>
      <c r="E77" s="498"/>
      <c r="F77" s="498"/>
      <c r="G77" s="498"/>
      <c r="H77" s="498"/>
      <c r="I77" s="152"/>
      <c r="J77" s="152"/>
      <c r="K77" s="250"/>
      <c r="L77" s="250"/>
      <c r="M77" s="250"/>
      <c r="N77" s="250"/>
      <c r="O77" s="250"/>
      <c r="P77" s="250"/>
      <c r="Q77" s="251"/>
      <c r="R77" s="239"/>
      <c r="S77" s="239"/>
      <c r="T77" s="250"/>
      <c r="U77" s="175"/>
      <c r="V77" s="191"/>
      <c r="W77" s="208"/>
      <c r="X77" s="474" t="str">
        <f t="shared" ref="X77:X97" si="12">B10</f>
        <v>Brighton &amp; Hove</v>
      </c>
      <c r="Y77" s="475" t="e">
        <f t="shared" ref="Y77:Y99" si="13">IF(X77=$Y$4,I10,#N/A)</f>
        <v>#N/A</v>
      </c>
      <c r="Z77" s="475" t="e">
        <f t="shared" ref="Z77:Z99" si="14">IF(X77=$Y$4,T10,#N/A)</f>
        <v>#N/A</v>
      </c>
      <c r="AA77" s="54"/>
      <c r="AB77" s="53"/>
      <c r="AC77" s="53"/>
      <c r="AD77" s="210"/>
      <c r="AE77" s="101"/>
      <c r="AF77" s="101"/>
      <c r="AG77" s="101"/>
      <c r="AH77" s="101"/>
      <c r="AI77" s="239"/>
      <c r="AJ77" s="240"/>
    </row>
    <row r="78" spans="1:44" s="138" customFormat="1" ht="12.75" customHeight="1" x14ac:dyDescent="0.2">
      <c r="A78" s="174"/>
      <c r="B78" s="498"/>
      <c r="C78" s="498"/>
      <c r="D78" s="498"/>
      <c r="E78" s="498"/>
      <c r="F78" s="498"/>
      <c r="G78" s="498"/>
      <c r="H78" s="498"/>
      <c r="I78" s="152"/>
      <c r="J78" s="152"/>
      <c r="K78" s="250"/>
      <c r="L78" s="250"/>
      <c r="M78" s="250"/>
      <c r="N78" s="250"/>
      <c r="O78" s="250"/>
      <c r="P78" s="250"/>
      <c r="Q78" s="251"/>
      <c r="R78" s="239"/>
      <c r="S78" s="239"/>
      <c r="T78" s="250"/>
      <c r="U78" s="175"/>
      <c r="V78" s="191"/>
      <c r="W78" s="208"/>
      <c r="X78" s="474" t="str">
        <f t="shared" si="12"/>
        <v>Buckinghamshire</v>
      </c>
      <c r="Y78" s="475" t="e">
        <f t="shared" si="13"/>
        <v>#N/A</v>
      </c>
      <c r="Z78" s="475" t="e">
        <f t="shared" si="14"/>
        <v>#N/A</v>
      </c>
      <c r="AA78" s="54"/>
      <c r="AB78" s="53"/>
      <c r="AC78" s="53"/>
      <c r="AD78" s="210"/>
      <c r="AE78" s="101"/>
      <c r="AF78" s="101"/>
      <c r="AG78" s="101"/>
      <c r="AH78" s="101"/>
      <c r="AI78" s="239"/>
      <c r="AJ78" s="240"/>
    </row>
    <row r="79" spans="1:44" s="138" customFormat="1" ht="12.75" customHeight="1" x14ac:dyDescent="0.2">
      <c r="A79" s="174"/>
      <c r="B79" s="498"/>
      <c r="C79" s="498"/>
      <c r="D79" s="498"/>
      <c r="E79" s="498"/>
      <c r="F79" s="498"/>
      <c r="G79" s="498"/>
      <c r="H79" s="498"/>
      <c r="I79" s="152"/>
      <c r="J79" s="152"/>
      <c r="K79" s="250"/>
      <c r="L79" s="250"/>
      <c r="M79" s="250"/>
      <c r="N79" s="250"/>
      <c r="O79" s="250"/>
      <c r="P79" s="250"/>
      <c r="Q79" s="251"/>
      <c r="R79" s="239"/>
      <c r="S79" s="239"/>
      <c r="T79" s="250"/>
      <c r="U79" s="175"/>
      <c r="V79" s="191"/>
      <c r="W79" s="208"/>
      <c r="X79" s="474" t="str">
        <f t="shared" si="12"/>
        <v>East Sussex</v>
      </c>
      <c r="Y79" s="475" t="e">
        <f t="shared" si="13"/>
        <v>#N/A</v>
      </c>
      <c r="Z79" s="475" t="e">
        <f t="shared" si="14"/>
        <v>#N/A</v>
      </c>
      <c r="AA79" s="54"/>
      <c r="AB79" s="53"/>
      <c r="AC79" s="53"/>
      <c r="AD79" s="210"/>
      <c r="AE79" s="101"/>
      <c r="AF79" s="101"/>
      <c r="AG79" s="101"/>
      <c r="AH79" s="101"/>
      <c r="AI79" s="239"/>
      <c r="AJ79" s="240"/>
    </row>
    <row r="80" spans="1:44" s="138" customFormat="1" ht="12.75" customHeight="1" x14ac:dyDescent="0.2">
      <c r="A80" s="174"/>
      <c r="B80" s="498"/>
      <c r="C80" s="498"/>
      <c r="D80" s="498"/>
      <c r="E80" s="498"/>
      <c r="F80" s="498"/>
      <c r="G80" s="498"/>
      <c r="H80" s="498"/>
      <c r="I80" s="152"/>
      <c r="J80" s="152"/>
      <c r="K80" s="250"/>
      <c r="L80" s="250"/>
      <c r="M80" s="250"/>
      <c r="N80" s="250"/>
      <c r="O80" s="250"/>
      <c r="P80" s="250"/>
      <c r="Q80" s="251"/>
      <c r="R80" s="239"/>
      <c r="S80" s="239"/>
      <c r="T80" s="250"/>
      <c r="U80" s="175"/>
      <c r="V80" s="191"/>
      <c r="W80" s="208"/>
      <c r="X80" s="474" t="str">
        <f t="shared" si="12"/>
        <v>Hampshire</v>
      </c>
      <c r="Y80" s="475" t="e">
        <f t="shared" si="13"/>
        <v>#N/A</v>
      </c>
      <c r="Z80" s="475" t="e">
        <f t="shared" si="14"/>
        <v>#N/A</v>
      </c>
      <c r="AA80" s="54"/>
      <c r="AB80" s="53"/>
      <c r="AC80" s="53"/>
      <c r="AD80" s="210"/>
      <c r="AE80" s="101"/>
      <c r="AF80" s="101"/>
      <c r="AG80" s="101"/>
      <c r="AH80" s="101"/>
      <c r="AI80" s="239"/>
      <c r="AJ80" s="240"/>
      <c r="AR80" s="138" t="s">
        <v>106</v>
      </c>
    </row>
    <row r="81" spans="1:36" s="138" customFormat="1" ht="12.75" customHeight="1" x14ac:dyDescent="0.2">
      <c r="A81" s="174"/>
      <c r="B81" s="498"/>
      <c r="C81" s="498"/>
      <c r="D81" s="498"/>
      <c r="E81" s="498"/>
      <c r="F81" s="498"/>
      <c r="G81" s="498"/>
      <c r="H81" s="498"/>
      <c r="I81" s="152"/>
      <c r="J81" s="152"/>
      <c r="K81" s="250"/>
      <c r="L81" s="250"/>
      <c r="M81" s="250"/>
      <c r="N81" s="250"/>
      <c r="O81" s="250"/>
      <c r="P81" s="250"/>
      <c r="Q81" s="251"/>
      <c r="R81" s="239"/>
      <c r="S81" s="239"/>
      <c r="T81" s="250"/>
      <c r="U81" s="175"/>
      <c r="V81" s="191"/>
      <c r="W81" s="208"/>
      <c r="X81" s="474" t="str">
        <f t="shared" si="12"/>
        <v>Isle of Wight</v>
      </c>
      <c r="Y81" s="475" t="e">
        <f t="shared" si="13"/>
        <v>#N/A</v>
      </c>
      <c r="Z81" s="475" t="e">
        <f t="shared" si="14"/>
        <v>#N/A</v>
      </c>
      <c r="AA81" s="54"/>
      <c r="AB81" s="53"/>
      <c r="AC81" s="53"/>
      <c r="AD81" s="210"/>
      <c r="AE81" s="101"/>
      <c r="AF81" s="101"/>
      <c r="AG81" s="101"/>
      <c r="AH81" s="101"/>
      <c r="AI81" s="239"/>
      <c r="AJ81" s="240"/>
    </row>
    <row r="82" spans="1:36" s="138" customFormat="1" ht="12.75" customHeight="1" x14ac:dyDescent="0.2">
      <c r="A82" s="174"/>
      <c r="B82" s="498"/>
      <c r="C82" s="498"/>
      <c r="D82" s="498"/>
      <c r="E82" s="498"/>
      <c r="F82" s="498"/>
      <c r="G82" s="498"/>
      <c r="H82" s="498"/>
      <c r="I82" s="152"/>
      <c r="J82" s="152"/>
      <c r="K82" s="250"/>
      <c r="L82" s="250"/>
      <c r="M82" s="250"/>
      <c r="N82" s="250"/>
      <c r="O82" s="250"/>
      <c r="P82" s="250"/>
      <c r="Q82" s="251"/>
      <c r="R82" s="239"/>
      <c r="S82" s="239"/>
      <c r="T82" s="250"/>
      <c r="U82" s="175"/>
      <c r="V82" s="191"/>
      <c r="W82" s="208"/>
      <c r="X82" s="474" t="str">
        <f t="shared" si="12"/>
        <v>Kent</v>
      </c>
      <c r="Y82" s="475" t="e">
        <f t="shared" si="13"/>
        <v>#N/A</v>
      </c>
      <c r="Z82" s="475" t="e">
        <f t="shared" si="14"/>
        <v>#N/A</v>
      </c>
      <c r="AA82" s="54"/>
      <c r="AB82" s="53"/>
      <c r="AC82" s="53"/>
      <c r="AD82" s="210"/>
      <c r="AE82" s="101"/>
      <c r="AF82" s="101"/>
      <c r="AG82" s="101"/>
      <c r="AH82" s="101"/>
      <c r="AI82" s="239"/>
      <c r="AJ82" s="240"/>
    </row>
    <row r="83" spans="1:36" s="138" customFormat="1" ht="12.75" customHeight="1" x14ac:dyDescent="0.2">
      <c r="A83" s="174"/>
      <c r="B83" s="498"/>
      <c r="C83" s="498"/>
      <c r="D83" s="498"/>
      <c r="E83" s="498"/>
      <c r="F83" s="498"/>
      <c r="G83" s="498"/>
      <c r="H83" s="498"/>
      <c r="I83" s="152"/>
      <c r="J83" s="152"/>
      <c r="K83" s="250"/>
      <c r="L83" s="250"/>
      <c r="M83" s="250"/>
      <c r="N83" s="250"/>
      <c r="O83" s="250"/>
      <c r="P83" s="250"/>
      <c r="Q83" s="251"/>
      <c r="R83" s="239"/>
      <c r="S83" s="239"/>
      <c r="T83" s="250"/>
      <c r="U83" s="175"/>
      <c r="V83" s="191"/>
      <c r="W83" s="208"/>
      <c r="X83" s="474" t="str">
        <f t="shared" si="12"/>
        <v>Medway</v>
      </c>
      <c r="Y83" s="475" t="e">
        <f t="shared" si="13"/>
        <v>#N/A</v>
      </c>
      <c r="Z83" s="475" t="e">
        <f t="shared" si="14"/>
        <v>#N/A</v>
      </c>
      <c r="AA83" s="54"/>
      <c r="AB83" s="53"/>
      <c r="AC83" s="53"/>
      <c r="AD83" s="210"/>
      <c r="AE83" s="101"/>
      <c r="AF83" s="101"/>
      <c r="AG83" s="101"/>
      <c r="AH83" s="101"/>
      <c r="AI83" s="239"/>
      <c r="AJ83" s="240"/>
    </row>
    <row r="84" spans="1:36" s="138" customFormat="1" ht="12.75" customHeight="1" x14ac:dyDescent="0.2">
      <c r="A84" s="174"/>
      <c r="B84" s="498"/>
      <c r="C84" s="498"/>
      <c r="D84" s="498"/>
      <c r="E84" s="498"/>
      <c r="F84" s="498"/>
      <c r="G84" s="498"/>
      <c r="H84" s="498"/>
      <c r="I84" s="152"/>
      <c r="J84" s="152"/>
      <c r="K84" s="250"/>
      <c r="L84" s="250"/>
      <c r="M84" s="250"/>
      <c r="N84" s="250"/>
      <c r="O84" s="250"/>
      <c r="P84" s="250"/>
      <c r="Q84" s="251"/>
      <c r="R84" s="239"/>
      <c r="S84" s="239"/>
      <c r="T84" s="250"/>
      <c r="U84" s="175"/>
      <c r="V84" s="191"/>
      <c r="W84" s="208"/>
      <c r="X84" s="474" t="str">
        <f t="shared" si="12"/>
        <v>Milton Keynes</v>
      </c>
      <c r="Y84" s="475" t="e">
        <f t="shared" si="13"/>
        <v>#N/A</v>
      </c>
      <c r="Z84" s="475" t="e">
        <f t="shared" si="14"/>
        <v>#N/A</v>
      </c>
      <c r="AA84" s="54"/>
      <c r="AB84" s="53"/>
      <c r="AC84" s="53"/>
      <c r="AD84" s="210"/>
      <c r="AE84" s="101"/>
      <c r="AF84" s="101"/>
      <c r="AG84" s="101"/>
      <c r="AH84" s="101"/>
      <c r="AI84" s="239"/>
      <c r="AJ84" s="240"/>
    </row>
    <row r="85" spans="1:36" s="138" customFormat="1" ht="12.75" customHeight="1" x14ac:dyDescent="0.2">
      <c r="A85" s="174"/>
      <c r="B85" s="498"/>
      <c r="C85" s="498"/>
      <c r="D85" s="498"/>
      <c r="E85" s="498"/>
      <c r="F85" s="498"/>
      <c r="G85" s="498"/>
      <c r="H85" s="498"/>
      <c r="I85" s="152"/>
      <c r="J85" s="152"/>
      <c r="K85" s="250"/>
      <c r="L85" s="250"/>
      <c r="M85" s="250"/>
      <c r="N85" s="250"/>
      <c r="O85" s="250"/>
      <c r="P85" s="250"/>
      <c r="Q85" s="251"/>
      <c r="R85" s="239"/>
      <c r="S85" s="239"/>
      <c r="T85" s="250"/>
      <c r="U85" s="175"/>
      <c r="V85" s="191"/>
      <c r="W85" s="208"/>
      <c r="X85" s="474" t="str">
        <f t="shared" si="12"/>
        <v>Oxfordshire</v>
      </c>
      <c r="Y85" s="475" t="e">
        <f t="shared" si="13"/>
        <v>#N/A</v>
      </c>
      <c r="Z85" s="475" t="e">
        <f t="shared" si="14"/>
        <v>#N/A</v>
      </c>
      <c r="AA85" s="54"/>
      <c r="AB85" s="53"/>
      <c r="AC85" s="53"/>
      <c r="AD85" s="210"/>
      <c r="AE85" s="101"/>
      <c r="AF85" s="101"/>
      <c r="AG85" s="101"/>
      <c r="AH85" s="101"/>
      <c r="AI85" s="239"/>
      <c r="AJ85" s="240"/>
    </row>
    <row r="86" spans="1:36" s="138" customFormat="1" ht="12.75" customHeight="1" x14ac:dyDescent="0.2">
      <c r="A86" s="174"/>
      <c r="B86" s="498"/>
      <c r="C86" s="498"/>
      <c r="D86" s="498"/>
      <c r="E86" s="498"/>
      <c r="F86" s="498"/>
      <c r="G86" s="498"/>
      <c r="H86" s="498"/>
      <c r="I86" s="152"/>
      <c r="J86" s="152"/>
      <c r="K86" s="250"/>
      <c r="L86" s="250"/>
      <c r="M86" s="250"/>
      <c r="N86" s="250"/>
      <c r="O86" s="250"/>
      <c r="P86" s="250"/>
      <c r="Q86" s="251"/>
      <c r="R86" s="239"/>
      <c r="S86" s="239"/>
      <c r="T86" s="250"/>
      <c r="U86" s="175"/>
      <c r="V86" s="191"/>
      <c r="W86" s="208"/>
      <c r="X86" s="474" t="str">
        <f t="shared" si="12"/>
        <v>Portsmouth</v>
      </c>
      <c r="Y86" s="475" t="e">
        <f t="shared" si="13"/>
        <v>#N/A</v>
      </c>
      <c r="Z86" s="475" t="e">
        <f t="shared" si="14"/>
        <v>#N/A</v>
      </c>
      <c r="AA86" s="54"/>
      <c r="AB86" s="53"/>
      <c r="AC86" s="53"/>
      <c r="AD86" s="210"/>
      <c r="AE86" s="101"/>
      <c r="AF86" s="101"/>
      <c r="AG86" s="101"/>
      <c r="AH86" s="101"/>
      <c r="AI86" s="239"/>
      <c r="AJ86" s="240"/>
    </row>
    <row r="87" spans="1:36" s="138" customFormat="1" ht="12.75" customHeight="1" x14ac:dyDescent="0.2">
      <c r="A87" s="174"/>
      <c r="B87" s="498"/>
      <c r="C87" s="498"/>
      <c r="D87" s="498"/>
      <c r="E87" s="498"/>
      <c r="F87" s="498"/>
      <c r="G87" s="498"/>
      <c r="H87" s="498"/>
      <c r="I87" s="152"/>
      <c r="J87" s="152"/>
      <c r="K87" s="250"/>
      <c r="L87" s="250"/>
      <c r="M87" s="250"/>
      <c r="N87" s="250"/>
      <c r="O87" s="250"/>
      <c r="P87" s="250"/>
      <c r="Q87" s="251"/>
      <c r="R87" s="239"/>
      <c r="S87" s="239"/>
      <c r="T87" s="250"/>
      <c r="U87" s="175"/>
      <c r="V87" s="191"/>
      <c r="W87" s="208"/>
      <c r="X87" s="474" t="str">
        <f t="shared" si="12"/>
        <v>Reading</v>
      </c>
      <c r="Y87" s="475" t="e">
        <f t="shared" si="13"/>
        <v>#N/A</v>
      </c>
      <c r="Z87" s="475" t="e">
        <f t="shared" si="14"/>
        <v>#N/A</v>
      </c>
      <c r="AA87" s="54"/>
      <c r="AB87" s="53"/>
      <c r="AC87" s="53"/>
      <c r="AD87" s="210"/>
      <c r="AE87" s="101"/>
      <c r="AF87" s="101"/>
      <c r="AG87" s="101"/>
      <c r="AH87" s="101"/>
      <c r="AI87" s="239"/>
      <c r="AJ87" s="240"/>
    </row>
    <row r="88" spans="1:36" s="138" customFormat="1" ht="12.75" customHeight="1" x14ac:dyDescent="0.2">
      <c r="A88" s="174"/>
      <c r="B88" s="498"/>
      <c r="C88" s="498"/>
      <c r="D88" s="498"/>
      <c r="E88" s="498"/>
      <c r="F88" s="498"/>
      <c r="G88" s="498"/>
      <c r="H88" s="498"/>
      <c r="I88" s="152"/>
      <c r="J88" s="152"/>
      <c r="K88" s="250"/>
      <c r="L88" s="250"/>
      <c r="M88" s="250"/>
      <c r="N88" s="250"/>
      <c r="O88" s="250"/>
      <c r="P88" s="250"/>
      <c r="Q88" s="251"/>
      <c r="R88" s="239"/>
      <c r="S88" s="239"/>
      <c r="T88" s="250"/>
      <c r="U88" s="175"/>
      <c r="V88" s="191"/>
      <c r="W88" s="208"/>
      <c r="X88" s="474" t="str">
        <f t="shared" si="12"/>
        <v>Slough</v>
      </c>
      <c r="Y88" s="475" t="e">
        <f t="shared" si="13"/>
        <v>#N/A</v>
      </c>
      <c r="Z88" s="475" t="e">
        <f t="shared" si="14"/>
        <v>#N/A</v>
      </c>
      <c r="AA88" s="54"/>
      <c r="AB88" s="53"/>
      <c r="AC88" s="53"/>
      <c r="AD88" s="210"/>
      <c r="AE88" s="101"/>
      <c r="AF88" s="101"/>
      <c r="AG88" s="101"/>
      <c r="AH88" s="101"/>
      <c r="AI88" s="239"/>
      <c r="AJ88" s="240"/>
    </row>
    <row r="89" spans="1:36" s="138" customFormat="1" ht="12.75" customHeight="1" x14ac:dyDescent="0.2">
      <c r="A89" s="174"/>
      <c r="B89" s="498"/>
      <c r="C89" s="498"/>
      <c r="D89" s="498"/>
      <c r="E89" s="498"/>
      <c r="F89" s="498"/>
      <c r="G89" s="498"/>
      <c r="H89" s="498"/>
      <c r="I89" s="152"/>
      <c r="J89" s="152"/>
      <c r="K89" s="250"/>
      <c r="L89" s="250"/>
      <c r="M89" s="250"/>
      <c r="N89" s="250"/>
      <c r="O89" s="250"/>
      <c r="P89" s="250"/>
      <c r="Q89" s="251"/>
      <c r="R89" s="239"/>
      <c r="S89" s="239"/>
      <c r="T89" s="250"/>
      <c r="U89" s="175"/>
      <c r="V89" s="191"/>
      <c r="W89" s="208"/>
      <c r="X89" s="474" t="str">
        <f t="shared" si="12"/>
        <v>Somerset</v>
      </c>
      <c r="Y89" s="475" t="e">
        <f t="shared" si="13"/>
        <v>#N/A</v>
      </c>
      <c r="Z89" s="475" t="e">
        <f t="shared" si="14"/>
        <v>#N/A</v>
      </c>
      <c r="AA89" s="54"/>
      <c r="AB89" s="53"/>
      <c r="AC89" s="53"/>
      <c r="AD89" s="210"/>
      <c r="AE89" s="101"/>
      <c r="AF89" s="101"/>
      <c r="AG89" s="101"/>
      <c r="AH89" s="101"/>
      <c r="AI89" s="239"/>
      <c r="AJ89" s="240"/>
    </row>
    <row r="90" spans="1:36" s="138" customFormat="1" ht="12.75" customHeight="1" x14ac:dyDescent="0.2">
      <c r="A90" s="174"/>
      <c r="B90" s="498"/>
      <c r="C90" s="498"/>
      <c r="D90" s="498"/>
      <c r="E90" s="498"/>
      <c r="F90" s="498"/>
      <c r="G90" s="498"/>
      <c r="H90" s="498"/>
      <c r="I90" s="152"/>
      <c r="J90" s="152"/>
      <c r="K90" s="250"/>
      <c r="L90" s="250"/>
      <c r="M90" s="250"/>
      <c r="N90" s="250"/>
      <c r="O90" s="250"/>
      <c r="P90" s="250"/>
      <c r="Q90" s="251"/>
      <c r="R90" s="239"/>
      <c r="S90" s="239"/>
      <c r="T90" s="250"/>
      <c r="U90" s="175"/>
      <c r="V90" s="191"/>
      <c r="W90" s="208"/>
      <c r="X90" s="474" t="str">
        <f t="shared" si="12"/>
        <v>Southampton</v>
      </c>
      <c r="Y90" s="475" t="e">
        <f t="shared" si="13"/>
        <v>#N/A</v>
      </c>
      <c r="Z90" s="475" t="e">
        <f t="shared" si="14"/>
        <v>#N/A</v>
      </c>
      <c r="AA90" s="54"/>
      <c r="AB90" s="53"/>
      <c r="AC90" s="53"/>
      <c r="AD90" s="210"/>
      <c r="AE90" s="101"/>
      <c r="AF90" s="101"/>
      <c r="AG90" s="101"/>
      <c r="AH90" s="101"/>
      <c r="AI90" s="239"/>
      <c r="AJ90" s="240"/>
    </row>
    <row r="91" spans="1:36" s="138" customFormat="1" ht="12.75" customHeight="1" x14ac:dyDescent="0.2">
      <c r="A91" s="381"/>
      <c r="B91" s="498"/>
      <c r="C91" s="498"/>
      <c r="D91" s="498"/>
      <c r="E91" s="498"/>
      <c r="F91" s="498"/>
      <c r="G91" s="498"/>
      <c r="H91" s="498"/>
      <c r="I91" s="152"/>
      <c r="J91" s="152"/>
      <c r="K91" s="250"/>
      <c r="L91" s="250"/>
      <c r="M91" s="250"/>
      <c r="N91" s="250"/>
      <c r="O91" s="250"/>
      <c r="P91" s="250"/>
      <c r="Q91" s="251"/>
      <c r="R91" s="239"/>
      <c r="S91" s="239"/>
      <c r="T91" s="250"/>
      <c r="U91" s="175"/>
      <c r="V91" s="191"/>
      <c r="W91" s="208"/>
      <c r="X91" s="474" t="str">
        <f t="shared" si="12"/>
        <v>Surrey</v>
      </c>
      <c r="Y91" s="475" t="e">
        <f t="shared" si="13"/>
        <v>#N/A</v>
      </c>
      <c r="Z91" s="475" t="e">
        <f t="shared" si="14"/>
        <v>#N/A</v>
      </c>
      <c r="AA91" s="54"/>
      <c r="AB91" s="53"/>
      <c r="AC91" s="53"/>
      <c r="AD91" s="210"/>
      <c r="AE91" s="101"/>
      <c r="AF91" s="101"/>
      <c r="AG91" s="101"/>
      <c r="AH91" s="101"/>
      <c r="AI91" s="239"/>
      <c r="AJ91" s="240"/>
    </row>
    <row r="92" spans="1:36" s="138" customFormat="1" ht="12.75" customHeight="1" x14ac:dyDescent="0.2">
      <c r="A92" s="381"/>
      <c r="B92" s="498"/>
      <c r="C92" s="498"/>
      <c r="D92" s="498"/>
      <c r="E92" s="498"/>
      <c r="F92" s="498"/>
      <c r="G92" s="498"/>
      <c r="H92" s="498"/>
      <c r="I92" s="152"/>
      <c r="J92" s="152"/>
      <c r="K92" s="250"/>
      <c r="L92" s="250"/>
      <c r="M92" s="250"/>
      <c r="N92" s="250"/>
      <c r="O92" s="250"/>
      <c r="P92" s="250"/>
      <c r="Q92" s="251"/>
      <c r="R92" s="239"/>
      <c r="S92" s="239"/>
      <c r="T92" s="250"/>
      <c r="U92" s="175"/>
      <c r="V92" s="191"/>
      <c r="W92" s="208"/>
      <c r="X92" s="474" t="str">
        <f t="shared" si="12"/>
        <v>Swindon</v>
      </c>
      <c r="Y92" s="475" t="e">
        <f t="shared" si="13"/>
        <v>#N/A</v>
      </c>
      <c r="Z92" s="475" t="e">
        <f t="shared" si="14"/>
        <v>#N/A</v>
      </c>
      <c r="AA92" s="54"/>
      <c r="AB92" s="53"/>
      <c r="AC92" s="53"/>
      <c r="AD92" s="210"/>
      <c r="AE92" s="101"/>
      <c r="AF92" s="101"/>
      <c r="AG92" s="101"/>
      <c r="AH92" s="101"/>
      <c r="AI92" s="239"/>
      <c r="AJ92" s="240"/>
    </row>
    <row r="93" spans="1:36" s="138" customFormat="1" ht="12.75" customHeight="1" x14ac:dyDescent="0.2">
      <c r="A93" s="174"/>
      <c r="B93" s="498"/>
      <c r="C93" s="498"/>
      <c r="D93" s="498"/>
      <c r="E93" s="498"/>
      <c r="F93" s="498"/>
      <c r="G93" s="498"/>
      <c r="H93" s="498"/>
      <c r="I93" s="152"/>
      <c r="J93" s="152"/>
      <c r="K93" s="250"/>
      <c r="L93" s="250"/>
      <c r="M93" s="250"/>
      <c r="N93" s="250"/>
      <c r="O93" s="250"/>
      <c r="P93" s="250"/>
      <c r="Q93" s="251"/>
      <c r="R93" s="239"/>
      <c r="S93" s="239"/>
      <c r="T93" s="250"/>
      <c r="U93" s="175"/>
      <c r="V93" s="191"/>
      <c r="W93" s="208"/>
      <c r="X93" s="474" t="str">
        <f t="shared" si="12"/>
        <v>Torbay</v>
      </c>
      <c r="Y93" s="475" t="e">
        <f t="shared" si="13"/>
        <v>#N/A</v>
      </c>
      <c r="Z93" s="475" t="e">
        <f t="shared" si="14"/>
        <v>#N/A</v>
      </c>
      <c r="AA93" s="54"/>
      <c r="AB93" s="53"/>
      <c r="AC93" s="53"/>
      <c r="AD93" s="210"/>
      <c r="AE93" s="239"/>
      <c r="AF93" s="101"/>
      <c r="AG93" s="101"/>
      <c r="AH93" s="101"/>
      <c r="AI93" s="239"/>
      <c r="AJ93" s="240"/>
    </row>
    <row r="94" spans="1:36" s="138" customFormat="1" ht="12.75" customHeight="1" x14ac:dyDescent="0.2">
      <c r="A94" s="174"/>
      <c r="B94" s="498"/>
      <c r="C94" s="498"/>
      <c r="D94" s="498"/>
      <c r="E94" s="498"/>
      <c r="F94" s="498"/>
      <c r="G94" s="498"/>
      <c r="H94" s="498"/>
      <c r="I94" s="152"/>
      <c r="J94" s="152"/>
      <c r="K94" s="250"/>
      <c r="L94" s="250"/>
      <c r="M94" s="250"/>
      <c r="N94" s="250"/>
      <c r="O94" s="250"/>
      <c r="P94" s="250"/>
      <c r="Q94" s="251"/>
      <c r="R94" s="239"/>
      <c r="S94" s="239"/>
      <c r="T94" s="250"/>
      <c r="U94" s="175"/>
      <c r="V94" s="191"/>
      <c r="W94" s="208"/>
      <c r="X94" s="474" t="str">
        <f t="shared" si="12"/>
        <v>West Berkshire</v>
      </c>
      <c r="Y94" s="475" t="e">
        <f t="shared" si="13"/>
        <v>#N/A</v>
      </c>
      <c r="Z94" s="475" t="e">
        <f t="shared" si="14"/>
        <v>#N/A</v>
      </c>
      <c r="AA94" s="54"/>
      <c r="AB94" s="53"/>
      <c r="AC94" s="53"/>
      <c r="AD94" s="210"/>
      <c r="AE94" s="239"/>
      <c r="AF94" s="101"/>
      <c r="AG94" s="101"/>
      <c r="AH94" s="101"/>
      <c r="AI94" s="239"/>
      <c r="AJ94" s="240"/>
    </row>
    <row r="95" spans="1:36" s="138" customFormat="1" ht="12.75" customHeight="1" x14ac:dyDescent="0.2">
      <c r="A95" s="174"/>
      <c r="B95" s="498"/>
      <c r="C95" s="498"/>
      <c r="D95" s="498"/>
      <c r="E95" s="498"/>
      <c r="F95" s="498"/>
      <c r="G95" s="498"/>
      <c r="H95" s="498"/>
      <c r="I95" s="152"/>
      <c r="J95" s="152"/>
      <c r="K95" s="250"/>
      <c r="L95" s="250"/>
      <c r="M95" s="250"/>
      <c r="N95" s="250"/>
      <c r="O95" s="250"/>
      <c r="P95" s="250"/>
      <c r="Q95" s="251"/>
      <c r="R95" s="239"/>
      <c r="S95" s="239"/>
      <c r="T95" s="250"/>
      <c r="U95" s="175"/>
      <c r="V95" s="191"/>
      <c r="W95" s="208"/>
      <c r="X95" s="474" t="str">
        <f t="shared" si="12"/>
        <v>West Sussex</v>
      </c>
      <c r="Y95" s="475" t="e">
        <f t="shared" si="13"/>
        <v>#N/A</v>
      </c>
      <c r="Z95" s="475" t="e">
        <f t="shared" si="14"/>
        <v>#N/A</v>
      </c>
      <c r="AA95" s="54"/>
      <c r="AB95" s="53"/>
      <c r="AC95" s="53"/>
      <c r="AD95" s="210"/>
      <c r="AE95" s="239"/>
      <c r="AF95" s="239"/>
      <c r="AG95" s="239"/>
      <c r="AH95" s="101"/>
      <c r="AI95" s="239"/>
      <c r="AJ95" s="240"/>
    </row>
    <row r="96" spans="1:36" s="138" customFormat="1" ht="12.75" customHeight="1" x14ac:dyDescent="0.2">
      <c r="A96" s="174"/>
      <c r="B96" s="498"/>
      <c r="C96" s="498"/>
      <c r="D96" s="498"/>
      <c r="E96" s="498"/>
      <c r="F96" s="498"/>
      <c r="G96" s="498"/>
      <c r="H96" s="498"/>
      <c r="I96" s="152"/>
      <c r="J96" s="152"/>
      <c r="K96" s="250"/>
      <c r="L96" s="250"/>
      <c r="M96" s="250"/>
      <c r="N96" s="250"/>
      <c r="O96" s="250"/>
      <c r="P96" s="250"/>
      <c r="Q96" s="251"/>
      <c r="R96" s="239"/>
      <c r="S96" s="239"/>
      <c r="T96" s="250"/>
      <c r="U96" s="175"/>
      <c r="V96" s="191"/>
      <c r="W96" s="208"/>
      <c r="X96" s="474" t="str">
        <f t="shared" si="12"/>
        <v>Windsor &amp; Maidenhead</v>
      </c>
      <c r="Y96" s="475" t="e">
        <f t="shared" si="13"/>
        <v>#N/A</v>
      </c>
      <c r="Z96" s="475" t="e">
        <f t="shared" si="14"/>
        <v>#N/A</v>
      </c>
      <c r="AA96" s="54"/>
      <c r="AB96" s="53"/>
      <c r="AC96" s="53"/>
      <c r="AD96" s="210"/>
      <c r="AE96" s="239"/>
      <c r="AF96" s="239"/>
      <c r="AG96" s="239"/>
      <c r="AH96" s="101"/>
      <c r="AI96" s="239"/>
      <c r="AJ96" s="240"/>
    </row>
    <row r="97" spans="1:45" s="138" customFormat="1" ht="12.75" customHeight="1" x14ac:dyDescent="0.2">
      <c r="A97" s="174"/>
      <c r="B97" s="498"/>
      <c r="C97" s="498"/>
      <c r="D97" s="498"/>
      <c r="E97" s="498"/>
      <c r="F97" s="498"/>
      <c r="G97" s="498"/>
      <c r="H97" s="498"/>
      <c r="I97" s="152"/>
      <c r="J97" s="152"/>
      <c r="K97" s="252"/>
      <c r="L97" s="252"/>
      <c r="M97" s="252"/>
      <c r="N97" s="252"/>
      <c r="O97" s="252"/>
      <c r="P97" s="252"/>
      <c r="Q97" s="253"/>
      <c r="R97" s="239"/>
      <c r="S97" s="239"/>
      <c r="T97" s="254"/>
      <c r="U97" s="175"/>
      <c r="V97" s="191"/>
      <c r="W97" s="208"/>
      <c r="X97" s="474" t="str">
        <f t="shared" si="12"/>
        <v>Wokingham</v>
      </c>
      <c r="Y97" s="475" t="e">
        <f t="shared" si="13"/>
        <v>#N/A</v>
      </c>
      <c r="Z97" s="475" t="e">
        <f t="shared" si="14"/>
        <v>#N/A</v>
      </c>
      <c r="AA97" s="54"/>
      <c r="AB97" s="53"/>
      <c r="AC97" s="53"/>
      <c r="AD97" s="210"/>
      <c r="AE97" s="239"/>
      <c r="AF97" s="239"/>
      <c r="AG97" s="239"/>
      <c r="AH97" s="101"/>
      <c r="AI97" s="239"/>
      <c r="AJ97" s="240"/>
    </row>
    <row r="98" spans="1:45" s="138" customFormat="1" ht="12.75" customHeight="1" x14ac:dyDescent="0.2">
      <c r="A98" s="174"/>
      <c r="B98" s="498"/>
      <c r="C98" s="498"/>
      <c r="D98" s="498"/>
      <c r="E98" s="498"/>
      <c r="F98" s="498"/>
      <c r="G98" s="498"/>
      <c r="H98" s="498"/>
      <c r="I98" s="152"/>
      <c r="J98" s="152"/>
      <c r="K98" s="252"/>
      <c r="L98" s="252"/>
      <c r="M98" s="252"/>
      <c r="N98" s="252"/>
      <c r="O98" s="252"/>
      <c r="P98" s="252"/>
      <c r="Q98" s="253"/>
      <c r="R98" s="239"/>
      <c r="S98" s="239"/>
      <c r="T98" s="254"/>
      <c r="U98" s="175"/>
      <c r="V98" s="191"/>
      <c r="W98" s="208"/>
      <c r="X98" s="474" t="str">
        <f>B31</f>
        <v>South East</v>
      </c>
      <c r="Y98" s="475" t="e">
        <f t="shared" si="13"/>
        <v>#N/A</v>
      </c>
      <c r="Z98" s="475" t="e">
        <f t="shared" si="14"/>
        <v>#N/A</v>
      </c>
      <c r="AA98" s="54"/>
      <c r="AB98" s="53"/>
      <c r="AC98" s="53"/>
      <c r="AD98" s="210"/>
      <c r="AE98" s="239"/>
      <c r="AF98" s="239"/>
      <c r="AG98" s="239"/>
      <c r="AH98" s="101"/>
      <c r="AI98" s="239"/>
      <c r="AJ98" s="240"/>
    </row>
    <row r="99" spans="1:45" s="138" customFormat="1" ht="11.25" customHeight="1" x14ac:dyDescent="0.2">
      <c r="A99" s="381"/>
      <c r="B99" s="498"/>
      <c r="C99" s="498"/>
      <c r="D99" s="498"/>
      <c r="E99" s="498"/>
      <c r="F99" s="498"/>
      <c r="G99" s="498"/>
      <c r="H99" s="498"/>
      <c r="I99" s="152"/>
      <c r="J99" s="152"/>
      <c r="K99" s="252"/>
      <c r="L99" s="252"/>
      <c r="M99" s="252"/>
      <c r="N99" s="252"/>
      <c r="O99" s="252"/>
      <c r="P99" s="252"/>
      <c r="Q99" s="253"/>
      <c r="R99" s="239"/>
      <c r="S99" s="239"/>
      <c r="T99" s="254"/>
      <c r="U99" s="175"/>
      <c r="V99" s="191"/>
      <c r="W99" s="208"/>
      <c r="X99" s="474" t="str">
        <f>B32</f>
        <v>England</v>
      </c>
      <c r="Y99" s="475" t="e">
        <f t="shared" si="13"/>
        <v>#N/A</v>
      </c>
      <c r="Z99" s="475" t="e">
        <f t="shared" si="14"/>
        <v>#N/A</v>
      </c>
      <c r="AA99" s="54"/>
      <c r="AB99" s="53"/>
      <c r="AC99" s="53"/>
      <c r="AD99" s="210"/>
      <c r="AE99" s="239"/>
      <c r="AF99" s="239"/>
      <c r="AG99" s="239"/>
      <c r="AH99" s="101"/>
      <c r="AI99" s="239"/>
      <c r="AJ99" s="240"/>
    </row>
    <row r="100" spans="1:45" s="124" customFormat="1" ht="42" customHeight="1" x14ac:dyDescent="0.2">
      <c r="A100" s="296"/>
      <c r="B100" s="498"/>
      <c r="C100" s="498"/>
      <c r="D100" s="498"/>
      <c r="E100" s="498"/>
      <c r="F100" s="498"/>
      <c r="G100" s="498"/>
      <c r="H100" s="498"/>
      <c r="I100" s="505"/>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98"/>
      <c r="C101" s="498"/>
      <c r="D101" s="498"/>
      <c r="E101" s="498"/>
      <c r="F101" s="498"/>
      <c r="G101" s="498"/>
      <c r="H101" s="498"/>
      <c r="I101" s="505"/>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505"/>
      <c r="C102" s="505"/>
      <c r="D102" s="505"/>
      <c r="E102" s="505"/>
      <c r="F102" s="505"/>
      <c r="G102" s="505"/>
      <c r="H102" s="505"/>
      <c r="I102" s="505"/>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94"/>
      <c r="B106" s="166"/>
      <c r="C106" s="166"/>
      <c r="D106" s="166"/>
      <c r="E106" s="166"/>
      <c r="F106" s="166"/>
      <c r="G106" s="166"/>
      <c r="H106" s="166"/>
      <c r="I106" s="166"/>
      <c r="J106" s="167"/>
      <c r="K106" s="166"/>
      <c r="L106" s="166"/>
      <c r="M106" s="166"/>
      <c r="N106" s="166"/>
      <c r="O106" s="166"/>
      <c r="P106" s="166"/>
      <c r="Q106" s="166"/>
      <c r="R106" s="166"/>
      <c r="S106" s="166"/>
      <c r="T106" s="166"/>
      <c r="U106" s="166"/>
      <c r="V106" s="189"/>
      <c r="W106" s="205"/>
      <c r="X106" s="100"/>
      <c r="Y106" s="100"/>
      <c r="Z106" s="100"/>
      <c r="AA106" s="100"/>
      <c r="AB106" s="100"/>
      <c r="AC106" s="100"/>
      <c r="AD106" s="100"/>
      <c r="AE106" s="231"/>
      <c r="AF106" s="100"/>
      <c r="AG106" s="100"/>
      <c r="AH106" s="88"/>
      <c r="AI106" s="88"/>
      <c r="AJ106" s="237"/>
      <c r="AL106" s="124"/>
      <c r="AM106" s="124"/>
      <c r="AN106" s="124"/>
      <c r="AO106" s="124"/>
      <c r="AP106" s="124"/>
      <c r="AQ106" s="124"/>
    </row>
    <row r="107" spans="1:45" ht="11.25" customHeight="1" x14ac:dyDescent="0.2">
      <c r="A107" s="195"/>
      <c r="B107" s="37"/>
      <c r="C107" s="37"/>
      <c r="D107" s="37"/>
      <c r="E107" s="37"/>
      <c r="F107" s="37"/>
      <c r="G107" s="37"/>
      <c r="H107" s="37"/>
      <c r="I107" s="37"/>
      <c r="J107" s="42"/>
      <c r="K107" s="37"/>
      <c r="L107" s="37"/>
      <c r="M107" s="37"/>
      <c r="N107" s="37"/>
      <c r="O107" s="37"/>
      <c r="P107" s="37"/>
      <c r="Q107" s="37"/>
      <c r="R107" s="37"/>
      <c r="S107" s="37"/>
      <c r="T107" s="37"/>
      <c r="U107" s="37"/>
      <c r="V107" s="189"/>
      <c r="W107" s="205"/>
      <c r="X107" s="100"/>
      <c r="Y107" s="100"/>
      <c r="Z107" s="100"/>
      <c r="AA107" s="100"/>
      <c r="AB107" s="100"/>
      <c r="AC107" s="100"/>
      <c r="AD107" s="100"/>
      <c r="AE107" s="231"/>
      <c r="AF107" s="100"/>
      <c r="AG107" s="100"/>
      <c r="AH107" s="88"/>
      <c r="AI107" s="88"/>
      <c r="AJ107" s="237"/>
      <c r="AL107" s="124"/>
      <c r="AM107" s="124"/>
      <c r="AN107" s="124"/>
      <c r="AO107" s="124"/>
      <c r="AP107" s="124"/>
      <c r="AQ107" s="124"/>
    </row>
    <row r="108" spans="1:45" ht="11.25" customHeight="1" x14ac:dyDescent="0.2">
      <c r="A108" s="195"/>
      <c r="B108" s="846" t="s">
        <v>81</v>
      </c>
      <c r="C108" s="497"/>
      <c r="D108" s="44"/>
      <c r="E108" s="44"/>
      <c r="F108" s="37"/>
      <c r="G108" s="37"/>
      <c r="H108" s="37"/>
      <c r="I108" s="37"/>
      <c r="J108" s="42"/>
      <c r="K108" s="37"/>
      <c r="L108" s="37"/>
      <c r="M108" s="37"/>
      <c r="N108" s="37"/>
      <c r="O108" s="37"/>
      <c r="P108" s="37"/>
      <c r="Q108" s="37"/>
      <c r="R108" s="37"/>
      <c r="S108" s="37"/>
      <c r="T108" s="37"/>
      <c r="U108" s="37"/>
      <c r="V108" s="189"/>
      <c r="W108" s="205"/>
      <c r="X108" s="100"/>
      <c r="Y108" s="100"/>
      <c r="Z108" s="100"/>
      <c r="AA108" s="100"/>
      <c r="AB108" s="100"/>
      <c r="AC108" s="100"/>
      <c r="AD108" s="100"/>
      <c r="AE108" s="231"/>
      <c r="AF108" s="100"/>
      <c r="AG108" s="100"/>
      <c r="AH108" s="88"/>
      <c r="AI108" s="88"/>
      <c r="AJ108" s="237"/>
      <c r="AL108" s="124"/>
      <c r="AM108" s="124"/>
      <c r="AN108" s="124"/>
      <c r="AO108" s="124"/>
      <c r="AP108" s="124"/>
      <c r="AQ108" s="124"/>
    </row>
    <row r="109" spans="1:45" ht="11.25" customHeight="1" x14ac:dyDescent="0.2">
      <c r="A109" s="195"/>
      <c r="B109" s="847"/>
      <c r="C109" s="496"/>
      <c r="D109" s="37"/>
      <c r="E109" s="37"/>
      <c r="F109" s="37"/>
      <c r="G109" s="37"/>
      <c r="H109" s="37"/>
      <c r="I109" s="37"/>
      <c r="J109" s="42"/>
      <c r="K109" s="37"/>
      <c r="L109" s="37"/>
      <c r="M109" s="37"/>
      <c r="N109" s="37"/>
      <c r="O109" s="37"/>
      <c r="P109" s="37"/>
      <c r="Q109" s="37"/>
      <c r="R109" s="37"/>
      <c r="S109" s="37"/>
      <c r="T109" s="37"/>
      <c r="U109" s="37"/>
      <c r="V109" s="189"/>
      <c r="W109" s="205"/>
      <c r="X109" s="100"/>
      <c r="Y109" s="100"/>
      <c r="Z109" s="100"/>
      <c r="AA109" s="100"/>
      <c r="AB109" s="100"/>
      <c r="AC109" s="100"/>
      <c r="AD109" s="100"/>
      <c r="AE109" s="231"/>
      <c r="AF109" s="100"/>
      <c r="AG109" s="100"/>
      <c r="AH109" s="88"/>
      <c r="AI109" s="88"/>
      <c r="AJ109" s="237"/>
    </row>
    <row r="110" spans="1:45" ht="11.25" customHeight="1" x14ac:dyDescent="0.2">
      <c r="A110" s="195"/>
      <c r="B110" s="843" t="s">
        <v>80</v>
      </c>
      <c r="C110" s="843"/>
      <c r="D110" s="844"/>
      <c r="E110" s="844"/>
      <c r="F110" s="844"/>
      <c r="G110" s="37"/>
      <c r="H110" s="37"/>
      <c r="I110" s="37"/>
      <c r="J110" s="42"/>
      <c r="K110" s="37"/>
      <c r="L110" s="37"/>
      <c r="M110" s="37"/>
      <c r="N110" s="37"/>
      <c r="O110" s="37"/>
      <c r="P110" s="37"/>
      <c r="Q110" s="37"/>
      <c r="R110" s="37"/>
      <c r="S110" s="37"/>
      <c r="T110" s="37"/>
      <c r="U110" s="37"/>
      <c r="V110" s="189"/>
      <c r="W110" s="205"/>
      <c r="X110" s="100"/>
      <c r="Y110" s="100"/>
      <c r="Z110" s="100"/>
      <c r="AA110" s="100"/>
      <c r="AB110" s="100"/>
      <c r="AC110" s="100"/>
      <c r="AD110" s="100"/>
      <c r="AE110" s="231"/>
      <c r="AF110" s="100"/>
      <c r="AG110" s="100"/>
      <c r="AH110" s="88"/>
      <c r="AI110" s="88"/>
      <c r="AJ110" s="237"/>
    </row>
    <row r="111" spans="1:45" ht="11.25" customHeight="1" x14ac:dyDescent="0.2">
      <c r="A111" s="195"/>
      <c r="B111" s="843"/>
      <c r="C111" s="843"/>
      <c r="D111" s="844"/>
      <c r="E111" s="844"/>
      <c r="F111" s="844"/>
      <c r="G111" s="37"/>
      <c r="H111" s="37"/>
      <c r="I111" s="37"/>
      <c r="J111" s="42"/>
      <c r="K111" s="37"/>
      <c r="L111" s="37"/>
      <c r="M111" s="37"/>
      <c r="N111" s="37"/>
      <c r="O111" s="37"/>
      <c r="P111" s="37"/>
      <c r="Q111" s="37"/>
      <c r="R111" s="37"/>
      <c r="S111" s="37"/>
      <c r="T111" s="37"/>
      <c r="U111" s="37"/>
      <c r="V111" s="189"/>
      <c r="W111" s="205"/>
      <c r="X111" s="100"/>
      <c r="Y111" s="100"/>
      <c r="Z111" s="100"/>
      <c r="AA111" s="100"/>
      <c r="AB111" s="100"/>
      <c r="AC111" s="100"/>
      <c r="AD111" s="100"/>
      <c r="AE111" s="231"/>
      <c r="AF111" s="100"/>
      <c r="AG111" s="100"/>
      <c r="AH111" s="97"/>
      <c r="AI111" s="97"/>
      <c r="AJ111" s="238"/>
    </row>
    <row r="112" spans="1:45" s="118" customFormat="1" ht="11.25" customHeight="1" x14ac:dyDescent="0.2">
      <c r="A112" s="195"/>
      <c r="B112" s="843" t="s">
        <v>73</v>
      </c>
      <c r="C112" s="843"/>
      <c r="D112" s="844"/>
      <c r="E112" s="844"/>
      <c r="F112" s="844"/>
      <c r="G112" s="44"/>
      <c r="H112" s="44"/>
      <c r="I112" s="44"/>
      <c r="J112" s="44"/>
      <c r="K112" s="44"/>
      <c r="L112" s="44"/>
      <c r="M112" s="44"/>
      <c r="N112" s="44"/>
      <c r="O112" s="44"/>
      <c r="P112" s="44"/>
      <c r="Q112" s="44"/>
      <c r="R112" s="44"/>
      <c r="S112" s="44"/>
      <c r="T112" s="44"/>
      <c r="U112" s="44"/>
      <c r="V112" s="192"/>
      <c r="W112" s="232"/>
      <c r="X112" s="100"/>
      <c r="Y112" s="100"/>
      <c r="Z112" s="100"/>
      <c r="AA112" s="100"/>
      <c r="AB112" s="100"/>
      <c r="AC112" s="100"/>
      <c r="AD112" s="100"/>
      <c r="AE112" s="231"/>
      <c r="AF112" s="100"/>
      <c r="AG112" s="100"/>
      <c r="AH112" s="88"/>
      <c r="AI112" s="88"/>
      <c r="AJ112" s="237"/>
    </row>
    <row r="113" spans="1:36" ht="11.25" customHeight="1" x14ac:dyDescent="0.2">
      <c r="A113" s="195"/>
      <c r="B113" s="843"/>
      <c r="C113" s="843"/>
      <c r="D113" s="844"/>
      <c r="E113" s="844"/>
      <c r="F113" s="844"/>
      <c r="G113" s="37"/>
      <c r="H113" s="37"/>
      <c r="I113" s="37"/>
      <c r="J113" s="42"/>
      <c r="K113" s="37"/>
      <c r="L113" s="37"/>
      <c r="M113" s="37"/>
      <c r="N113" s="37"/>
      <c r="O113" s="37"/>
      <c r="P113" s="37"/>
      <c r="Q113" s="37"/>
      <c r="R113" s="37"/>
      <c r="S113" s="37"/>
      <c r="T113" s="37"/>
      <c r="U113" s="37"/>
      <c r="V113" s="189"/>
      <c r="W113" s="205"/>
      <c r="X113" s="100"/>
      <c r="Y113" s="100"/>
      <c r="Z113" s="100"/>
      <c r="AA113" s="100"/>
      <c r="AB113" s="100"/>
      <c r="AC113" s="100"/>
      <c r="AD113" s="100"/>
      <c r="AE113" s="231"/>
      <c r="AF113" s="100"/>
      <c r="AG113" s="100"/>
      <c r="AH113" s="88"/>
      <c r="AI113" s="88"/>
      <c r="AJ113" s="237"/>
    </row>
    <row r="114" spans="1:36" ht="11.25" customHeight="1" x14ac:dyDescent="0.2">
      <c r="A114" s="195"/>
      <c r="B114" s="843" t="s">
        <v>23</v>
      </c>
      <c r="C114" s="843"/>
      <c r="D114" s="844"/>
      <c r="E114" s="844"/>
      <c r="F114" s="844"/>
      <c r="G114" s="37"/>
      <c r="H114" s="37"/>
      <c r="I114" s="37"/>
      <c r="J114" s="42"/>
      <c r="K114" s="37"/>
      <c r="L114" s="37"/>
      <c r="M114" s="37"/>
      <c r="N114" s="37"/>
      <c r="O114" s="37"/>
      <c r="P114" s="37"/>
      <c r="Q114" s="37"/>
      <c r="R114" s="37"/>
      <c r="S114" s="37"/>
      <c r="T114" s="37"/>
      <c r="U114" s="37"/>
      <c r="V114" s="189"/>
      <c r="W114" s="205"/>
      <c r="X114" s="100"/>
      <c r="Y114" s="100"/>
      <c r="Z114" s="100"/>
      <c r="AA114" s="100"/>
      <c r="AB114" s="100"/>
      <c r="AC114" s="100"/>
      <c r="AD114" s="100"/>
      <c r="AE114" s="231"/>
      <c r="AF114" s="100"/>
      <c r="AG114" s="100"/>
      <c r="AH114" s="88"/>
      <c r="AI114" s="88"/>
      <c r="AJ114" s="237"/>
    </row>
    <row r="115" spans="1:36" ht="11.25" customHeight="1" x14ac:dyDescent="0.2">
      <c r="A115" s="195"/>
      <c r="B115" s="843"/>
      <c r="C115" s="843"/>
      <c r="D115" s="844"/>
      <c r="E115" s="844"/>
      <c r="F115" s="844"/>
      <c r="G115" s="37"/>
      <c r="H115" s="37"/>
      <c r="I115" s="37"/>
      <c r="J115" s="42"/>
      <c r="K115" s="37"/>
      <c r="L115" s="37"/>
      <c r="M115" s="37"/>
      <c r="N115" s="37"/>
      <c r="O115" s="37"/>
      <c r="P115" s="37"/>
      <c r="Q115" s="37"/>
      <c r="R115" s="37"/>
      <c r="S115" s="37"/>
      <c r="T115" s="37"/>
      <c r="U115" s="37"/>
      <c r="V115" s="189"/>
      <c r="W115" s="205"/>
      <c r="X115" s="100"/>
      <c r="Y115" s="100"/>
      <c r="Z115" s="100"/>
      <c r="AA115" s="100"/>
      <c r="AB115" s="100"/>
      <c r="AC115" s="100"/>
      <c r="AD115" s="100"/>
      <c r="AE115" s="231"/>
      <c r="AF115" s="100"/>
      <c r="AG115" s="100"/>
      <c r="AH115" s="88"/>
      <c r="AI115" s="88"/>
      <c r="AJ115" s="237"/>
    </row>
    <row r="116" spans="1:36" ht="11.25" customHeight="1" x14ac:dyDescent="0.2">
      <c r="A116" s="195"/>
      <c r="B116" s="843" t="s">
        <v>77</v>
      </c>
      <c r="C116" s="843"/>
      <c r="D116" s="844"/>
      <c r="E116" s="844"/>
      <c r="F116" s="844"/>
      <c r="G116" s="37"/>
      <c r="H116" s="37"/>
      <c r="I116" s="37"/>
      <c r="J116" s="42"/>
      <c r="K116" s="37"/>
      <c r="L116" s="37"/>
      <c r="M116" s="37"/>
      <c r="N116" s="37"/>
      <c r="O116" s="37"/>
      <c r="P116" s="37"/>
      <c r="Q116" s="37"/>
      <c r="R116" s="37"/>
      <c r="S116" s="37"/>
      <c r="T116" s="37"/>
      <c r="U116" s="37"/>
      <c r="V116" s="189"/>
      <c r="W116" s="205"/>
      <c r="X116" s="100"/>
      <c r="Y116" s="100"/>
      <c r="Z116" s="100"/>
      <c r="AA116" s="100"/>
      <c r="AB116" s="100"/>
      <c r="AC116" s="100"/>
      <c r="AD116" s="100"/>
      <c r="AE116" s="231"/>
      <c r="AF116" s="100"/>
      <c r="AG116" s="100"/>
      <c r="AH116" s="88"/>
      <c r="AI116" s="88"/>
      <c r="AJ116" s="237"/>
    </row>
    <row r="117" spans="1:36" ht="11.25" customHeight="1" x14ac:dyDescent="0.2">
      <c r="A117" s="195"/>
      <c r="B117" s="843"/>
      <c r="C117" s="843"/>
      <c r="D117" s="844"/>
      <c r="E117" s="844"/>
      <c r="F117" s="844"/>
      <c r="G117" s="37"/>
      <c r="H117" s="37"/>
      <c r="I117" s="37"/>
      <c r="J117" s="42"/>
      <c r="K117" s="37"/>
      <c r="L117" s="37"/>
      <c r="M117" s="37"/>
      <c r="N117" s="37"/>
      <c r="O117" s="37"/>
      <c r="P117" s="37"/>
      <c r="Q117" s="37"/>
      <c r="R117" s="37"/>
      <c r="S117" s="37"/>
      <c r="T117" s="37"/>
      <c r="U117" s="37"/>
      <c r="V117" s="189"/>
      <c r="W117" s="205"/>
      <c r="X117" s="100"/>
      <c r="Y117" s="100"/>
      <c r="Z117" s="100"/>
      <c r="AA117" s="100"/>
      <c r="AB117" s="100"/>
      <c r="AC117" s="100"/>
      <c r="AD117" s="100"/>
      <c r="AE117" s="231"/>
      <c r="AF117" s="100"/>
      <c r="AG117" s="100"/>
      <c r="AH117" s="88"/>
      <c r="AI117" s="88"/>
      <c r="AJ117" s="237"/>
    </row>
    <row r="118" spans="1:36" ht="11.25" customHeight="1" x14ac:dyDescent="0.2">
      <c r="A118" s="195"/>
      <c r="B118" s="843" t="s">
        <v>62</v>
      </c>
      <c r="C118" s="843"/>
      <c r="D118" s="844"/>
      <c r="E118" s="844"/>
      <c r="F118" s="844"/>
      <c r="G118" s="37"/>
      <c r="H118" s="37"/>
      <c r="I118" s="37"/>
      <c r="J118" s="42"/>
      <c r="K118" s="37"/>
      <c r="L118" s="37"/>
      <c r="M118" s="37"/>
      <c r="N118" s="37"/>
      <c r="O118" s="37"/>
      <c r="P118" s="37"/>
      <c r="Q118" s="37"/>
      <c r="R118" s="37"/>
      <c r="S118" s="37"/>
      <c r="T118" s="37"/>
      <c r="U118" s="37"/>
      <c r="V118" s="189"/>
      <c r="W118" s="205"/>
      <c r="X118" s="100"/>
      <c r="Y118" s="100"/>
      <c r="Z118" s="100"/>
      <c r="AA118" s="100"/>
      <c r="AB118" s="100"/>
      <c r="AC118" s="100"/>
      <c r="AD118" s="100"/>
      <c r="AE118" s="231"/>
      <c r="AF118" s="100"/>
      <c r="AG118" s="100"/>
      <c r="AH118" s="88"/>
      <c r="AI118" s="88"/>
      <c r="AJ118" s="237"/>
    </row>
    <row r="119" spans="1:36" ht="11.25" customHeight="1" x14ac:dyDescent="0.2">
      <c r="A119" s="195"/>
      <c r="B119" s="843"/>
      <c r="C119" s="843"/>
      <c r="D119" s="844"/>
      <c r="E119" s="844"/>
      <c r="F119" s="844"/>
      <c r="G119" s="37"/>
      <c r="H119" s="37"/>
      <c r="I119" s="37"/>
      <c r="J119" s="42"/>
      <c r="K119" s="37"/>
      <c r="L119" s="37"/>
      <c r="M119" s="37"/>
      <c r="N119" s="37"/>
      <c r="O119" s="37"/>
      <c r="P119" s="37"/>
      <c r="Q119" s="37"/>
      <c r="R119" s="37"/>
      <c r="S119" s="37"/>
      <c r="T119" s="37"/>
      <c r="U119" s="37"/>
      <c r="V119" s="189"/>
      <c r="W119" s="205"/>
      <c r="X119" s="100"/>
      <c r="Y119" s="100"/>
      <c r="Z119" s="100"/>
      <c r="AA119" s="100"/>
      <c r="AB119" s="100"/>
      <c r="AC119" s="100"/>
      <c r="AD119" s="100"/>
      <c r="AE119" s="231"/>
      <c r="AF119" s="100"/>
      <c r="AG119" s="100"/>
      <c r="AH119" s="88"/>
      <c r="AI119" s="88"/>
      <c r="AJ119" s="237"/>
    </row>
    <row r="120" spans="1:36" ht="11.25" customHeight="1" x14ac:dyDescent="0.2">
      <c r="A120" s="195"/>
      <c r="B120" s="843" t="s">
        <v>33</v>
      </c>
      <c r="C120" s="843"/>
      <c r="D120" s="844"/>
      <c r="E120" s="844"/>
      <c r="F120" s="844"/>
      <c r="G120" s="37"/>
      <c r="H120" s="37"/>
      <c r="I120" s="37"/>
      <c r="J120" s="42"/>
      <c r="K120" s="37"/>
      <c r="L120" s="37"/>
      <c r="M120" s="37"/>
      <c r="N120" s="37"/>
      <c r="O120" s="37"/>
      <c r="P120" s="37"/>
      <c r="Q120" s="37"/>
      <c r="R120" s="37"/>
      <c r="S120" s="37"/>
      <c r="T120" s="37"/>
      <c r="U120" s="37"/>
      <c r="V120" s="189"/>
      <c r="W120" s="205"/>
      <c r="X120" s="100"/>
      <c r="Y120" s="100"/>
      <c r="Z120" s="100"/>
      <c r="AA120" s="100"/>
      <c r="AB120" s="100"/>
      <c r="AC120" s="100"/>
      <c r="AD120" s="100"/>
      <c r="AE120" s="231"/>
      <c r="AF120" s="100"/>
      <c r="AG120" s="100"/>
      <c r="AH120" s="88"/>
      <c r="AI120" s="88"/>
      <c r="AJ120" s="237"/>
    </row>
    <row r="121" spans="1:36" ht="11.25" customHeight="1" x14ac:dyDescent="0.2">
      <c r="A121" s="195"/>
      <c r="B121" s="843"/>
      <c r="C121" s="843"/>
      <c r="D121" s="844"/>
      <c r="E121" s="844"/>
      <c r="F121" s="844"/>
      <c r="G121" s="37"/>
      <c r="H121" s="37"/>
      <c r="I121" s="37"/>
      <c r="J121" s="42"/>
      <c r="K121" s="37"/>
      <c r="L121" s="37"/>
      <c r="M121" s="37"/>
      <c r="N121" s="37"/>
      <c r="O121" s="37"/>
      <c r="P121" s="37"/>
      <c r="Q121" s="37"/>
      <c r="R121" s="37"/>
      <c r="S121" s="37"/>
      <c r="T121" s="37"/>
      <c r="U121" s="37"/>
      <c r="V121" s="189"/>
      <c r="W121" s="205"/>
      <c r="X121" s="100"/>
      <c r="Y121" s="100"/>
      <c r="Z121" s="100"/>
      <c r="AA121" s="100"/>
      <c r="AB121" s="100"/>
      <c r="AC121" s="100"/>
      <c r="AD121" s="100"/>
      <c r="AE121" s="231"/>
      <c r="AF121" s="100"/>
      <c r="AG121" s="100"/>
      <c r="AH121" s="88"/>
      <c r="AI121" s="88"/>
      <c r="AJ121" s="237"/>
    </row>
    <row r="122" spans="1:36" ht="11.25" customHeight="1" x14ac:dyDescent="0.2">
      <c r="A122" s="195"/>
      <c r="B122" s="843" t="s">
        <v>28</v>
      </c>
      <c r="C122" s="843"/>
      <c r="D122" s="844"/>
      <c r="E122" s="844"/>
      <c r="F122" s="844"/>
      <c r="G122" s="37"/>
      <c r="H122" s="37"/>
      <c r="I122" s="37"/>
      <c r="J122" s="42"/>
      <c r="K122" s="37"/>
      <c r="L122" s="37"/>
      <c r="M122" s="37"/>
      <c r="N122" s="37"/>
      <c r="O122" s="37"/>
      <c r="P122" s="37"/>
      <c r="Q122" s="37"/>
      <c r="R122" s="37"/>
      <c r="S122" s="37"/>
      <c r="T122" s="37"/>
      <c r="U122" s="37"/>
      <c r="V122" s="189"/>
      <c r="W122" s="205"/>
      <c r="X122" s="100"/>
      <c r="Y122" s="100"/>
      <c r="Z122" s="100"/>
      <c r="AA122" s="100"/>
      <c r="AB122" s="100"/>
      <c r="AC122" s="100"/>
      <c r="AD122" s="100"/>
      <c r="AE122" s="231"/>
      <c r="AF122" s="100"/>
      <c r="AG122" s="100"/>
      <c r="AH122" s="88"/>
      <c r="AI122" s="88"/>
      <c r="AJ122" s="237"/>
    </row>
    <row r="123" spans="1:36" ht="11.25" customHeight="1" x14ac:dyDescent="0.2">
      <c r="A123" s="195"/>
      <c r="B123" s="843"/>
      <c r="C123" s="843"/>
      <c r="D123" s="844"/>
      <c r="E123" s="844"/>
      <c r="F123" s="844"/>
      <c r="G123" s="37"/>
      <c r="H123" s="37"/>
      <c r="I123" s="37"/>
      <c r="J123" s="42"/>
      <c r="K123" s="37"/>
      <c r="L123" s="37"/>
      <c r="M123" s="37"/>
      <c r="N123" s="37"/>
      <c r="O123" s="37"/>
      <c r="P123" s="37"/>
      <c r="Q123" s="37"/>
      <c r="R123" s="37"/>
      <c r="S123" s="37"/>
      <c r="T123" s="37"/>
      <c r="U123" s="37"/>
      <c r="V123" s="189"/>
      <c r="W123" s="205"/>
      <c r="X123" s="100"/>
      <c r="Y123" s="100"/>
      <c r="Z123" s="100"/>
      <c r="AA123" s="100"/>
      <c r="AB123" s="100"/>
      <c r="AC123" s="100"/>
      <c r="AD123" s="100"/>
      <c r="AE123" s="231"/>
      <c r="AF123" s="100"/>
      <c r="AG123" s="100"/>
      <c r="AH123" s="88"/>
      <c r="AI123" s="88"/>
      <c r="AJ123" s="237"/>
    </row>
    <row r="124" spans="1:36" ht="11.25" customHeight="1" x14ac:dyDescent="0.2">
      <c r="A124" s="195"/>
      <c r="B124" s="843" t="s">
        <v>37</v>
      </c>
      <c r="C124" s="843"/>
      <c r="D124" s="844"/>
      <c r="E124" s="844"/>
      <c r="F124" s="844"/>
      <c r="G124" s="37"/>
      <c r="H124" s="37"/>
      <c r="I124" s="37"/>
      <c r="J124" s="42"/>
      <c r="K124" s="37"/>
      <c r="L124" s="37"/>
      <c r="M124" s="37"/>
      <c r="N124" s="37"/>
      <c r="O124" s="37"/>
      <c r="P124" s="37"/>
      <c r="Q124" s="37"/>
      <c r="R124" s="37"/>
      <c r="S124" s="37"/>
      <c r="T124" s="37"/>
      <c r="U124" s="37"/>
      <c r="V124" s="189"/>
      <c r="W124" s="205"/>
      <c r="X124" s="100"/>
      <c r="Y124" s="100"/>
      <c r="Z124" s="100"/>
      <c r="AA124" s="100"/>
      <c r="AB124" s="100"/>
      <c r="AC124" s="100"/>
      <c r="AD124" s="100"/>
      <c r="AE124" s="231"/>
      <c r="AF124" s="100"/>
      <c r="AG124" s="100"/>
      <c r="AH124" s="88"/>
      <c r="AI124" s="88"/>
      <c r="AJ124" s="237"/>
    </row>
    <row r="125" spans="1:36" ht="11.25" customHeight="1" x14ac:dyDescent="0.2">
      <c r="A125" s="195"/>
      <c r="B125" s="843"/>
      <c r="C125" s="843"/>
      <c r="D125" s="844"/>
      <c r="E125" s="844"/>
      <c r="F125" s="844"/>
      <c r="G125" s="37"/>
      <c r="H125" s="37"/>
      <c r="I125" s="37"/>
      <c r="J125" s="42"/>
      <c r="K125" s="37"/>
      <c r="L125" s="37"/>
      <c r="M125" s="37"/>
      <c r="N125" s="37"/>
      <c r="O125" s="37"/>
      <c r="P125" s="37"/>
      <c r="Q125" s="37"/>
      <c r="R125" s="37"/>
      <c r="S125" s="37"/>
      <c r="T125" s="37"/>
      <c r="U125" s="37"/>
      <c r="V125" s="189"/>
      <c r="W125" s="205"/>
      <c r="X125" s="100"/>
      <c r="Y125" s="100"/>
      <c r="Z125" s="100"/>
      <c r="AA125" s="100"/>
      <c r="AB125" s="100"/>
      <c r="AC125" s="100"/>
      <c r="AD125" s="100"/>
      <c r="AE125" s="231"/>
      <c r="AF125" s="100"/>
      <c r="AG125" s="100"/>
      <c r="AH125" s="88"/>
      <c r="AI125" s="88"/>
      <c r="AJ125" s="237"/>
    </row>
    <row r="126" spans="1:36" ht="11.25" customHeight="1" x14ac:dyDescent="0.2">
      <c r="A126" s="195"/>
      <c r="B126" s="843" t="s">
        <v>24</v>
      </c>
      <c r="C126" s="843"/>
      <c r="D126" s="844"/>
      <c r="E126" s="844"/>
      <c r="F126" s="844"/>
      <c r="G126" s="37"/>
      <c r="H126" s="37"/>
      <c r="I126" s="37"/>
      <c r="J126" s="42"/>
      <c r="K126" s="37"/>
      <c r="L126" s="37"/>
      <c r="M126" s="37"/>
      <c r="N126" s="37"/>
      <c r="O126" s="37"/>
      <c r="P126" s="37"/>
      <c r="Q126" s="37"/>
      <c r="R126" s="37"/>
      <c r="S126" s="37"/>
      <c r="T126" s="37"/>
      <c r="U126" s="37"/>
      <c r="V126" s="189"/>
      <c r="W126" s="205"/>
      <c r="X126" s="100"/>
      <c r="Y126" s="100"/>
      <c r="Z126" s="100"/>
      <c r="AA126" s="100"/>
      <c r="AB126" s="100"/>
      <c r="AC126" s="100"/>
      <c r="AD126" s="100"/>
      <c r="AE126" s="231"/>
      <c r="AF126" s="100"/>
      <c r="AG126" s="100"/>
      <c r="AH126" s="88"/>
      <c r="AI126" s="88"/>
      <c r="AJ126" s="237"/>
    </row>
    <row r="127" spans="1:36" ht="11.25" customHeight="1" x14ac:dyDescent="0.2">
      <c r="A127" s="195"/>
      <c r="B127" s="843"/>
      <c r="C127" s="843"/>
      <c r="D127" s="844"/>
      <c r="E127" s="844"/>
      <c r="F127" s="844"/>
      <c r="G127" s="37"/>
      <c r="H127" s="37"/>
      <c r="I127" s="37"/>
      <c r="J127" s="42"/>
      <c r="K127" s="37"/>
      <c r="L127" s="37"/>
      <c r="M127" s="37"/>
      <c r="N127" s="37"/>
      <c r="O127" s="37"/>
      <c r="P127" s="37"/>
      <c r="Q127" s="37"/>
      <c r="R127" s="37"/>
      <c r="S127" s="37"/>
      <c r="T127" s="37"/>
      <c r="U127" s="37"/>
      <c r="V127" s="189"/>
      <c r="W127" s="205"/>
      <c r="X127" s="100"/>
      <c r="Y127" s="100"/>
      <c r="Z127" s="100"/>
      <c r="AA127" s="100"/>
      <c r="AB127" s="100"/>
      <c r="AC127" s="100"/>
      <c r="AD127" s="100"/>
      <c r="AE127" s="231"/>
      <c r="AF127" s="100"/>
      <c r="AG127" s="100"/>
      <c r="AH127" s="88"/>
      <c r="AI127" s="88"/>
      <c r="AJ127" s="237"/>
    </row>
    <row r="128" spans="1:36" ht="11.25" customHeight="1" x14ac:dyDescent="0.2">
      <c r="A128" s="195"/>
      <c r="B128" s="843" t="s">
        <v>25</v>
      </c>
      <c r="C128" s="843"/>
      <c r="D128" s="844"/>
      <c r="E128" s="844"/>
      <c r="F128" s="844"/>
      <c r="G128" s="37"/>
      <c r="H128" s="37"/>
      <c r="I128" s="37"/>
      <c r="J128" s="42"/>
      <c r="K128" s="37"/>
      <c r="L128" s="37"/>
      <c r="M128" s="37"/>
      <c r="N128" s="37"/>
      <c r="O128" s="37"/>
      <c r="P128" s="37"/>
      <c r="Q128" s="37"/>
      <c r="R128" s="37"/>
      <c r="S128" s="37"/>
      <c r="T128" s="37"/>
      <c r="U128" s="37"/>
      <c r="V128" s="189"/>
      <c r="W128" s="205"/>
      <c r="X128" s="100"/>
      <c r="Y128" s="100"/>
      <c r="Z128" s="100"/>
      <c r="AA128" s="100"/>
      <c r="AB128" s="100"/>
      <c r="AC128" s="100"/>
      <c r="AD128" s="100"/>
      <c r="AE128" s="231"/>
      <c r="AF128" s="100"/>
      <c r="AG128" s="100"/>
      <c r="AH128" s="88"/>
      <c r="AI128" s="88"/>
      <c r="AJ128" s="237"/>
    </row>
    <row r="129" spans="1:45" ht="11.25" customHeight="1" x14ac:dyDescent="0.2">
      <c r="A129" s="195"/>
      <c r="B129" s="844"/>
      <c r="C129" s="844"/>
      <c r="D129" s="844"/>
      <c r="E129" s="844"/>
      <c r="F129" s="844"/>
      <c r="G129" s="37"/>
      <c r="H129" s="37"/>
      <c r="I129" s="37"/>
      <c r="J129" s="42"/>
      <c r="K129" s="37"/>
      <c r="L129" s="37"/>
      <c r="M129" s="37"/>
      <c r="N129" s="37"/>
      <c r="O129" s="37"/>
      <c r="P129" s="37"/>
      <c r="Q129" s="37"/>
      <c r="R129" s="37"/>
      <c r="S129" s="37"/>
      <c r="T129" s="37"/>
      <c r="U129" s="37"/>
      <c r="V129" s="189"/>
      <c r="W129" s="205"/>
      <c r="X129" s="100"/>
      <c r="Y129" s="100"/>
      <c r="Z129" s="100"/>
      <c r="AA129" s="100"/>
      <c r="AB129" s="100"/>
      <c r="AC129" s="100"/>
      <c r="AD129" s="100"/>
      <c r="AE129" s="231"/>
      <c r="AF129" s="100"/>
      <c r="AG129" s="100"/>
      <c r="AH129" s="88"/>
      <c r="AI129" s="88"/>
      <c r="AJ129" s="237"/>
    </row>
    <row r="130" spans="1:45" ht="11.25" customHeight="1" x14ac:dyDescent="0.2">
      <c r="A130" s="195"/>
      <c r="B130" s="843" t="s">
        <v>26</v>
      </c>
      <c r="C130" s="843"/>
      <c r="D130" s="844"/>
      <c r="E130" s="844"/>
      <c r="F130" s="844"/>
      <c r="G130" s="37"/>
      <c r="H130" s="37"/>
      <c r="I130" s="37"/>
      <c r="J130" s="42"/>
      <c r="K130" s="37"/>
      <c r="L130" s="37"/>
      <c r="M130" s="37"/>
      <c r="N130" s="37"/>
      <c r="O130" s="37"/>
      <c r="P130" s="37"/>
      <c r="Q130" s="37"/>
      <c r="R130" s="37"/>
      <c r="S130" s="37"/>
      <c r="T130" s="37"/>
      <c r="U130" s="37"/>
      <c r="V130" s="189"/>
      <c r="W130" s="205"/>
      <c r="X130" s="100"/>
      <c r="Y130" s="100"/>
      <c r="Z130" s="100"/>
      <c r="AA130" s="100"/>
      <c r="AB130" s="100"/>
      <c r="AC130" s="100"/>
      <c r="AD130" s="100"/>
      <c r="AE130" s="231"/>
      <c r="AF130" s="100"/>
      <c r="AG130" s="100"/>
      <c r="AH130" s="88"/>
      <c r="AI130" s="88"/>
      <c r="AJ130" s="237"/>
    </row>
    <row r="131" spans="1:45" ht="11.25" customHeight="1" x14ac:dyDescent="0.2">
      <c r="A131" s="195"/>
      <c r="B131" s="843"/>
      <c r="C131" s="843"/>
      <c r="D131" s="844"/>
      <c r="E131" s="844"/>
      <c r="F131" s="844"/>
      <c r="G131" s="37"/>
      <c r="H131" s="37"/>
      <c r="I131" s="37"/>
      <c r="J131" s="42"/>
      <c r="K131" s="37"/>
      <c r="L131" s="37"/>
      <c r="M131" s="37"/>
      <c r="N131" s="37"/>
      <c r="O131" s="37"/>
      <c r="P131" s="37"/>
      <c r="Q131" s="37"/>
      <c r="R131" s="37"/>
      <c r="S131" s="37"/>
      <c r="T131" s="37"/>
      <c r="U131" s="37"/>
      <c r="V131" s="189"/>
      <c r="W131" s="205"/>
      <c r="X131" s="100"/>
      <c r="Y131" s="100"/>
      <c r="Z131" s="100"/>
      <c r="AA131" s="100"/>
      <c r="AB131" s="100"/>
      <c r="AC131" s="100"/>
      <c r="AD131" s="100"/>
      <c r="AE131" s="231"/>
      <c r="AF131" s="100"/>
      <c r="AG131" s="100"/>
      <c r="AH131" s="88"/>
      <c r="AI131" s="88"/>
      <c r="AJ131" s="237"/>
    </row>
    <row r="132" spans="1:45" ht="11.25" customHeight="1" x14ac:dyDescent="0.2">
      <c r="A132" s="195"/>
      <c r="B132" s="843" t="s">
        <v>38</v>
      </c>
      <c r="C132" s="843"/>
      <c r="D132" s="844"/>
      <c r="E132" s="844"/>
      <c r="F132" s="844"/>
      <c r="G132" s="37"/>
      <c r="H132" s="37"/>
      <c r="I132" s="37"/>
      <c r="J132" s="42"/>
      <c r="K132" s="37"/>
      <c r="L132" s="37"/>
      <c r="M132" s="37"/>
      <c r="N132" s="37"/>
      <c r="O132" s="37"/>
      <c r="P132" s="37"/>
      <c r="Q132" s="37"/>
      <c r="R132" s="37"/>
      <c r="S132" s="37"/>
      <c r="T132" s="37"/>
      <c r="U132" s="37"/>
      <c r="V132" s="189"/>
      <c r="W132" s="205"/>
      <c r="X132" s="100"/>
      <c r="Y132" s="100"/>
      <c r="Z132" s="100"/>
      <c r="AA132" s="100"/>
      <c r="AB132" s="100"/>
      <c r="AC132" s="100"/>
      <c r="AD132" s="100"/>
      <c r="AE132" s="231"/>
      <c r="AF132" s="100"/>
      <c r="AG132" s="100"/>
      <c r="AH132" s="88"/>
      <c r="AI132" s="88"/>
      <c r="AJ132" s="237"/>
    </row>
    <row r="133" spans="1:45" ht="11.25" customHeight="1" x14ac:dyDescent="0.2">
      <c r="A133" s="195"/>
      <c r="B133" s="843"/>
      <c r="C133" s="843"/>
      <c r="D133" s="844"/>
      <c r="E133" s="844"/>
      <c r="F133" s="844"/>
      <c r="G133" s="37"/>
      <c r="H133" s="37"/>
      <c r="I133" s="37"/>
      <c r="J133" s="42"/>
      <c r="K133" s="37"/>
      <c r="L133" s="37"/>
      <c r="M133" s="37"/>
      <c r="N133" s="37"/>
      <c r="O133" s="37"/>
      <c r="P133" s="37"/>
      <c r="Q133" s="37"/>
      <c r="R133" s="37"/>
      <c r="S133" s="37"/>
      <c r="T133" s="37"/>
      <c r="U133" s="37"/>
      <c r="V133" s="189"/>
      <c r="W133" s="205"/>
      <c r="X133" s="100"/>
      <c r="Y133" s="100"/>
      <c r="Z133" s="100"/>
      <c r="AA133" s="100"/>
      <c r="AB133" s="100"/>
      <c r="AC133" s="100"/>
      <c r="AD133" s="100"/>
      <c r="AE133" s="231"/>
      <c r="AF133" s="100"/>
      <c r="AG133" s="100"/>
      <c r="AH133" s="88"/>
      <c r="AI133" s="88"/>
      <c r="AJ133" s="237"/>
    </row>
    <row r="134" spans="1:45" ht="11.25" customHeight="1" x14ac:dyDescent="0.2">
      <c r="A134" s="195"/>
      <c r="B134" s="843" t="s">
        <v>27</v>
      </c>
      <c r="C134" s="843"/>
      <c r="D134" s="844"/>
      <c r="E134" s="844"/>
      <c r="F134" s="844"/>
      <c r="G134" s="37"/>
      <c r="H134" s="37"/>
      <c r="I134" s="37"/>
      <c r="J134" s="42"/>
      <c r="K134" s="37"/>
      <c r="L134" s="37"/>
      <c r="M134" s="37"/>
      <c r="N134" s="37"/>
      <c r="O134" s="37"/>
      <c r="P134" s="37"/>
      <c r="Q134" s="37"/>
      <c r="R134" s="37"/>
      <c r="S134" s="37"/>
      <c r="T134" s="37"/>
      <c r="U134" s="37"/>
      <c r="V134" s="189"/>
      <c r="W134" s="205"/>
      <c r="X134" s="100"/>
      <c r="Y134" s="100"/>
      <c r="Z134" s="100"/>
      <c r="AA134" s="100"/>
      <c r="AB134" s="100"/>
      <c r="AC134" s="100"/>
      <c r="AD134" s="100"/>
      <c r="AE134" s="231"/>
      <c r="AF134" s="100"/>
      <c r="AG134" s="100"/>
      <c r="AH134" s="88"/>
      <c r="AI134" s="88"/>
      <c r="AJ134" s="237"/>
    </row>
    <row r="135" spans="1:45" ht="11.25" customHeight="1" x14ac:dyDescent="0.2">
      <c r="A135" s="195"/>
      <c r="B135" s="843"/>
      <c r="C135" s="843"/>
      <c r="D135" s="844"/>
      <c r="E135" s="844"/>
      <c r="F135" s="844"/>
      <c r="G135" s="37"/>
      <c r="H135" s="37"/>
      <c r="I135" s="37"/>
      <c r="J135" s="42"/>
      <c r="K135" s="37"/>
      <c r="L135" s="37"/>
      <c r="M135" s="37"/>
      <c r="N135" s="37"/>
      <c r="O135" s="37"/>
      <c r="P135" s="37"/>
      <c r="Q135" s="37"/>
      <c r="R135" s="37"/>
      <c r="S135" s="37"/>
      <c r="T135" s="37"/>
      <c r="U135" s="37"/>
      <c r="V135" s="189"/>
      <c r="W135" s="205"/>
      <c r="X135" s="100"/>
      <c r="Y135" s="100"/>
      <c r="Z135" s="100"/>
      <c r="AA135" s="100"/>
      <c r="AB135" s="100"/>
      <c r="AC135" s="100"/>
      <c r="AD135" s="100"/>
      <c r="AE135" s="231"/>
      <c r="AF135" s="100"/>
      <c r="AG135" s="100"/>
      <c r="AH135" s="88"/>
      <c r="AI135" s="88"/>
      <c r="AJ135" s="237"/>
    </row>
    <row r="136" spans="1:45" ht="18.75" customHeight="1" x14ac:dyDescent="0.2">
      <c r="A136" s="196"/>
      <c r="B136" s="197"/>
      <c r="C136" s="197"/>
      <c r="D136" s="197"/>
      <c r="E136" s="197"/>
      <c r="F136" s="197"/>
      <c r="G136" s="197"/>
      <c r="H136" s="197"/>
      <c r="I136" s="197"/>
      <c r="J136" s="198"/>
      <c r="K136" s="197"/>
      <c r="L136" s="197"/>
      <c r="M136" s="197"/>
      <c r="N136" s="197"/>
      <c r="O136" s="197"/>
      <c r="P136" s="197"/>
      <c r="Q136" s="197"/>
      <c r="R136" s="197"/>
      <c r="S136" s="197"/>
      <c r="T136" s="197"/>
      <c r="U136" s="197"/>
      <c r="V136" s="193"/>
      <c r="W136" s="243"/>
      <c r="X136" s="244"/>
      <c r="Y136" s="244"/>
      <c r="Z136" s="244"/>
      <c r="AA136" s="244"/>
      <c r="AB136" s="244"/>
      <c r="AC136" s="244"/>
      <c r="AD136" s="244"/>
      <c r="AE136" s="244"/>
      <c r="AF136" s="244"/>
      <c r="AG136" s="244"/>
      <c r="AH136" s="244"/>
      <c r="AI136" s="141"/>
      <c r="AJ136" s="130"/>
    </row>
    <row r="137" spans="1:45" s="123" customFormat="1" ht="11.25" customHeight="1" x14ac:dyDescent="0.2">
      <c r="A137" s="116"/>
      <c r="B137" s="116"/>
      <c r="C137" s="116"/>
      <c r="D137" s="116"/>
      <c r="E137" s="116"/>
      <c r="F137" s="116"/>
      <c r="G137" s="116"/>
      <c r="H137" s="116"/>
      <c r="I137" s="116"/>
      <c r="J137" s="143"/>
      <c r="K137" s="116"/>
      <c r="L137" s="116"/>
      <c r="M137" s="116"/>
      <c r="N137" s="116"/>
      <c r="O137" s="116"/>
      <c r="P137" s="116"/>
      <c r="Q137" s="116"/>
      <c r="R137" s="116"/>
      <c r="S137" s="116"/>
      <c r="T137" s="116"/>
      <c r="U137" s="116"/>
      <c r="V137" s="245"/>
      <c r="X137" s="124"/>
      <c r="Y137" s="124"/>
      <c r="Z137" s="124"/>
      <c r="AA137" s="124"/>
      <c r="AB137" s="124"/>
      <c r="AC137" s="124"/>
      <c r="AD137" s="124"/>
      <c r="AE137" s="124"/>
      <c r="AF137" s="124"/>
      <c r="AG137" s="124"/>
      <c r="AH137" s="124"/>
      <c r="AI137" s="116"/>
      <c r="AJ137" s="116"/>
      <c r="AK137" s="116"/>
      <c r="AL137" s="116"/>
      <c r="AM137" s="116"/>
      <c r="AN137" s="116"/>
      <c r="AO137" s="116"/>
      <c r="AP137" s="116"/>
      <c r="AQ137" s="116"/>
      <c r="AR137" s="116"/>
      <c r="AS137" s="116"/>
    </row>
    <row r="263" spans="37:37" ht="11.25" customHeight="1" x14ac:dyDescent="0.2">
      <c r="AK263" s="116" t="b">
        <v>1</v>
      </c>
    </row>
  </sheetData>
  <sheetProtection sheet="1" objects="1" scenarios="1"/>
  <mergeCells count="35">
    <mergeCell ref="B132:F133"/>
    <mergeCell ref="B134:F135"/>
    <mergeCell ref="B120:F121"/>
    <mergeCell ref="B122:F123"/>
    <mergeCell ref="B124:F125"/>
    <mergeCell ref="B126:F127"/>
    <mergeCell ref="B128:F129"/>
    <mergeCell ref="B130:F131"/>
    <mergeCell ref="AA39:AA40"/>
    <mergeCell ref="AB39:AB40"/>
    <mergeCell ref="B118:F119"/>
    <mergeCell ref="A69:U69"/>
    <mergeCell ref="A70:U70"/>
    <mergeCell ref="A104:U104"/>
    <mergeCell ref="A105:U105"/>
    <mergeCell ref="B108:B109"/>
    <mergeCell ref="B110:F111"/>
    <mergeCell ref="B112:F113"/>
    <mergeCell ref="B114:F115"/>
    <mergeCell ref="B116:F117"/>
    <mergeCell ref="M63:O63"/>
    <mergeCell ref="Q63:T63"/>
    <mergeCell ref="S64:T64"/>
    <mergeCell ref="Q64:R64"/>
    <mergeCell ref="B5:N6"/>
    <mergeCell ref="D7:H7"/>
    <mergeCell ref="I7:I8"/>
    <mergeCell ref="K7:O7"/>
    <mergeCell ref="P7:P8"/>
    <mergeCell ref="B7:B8"/>
    <mergeCell ref="M64:P64"/>
    <mergeCell ref="R7:T7"/>
    <mergeCell ref="B34:T34"/>
    <mergeCell ref="A36:U36"/>
    <mergeCell ref="A37:U37"/>
  </mergeCells>
  <conditionalFormatting sqref="X69:AB69 Z8:AD8">
    <cfRule type="cellIs" dxfId="19" priority="9" stopIfTrue="1" operator="equal">
      <formula>0</formula>
    </cfRule>
  </conditionalFormatting>
  <conditionalFormatting sqref="B9:B30 K9:P30 B50:C65 AF9:AG27 D9:I30">
    <cfRule type="containsErrors" dxfId="18" priority="11">
      <formula>ISERROR(B9)</formula>
    </cfRule>
  </conditionalFormatting>
  <conditionalFormatting sqref="B31:B32">
    <cfRule type="expression" dxfId="17" priority="12" stopIfTrue="1">
      <formula>$B31=$Y$4</formula>
    </cfRule>
  </conditionalFormatting>
  <conditionalFormatting sqref="R9:R30">
    <cfRule type="expression" dxfId="16" priority="8">
      <formula>$B9=$X$5</formula>
    </cfRule>
  </conditionalFormatting>
  <conditionalFormatting sqref="S9:S30">
    <cfRule type="expression" dxfId="15" priority="7">
      <formula>$B9=$X$5</formula>
    </cfRule>
  </conditionalFormatting>
  <conditionalFormatting sqref="T9:T30">
    <cfRule type="expression" dxfId="14" priority="6">
      <formula>$B9=$X$5</formula>
    </cfRule>
  </conditionalFormatting>
  <conditionalFormatting sqref="A9:A30">
    <cfRule type="containsErrors" dxfId="13" priority="4">
      <formula>ISERROR(A9)</formula>
    </cfRule>
    <cfRule type="cellIs" dxfId="12" priority="5" operator="equal">
      <formula>0</formula>
    </cfRule>
  </conditionalFormatting>
  <conditionalFormatting sqref="B9:B30 K9:P30 B50:C65 AF9:AG27 D9:I30 R9:T30">
    <cfRule type="expression" dxfId="11" priority="10">
      <formula>$B9=$Y$4</formula>
    </cfRule>
  </conditionalFormatting>
  <conditionalFormatting sqref="A105">
    <cfRule type="containsErrors" dxfId="10" priority="3">
      <formula>ISERROR(A105)</formula>
    </cfRule>
  </conditionalFormatting>
  <conditionalFormatting sqref="A70">
    <cfRule type="containsErrors" dxfId="9" priority="2">
      <formula>ISERROR(A70)</formula>
    </cfRule>
  </conditionalFormatting>
  <conditionalFormatting sqref="A37">
    <cfRule type="containsErrors" dxfId="8" priority="1">
      <formula>ISERROR(A37)</formula>
    </cfRule>
  </conditionalFormatting>
  <hyperlinks>
    <hyperlink ref="B110:B111" location="Coverage!A1" display="Participating LA's"/>
    <hyperlink ref="B112:B113" location="IDACI!A1" display="IDACI"/>
    <hyperlink ref="B134:B135" location="'Looked After Children'!A1" display="Looked After Children"/>
    <hyperlink ref="B132:B133" location="'Court Applications'!A1" display="Court Applications"/>
    <hyperlink ref="B130:B131" location="'Child Protection Plans'!A1" display="Child Protection Plans"/>
    <hyperlink ref="B128:B129" location="'Initial CP Conferences'!A1" display="Initial Child Protection Conferences"/>
    <hyperlink ref="B126:B127" location="'Section 47 Enquiries'!A1" display="Section 47 Enquiries"/>
    <hyperlink ref="B124:B125" location="'Children in Need'!A1" display="Children in Need"/>
    <hyperlink ref="B122:B123" location="Assessments!A1" display="Assessments"/>
    <hyperlink ref="B120:B121" location="'Re-referrals'!A1" display="Re-referrals"/>
    <hyperlink ref="B118:B119" location="Referral_Source!A1" display="Referral Source"/>
    <hyperlink ref="B116:B117" location="Referrals!A1" display="Referrals"/>
    <hyperlink ref="B114:B11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2" manualBreakCount="2">
    <brk id="37" max="18" man="1"/>
    <brk id="70" max="20" man="1"/>
  </rowBreaks>
  <ignoredErrors>
    <ignoredError sqref="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macro="[0]!CheckBox1_Click" altText="">
                <anchor>
                  <from>
                    <xdr:col>22</xdr:col>
                    <xdr:colOff>66675</xdr:colOff>
                    <xdr:row>38</xdr:row>
                    <xdr:rowOff>76200</xdr:rowOff>
                  </from>
                  <to>
                    <xdr:col>35</xdr:col>
                    <xdr:colOff>47625</xdr:colOff>
                    <xdr:row>40</xdr:row>
                    <xdr:rowOff>19050</xdr:rowOff>
                  </to>
                </anchor>
              </controlPr>
            </control>
          </mc:Choice>
        </mc:AlternateContent>
        <mc:AlternateContent xmlns:mc="http://schemas.openxmlformats.org/markup-compatibility/2006">
          <mc:Choice Requires="x14">
            <control shapeId="104450" r:id="rId5" name="Check Box 2">
              <controlPr defaultSize="0" autoFill="0" autoLine="0" autoPict="0" macro="[0]!CheckBox1_Click" altText="">
                <anchor>
                  <from>
                    <xdr:col>22</xdr:col>
                    <xdr:colOff>66675</xdr:colOff>
                    <xdr:row>39</xdr:row>
                    <xdr:rowOff>161925</xdr:rowOff>
                  </from>
                  <to>
                    <xdr:col>35</xdr:col>
                    <xdr:colOff>47625</xdr:colOff>
                    <xdr:row>41</xdr:row>
                    <xdr:rowOff>19050</xdr:rowOff>
                  </to>
                </anchor>
              </controlPr>
            </control>
          </mc:Choice>
        </mc:AlternateContent>
        <mc:AlternateContent xmlns:mc="http://schemas.openxmlformats.org/markup-compatibility/2006">
          <mc:Choice Requires="x14">
            <control shapeId="104451" r:id="rId6" name="Check Box 3">
              <controlPr defaultSize="0" autoFill="0" autoLine="0" autoPict="0" macro="[0]!CheckBox1_Click" altText="">
                <anchor>
                  <from>
                    <xdr:col>22</xdr:col>
                    <xdr:colOff>66675</xdr:colOff>
                    <xdr:row>40</xdr:row>
                    <xdr:rowOff>161925</xdr:rowOff>
                  </from>
                  <to>
                    <xdr:col>35</xdr:col>
                    <xdr:colOff>47625</xdr:colOff>
                    <xdr:row>42</xdr:row>
                    <xdr:rowOff>19050</xdr:rowOff>
                  </to>
                </anchor>
              </controlPr>
            </control>
          </mc:Choice>
        </mc:AlternateContent>
        <mc:AlternateContent xmlns:mc="http://schemas.openxmlformats.org/markup-compatibility/2006">
          <mc:Choice Requires="x14">
            <control shapeId="104452" r:id="rId7" name="Check Box 4">
              <controlPr defaultSize="0" autoFill="0" autoLine="0" autoPict="0" macro="[0]!CheckBox1_Click" altText="">
                <anchor>
                  <from>
                    <xdr:col>22</xdr:col>
                    <xdr:colOff>66675</xdr:colOff>
                    <xdr:row>41</xdr:row>
                    <xdr:rowOff>161925</xdr:rowOff>
                  </from>
                  <to>
                    <xdr:col>35</xdr:col>
                    <xdr:colOff>47625</xdr:colOff>
                    <xdr:row>43</xdr:row>
                    <xdr:rowOff>19050</xdr:rowOff>
                  </to>
                </anchor>
              </controlPr>
            </control>
          </mc:Choice>
        </mc:AlternateContent>
        <mc:AlternateContent xmlns:mc="http://schemas.openxmlformats.org/markup-compatibility/2006">
          <mc:Choice Requires="x14">
            <control shapeId="104453" r:id="rId8" name="Check Box 5">
              <controlPr defaultSize="0" autoFill="0" autoLine="0" autoPict="0" macro="[0]!CheckBox1_Click" altText="">
                <anchor>
                  <from>
                    <xdr:col>22</xdr:col>
                    <xdr:colOff>66675</xdr:colOff>
                    <xdr:row>42</xdr:row>
                    <xdr:rowOff>161925</xdr:rowOff>
                  </from>
                  <to>
                    <xdr:col>35</xdr:col>
                    <xdr:colOff>47625</xdr:colOff>
                    <xdr:row>44</xdr:row>
                    <xdr:rowOff>19050</xdr:rowOff>
                  </to>
                </anchor>
              </controlPr>
            </control>
          </mc:Choice>
        </mc:AlternateContent>
        <mc:AlternateContent xmlns:mc="http://schemas.openxmlformats.org/markup-compatibility/2006">
          <mc:Choice Requires="x14">
            <control shapeId="104454" r:id="rId9" name="Check Box 6">
              <controlPr defaultSize="0" autoFill="0" autoLine="0" autoPict="0" macro="[0]!CheckBox1_Click" altText="">
                <anchor>
                  <from>
                    <xdr:col>22</xdr:col>
                    <xdr:colOff>66675</xdr:colOff>
                    <xdr:row>43</xdr:row>
                    <xdr:rowOff>161925</xdr:rowOff>
                  </from>
                  <to>
                    <xdr:col>35</xdr:col>
                    <xdr:colOff>47625</xdr:colOff>
                    <xdr:row>45</xdr:row>
                    <xdr:rowOff>19050</xdr:rowOff>
                  </to>
                </anchor>
              </controlPr>
            </control>
          </mc:Choice>
        </mc:AlternateContent>
        <mc:AlternateContent xmlns:mc="http://schemas.openxmlformats.org/markup-compatibility/2006">
          <mc:Choice Requires="x14">
            <control shapeId="104455" r:id="rId10" name="Check Box 7">
              <controlPr defaultSize="0" autoFill="0" autoLine="0" autoPict="0" macro="[0]!CheckBox1_Click" altText="">
                <anchor>
                  <from>
                    <xdr:col>22</xdr:col>
                    <xdr:colOff>66675</xdr:colOff>
                    <xdr:row>44</xdr:row>
                    <xdr:rowOff>161925</xdr:rowOff>
                  </from>
                  <to>
                    <xdr:col>35</xdr:col>
                    <xdr:colOff>47625</xdr:colOff>
                    <xdr:row>46</xdr:row>
                    <xdr:rowOff>19050</xdr:rowOff>
                  </to>
                </anchor>
              </controlPr>
            </control>
          </mc:Choice>
        </mc:AlternateContent>
        <mc:AlternateContent xmlns:mc="http://schemas.openxmlformats.org/markup-compatibility/2006">
          <mc:Choice Requires="x14">
            <control shapeId="104456" r:id="rId11" name="Check Box 8">
              <controlPr defaultSize="0" autoFill="0" autoLine="0" autoPict="0" macro="[0]!CheckBox1_Click" altText="">
                <anchor>
                  <from>
                    <xdr:col>22</xdr:col>
                    <xdr:colOff>66675</xdr:colOff>
                    <xdr:row>45</xdr:row>
                    <xdr:rowOff>161925</xdr:rowOff>
                  </from>
                  <to>
                    <xdr:col>35</xdr:col>
                    <xdr:colOff>47625</xdr:colOff>
                    <xdr:row>47</xdr:row>
                    <xdr:rowOff>19050</xdr:rowOff>
                  </to>
                </anchor>
              </controlPr>
            </control>
          </mc:Choice>
        </mc:AlternateContent>
        <mc:AlternateContent xmlns:mc="http://schemas.openxmlformats.org/markup-compatibility/2006">
          <mc:Choice Requires="x14">
            <control shapeId="104457" r:id="rId12" name="Check Box 9">
              <controlPr defaultSize="0" autoFill="0" autoLine="0" autoPict="0" macro="[0]!CheckBox1_Click" altText="">
                <anchor>
                  <from>
                    <xdr:col>22</xdr:col>
                    <xdr:colOff>66675</xdr:colOff>
                    <xdr:row>46</xdr:row>
                    <xdr:rowOff>161925</xdr:rowOff>
                  </from>
                  <to>
                    <xdr:col>35</xdr:col>
                    <xdr:colOff>47625</xdr:colOff>
                    <xdr:row>48</xdr:row>
                    <xdr:rowOff>19050</xdr:rowOff>
                  </to>
                </anchor>
              </controlPr>
            </control>
          </mc:Choice>
        </mc:AlternateContent>
        <mc:AlternateContent xmlns:mc="http://schemas.openxmlformats.org/markup-compatibility/2006">
          <mc:Choice Requires="x14">
            <control shapeId="104458" r:id="rId13" name="Check Box 10">
              <controlPr defaultSize="0" autoFill="0" autoLine="0" autoPict="0" macro="[0]!CheckBox1_Click" altText="">
                <anchor>
                  <from>
                    <xdr:col>22</xdr:col>
                    <xdr:colOff>66675</xdr:colOff>
                    <xdr:row>47</xdr:row>
                    <xdr:rowOff>161925</xdr:rowOff>
                  </from>
                  <to>
                    <xdr:col>35</xdr:col>
                    <xdr:colOff>47625</xdr:colOff>
                    <xdr:row>49</xdr:row>
                    <xdr:rowOff>19050</xdr:rowOff>
                  </to>
                </anchor>
              </controlPr>
            </control>
          </mc:Choice>
        </mc:AlternateContent>
        <mc:AlternateContent xmlns:mc="http://schemas.openxmlformats.org/markup-compatibility/2006">
          <mc:Choice Requires="x14">
            <control shapeId="104459" r:id="rId14" name="Check Box 11">
              <controlPr defaultSize="0" autoFill="0" autoLine="0" autoPict="0" macro="[0]!CheckBox1_Click" altText="">
                <anchor>
                  <from>
                    <xdr:col>22</xdr:col>
                    <xdr:colOff>66675</xdr:colOff>
                    <xdr:row>48</xdr:row>
                    <xdr:rowOff>161925</xdr:rowOff>
                  </from>
                  <to>
                    <xdr:col>35</xdr:col>
                    <xdr:colOff>47625</xdr:colOff>
                    <xdr:row>50</xdr:row>
                    <xdr:rowOff>19050</xdr:rowOff>
                  </to>
                </anchor>
              </controlPr>
            </control>
          </mc:Choice>
        </mc:AlternateContent>
        <mc:AlternateContent xmlns:mc="http://schemas.openxmlformats.org/markup-compatibility/2006">
          <mc:Choice Requires="x14">
            <control shapeId="104460" r:id="rId15" name="Check Box 12">
              <controlPr defaultSize="0" autoFill="0" autoLine="0" autoPict="0" macro="[0]!CheckBox1_Click" altText="">
                <anchor>
                  <from>
                    <xdr:col>22</xdr:col>
                    <xdr:colOff>66675</xdr:colOff>
                    <xdr:row>49</xdr:row>
                    <xdr:rowOff>161925</xdr:rowOff>
                  </from>
                  <to>
                    <xdr:col>35</xdr:col>
                    <xdr:colOff>47625</xdr:colOff>
                    <xdr:row>51</xdr:row>
                    <xdr:rowOff>19050</xdr:rowOff>
                  </to>
                </anchor>
              </controlPr>
            </control>
          </mc:Choice>
        </mc:AlternateContent>
        <mc:AlternateContent xmlns:mc="http://schemas.openxmlformats.org/markup-compatibility/2006">
          <mc:Choice Requires="x14">
            <control shapeId="104461" r:id="rId16" name="Check Box 13">
              <controlPr defaultSize="0" autoFill="0" autoLine="0" autoPict="0" macro="[0]!CheckBox1_Click" altText="">
                <anchor>
                  <from>
                    <xdr:col>22</xdr:col>
                    <xdr:colOff>66675</xdr:colOff>
                    <xdr:row>50</xdr:row>
                    <xdr:rowOff>161925</xdr:rowOff>
                  </from>
                  <to>
                    <xdr:col>35</xdr:col>
                    <xdr:colOff>47625</xdr:colOff>
                    <xdr:row>52</xdr:row>
                    <xdr:rowOff>19050</xdr:rowOff>
                  </to>
                </anchor>
              </controlPr>
            </control>
          </mc:Choice>
        </mc:AlternateContent>
        <mc:AlternateContent xmlns:mc="http://schemas.openxmlformats.org/markup-compatibility/2006">
          <mc:Choice Requires="x14">
            <control shapeId="104462" r:id="rId17" name="Check Box 14">
              <controlPr defaultSize="0" autoFill="0" autoLine="0" autoPict="0" macro="[0]!CheckBox1_Click" altText="">
                <anchor>
                  <from>
                    <xdr:col>22</xdr:col>
                    <xdr:colOff>66675</xdr:colOff>
                    <xdr:row>51</xdr:row>
                    <xdr:rowOff>161925</xdr:rowOff>
                  </from>
                  <to>
                    <xdr:col>35</xdr:col>
                    <xdr:colOff>47625</xdr:colOff>
                    <xdr:row>53</xdr:row>
                    <xdr:rowOff>19050</xdr:rowOff>
                  </to>
                </anchor>
              </controlPr>
            </control>
          </mc:Choice>
        </mc:AlternateContent>
        <mc:AlternateContent xmlns:mc="http://schemas.openxmlformats.org/markup-compatibility/2006">
          <mc:Choice Requires="x14">
            <control shapeId="104463" r:id="rId18" name="Check Box 15">
              <controlPr defaultSize="0" autoFill="0" autoLine="0" autoPict="0" macro="[0]!CheckBox1_Click" altText="">
                <anchor>
                  <from>
                    <xdr:col>22</xdr:col>
                    <xdr:colOff>66675</xdr:colOff>
                    <xdr:row>52</xdr:row>
                    <xdr:rowOff>161925</xdr:rowOff>
                  </from>
                  <to>
                    <xdr:col>35</xdr:col>
                    <xdr:colOff>47625</xdr:colOff>
                    <xdr:row>54</xdr:row>
                    <xdr:rowOff>19050</xdr:rowOff>
                  </to>
                </anchor>
              </controlPr>
            </control>
          </mc:Choice>
        </mc:AlternateContent>
        <mc:AlternateContent xmlns:mc="http://schemas.openxmlformats.org/markup-compatibility/2006">
          <mc:Choice Requires="x14">
            <control shapeId="104464" r:id="rId19" name="Check Box 16">
              <controlPr defaultSize="0" autoFill="0" autoLine="0" autoPict="0" macro="[0]!CheckBox1_Click" altText="">
                <anchor>
                  <from>
                    <xdr:col>22</xdr:col>
                    <xdr:colOff>66675</xdr:colOff>
                    <xdr:row>53</xdr:row>
                    <xdr:rowOff>161925</xdr:rowOff>
                  </from>
                  <to>
                    <xdr:col>35</xdr:col>
                    <xdr:colOff>47625</xdr:colOff>
                    <xdr:row>55</xdr:row>
                    <xdr:rowOff>19050</xdr:rowOff>
                  </to>
                </anchor>
              </controlPr>
            </control>
          </mc:Choice>
        </mc:AlternateContent>
        <mc:AlternateContent xmlns:mc="http://schemas.openxmlformats.org/markup-compatibility/2006">
          <mc:Choice Requires="x14">
            <control shapeId="104465" r:id="rId20" name="Check Box 17">
              <controlPr defaultSize="0" autoFill="0" autoLine="0" autoPict="0" macro="[0]!CheckBox1_Click" altText="">
                <anchor>
                  <from>
                    <xdr:col>22</xdr:col>
                    <xdr:colOff>66675</xdr:colOff>
                    <xdr:row>56</xdr:row>
                    <xdr:rowOff>161925</xdr:rowOff>
                  </from>
                  <to>
                    <xdr:col>35</xdr:col>
                    <xdr:colOff>47625</xdr:colOff>
                    <xdr:row>58</xdr:row>
                    <xdr:rowOff>19050</xdr:rowOff>
                  </to>
                </anchor>
              </controlPr>
            </control>
          </mc:Choice>
        </mc:AlternateContent>
        <mc:AlternateContent xmlns:mc="http://schemas.openxmlformats.org/markup-compatibility/2006">
          <mc:Choice Requires="x14">
            <control shapeId="104466" r:id="rId21" name="Check Box 18">
              <controlPr defaultSize="0" autoFill="0" autoLine="0" autoPict="0" macro="[0]!CheckBox1_Click" altText="">
                <anchor>
                  <from>
                    <xdr:col>22</xdr:col>
                    <xdr:colOff>66675</xdr:colOff>
                    <xdr:row>57</xdr:row>
                    <xdr:rowOff>161925</xdr:rowOff>
                  </from>
                  <to>
                    <xdr:col>35</xdr:col>
                    <xdr:colOff>47625</xdr:colOff>
                    <xdr:row>59</xdr:row>
                    <xdr:rowOff>19050</xdr:rowOff>
                  </to>
                </anchor>
              </controlPr>
            </control>
          </mc:Choice>
        </mc:AlternateContent>
        <mc:AlternateContent xmlns:mc="http://schemas.openxmlformats.org/markup-compatibility/2006">
          <mc:Choice Requires="x14">
            <control shapeId="104467" r:id="rId22" name="Check Box 19">
              <controlPr defaultSize="0" autoFill="0" autoLine="0" autoPict="0" macro="[0]!CheckBox1_Click" altText="">
                <anchor>
                  <from>
                    <xdr:col>22</xdr:col>
                    <xdr:colOff>66675</xdr:colOff>
                    <xdr:row>58</xdr:row>
                    <xdr:rowOff>161925</xdr:rowOff>
                  </from>
                  <to>
                    <xdr:col>35</xdr:col>
                    <xdr:colOff>47625</xdr:colOff>
                    <xdr:row>60</xdr:row>
                    <xdr:rowOff>19050</xdr:rowOff>
                  </to>
                </anchor>
              </controlPr>
            </control>
          </mc:Choice>
        </mc:AlternateContent>
        <mc:AlternateContent xmlns:mc="http://schemas.openxmlformats.org/markup-compatibility/2006">
          <mc:Choice Requires="x14">
            <control shapeId="104468" r:id="rId23" name="Check Box 20">
              <controlPr defaultSize="0" autoFill="0" autoLine="0" autoPict="0" macro="[0]!CheckBox1_Click" altText="">
                <anchor>
                  <from>
                    <xdr:col>22</xdr:col>
                    <xdr:colOff>66675</xdr:colOff>
                    <xdr:row>59</xdr:row>
                    <xdr:rowOff>161925</xdr:rowOff>
                  </from>
                  <to>
                    <xdr:col>35</xdr:col>
                    <xdr:colOff>47625</xdr:colOff>
                    <xdr:row>61</xdr:row>
                    <xdr:rowOff>19050</xdr:rowOff>
                  </to>
                </anchor>
              </controlPr>
            </control>
          </mc:Choice>
        </mc:AlternateContent>
        <mc:AlternateContent xmlns:mc="http://schemas.openxmlformats.org/markup-compatibility/2006">
          <mc:Choice Requires="x14">
            <control shapeId="104469" r:id="rId24" name="Check Box 21">
              <controlPr defaultSize="0" autoFill="0" autoLine="0" autoPict="0" macro="[0]!CheckBox1_Click" altText="">
                <anchor>
                  <from>
                    <xdr:col>22</xdr:col>
                    <xdr:colOff>66675</xdr:colOff>
                    <xdr:row>60</xdr:row>
                    <xdr:rowOff>161925</xdr:rowOff>
                  </from>
                  <to>
                    <xdr:col>35</xdr:col>
                    <xdr:colOff>47625</xdr:colOff>
                    <xdr:row>62</xdr:row>
                    <xdr:rowOff>19050</xdr:rowOff>
                  </to>
                </anchor>
              </controlPr>
            </control>
          </mc:Choice>
        </mc:AlternateContent>
        <mc:AlternateContent xmlns:mc="http://schemas.openxmlformats.org/markup-compatibility/2006">
          <mc:Choice Requires="x14">
            <control shapeId="104470" r:id="rId25" name="Check Box 22">
              <controlPr defaultSize="0" autoFill="0" autoLine="0" autoPict="0" macro="[0]!CheckBox1_Click" altText="">
                <anchor>
                  <from>
                    <xdr:col>22</xdr:col>
                    <xdr:colOff>66675</xdr:colOff>
                    <xdr:row>54</xdr:row>
                    <xdr:rowOff>161925</xdr:rowOff>
                  </from>
                  <to>
                    <xdr:col>35</xdr:col>
                    <xdr:colOff>47625</xdr:colOff>
                    <xdr:row>56</xdr:row>
                    <xdr:rowOff>19050</xdr:rowOff>
                  </to>
                </anchor>
              </controlPr>
            </control>
          </mc:Choice>
        </mc:AlternateContent>
        <mc:AlternateContent xmlns:mc="http://schemas.openxmlformats.org/markup-compatibility/2006">
          <mc:Choice Requires="x14">
            <control shapeId="104471" r:id="rId26" name="Check Box 23">
              <controlPr defaultSize="0" autoFill="0" autoLine="0" autoPict="0" macro="[0]!CheckBox1_Click" altText="">
                <anchor>
                  <from>
                    <xdr:col>22</xdr:col>
                    <xdr:colOff>66675</xdr:colOff>
                    <xdr:row>55</xdr:row>
                    <xdr:rowOff>161925</xdr:rowOff>
                  </from>
                  <to>
                    <xdr:col>35</xdr:col>
                    <xdr:colOff>47625</xdr:colOff>
                    <xdr:row>57</xdr:row>
                    <xdr:rowOff>19050</xdr:rowOff>
                  </to>
                </anchor>
              </controlPr>
            </control>
          </mc:Choice>
        </mc:AlternateContent>
        <mc:AlternateContent xmlns:mc="http://schemas.openxmlformats.org/markup-compatibility/2006">
          <mc:Choice Requires="x14">
            <control shapeId="104472" r:id="rId27" name="Check Box 24">
              <controlPr defaultSize="0" autoFill="0" autoLine="0" autoPict="0" macro="[0]!CheckBox1_Click" altText="">
                <anchor>
                  <from>
                    <xdr:col>22</xdr:col>
                    <xdr:colOff>66675</xdr:colOff>
                    <xdr:row>61</xdr:row>
                    <xdr:rowOff>161925</xdr:rowOff>
                  </from>
                  <to>
                    <xdr:col>35</xdr:col>
                    <xdr:colOff>47625</xdr:colOff>
                    <xdr:row>63</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7">
    <tabColor rgb="FFFFFF00"/>
  </sheetPr>
  <dimension ref="A1:BR228"/>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42578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29" width="8.5703125" style="124" hidden="1" customWidth="1"/>
    <col min="30" max="30" width="17" style="124" hidden="1" customWidth="1"/>
    <col min="31" max="31" width="8.5703125" style="124" hidden="1" customWidth="1"/>
    <col min="32" max="32" width="14.28515625" style="124" hidden="1" customWidth="1"/>
    <col min="33" max="34" width="6.5703125" style="124" hidden="1" customWidth="1"/>
    <col min="35" max="35" width="6.5703125" style="116" hidden="1" customWidth="1"/>
    <col min="36" max="36" width="31.5703125" style="275" customWidth="1"/>
    <col min="37" max="37" width="17" style="116" hidden="1" customWidth="1"/>
    <col min="38" max="42" width="13.7109375" style="116" hidden="1" customWidth="1"/>
    <col min="43" max="70" width="9.140625" style="116" hidden="1" customWidth="1"/>
    <col min="71"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528"/>
    </row>
    <row r="2" spans="1:44" ht="18.75" customHeight="1" x14ac:dyDescent="0.2">
      <c r="A2" s="171"/>
      <c r="B2" s="181" t="s">
        <v>27</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913" t="s">
        <v>178</v>
      </c>
      <c r="C5" s="913"/>
      <c r="D5" s="913"/>
      <c r="E5" s="913"/>
      <c r="F5" s="913"/>
      <c r="G5" s="913"/>
      <c r="H5" s="913"/>
      <c r="I5" s="913"/>
      <c r="J5" s="913"/>
      <c r="K5" s="913"/>
      <c r="L5" s="913"/>
      <c r="M5" s="913"/>
      <c r="N5" s="913"/>
      <c r="O5" s="913"/>
      <c r="P5" s="913"/>
      <c r="Q5" s="913"/>
      <c r="R5" s="913"/>
      <c r="S5" s="913"/>
      <c r="T5" s="913"/>
      <c r="U5" s="173"/>
      <c r="V5" s="190"/>
      <c r="W5" s="206"/>
      <c r="X5" s="97"/>
      <c r="Y5" s="97"/>
      <c r="Z5" s="97"/>
      <c r="AA5" s="97"/>
      <c r="AB5" s="97"/>
      <c r="AC5" s="97"/>
      <c r="AD5" s="97"/>
      <c r="AE5" s="97"/>
      <c r="AF5" s="97"/>
      <c r="AG5" s="97"/>
      <c r="AH5" s="97"/>
      <c r="AI5" s="97"/>
      <c r="AJ5" s="238"/>
    </row>
    <row r="6" spans="1:44" ht="13.5" customHeight="1" x14ac:dyDescent="0.2">
      <c r="A6" s="171"/>
      <c r="B6" s="913"/>
      <c r="C6" s="913"/>
      <c r="D6" s="913"/>
      <c r="E6" s="913"/>
      <c r="F6" s="913"/>
      <c r="G6" s="913"/>
      <c r="H6" s="913"/>
      <c r="I6" s="913"/>
      <c r="J6" s="913"/>
      <c r="K6" s="913"/>
      <c r="L6" s="913"/>
      <c r="M6" s="913"/>
      <c r="N6" s="913"/>
      <c r="O6" s="913"/>
      <c r="P6" s="913"/>
      <c r="Q6" s="913"/>
      <c r="R6" s="913"/>
      <c r="S6" s="913"/>
      <c r="T6" s="913"/>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139</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5">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105</v>
      </c>
      <c r="E9" s="150">
        <v>115</v>
      </c>
      <c r="F9" s="150">
        <v>105</v>
      </c>
      <c r="G9" s="150">
        <v>100</v>
      </c>
      <c r="H9" s="391">
        <v>115</v>
      </c>
      <c r="I9" s="461">
        <f>IF(H9=0,"",(H9-E9)/E9)</f>
        <v>0</v>
      </c>
      <c r="J9" s="152"/>
      <c r="K9" s="153">
        <f>IF(D9=0,#N/A,D9/Population!C8*10000)</f>
        <v>39.473684210526315</v>
      </c>
      <c r="L9" s="153">
        <f>IF(E9=0,#N/A,E9/Population!D8*10000)</f>
        <v>42.435424354243537</v>
      </c>
      <c r="M9" s="153">
        <f>IF(F9=0,#N/A,F9/Population!E8*10000)</f>
        <v>37.769784172661872</v>
      </c>
      <c r="N9" s="153">
        <f>IF(G9=0,#N/A,G9/Population!F8*10000)</f>
        <v>35.460992907801419</v>
      </c>
      <c r="O9" s="154">
        <f>IF(H9=0,#N/A,H9/Population!G8*10000)</f>
        <v>40.817775253780084</v>
      </c>
      <c r="P9" s="466">
        <f t="shared" ref="P9:P30" si="1">IF(ISNA(VLOOKUP(B9,$AF$9:$AH$27,3,FALSE)),"--",VLOOKUP(B9,$AF$9:$AH$27,3,FALSE))</f>
        <v>6</v>
      </c>
      <c r="Q9" s="106"/>
      <c r="R9" s="456">
        <f>IDACI!C8</f>
        <v>11</v>
      </c>
      <c r="S9" s="457">
        <f>(R9*$Y$68)+$Z$68</f>
        <v>44.322099999999999</v>
      </c>
      <c r="T9" s="458">
        <f>O9-S9</f>
        <v>-3.5043247462199147</v>
      </c>
      <c r="U9" s="175"/>
      <c r="V9" s="191"/>
      <c r="W9" s="208"/>
      <c r="X9" s="213" t="str">
        <f t="shared" ref="X9:X32"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40.817775253780084</v>
      </c>
      <c r="AH9" s="216">
        <f>RANK(AG9,$AG$9:$AG$27,1)</f>
        <v>6</v>
      </c>
      <c r="AI9" s="239"/>
      <c r="AJ9" s="240"/>
    </row>
    <row r="10" spans="1:44" s="138" customFormat="1" ht="13.5" customHeight="1" x14ac:dyDescent="0.2">
      <c r="A10" s="610" t="e">
        <f>VLOOKUP(B10,Sheet1!$B$4:$C$25,2,FALSE)</f>
        <v>#N/A</v>
      </c>
      <c r="B10" s="675" t="s">
        <v>47</v>
      </c>
      <c r="C10" s="133"/>
      <c r="D10" s="150">
        <v>445</v>
      </c>
      <c r="E10" s="150">
        <v>460</v>
      </c>
      <c r="F10" s="150">
        <v>470</v>
      </c>
      <c r="G10" s="150">
        <v>435</v>
      </c>
      <c r="H10" s="391">
        <v>455</v>
      </c>
      <c r="I10" s="461">
        <f t="shared" ref="I10:I30" si="3">IF(H10=0,"",(H10-E10)/E10)</f>
        <v>-1.0869565217391304E-2</v>
      </c>
      <c r="J10" s="152"/>
      <c r="K10" s="153">
        <f>IF(D10=0,#N/A,D10/Population!C9*10000)</f>
        <v>88.645418326693218</v>
      </c>
      <c r="L10" s="153">
        <f>IF(E10=0,#N/A,E10/Population!D9*10000)</f>
        <v>91.089108910891085</v>
      </c>
      <c r="M10" s="153">
        <f>IF(F10=0,#N/A,F10/Population!E9*10000)</f>
        <v>92.156862745098039</v>
      </c>
      <c r="N10" s="153">
        <f>IF(G10=0,#N/A,G10/Population!F9*10000)</f>
        <v>84.9609375</v>
      </c>
      <c r="O10" s="154">
        <f>IF(H10=0,#N/A,H10/Population!G9*10000)</f>
        <v>88.726818899787432</v>
      </c>
      <c r="P10" s="466">
        <f t="shared" si="1"/>
        <v>17</v>
      </c>
      <c r="Q10" s="106"/>
      <c r="R10" s="456">
        <f>IDACI!C9</f>
        <v>18.3</v>
      </c>
      <c r="S10" s="457">
        <f t="shared" ref="S10:S32" si="4">(R10*$Y$68)+$Z$68</f>
        <v>61.069029999999998</v>
      </c>
      <c r="T10" s="458">
        <f t="shared" ref="T10:T32" si="5">O10-S10</f>
        <v>27.657788899787434</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154">
        <f t="shared" ref="AG10:AG21" si="7">O10</f>
        <v>88.726818899787432</v>
      </c>
      <c r="AH10" s="216">
        <f t="shared" ref="AH10:AH27" si="8">RANK(AG10,$AG$9:$AG$27,1)</f>
        <v>17</v>
      </c>
      <c r="AI10" s="239"/>
      <c r="AJ10" s="240"/>
    </row>
    <row r="11" spans="1:44" s="138" customFormat="1" ht="13.5" customHeight="1" x14ac:dyDescent="0.2">
      <c r="A11" s="610" t="e">
        <f>VLOOKUP(B11,Sheet1!$B$4:$C$25,2,FALSE)</f>
        <v>#N/A</v>
      </c>
      <c r="B11" s="149" t="s">
        <v>11</v>
      </c>
      <c r="C11" s="133"/>
      <c r="D11" s="150">
        <v>400</v>
      </c>
      <c r="E11" s="150">
        <v>440</v>
      </c>
      <c r="F11" s="150">
        <v>435</v>
      </c>
      <c r="G11" s="150">
        <v>460</v>
      </c>
      <c r="H11" s="391">
        <v>455</v>
      </c>
      <c r="I11" s="461">
        <f t="shared" si="3"/>
        <v>3.4090909090909088E-2</v>
      </c>
      <c r="J11" s="152"/>
      <c r="K11" s="153">
        <f>IF(D11=0,#N/A,D11/Population!C10*10000)</f>
        <v>34.393809114359414</v>
      </c>
      <c r="L11" s="153">
        <f>IF(E11=0,#N/A,E11/Population!D10*10000)</f>
        <v>37.414965986394556</v>
      </c>
      <c r="M11" s="153">
        <f>IF(F11=0,#N/A,F11/Population!E10*10000)</f>
        <v>36.585365853658537</v>
      </c>
      <c r="N11" s="153">
        <f>IF(G11=0,#N/A,G11/Population!F10*10000)</f>
        <v>38.142620232172476</v>
      </c>
      <c r="O11" s="154">
        <f>IF(H11=0,#N/A,H11/Population!G10*10000)</f>
        <v>37.232519127695262</v>
      </c>
      <c r="P11" s="466">
        <f t="shared" si="1"/>
        <v>4</v>
      </c>
      <c r="Q11" s="106"/>
      <c r="R11" s="456">
        <f>IDACI!C10</f>
        <v>9.8000000000000007</v>
      </c>
      <c r="S11" s="457">
        <f t="shared" si="4"/>
        <v>41.569180000000003</v>
      </c>
      <c r="T11" s="458">
        <f t="shared" si="5"/>
        <v>-4.3366608723047406</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154">
        <f t="shared" si="7"/>
        <v>37.232519127695262</v>
      </c>
      <c r="AH11" s="216">
        <f t="shared" si="8"/>
        <v>4</v>
      </c>
      <c r="AI11" s="239"/>
      <c r="AJ11" s="240"/>
    </row>
    <row r="12" spans="1:44" s="138" customFormat="1" ht="13.5" customHeight="1" x14ac:dyDescent="0.2">
      <c r="A12" s="610" t="e">
        <f>VLOOKUP(B12,Sheet1!$B$4:$C$25,2,FALSE)</f>
        <v>#N/A</v>
      </c>
      <c r="B12" s="149" t="s">
        <v>5</v>
      </c>
      <c r="C12" s="133"/>
      <c r="D12" s="150">
        <v>595</v>
      </c>
      <c r="E12" s="155">
        <v>575</v>
      </c>
      <c r="F12" s="150">
        <v>545</v>
      </c>
      <c r="G12" s="150">
        <v>545</v>
      </c>
      <c r="H12" s="391">
        <v>560</v>
      </c>
      <c r="I12" s="461">
        <f t="shared" si="3"/>
        <v>-2.6086956521739129E-2</v>
      </c>
      <c r="J12" s="152"/>
      <c r="K12" s="153">
        <f>IF(D12=0,#N/A,D12/Population!C11*10000)</f>
        <v>56.992337164750957</v>
      </c>
      <c r="L12" s="153">
        <f>IF(E12=0,#N/A,E12/Population!D11*10000)</f>
        <v>54.866412213740453</v>
      </c>
      <c r="M12" s="153">
        <f>IF(F12=0,#N/A,F12/Population!E11*10000)</f>
        <v>51.70777988614801</v>
      </c>
      <c r="N12" s="153">
        <f>IF(G12=0,#N/A,G12/Population!F11*10000)</f>
        <v>51.463644948064214</v>
      </c>
      <c r="O12" s="154">
        <f>IF(H12=0,#N/A,H12/Population!G11*10000)</f>
        <v>52.86859322337925</v>
      </c>
      <c r="P12" s="466">
        <f t="shared" si="1"/>
        <v>11</v>
      </c>
      <c r="Q12" s="106"/>
      <c r="R12" s="456">
        <f>IDACI!C11</f>
        <v>17.399999999999999</v>
      </c>
      <c r="S12" s="457">
        <f t="shared" si="4"/>
        <v>59.004339999999999</v>
      </c>
      <c r="T12" s="458">
        <f t="shared" si="5"/>
        <v>-6.1357467766207492</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154">
        <f t="shared" si="7"/>
        <v>52.86859322337925</v>
      </c>
      <c r="AH12" s="216">
        <f t="shared" si="8"/>
        <v>11</v>
      </c>
      <c r="AI12" s="239"/>
      <c r="AJ12" s="240"/>
    </row>
    <row r="13" spans="1:44" s="138" customFormat="1" ht="13.5" customHeight="1" x14ac:dyDescent="0.2">
      <c r="A13" s="610" t="e">
        <f>VLOOKUP(B13,Sheet1!$B$4:$C$25,2,FALSE)</f>
        <v>#N/A</v>
      </c>
      <c r="B13" s="149" t="s">
        <v>7</v>
      </c>
      <c r="C13" s="133"/>
      <c r="D13" s="150">
        <v>1130</v>
      </c>
      <c r="E13" s="150">
        <v>1265</v>
      </c>
      <c r="F13" s="156">
        <v>1335</v>
      </c>
      <c r="G13" s="156">
        <v>1305</v>
      </c>
      <c r="H13" s="391">
        <v>1440</v>
      </c>
      <c r="I13" s="461">
        <f t="shared" si="3"/>
        <v>0.13833992094861661</v>
      </c>
      <c r="J13" s="152"/>
      <c r="K13" s="153">
        <f>IF(D13=0,#N/A,D13/Population!C12*10000)</f>
        <v>40.227839088643641</v>
      </c>
      <c r="L13" s="153">
        <f>IF(E13=0,#N/A,E13/Population!D12*10000)</f>
        <v>44.874068818730045</v>
      </c>
      <c r="M13" s="153">
        <f>IF(F13=0,#N/A,F13/Population!E12*10000)</f>
        <v>47.424511545293079</v>
      </c>
      <c r="N13" s="153">
        <f>IF(G13=0,#N/A,G13/Population!F12*10000)</f>
        <v>46.293011706278826</v>
      </c>
      <c r="O13" s="154">
        <f>IF(H13=0,#N/A,H13/Population!G12*10000)</f>
        <v>50.920998193011798</v>
      </c>
      <c r="P13" s="466">
        <f t="shared" si="1"/>
        <v>10</v>
      </c>
      <c r="Q13" s="106"/>
      <c r="R13" s="456">
        <f>IDACI!C12</f>
        <v>11.799999999999999</v>
      </c>
      <c r="S13" s="457">
        <f t="shared" si="4"/>
        <v>46.157379999999996</v>
      </c>
      <c r="T13" s="458">
        <f t="shared" si="5"/>
        <v>4.7636181930118013</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154">
        <f t="shared" si="7"/>
        <v>50.920998193011798</v>
      </c>
      <c r="AH13" s="216">
        <f t="shared" si="8"/>
        <v>10</v>
      </c>
      <c r="AI13" s="239"/>
      <c r="AJ13" s="240"/>
    </row>
    <row r="14" spans="1:44" s="138" customFormat="1" ht="13.5" customHeight="1" x14ac:dyDescent="0.2">
      <c r="A14" s="610" t="e">
        <f>VLOOKUP(B14,Sheet1!$B$4:$C$25,2,FALSE)</f>
        <v>#N/A</v>
      </c>
      <c r="B14" s="149" t="s">
        <v>2</v>
      </c>
      <c r="C14" s="133"/>
      <c r="D14" s="150">
        <v>180</v>
      </c>
      <c r="E14" s="150">
        <v>190</v>
      </c>
      <c r="F14" s="150">
        <v>200</v>
      </c>
      <c r="G14" s="150">
        <v>205</v>
      </c>
      <c r="H14" s="391">
        <v>225</v>
      </c>
      <c r="I14" s="461">
        <f t="shared" si="3"/>
        <v>0.18421052631578946</v>
      </c>
      <c r="J14" s="152"/>
      <c r="K14" s="153">
        <f>IF(D14=0,#N/A,D14/Population!C13*10000)</f>
        <v>69.230769230769226</v>
      </c>
      <c r="L14" s="153">
        <f>IF(E14=0,#N/A,E14/Population!D13*10000)</f>
        <v>73.643410852713174</v>
      </c>
      <c r="M14" s="153">
        <f>IF(F14=0,#N/A,F14/Population!E13*10000)</f>
        <v>78.431372549019613</v>
      </c>
      <c r="N14" s="153">
        <f>IF(G14=0,#N/A,G14/Population!F13*10000)</f>
        <v>81.027667984189719</v>
      </c>
      <c r="O14" s="154">
        <f>IF(H14=0,#N/A,H14/Population!G13*10000)</f>
        <v>89.285714285714278</v>
      </c>
      <c r="P14" s="466">
        <f t="shared" si="1"/>
        <v>18</v>
      </c>
      <c r="Q14" s="106"/>
      <c r="R14" s="456">
        <f>IDACI!C13</f>
        <v>20.399999999999999</v>
      </c>
      <c r="S14" s="457">
        <f t="shared" si="4"/>
        <v>65.886639999999986</v>
      </c>
      <c r="T14" s="458">
        <f t="shared" si="5"/>
        <v>23.399074285714292</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154">
        <f t="shared" si="7"/>
        <v>89.285714285714278</v>
      </c>
      <c r="AH14" s="216">
        <f t="shared" si="8"/>
        <v>18</v>
      </c>
      <c r="AI14" s="239"/>
      <c r="AJ14" s="240"/>
      <c r="AR14" s="138" t="s">
        <v>106</v>
      </c>
    </row>
    <row r="15" spans="1:44" s="138" customFormat="1" ht="13.5" customHeight="1" x14ac:dyDescent="0.2">
      <c r="A15" s="610" t="e">
        <f>VLOOKUP(B15,Sheet1!$B$4:$C$25,2,FALSE)</f>
        <v>#N/A</v>
      </c>
      <c r="B15" s="149" t="s">
        <v>12</v>
      </c>
      <c r="C15" s="133"/>
      <c r="D15" s="150">
        <v>1830</v>
      </c>
      <c r="E15" s="150">
        <v>1820</v>
      </c>
      <c r="F15" s="150">
        <v>1870</v>
      </c>
      <c r="G15" s="150">
        <v>2310</v>
      </c>
      <c r="H15" s="391">
        <v>1900</v>
      </c>
      <c r="I15" s="461">
        <f t="shared" si="3"/>
        <v>4.3956043956043959E-2</v>
      </c>
      <c r="J15" s="152"/>
      <c r="K15" s="153">
        <f>IF(D15=0,#N/A,D15/Population!C14*10000)</f>
        <v>56.498919419573944</v>
      </c>
      <c r="L15" s="153">
        <f>IF(E15=0,#N/A,E15/Population!D14*10000)</f>
        <v>55.896805896805894</v>
      </c>
      <c r="M15" s="153">
        <f>IF(F15=0,#N/A,F15/Population!E14*10000)</f>
        <v>56.960097471824547</v>
      </c>
      <c r="N15" s="153">
        <f>IF(G15=0,#N/A,G15/Population!F14*10000)</f>
        <v>69.915254237288138</v>
      </c>
      <c r="O15" s="154">
        <f>IF(H15=0,#N/A,H15/Population!G14*10000)</f>
        <v>57.049347685748174</v>
      </c>
      <c r="P15" s="466">
        <f t="shared" si="1"/>
        <v>12</v>
      </c>
      <c r="Q15" s="106"/>
      <c r="R15" s="456">
        <f>IDACI!C14</f>
        <v>17.8</v>
      </c>
      <c r="S15" s="457">
        <f t="shared" si="4"/>
        <v>59.921980000000005</v>
      </c>
      <c r="T15" s="458">
        <f t="shared" si="5"/>
        <v>-2.8726323142518311</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154">
        <f t="shared" si="7"/>
        <v>57.049347685748174</v>
      </c>
      <c r="AH15" s="216">
        <f t="shared" si="8"/>
        <v>12</v>
      </c>
      <c r="AI15" s="239"/>
      <c r="AJ15" s="240"/>
    </row>
    <row r="16" spans="1:44" s="138" customFormat="1" ht="13.5" customHeight="1" x14ac:dyDescent="0.2">
      <c r="A16" s="610" t="e">
        <f>VLOOKUP(B16,Sheet1!$B$4:$C$25,2,FALSE)</f>
        <v>#N/A</v>
      </c>
      <c r="B16" s="149" t="s">
        <v>3</v>
      </c>
      <c r="C16" s="133"/>
      <c r="D16" s="150">
        <v>410</v>
      </c>
      <c r="E16" s="390">
        <v>380</v>
      </c>
      <c r="F16" s="390">
        <v>425</v>
      </c>
      <c r="G16" s="390">
        <v>430</v>
      </c>
      <c r="H16" s="391">
        <v>390</v>
      </c>
      <c r="I16" s="461">
        <f t="shared" si="3"/>
        <v>2.6315789473684209E-2</v>
      </c>
      <c r="J16" s="152"/>
      <c r="K16" s="153">
        <f>IF(D16=0,#N/A,D16/Population!C15*10000)</f>
        <v>67.323481116584574</v>
      </c>
      <c r="L16" s="153">
        <f>IF(E16=0,#N/A,E16/Population!D15*10000)</f>
        <v>61.688311688311693</v>
      </c>
      <c r="M16" s="153">
        <f>IF(F16=0,#N/A,F16/Population!E15*10000)</f>
        <v>68</v>
      </c>
      <c r="N16" s="153">
        <f>IF(G16=0,#N/A,G16/Population!F15*10000)</f>
        <v>68.037974683544306</v>
      </c>
      <c r="O16" s="154">
        <f>IF(H16=0,#N/A,H16/Population!G15*10000)</f>
        <v>61.227373345683468</v>
      </c>
      <c r="P16" s="466">
        <f t="shared" si="1"/>
        <v>14</v>
      </c>
      <c r="Q16" s="106"/>
      <c r="R16" s="456">
        <f>IDACI!C15</f>
        <v>22</v>
      </c>
      <c r="S16" s="457">
        <f t="shared" si="4"/>
        <v>69.557199999999995</v>
      </c>
      <c r="T16" s="458">
        <f t="shared" si="5"/>
        <v>-8.3298266543165269</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154">
        <f t="shared" si="7"/>
        <v>61.227373345683468</v>
      </c>
      <c r="AH16" s="216">
        <f t="shared" si="8"/>
        <v>14</v>
      </c>
      <c r="AI16" s="239"/>
      <c r="AJ16" s="240"/>
    </row>
    <row r="17" spans="1:36" s="138" customFormat="1" ht="13.5" customHeight="1" x14ac:dyDescent="0.2">
      <c r="A17" s="610" t="e">
        <f>VLOOKUP(B17,Sheet1!$B$4:$C$25,2,FALSE)</f>
        <v>#N/A</v>
      </c>
      <c r="B17" s="149" t="s">
        <v>13</v>
      </c>
      <c r="C17" s="133"/>
      <c r="D17" s="150">
        <v>280</v>
      </c>
      <c r="E17" s="150">
        <v>305</v>
      </c>
      <c r="F17" s="150">
        <v>340</v>
      </c>
      <c r="G17" s="150">
        <v>340</v>
      </c>
      <c r="H17" s="391">
        <v>395</v>
      </c>
      <c r="I17" s="461">
        <f t="shared" si="3"/>
        <v>0.29508196721311475</v>
      </c>
      <c r="J17" s="152"/>
      <c r="K17" s="153">
        <f>IF(D17=0,#N/A,D17/Population!C16*10000)</f>
        <v>44.164037854889585</v>
      </c>
      <c r="L17" s="153">
        <f>IF(E17=0,#N/A,E17/Population!D16*10000)</f>
        <v>47.65625</v>
      </c>
      <c r="M17" s="153">
        <f>IF(F17=0,#N/A,F17/Population!E16*10000)</f>
        <v>52.147239263803684</v>
      </c>
      <c r="N17" s="153">
        <f>IF(G17=0,#N/A,G17/Population!F16*10000)</f>
        <v>51.437216338880482</v>
      </c>
      <c r="O17" s="154">
        <f>IF(H17=0,#N/A,H17/Population!G16*10000)</f>
        <v>58.827033628213151</v>
      </c>
      <c r="P17" s="466">
        <f t="shared" si="1"/>
        <v>13</v>
      </c>
      <c r="Q17" s="106"/>
      <c r="R17" s="456">
        <f>IDACI!C16</f>
        <v>19.7</v>
      </c>
      <c r="S17" s="457">
        <f t="shared" si="4"/>
        <v>64.28076999999999</v>
      </c>
      <c r="T17" s="458">
        <f t="shared" si="5"/>
        <v>-5.4537363717868388</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154">
        <f t="shared" si="7"/>
        <v>58.827033628213151</v>
      </c>
      <c r="AH17" s="216">
        <f t="shared" si="8"/>
        <v>13</v>
      </c>
      <c r="AI17" s="239"/>
      <c r="AJ17" s="240"/>
    </row>
    <row r="18" spans="1:36" s="138" customFormat="1" ht="13.5" customHeight="1" x14ac:dyDescent="0.2">
      <c r="A18" s="610" t="e">
        <f>VLOOKUP(B18,Sheet1!$B$4:$C$25,2,FALSE)</f>
        <v>#N/A</v>
      </c>
      <c r="B18" s="149" t="s">
        <v>14</v>
      </c>
      <c r="C18" s="133"/>
      <c r="D18" s="150">
        <v>415</v>
      </c>
      <c r="E18" s="150">
        <v>460</v>
      </c>
      <c r="F18" s="150">
        <v>510</v>
      </c>
      <c r="G18" s="150">
        <v>590</v>
      </c>
      <c r="H18" s="391">
        <v>665</v>
      </c>
      <c r="I18" s="461">
        <f t="shared" si="3"/>
        <v>0.44565217391304346</v>
      </c>
      <c r="J18" s="152"/>
      <c r="K18" s="153">
        <f>IF(D18=0,#N/A,D18/Population!C17*10000)</f>
        <v>29.8132183908046</v>
      </c>
      <c r="L18" s="153">
        <f>IF(E18=0,#N/A,E18/Population!D17*10000)</f>
        <v>32.786885245901637</v>
      </c>
      <c r="M18" s="153">
        <f>IF(F18=0,#N/A,F18/Population!E17*10000)</f>
        <v>36.118980169971671</v>
      </c>
      <c r="N18" s="153">
        <f>IF(G18=0,#N/A,G18/Population!F17*10000)</f>
        <v>41.607898448519045</v>
      </c>
      <c r="O18" s="154">
        <f>IF(H18=0,#N/A,H18/Population!G17*10000)</f>
        <v>46.537016172487874</v>
      </c>
      <c r="P18" s="466">
        <f t="shared" si="1"/>
        <v>9</v>
      </c>
      <c r="Q18" s="106"/>
      <c r="R18" s="456">
        <f>IDACI!C17</f>
        <v>11.799999999999999</v>
      </c>
      <c r="S18" s="457">
        <f t="shared" si="4"/>
        <v>46.157379999999996</v>
      </c>
      <c r="T18" s="458">
        <f t="shared" si="5"/>
        <v>0.37963617248787784</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154">
        <f t="shared" si="7"/>
        <v>46.537016172487874</v>
      </c>
      <c r="AH18" s="216">
        <f t="shared" si="8"/>
        <v>9</v>
      </c>
      <c r="AI18" s="239"/>
      <c r="AJ18" s="240"/>
    </row>
    <row r="19" spans="1:36" s="138" customFormat="1" ht="13.5" customHeight="1" x14ac:dyDescent="0.2">
      <c r="A19" s="610" t="e">
        <f>VLOOKUP(B19,Sheet1!$B$4:$C$25,2,FALSE)</f>
        <v>#N/A</v>
      </c>
      <c r="B19" s="149" t="s">
        <v>15</v>
      </c>
      <c r="C19" s="133"/>
      <c r="D19" s="150">
        <v>305</v>
      </c>
      <c r="E19" s="150">
        <v>320</v>
      </c>
      <c r="F19" s="150">
        <v>320</v>
      </c>
      <c r="G19" s="150">
        <v>320</v>
      </c>
      <c r="H19" s="391">
        <v>360</v>
      </c>
      <c r="I19" s="461">
        <f t="shared" si="3"/>
        <v>0.125</v>
      </c>
      <c r="J19" s="152"/>
      <c r="K19" s="153">
        <f>IF(D19=0,#N/A,D19/Population!C18*10000)</f>
        <v>72.104018912529554</v>
      </c>
      <c r="L19" s="153">
        <f>IF(E19=0,#N/A,E19/Population!D18*10000)</f>
        <v>75.117370892018783</v>
      </c>
      <c r="M19" s="153">
        <f>IF(F19=0,#N/A,F19/Population!E18*10000)</f>
        <v>73.73271889400921</v>
      </c>
      <c r="N19" s="153">
        <f>IF(G19=0,#N/A,G19/Population!F18*10000)</f>
        <v>73.05936073059361</v>
      </c>
      <c r="O19" s="154">
        <f>IF(H19=0,#N/A,H19/Population!G18*10000)</f>
        <v>81.818181818181827</v>
      </c>
      <c r="P19" s="466">
        <f t="shared" si="1"/>
        <v>16</v>
      </c>
      <c r="Q19" s="106"/>
      <c r="R19" s="456">
        <f>IDACI!C18</f>
        <v>23.799999999999997</v>
      </c>
      <c r="S19" s="457">
        <f t="shared" si="4"/>
        <v>73.686579999999992</v>
      </c>
      <c r="T19" s="458">
        <f t="shared" si="5"/>
        <v>8.131601818181835</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154">
        <f t="shared" si="7"/>
        <v>81.818181818181827</v>
      </c>
      <c r="AH19" s="216">
        <f t="shared" si="8"/>
        <v>16</v>
      </c>
      <c r="AI19" s="239"/>
      <c r="AJ19" s="240"/>
    </row>
    <row r="20" spans="1:36" s="138" customFormat="1" ht="13.5" customHeight="1" x14ac:dyDescent="0.2">
      <c r="A20" s="610" t="e">
        <f>VLOOKUP(B20,Sheet1!$B$4:$C$25,2,FALSE)</f>
        <v>#N/A</v>
      </c>
      <c r="B20" s="149" t="s">
        <v>4</v>
      </c>
      <c r="C20" s="133"/>
      <c r="D20" s="150">
        <v>225</v>
      </c>
      <c r="E20" s="150">
        <v>205</v>
      </c>
      <c r="F20" s="150">
        <v>210</v>
      </c>
      <c r="G20" s="150">
        <v>220</v>
      </c>
      <c r="H20" s="391">
        <v>260</v>
      </c>
      <c r="I20" s="461">
        <f t="shared" si="3"/>
        <v>0.26829268292682928</v>
      </c>
      <c r="J20" s="152"/>
      <c r="K20" s="153">
        <f>IF(D20=0,#N/A,D20/Population!C19*10000)</f>
        <v>66.17647058823529</v>
      </c>
      <c r="L20" s="153">
        <f>IF(E20=0,#N/A,E20/Population!D19*10000)</f>
        <v>59.077809798270899</v>
      </c>
      <c r="M20" s="153">
        <f>IF(F20=0,#N/A,F20/Population!E19*10000)</f>
        <v>58.495821727019496</v>
      </c>
      <c r="N20" s="153">
        <f>IF(G20=0,#N/A,G20/Population!F19*10000)</f>
        <v>60.439560439560445</v>
      </c>
      <c r="O20" s="154">
        <f>IF(H20=0,#N/A,H20/Population!G19*10000)</f>
        <v>70.958762042520675</v>
      </c>
      <c r="P20" s="466">
        <f t="shared" si="1"/>
        <v>15</v>
      </c>
      <c r="Q20" s="106"/>
      <c r="R20" s="456">
        <f>IDACI!C19</f>
        <v>19.8</v>
      </c>
      <c r="S20" s="457">
        <f t="shared" si="4"/>
        <v>64.510179999999991</v>
      </c>
      <c r="T20" s="458">
        <f t="shared" si="5"/>
        <v>6.4485820425206839</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154">
        <f t="shared" si="7"/>
        <v>70.958762042520675</v>
      </c>
      <c r="AH20" s="216">
        <f t="shared" si="8"/>
        <v>15</v>
      </c>
      <c r="AI20" s="239"/>
      <c r="AJ20" s="240"/>
    </row>
    <row r="21" spans="1:36" s="138" customFormat="1" ht="13.5" customHeight="1" x14ac:dyDescent="0.2">
      <c r="A21" s="610" t="e">
        <f>VLOOKUP(B21,Sheet1!$B$4:$C$25,2,FALSE)</f>
        <v>#N/A</v>
      </c>
      <c r="B21" s="149" t="s">
        <v>16</v>
      </c>
      <c r="C21" s="133"/>
      <c r="D21" s="150">
        <v>185</v>
      </c>
      <c r="E21" s="150">
        <v>190</v>
      </c>
      <c r="F21" s="150">
        <v>195</v>
      </c>
      <c r="G21" s="150">
        <v>190</v>
      </c>
      <c r="H21" s="391">
        <v>190</v>
      </c>
      <c r="I21" s="461">
        <f t="shared" si="3"/>
        <v>0</v>
      </c>
      <c r="J21" s="152"/>
      <c r="K21" s="153">
        <f>IF(D21=0,#N/A,D21/Population!C20*10000)</f>
        <v>48.684210526315795</v>
      </c>
      <c r="L21" s="153">
        <f>IF(E21=0,#N/A,E21/Population!D20*10000)</f>
        <v>48.843187660668377</v>
      </c>
      <c r="M21" s="153">
        <f>IF(F21=0,#N/A,F21/Population!E20*10000)</f>
        <v>48.872180451127818</v>
      </c>
      <c r="N21" s="153">
        <f>IF(G21=0,#N/A,G21/Population!F20*10000)</f>
        <v>46.798029556650249</v>
      </c>
      <c r="O21" s="154">
        <f>IF(H21=0,#N/A,H21/Population!G20*10000)</f>
        <v>45.887069506834763</v>
      </c>
      <c r="P21" s="466">
        <f t="shared" si="1"/>
        <v>8</v>
      </c>
      <c r="Q21" s="106"/>
      <c r="R21" s="456">
        <f>IDACI!C20</f>
        <v>19.5</v>
      </c>
      <c r="S21" s="457">
        <f t="shared" si="4"/>
        <v>63.821950000000001</v>
      </c>
      <c r="T21" s="458">
        <f t="shared" si="5"/>
        <v>-17.934880493165238</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154">
        <f t="shared" si="7"/>
        <v>45.887069506834763</v>
      </c>
      <c r="AH21" s="216">
        <f t="shared" si="8"/>
        <v>8</v>
      </c>
      <c r="AI21" s="239"/>
      <c r="AJ21" s="240"/>
    </row>
    <row r="22" spans="1:36" s="138" customFormat="1" ht="13.5" customHeight="1" x14ac:dyDescent="0.2">
      <c r="A22" s="610" t="e">
        <f>VLOOKUP(B22,Sheet1!$B$4:$C$25,2,FALSE)</f>
        <v>#N/A</v>
      </c>
      <c r="B22" s="149" t="s">
        <v>93</v>
      </c>
      <c r="C22" s="133"/>
      <c r="D22" s="150">
        <v>515</v>
      </c>
      <c r="E22" s="150">
        <v>490</v>
      </c>
      <c r="F22" s="150">
        <v>490</v>
      </c>
      <c r="G22" s="150">
        <v>505</v>
      </c>
      <c r="H22" s="391">
        <v>475</v>
      </c>
      <c r="I22" s="461">
        <f t="shared" si="3"/>
        <v>-3.0612244897959183E-2</v>
      </c>
      <c r="J22" s="152"/>
      <c r="K22" s="153">
        <f>IF(D22=0,#N/A,D22/Population!C21*10000)</f>
        <v>47.334558823529406</v>
      </c>
      <c r="L22" s="153">
        <f>IF(E22=0,#N/A,E22/Population!D21*10000)</f>
        <v>45.036764705882348</v>
      </c>
      <c r="M22" s="153">
        <f>IF(F22=0,#N/A,F22/Population!E21*10000)</f>
        <v>44.995408631772264</v>
      </c>
      <c r="N22" s="153">
        <f>IF(G22=0,#N/A,G22/Population!F21*10000)</f>
        <v>46.245421245421248</v>
      </c>
      <c r="O22" s="154">
        <f>IF(H22=0,#N/A,H22/Population!G21*10000)</f>
        <v>43.316888114757838</v>
      </c>
      <c r="P22" s="491" t="str">
        <f t="shared" si="1"/>
        <v>--</v>
      </c>
      <c r="Q22" s="106"/>
      <c r="R22" s="456">
        <f>IDACI!C21</f>
        <v>14.8</v>
      </c>
      <c r="S22" s="457">
        <f t="shared" si="4"/>
        <v>53.039680000000004</v>
      </c>
      <c r="T22" s="458">
        <f t="shared" si="5"/>
        <v>-9.7227918852421666</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108.21426424320154</v>
      </c>
      <c r="AH22" s="216">
        <f t="shared" si="8"/>
        <v>19</v>
      </c>
      <c r="AI22" s="239"/>
      <c r="AJ22" s="240"/>
    </row>
    <row r="23" spans="1:36" s="138" customFormat="1" ht="13.5" customHeight="1" x14ac:dyDescent="0.2">
      <c r="A23" s="610" t="e">
        <f>VLOOKUP(B23,Sheet1!$B$4:$C$25,2,FALSE)</f>
        <v>#N/A</v>
      </c>
      <c r="B23" s="149" t="s">
        <v>17</v>
      </c>
      <c r="C23" s="133"/>
      <c r="D23" s="150">
        <v>485</v>
      </c>
      <c r="E23" s="150">
        <v>500</v>
      </c>
      <c r="F23" s="150">
        <v>580</v>
      </c>
      <c r="G23" s="150">
        <v>590</v>
      </c>
      <c r="H23" s="391">
        <v>540</v>
      </c>
      <c r="I23" s="461">
        <f t="shared" si="3"/>
        <v>0.08</v>
      </c>
      <c r="J23" s="152"/>
      <c r="K23" s="153">
        <f>IF(D23=0,#N/A,D23/Population!C22*10000)</f>
        <v>104.3010752688172</v>
      </c>
      <c r="L23" s="153">
        <f>IF(E23=0,#N/A,E23/Population!D22*10000)</f>
        <v>105.48523206751054</v>
      </c>
      <c r="M23" s="153">
        <f>IF(F23=0,#N/A,F23/Population!E22*10000)</f>
        <v>119.34156378600824</v>
      </c>
      <c r="N23" s="153">
        <f>IF(G23=0,#N/A,G23/Population!F22*10000)</f>
        <v>119.91869918699187</v>
      </c>
      <c r="O23" s="154">
        <f>IF(H23=0,#N/A,H23/Population!G22*10000)</f>
        <v>108.21426424320154</v>
      </c>
      <c r="P23" s="466">
        <f t="shared" si="1"/>
        <v>19</v>
      </c>
      <c r="Q23" s="106"/>
      <c r="R23" s="456">
        <f>IDACI!C22</f>
        <v>25</v>
      </c>
      <c r="S23" s="457">
        <f t="shared" si="4"/>
        <v>76.439499999999995</v>
      </c>
      <c r="T23" s="458">
        <f t="shared" si="5"/>
        <v>31.774764243201545</v>
      </c>
      <c r="U23" s="175"/>
      <c r="V23" s="191"/>
      <c r="W23" s="208"/>
      <c r="X23" s="213" t="str">
        <f t="shared" si="2"/>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33.59086328518643</v>
      </c>
      <c r="AH23" s="216">
        <f>RANK(AG23,$AG$9:$AG$27,1)</f>
        <v>3</v>
      </c>
      <c r="AI23" s="239"/>
      <c r="AJ23" s="240"/>
    </row>
    <row r="24" spans="1:36" s="138" customFormat="1" ht="13.5" customHeight="1" x14ac:dyDescent="0.2">
      <c r="A24" s="610" t="e">
        <f>VLOOKUP(B24,Sheet1!$B$4:$C$25,2,FALSE)</f>
        <v>#N/A</v>
      </c>
      <c r="B24" s="149" t="s">
        <v>8</v>
      </c>
      <c r="C24" s="133"/>
      <c r="D24" s="150">
        <v>830</v>
      </c>
      <c r="E24" s="150">
        <v>795</v>
      </c>
      <c r="F24" s="150">
        <v>780</v>
      </c>
      <c r="G24" s="150">
        <v>870</v>
      </c>
      <c r="H24" s="391">
        <v>870</v>
      </c>
      <c r="I24" s="461">
        <f t="shared" si="3"/>
        <v>9.4339622641509441E-2</v>
      </c>
      <c r="J24" s="152"/>
      <c r="K24" s="153">
        <f>IF(D24=0,#N/A,D24/Population!C23*10000)</f>
        <v>33.253205128205124</v>
      </c>
      <c r="L24" s="153">
        <f>IF(E24=0,#N/A,E24/Population!D23*10000)</f>
        <v>31.547619047619047</v>
      </c>
      <c r="M24" s="153">
        <f>IF(F24=0,#N/A,F24/Population!E23*10000)</f>
        <v>30.636292223095051</v>
      </c>
      <c r="N24" s="153">
        <f>IF(G24=0,#N/A,G24/Population!F23*10000)</f>
        <v>33.93135725429017</v>
      </c>
      <c r="O24" s="154">
        <f>IF(H24=0,#N/A,H24/Population!G23*10000)</f>
        <v>33.59086328518643</v>
      </c>
      <c r="P24" s="466">
        <f t="shared" si="1"/>
        <v>3</v>
      </c>
      <c r="Q24" s="106"/>
      <c r="R24" s="456">
        <f>IDACI!C23</f>
        <v>9.7000000000000011</v>
      </c>
      <c r="S24" s="457">
        <f t="shared" si="4"/>
        <v>41.339770000000001</v>
      </c>
      <c r="T24" s="458">
        <f t="shared" si="5"/>
        <v>-7.7489067148135717</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44.529793214772752</v>
      </c>
      <c r="AH24" s="216">
        <f t="shared" si="8"/>
        <v>7</v>
      </c>
      <c r="AI24" s="239"/>
      <c r="AJ24" s="240"/>
    </row>
    <row r="25" spans="1:36" s="138" customFormat="1" ht="13.5" customHeight="1" x14ac:dyDescent="0.2">
      <c r="A25" s="610" t="e">
        <f>VLOOKUP(B25,Sheet1!$B$4:$C$25,2,FALSE)</f>
        <v>#N/A</v>
      </c>
      <c r="B25" s="149" t="s">
        <v>123</v>
      </c>
      <c r="C25" s="133"/>
      <c r="D25" s="150">
        <v>250</v>
      </c>
      <c r="E25" s="150">
        <v>255</v>
      </c>
      <c r="F25" s="150">
        <v>250</v>
      </c>
      <c r="G25" s="150">
        <v>290</v>
      </c>
      <c r="H25" s="391">
        <v>325</v>
      </c>
      <c r="I25" s="461">
        <f t="shared" si="3"/>
        <v>0.27450980392156865</v>
      </c>
      <c r="J25" s="152"/>
      <c r="K25" s="153">
        <f>IF(D25=0,#N/A,D25/Population!C24*10000)</f>
        <v>52.742616033755269</v>
      </c>
      <c r="L25" s="153">
        <f>IF(E25=0,#N/A,E25/Population!D24*10000)</f>
        <v>53.235908141962419</v>
      </c>
      <c r="M25" s="153">
        <f>IF(F25=0,#N/A,F25/Population!E24*10000)</f>
        <v>51.440329218106996</v>
      </c>
      <c r="N25" s="153">
        <f>IF(G25=0,#N/A,G25/Population!F24*10000)</f>
        <v>59.183673469387756</v>
      </c>
      <c r="O25" s="154">
        <f>IF(H25=0,#N/A,H25/Population!G24*10000)</f>
        <v>65.707007399619911</v>
      </c>
      <c r="P25" s="491" t="str">
        <f t="shared" si="1"/>
        <v>--</v>
      </c>
      <c r="Q25" s="106"/>
      <c r="R25" s="456">
        <f>IDACI!C24</f>
        <v>17.2</v>
      </c>
      <c r="S25" s="457">
        <f t="shared" si="4"/>
        <v>58.545519999999996</v>
      </c>
      <c r="T25" s="458">
        <f t="shared" si="5"/>
        <v>7.1614873996199151</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38.716588748318884</v>
      </c>
      <c r="AH25" s="216">
        <f t="shared" si="8"/>
        <v>5</v>
      </c>
      <c r="AI25" s="239"/>
      <c r="AJ25" s="240"/>
    </row>
    <row r="26" spans="1:36" s="138" customFormat="1" ht="13.5" customHeight="1" x14ac:dyDescent="0.2">
      <c r="A26" s="610" t="e">
        <f>VLOOKUP(B26,Sheet1!$B$4:$C$25,2,FALSE)</f>
        <v>#N/A</v>
      </c>
      <c r="B26" s="149" t="s">
        <v>124</v>
      </c>
      <c r="C26" s="133"/>
      <c r="D26" s="150">
        <v>305</v>
      </c>
      <c r="E26" s="150">
        <v>315</v>
      </c>
      <c r="F26" s="150">
        <v>305</v>
      </c>
      <c r="G26" s="150">
        <v>280</v>
      </c>
      <c r="H26" s="391">
        <v>285</v>
      </c>
      <c r="I26" s="461">
        <f t="shared" si="3"/>
        <v>-9.5238095238095233E-2</v>
      </c>
      <c r="J26" s="152"/>
      <c r="K26" s="153">
        <f>IF(D26=0,#N/A,D26/Population!C25*10000)</f>
        <v>122.48995983935743</v>
      </c>
      <c r="L26" s="153">
        <f>IF(E26=0,#N/A,E26/Population!D25*10000)</f>
        <v>127.01612903225806</v>
      </c>
      <c r="M26" s="153">
        <f>IF(F26=0,#N/A,F26/Population!E25*10000)</f>
        <v>121.51394422310757</v>
      </c>
      <c r="N26" s="153">
        <f>IF(G26=0,#N/A,G26/Population!F25*10000)</f>
        <v>111.11111111111111</v>
      </c>
      <c r="O26" s="154">
        <f>IF(H26=0,#N/A,H26/Population!G25*10000)</f>
        <v>112.32412406889212</v>
      </c>
      <c r="P26" s="491" t="str">
        <f t="shared" si="1"/>
        <v>--</v>
      </c>
      <c r="Q26" s="106"/>
      <c r="R26" s="456">
        <f>IDACI!C25</f>
        <v>24.1</v>
      </c>
      <c r="S26" s="457">
        <f t="shared" si="4"/>
        <v>74.374809999999997</v>
      </c>
      <c r="T26" s="458">
        <f t="shared" si="5"/>
        <v>37.949314068892122</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32.186329588014985</v>
      </c>
      <c r="AH26" s="216">
        <f t="shared" si="8"/>
        <v>2</v>
      </c>
      <c r="AI26" s="239"/>
      <c r="AJ26" s="240"/>
    </row>
    <row r="27" spans="1:36" s="138" customFormat="1" ht="13.5" customHeight="1" x14ac:dyDescent="0.2">
      <c r="A27" s="610" t="e">
        <f>VLOOKUP(B27,Sheet1!$B$4:$C$25,2,FALSE)</f>
        <v>#N/A</v>
      </c>
      <c r="B27" s="149" t="s">
        <v>18</v>
      </c>
      <c r="C27" s="133"/>
      <c r="D27" s="150">
        <v>145</v>
      </c>
      <c r="E27" s="155">
        <v>155</v>
      </c>
      <c r="F27" s="150">
        <v>170</v>
      </c>
      <c r="G27" s="150">
        <v>155</v>
      </c>
      <c r="H27" s="391">
        <v>160</v>
      </c>
      <c r="I27" s="461">
        <f t="shared" si="3"/>
        <v>3.2258064516129031E-2</v>
      </c>
      <c r="J27" s="152"/>
      <c r="K27" s="153">
        <f>IF(D27=0,#N/A,D27/Population!C26*10000)</f>
        <v>40.389972144846801</v>
      </c>
      <c r="L27" s="153">
        <f>IF(E27=0,#N/A,E27/Population!D26*10000)</f>
        <v>43.417366946778714</v>
      </c>
      <c r="M27" s="153">
        <f>IF(F27=0,#N/A,F27/Population!E26*10000)</f>
        <v>47.752808988764045</v>
      </c>
      <c r="N27" s="153">
        <f>IF(G27=0,#N/A,G27/Population!F26*10000)</f>
        <v>43.417366946778714</v>
      </c>
      <c r="O27" s="154">
        <f>IF(H27=0,#N/A,H27/Population!G26*10000)</f>
        <v>44.529793214772752</v>
      </c>
      <c r="P27" s="466">
        <f t="shared" si="1"/>
        <v>7</v>
      </c>
      <c r="Q27" s="106"/>
      <c r="R27" s="456">
        <f>IDACI!C26</f>
        <v>10.4</v>
      </c>
      <c r="S27" s="457">
        <f t="shared" si="4"/>
        <v>42.945639999999997</v>
      </c>
      <c r="T27" s="458">
        <f t="shared" si="5"/>
        <v>1.5841532147727548</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19.726978615955179</v>
      </c>
      <c r="AH27" s="216">
        <f t="shared" si="8"/>
        <v>1</v>
      </c>
      <c r="AI27" s="239"/>
      <c r="AJ27" s="240"/>
    </row>
    <row r="28" spans="1:36" s="138" customFormat="1" ht="13.5" customHeight="1" x14ac:dyDescent="0.2">
      <c r="A28" s="610" t="e">
        <f>VLOOKUP(B28,Sheet1!$B$4:$C$25,2,FALSE)</f>
        <v>#N/A</v>
      </c>
      <c r="B28" s="149" t="s">
        <v>6</v>
      </c>
      <c r="C28" s="133"/>
      <c r="D28" s="150">
        <v>670</v>
      </c>
      <c r="E28" s="155">
        <v>600</v>
      </c>
      <c r="F28" s="150">
        <v>645</v>
      </c>
      <c r="G28" s="150">
        <v>640</v>
      </c>
      <c r="H28" s="391">
        <v>665</v>
      </c>
      <c r="I28" s="461">
        <f t="shared" si="3"/>
        <v>0.10833333333333334</v>
      </c>
      <c r="J28" s="152"/>
      <c r="K28" s="153">
        <f>IF(D28=0,#N/A,D28/Population!C27*10000)</f>
        <v>40.45893719806763</v>
      </c>
      <c r="L28" s="153">
        <f>IF(E28=0,#N/A,E28/Population!D27*10000)</f>
        <v>35.928143712574851</v>
      </c>
      <c r="M28" s="153">
        <f>IF(F28=0,#N/A,F28/Population!E27*10000)</f>
        <v>38.210900473933648</v>
      </c>
      <c r="N28" s="153">
        <f>IF(G28=0,#N/A,G28/Population!F27*10000)</f>
        <v>37.558685446009392</v>
      </c>
      <c r="O28" s="154">
        <f>IF(H28=0,#N/A,H28/Population!G27*10000)</f>
        <v>38.716588748318884</v>
      </c>
      <c r="P28" s="466">
        <f t="shared" si="1"/>
        <v>5</v>
      </c>
      <c r="Q28" s="106"/>
      <c r="R28" s="456">
        <f>IDACI!C27</f>
        <v>12.9</v>
      </c>
      <c r="S28" s="457">
        <f t="shared" si="4"/>
        <v>48.680889999999998</v>
      </c>
      <c r="T28" s="458">
        <f t="shared" si="5"/>
        <v>-9.964301251681114</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610" t="e">
        <f>VLOOKUP(B29,Sheet1!$B$4:$C$25,2,FALSE)</f>
        <v>#N/A</v>
      </c>
      <c r="B29" s="675" t="s">
        <v>46</v>
      </c>
      <c r="C29" s="133"/>
      <c r="D29" s="155">
        <v>105</v>
      </c>
      <c r="E29" s="150">
        <v>105</v>
      </c>
      <c r="F29" s="150">
        <v>100</v>
      </c>
      <c r="G29" s="150">
        <v>90</v>
      </c>
      <c r="H29" s="391">
        <v>110</v>
      </c>
      <c r="I29" s="461">
        <f t="shared" si="3"/>
        <v>4.7619047619047616E-2</v>
      </c>
      <c r="J29" s="152"/>
      <c r="K29" s="153">
        <f>IF(D29=0,#N/A,D29/Population!C28*10000)</f>
        <v>31.722054380664655</v>
      </c>
      <c r="L29" s="153">
        <f>IF(E29=0,#N/A,E29/Population!D28*10000)</f>
        <v>31.531531531531531</v>
      </c>
      <c r="M29" s="153">
        <f>IF(F29=0,#N/A,F29/Population!E28*10000)</f>
        <v>29.940119760479043</v>
      </c>
      <c r="N29" s="153">
        <f>IF(G29=0,#N/A,G29/Population!F28*10000)</f>
        <v>26.706231454005934</v>
      </c>
      <c r="O29" s="154">
        <f>IF(H29=0,#N/A,H29/Population!G28*10000)</f>
        <v>32.186329588014985</v>
      </c>
      <c r="P29" s="466">
        <f t="shared" si="1"/>
        <v>2</v>
      </c>
      <c r="Q29" s="106"/>
      <c r="R29" s="456">
        <f>IDACI!C28</f>
        <v>8.4</v>
      </c>
      <c r="S29" s="457">
        <f t="shared" si="4"/>
        <v>38.357439999999997</v>
      </c>
      <c r="T29" s="458">
        <f t="shared" si="5"/>
        <v>-6.171110411985012</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85</v>
      </c>
      <c r="E30" s="150">
        <v>70</v>
      </c>
      <c r="F30" s="150">
        <v>75</v>
      </c>
      <c r="G30" s="150">
        <v>80</v>
      </c>
      <c r="H30" s="391">
        <v>75</v>
      </c>
      <c r="I30" s="461">
        <f t="shared" si="3"/>
        <v>7.1428571428571425E-2</v>
      </c>
      <c r="J30" s="152"/>
      <c r="K30" s="153">
        <f>IF(D30=0,#N/A,D30/Population!C29*10000)</f>
        <v>23.743016759776538</v>
      </c>
      <c r="L30" s="153">
        <f>IF(E30=0,#N/A,E30/Population!D29*10000)</f>
        <v>19.337016574585636</v>
      </c>
      <c r="M30" s="153">
        <f>IF(F30=0,#N/A,F30/Population!E29*10000)</f>
        <v>20.325203252032523</v>
      </c>
      <c r="N30" s="153">
        <f>IF(G30=0,#N/A,G30/Population!F29*10000)</f>
        <v>21.447721179624669</v>
      </c>
      <c r="O30" s="154">
        <f>IF(H30=0,#N/A,H30/Population!G29*10000)</f>
        <v>19.726978615955179</v>
      </c>
      <c r="P30" s="466">
        <f t="shared" si="1"/>
        <v>1</v>
      </c>
      <c r="Q30" s="106"/>
      <c r="R30" s="456">
        <f>IDACI!C29</f>
        <v>6.8000000000000007</v>
      </c>
      <c r="S30" s="457">
        <f t="shared" si="4"/>
        <v>34.686880000000002</v>
      </c>
      <c r="T30" s="458">
        <f t="shared" si="5"/>
        <v>-14.959901384044823</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v>8820</v>
      </c>
      <c r="E31" s="183">
        <v>8950</v>
      </c>
      <c r="F31" s="183">
        <v>9310</v>
      </c>
      <c r="G31" s="183">
        <v>9880</v>
      </c>
      <c r="H31" s="184">
        <v>9880</v>
      </c>
      <c r="I31" s="476">
        <f>IF(H31=0,"",(H31-E31)/E31)</f>
        <v>0.10391061452513967</v>
      </c>
      <c r="J31" s="152"/>
      <c r="K31" s="185">
        <f>IF(D31=0,#N/A,D31/Population!C30*10000)</f>
        <v>47.10531937620167</v>
      </c>
      <c r="L31" s="185">
        <f>IF(E31=0,#N/A,E31/Population!D30*10000)</f>
        <v>47.434810260758958</v>
      </c>
      <c r="M31" s="185">
        <f>IF(F31=0,#N/A,F31/Population!E30*10000)</f>
        <v>48.891923117319614</v>
      </c>
      <c r="N31" s="185">
        <f>IF(G31=0,#N/A,G31/Population!F30*10000)</f>
        <v>51.50930608414577</v>
      </c>
      <c r="O31" s="186">
        <f>IF(H31=0,#N/A,H31/Population!G30*10000)</f>
        <v>51.107157950602961</v>
      </c>
      <c r="P31" s="452" t="s">
        <v>90</v>
      </c>
      <c r="Q31" s="106"/>
      <c r="R31" s="454">
        <f>IDACI!C30</f>
        <v>14.45223640702325</v>
      </c>
      <c r="S31" s="185">
        <f t="shared" si="4"/>
        <v>52.24187554135203</v>
      </c>
      <c r="T31" s="459">
        <f t="shared" si="5"/>
        <v>-1.1347175907490694</v>
      </c>
      <c r="U31" s="175"/>
      <c r="V31" s="191"/>
      <c r="W31" s="208"/>
      <c r="X31" s="213" t="str">
        <f t="shared" si="2"/>
        <v>South East</v>
      </c>
      <c r="Y31" s="214">
        <v>23</v>
      </c>
      <c r="Z31" s="215">
        <f>IF(D31&gt;0,Population!C30,"")</f>
        <v>1872400</v>
      </c>
      <c r="AA31" s="215">
        <f>IF(E31&gt;0,Population!D30,"")</f>
        <v>1886800</v>
      </c>
      <c r="AB31" s="215">
        <f>IF(F31&gt;0,Population!E30,"")</f>
        <v>1904200</v>
      </c>
      <c r="AC31" s="215">
        <f>IF(G31&gt;0,Population!F30,"")</f>
        <v>1918100</v>
      </c>
      <c r="AD31" s="215">
        <f>IF(H31&gt;0,Population!G30,"")</f>
        <v>1933193</v>
      </c>
      <c r="AE31" s="239"/>
      <c r="AF31" s="239"/>
      <c r="AG31" s="239"/>
      <c r="AH31" s="101"/>
      <c r="AI31" s="239"/>
      <c r="AJ31" s="240"/>
    </row>
    <row r="32" spans="1:36" s="138" customFormat="1" ht="13.5" customHeight="1" x14ac:dyDescent="0.2">
      <c r="A32" s="381"/>
      <c r="B32" s="437" t="s">
        <v>138</v>
      </c>
      <c r="C32" s="133"/>
      <c r="D32" s="438">
        <v>68060</v>
      </c>
      <c r="E32" s="438">
        <v>68810</v>
      </c>
      <c r="F32" s="438">
        <v>69480</v>
      </c>
      <c r="G32" s="438">
        <v>70440</v>
      </c>
      <c r="H32" s="439">
        <v>72670</v>
      </c>
      <c r="I32" s="477">
        <f>IF(H32=0,"",(H32-E32)/E32)</f>
        <v>5.6096497602092718E-2</v>
      </c>
      <c r="J32" s="152"/>
      <c r="K32" s="440">
        <f>IF(D32=0,#N/A,D32/Population!C31*10000)</f>
        <v>59.7148497477517</v>
      </c>
      <c r="L32" s="440">
        <f>IF(E32=0,#N/A,E32/Population!D31*10000)</f>
        <v>59.944768226920701</v>
      </c>
      <c r="M32" s="440">
        <f>IF(F32=0,#N/A,F32/Population!E31*10000)</f>
        <v>59.939439426486196</v>
      </c>
      <c r="N32" s="440">
        <f>IF(G32=0,#N/A,G32/Population!F31*10000)</f>
        <v>60.319064215312686</v>
      </c>
      <c r="O32" s="441">
        <f>IF(H32=0,#N/A,H32/Population!G31*10000)</f>
        <v>61.661681774641359</v>
      </c>
      <c r="P32" s="453" t="s">
        <v>90</v>
      </c>
      <c r="Q32" s="106"/>
      <c r="R32" s="455">
        <f>IDACI!C31</f>
        <v>19.902611588091716</v>
      </c>
      <c r="S32" s="440">
        <f t="shared" si="4"/>
        <v>64.745581244241208</v>
      </c>
      <c r="T32" s="460">
        <f t="shared" si="5"/>
        <v>-3.0838994695998494</v>
      </c>
      <c r="U32" s="175"/>
      <c r="V32" s="191"/>
      <c r="W32" s="208"/>
      <c r="X32" s="213" t="str">
        <f t="shared" si="2"/>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68"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68" s="124" customFormat="1" ht="27" customHeight="1" x14ac:dyDescent="0.2">
      <c r="A34" s="171"/>
      <c r="B34" s="928"/>
      <c r="C34" s="929"/>
      <c r="D34" s="929"/>
      <c r="E34" s="929"/>
      <c r="F34" s="929"/>
      <c r="G34" s="929"/>
      <c r="H34" s="929"/>
      <c r="I34" s="929"/>
      <c r="J34" s="929"/>
      <c r="K34" s="929"/>
      <c r="L34" s="929"/>
      <c r="M34" s="929"/>
      <c r="N34" s="929"/>
      <c r="O34" s="929"/>
      <c r="P34" s="929"/>
      <c r="Q34" s="929"/>
      <c r="R34" s="929"/>
      <c r="S34" s="929"/>
      <c r="T34" s="930"/>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68"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68"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R36" s="124">
        <v>3</v>
      </c>
      <c r="AS36" s="54">
        <v>4</v>
      </c>
      <c r="AT36" s="54">
        <v>5</v>
      </c>
      <c r="AU36" s="54">
        <v>6</v>
      </c>
      <c r="AV36" s="53">
        <v>7</v>
      </c>
      <c r="AW36" s="124">
        <v>3</v>
      </c>
      <c r="AX36" s="54">
        <v>4</v>
      </c>
      <c r="AY36" s="54">
        <v>5</v>
      </c>
      <c r="AZ36" s="54">
        <v>6</v>
      </c>
      <c r="BA36" s="53">
        <v>7</v>
      </c>
      <c r="BB36" s="124">
        <v>3</v>
      </c>
      <c r="BC36" s="54">
        <v>4</v>
      </c>
      <c r="BD36" s="54">
        <v>5</v>
      </c>
      <c r="BE36" s="54">
        <v>6</v>
      </c>
      <c r="BF36" s="53">
        <v>7</v>
      </c>
      <c r="BG36" s="124">
        <v>3</v>
      </c>
      <c r="BH36" s="54">
        <v>4</v>
      </c>
      <c r="BI36" s="54">
        <v>5</v>
      </c>
      <c r="BJ36" s="54">
        <v>6</v>
      </c>
      <c r="BK36" s="53">
        <v>7</v>
      </c>
      <c r="BL36" s="124">
        <v>3</v>
      </c>
      <c r="BM36" s="54">
        <v>4</v>
      </c>
      <c r="BN36" s="54">
        <v>5</v>
      </c>
      <c r="BO36" s="54">
        <v>6</v>
      </c>
      <c r="BP36" s="53">
        <v>7</v>
      </c>
    </row>
    <row r="37" spans="1:68"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501" t="s">
        <v>88</v>
      </c>
      <c r="AM37" s="502"/>
      <c r="AN37" s="502"/>
      <c r="AO37" s="502"/>
      <c r="AP37" s="502"/>
      <c r="AQ37" s="501" t="s">
        <v>95</v>
      </c>
      <c r="AR37" s="85" t="s">
        <v>179</v>
      </c>
      <c r="AS37" s="54"/>
      <c r="AT37" s="54"/>
      <c r="AU37" s="54"/>
      <c r="AV37" s="53"/>
      <c r="AW37" s="85" t="s">
        <v>180</v>
      </c>
      <c r="AX37" s="54"/>
      <c r="AY37" s="54"/>
      <c r="AZ37" s="54"/>
      <c r="BA37" s="53"/>
      <c r="BB37" s="85" t="s">
        <v>181</v>
      </c>
      <c r="BC37" s="54"/>
      <c r="BD37" s="54"/>
      <c r="BE37" s="54"/>
      <c r="BF37" s="53"/>
      <c r="BG37" s="85" t="s">
        <v>182</v>
      </c>
      <c r="BH37" s="54"/>
      <c r="BI37" s="54"/>
      <c r="BJ37" s="54"/>
      <c r="BK37" s="53"/>
      <c r="BL37" s="301" t="s">
        <v>183</v>
      </c>
    </row>
    <row r="38" spans="1:68"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501"/>
      <c r="AM38" s="501"/>
      <c r="AN38" s="501"/>
      <c r="AO38" s="501"/>
      <c r="AP38" s="501"/>
      <c r="AQ38" s="502"/>
      <c r="AR38" s="501"/>
      <c r="AS38" s="501"/>
      <c r="AT38" s="501"/>
      <c r="AU38" s="501"/>
      <c r="AV38" s="501"/>
      <c r="AW38" s="501"/>
      <c r="AX38" s="501"/>
      <c r="AY38" s="501"/>
      <c r="AZ38" s="501"/>
      <c r="BA38" s="501"/>
      <c r="BB38" s="501"/>
      <c r="BC38" s="501"/>
      <c r="BD38" s="501"/>
      <c r="BE38" s="501"/>
      <c r="BF38" s="501"/>
      <c r="BG38" s="519"/>
      <c r="BH38" s="519"/>
      <c r="BI38" s="519"/>
      <c r="BJ38" s="519"/>
      <c r="BK38" s="519"/>
    </row>
    <row r="39" spans="1:68"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501">
        <f>D8</f>
        <v>2013</v>
      </c>
      <c r="AM39" s="501">
        <f>E8</f>
        <v>2014</v>
      </c>
      <c r="AN39" s="501">
        <f>F8</f>
        <v>2015</v>
      </c>
      <c r="AO39" s="501">
        <f>G8</f>
        <v>2016</v>
      </c>
      <c r="AP39" s="501">
        <f>H8</f>
        <v>2017</v>
      </c>
      <c r="AQ39" s="502"/>
      <c r="AR39" s="501">
        <f>K8</f>
        <v>2013</v>
      </c>
      <c r="AS39" s="501">
        <f>L8</f>
        <v>2014</v>
      </c>
      <c r="AT39" s="501">
        <f>M8</f>
        <v>2015</v>
      </c>
      <c r="AU39" s="501">
        <f>N8</f>
        <v>2016</v>
      </c>
      <c r="AV39" s="501">
        <f>O8</f>
        <v>2017</v>
      </c>
      <c r="AW39" s="501">
        <f>AR39</f>
        <v>2013</v>
      </c>
      <c r="AX39" s="501">
        <f t="shared" ref="AX39:BA39" si="11">AS39</f>
        <v>2014</v>
      </c>
      <c r="AY39" s="501">
        <f t="shared" si="11"/>
        <v>2015</v>
      </c>
      <c r="AZ39" s="501">
        <f t="shared" si="11"/>
        <v>2016</v>
      </c>
      <c r="BA39" s="501">
        <f t="shared" si="11"/>
        <v>2017</v>
      </c>
      <c r="BB39" s="501">
        <f>AW39</f>
        <v>2013</v>
      </c>
      <c r="BC39" s="501">
        <f t="shared" ref="BC39:BF39" si="12">AX39</f>
        <v>2014</v>
      </c>
      <c r="BD39" s="501">
        <f t="shared" si="12"/>
        <v>2015</v>
      </c>
      <c r="BE39" s="501">
        <f t="shared" si="12"/>
        <v>2016</v>
      </c>
      <c r="BF39" s="501">
        <f t="shared" si="12"/>
        <v>2017</v>
      </c>
      <c r="BG39" s="519">
        <f>BB39</f>
        <v>2013</v>
      </c>
      <c r="BH39" s="519">
        <f t="shared" ref="BH39" si="13">BC39</f>
        <v>2014</v>
      </c>
      <c r="BI39" s="519">
        <f t="shared" ref="BI39" si="14">BD39</f>
        <v>2015</v>
      </c>
      <c r="BJ39" s="519">
        <f t="shared" ref="BJ39" si="15">BE39</f>
        <v>2016</v>
      </c>
      <c r="BK39" s="519">
        <f t="shared" ref="BK39" si="16">BF39</f>
        <v>2017</v>
      </c>
      <c r="BL39" s="519">
        <f>BG39</f>
        <v>2013</v>
      </c>
      <c r="BM39" s="519">
        <f t="shared" ref="BM39" si="17">BH39</f>
        <v>2014</v>
      </c>
      <c r="BN39" s="519">
        <f t="shared" ref="BN39" si="18">BI39</f>
        <v>2015</v>
      </c>
      <c r="BO39" s="519">
        <f t="shared" ref="BO39" si="19">BJ39</f>
        <v>2016</v>
      </c>
      <c r="BP39" s="519">
        <f t="shared" ref="BP39" si="20">BK39</f>
        <v>2017</v>
      </c>
    </row>
    <row r="40" spans="1:68"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21">IF(AI40=TRUE,B9,"")</f>
        <v>Bracknell Forest</v>
      </c>
      <c r="AL40" s="201">
        <f t="shared" ref="AL40:AP62" si="22">VLOOKUP($AK40,$B$9:$O$32,AL$36,FALSE)</f>
        <v>39.473684210526315</v>
      </c>
      <c r="AM40" s="201">
        <f t="shared" si="22"/>
        <v>42.435424354243537</v>
      </c>
      <c r="AN40" s="201">
        <f t="shared" si="22"/>
        <v>37.769784172661872</v>
      </c>
      <c r="AO40" s="201">
        <f t="shared" si="22"/>
        <v>35.460992907801419</v>
      </c>
      <c r="AP40" s="201">
        <f t="shared" si="22"/>
        <v>40.817775253780084</v>
      </c>
      <c r="AQ40" s="202">
        <f>VLOOKUP(AK40,$B$9:$T$32,17,FALSE)</f>
        <v>11</v>
      </c>
      <c r="AR40" s="467" t="e">
        <f>VLOOKUP($AK40,#REF!,AR$36,FALSE)</f>
        <v>#REF!</v>
      </c>
      <c r="AS40" s="467" t="e">
        <f>VLOOKUP($AK40,#REF!,AS$36,FALSE)</f>
        <v>#REF!</v>
      </c>
      <c r="AT40" s="467" t="e">
        <f>VLOOKUP($AK40,#REF!,AT$36,FALSE)</f>
        <v>#REF!</v>
      </c>
      <c r="AU40" s="467" t="e">
        <f>VLOOKUP($AK40,#REF!,AU$36,FALSE)</f>
        <v>#REF!</v>
      </c>
      <c r="AV40" s="467" t="e">
        <f>VLOOKUP($AK40,#REF!,AV$36,FALSE)</f>
        <v>#REF!</v>
      </c>
      <c r="AW40" s="467" t="e">
        <f>VLOOKUP($AK40,#REF!,AW$36,FALSE)</f>
        <v>#REF!</v>
      </c>
      <c r="AX40" s="467" t="e">
        <f>VLOOKUP($AK40,#REF!,AX$36,FALSE)</f>
        <v>#REF!</v>
      </c>
      <c r="AY40" s="467" t="e">
        <f>VLOOKUP($AK40,#REF!,AY$36,FALSE)</f>
        <v>#REF!</v>
      </c>
      <c r="AZ40" s="467" t="e">
        <f>VLOOKUP($AK40,#REF!,AZ$36,FALSE)</f>
        <v>#REF!</v>
      </c>
      <c r="BA40" s="467" t="e">
        <f>VLOOKUP($AK40,#REF!,BA$36,FALSE)</f>
        <v>#REF!</v>
      </c>
      <c r="BB40" s="467" t="e">
        <f>VLOOKUP($AK40,#REF!,BB$36,FALSE)</f>
        <v>#REF!</v>
      </c>
      <c r="BC40" s="467" t="e">
        <f>VLOOKUP($AK40,#REF!,BC$36,FALSE)</f>
        <v>#REF!</v>
      </c>
      <c r="BD40" s="467" t="e">
        <f>VLOOKUP($AK40,#REF!,BD$36,FALSE)</f>
        <v>#REF!</v>
      </c>
      <c r="BE40" s="467" t="e">
        <f>VLOOKUP($AK40,#REF!,BE$36,FALSE)</f>
        <v>#REF!</v>
      </c>
      <c r="BF40" s="467" t="e">
        <f>VLOOKUP($AK40,#REF!,BF$36,FALSE)</f>
        <v>#REF!</v>
      </c>
      <c r="BG40" s="467" t="e">
        <f>VLOOKUP($AK40,#REF!,BG$36,FALSE)</f>
        <v>#REF!</v>
      </c>
      <c r="BH40" s="467" t="e">
        <f>VLOOKUP($AK40,#REF!,BH$36,FALSE)</f>
        <v>#REF!</v>
      </c>
      <c r="BI40" s="467" t="e">
        <f>VLOOKUP($AK40,#REF!,BI$36,FALSE)</f>
        <v>#REF!</v>
      </c>
      <c r="BJ40" s="467" t="e">
        <f>VLOOKUP($AK40,#REF!,BJ$36,FALSE)</f>
        <v>#REF!</v>
      </c>
      <c r="BK40" s="467" t="e">
        <f>VLOOKUP($AK40,#REF!,BK$36,FALSE)</f>
        <v>#REF!</v>
      </c>
      <c r="BL40" s="467" t="e">
        <f>VLOOKUP($AK40,#REF!,BL$36,FALSE)</f>
        <v>#REF!</v>
      </c>
      <c r="BM40" s="467" t="e">
        <f>VLOOKUP($AK40,#REF!,BM$36,FALSE)</f>
        <v>#REF!</v>
      </c>
      <c r="BN40" s="467" t="e">
        <f>VLOOKUP($AK40,#REF!,BN$36,FALSE)</f>
        <v>#REF!</v>
      </c>
      <c r="BO40" s="467" t="e">
        <f>VLOOKUP($AK40,#REF!,BO$36,FALSE)</f>
        <v>#REF!</v>
      </c>
      <c r="BP40" s="467" t="e">
        <f>VLOOKUP($AK40,#REF!,BP$36,FALSE)</f>
        <v>#REF!</v>
      </c>
    </row>
    <row r="41" spans="1:68"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23">B9</f>
        <v>Bracknell Forest</v>
      </c>
      <c r="Z41" s="86">
        <v>2</v>
      </c>
      <c r="AA41" s="221">
        <f>IF(H9&gt;0,IDACI!D8,0)</f>
        <v>23799</v>
      </c>
      <c r="AB41" s="221">
        <f>IF(H9&gt;0,IDACI!E8,0)</f>
        <v>2617.89</v>
      </c>
      <c r="AC41" s="100"/>
      <c r="AD41" s="100"/>
      <c r="AE41" s="100"/>
      <c r="AF41" s="100"/>
      <c r="AG41" s="100"/>
      <c r="AH41" s="100"/>
      <c r="AI41" s="363" t="b">
        <v>1</v>
      </c>
      <c r="AJ41" s="240" t="s">
        <v>47</v>
      </c>
      <c r="AK41" s="138" t="str">
        <f t="shared" si="21"/>
        <v>Brighton &amp; Hove</v>
      </c>
      <c r="AL41" s="201">
        <f t="shared" si="22"/>
        <v>88.645418326693218</v>
      </c>
      <c r="AM41" s="201">
        <f t="shared" si="22"/>
        <v>91.089108910891085</v>
      </c>
      <c r="AN41" s="201">
        <f t="shared" si="22"/>
        <v>92.156862745098039</v>
      </c>
      <c r="AO41" s="201">
        <f t="shared" si="22"/>
        <v>84.9609375</v>
      </c>
      <c r="AP41" s="201">
        <f t="shared" si="22"/>
        <v>88.726818899787432</v>
      </c>
      <c r="AQ41" s="202">
        <f t="shared" ref="AQ41:AQ63" si="24">VLOOKUP(AK41,$B$9:$T$31,17,FALSE)</f>
        <v>18.3</v>
      </c>
      <c r="AR41" s="467" t="e">
        <f>VLOOKUP($AK41,#REF!,AR$36,FALSE)</f>
        <v>#REF!</v>
      </c>
      <c r="AS41" s="467" t="e">
        <f>VLOOKUP($AK41,#REF!,AS$36,FALSE)</f>
        <v>#REF!</v>
      </c>
      <c r="AT41" s="467" t="e">
        <f>VLOOKUP($AK41,#REF!,AT$36,FALSE)</f>
        <v>#REF!</v>
      </c>
      <c r="AU41" s="467" t="e">
        <f>VLOOKUP($AK41,#REF!,AU$36,FALSE)</f>
        <v>#REF!</v>
      </c>
      <c r="AV41" s="467" t="e">
        <f>VLOOKUP($AK41,#REF!,AV$36,FALSE)</f>
        <v>#REF!</v>
      </c>
      <c r="AW41" s="467" t="e">
        <f>VLOOKUP($AK41,#REF!,AW$36,FALSE)</f>
        <v>#REF!</v>
      </c>
      <c r="AX41" s="467" t="e">
        <f>VLOOKUP($AK41,#REF!,AX$36,FALSE)</f>
        <v>#REF!</v>
      </c>
      <c r="AY41" s="467" t="e">
        <f>VLOOKUP($AK41,#REF!,AY$36,FALSE)</f>
        <v>#REF!</v>
      </c>
      <c r="AZ41" s="467" t="e">
        <f>VLOOKUP($AK41,#REF!,AZ$36,FALSE)</f>
        <v>#REF!</v>
      </c>
      <c r="BA41" s="467" t="e">
        <f>VLOOKUP($AK41,#REF!,BA$36,FALSE)</f>
        <v>#REF!</v>
      </c>
      <c r="BB41" s="467" t="e">
        <f>VLOOKUP($AK41,#REF!,BB$36,FALSE)</f>
        <v>#REF!</v>
      </c>
      <c r="BC41" s="467" t="e">
        <f>VLOOKUP($AK41,#REF!,BC$36,FALSE)</f>
        <v>#REF!</v>
      </c>
      <c r="BD41" s="467" t="e">
        <f>VLOOKUP($AK41,#REF!,BD$36,FALSE)</f>
        <v>#REF!</v>
      </c>
      <c r="BE41" s="467" t="e">
        <f>VLOOKUP($AK41,#REF!,BE$36,FALSE)</f>
        <v>#REF!</v>
      </c>
      <c r="BF41" s="467" t="e">
        <f>VLOOKUP($AK41,#REF!,BF$36,FALSE)</f>
        <v>#REF!</v>
      </c>
      <c r="BG41" s="467" t="e">
        <f>VLOOKUP($AK41,#REF!,BG$36,FALSE)</f>
        <v>#REF!</v>
      </c>
      <c r="BH41" s="467" t="e">
        <f>VLOOKUP($AK41,#REF!,BH$36,FALSE)</f>
        <v>#REF!</v>
      </c>
      <c r="BI41" s="467" t="e">
        <f>VLOOKUP($AK41,#REF!,BI$36,FALSE)</f>
        <v>#REF!</v>
      </c>
      <c r="BJ41" s="467" t="e">
        <f>VLOOKUP($AK41,#REF!,BJ$36,FALSE)</f>
        <v>#REF!</v>
      </c>
      <c r="BK41" s="467" t="e">
        <f>VLOOKUP($AK41,#REF!,BK$36,FALSE)</f>
        <v>#REF!</v>
      </c>
      <c r="BL41" s="467" t="e">
        <f>VLOOKUP($AK41,#REF!,BL$36,FALSE)</f>
        <v>#REF!</v>
      </c>
      <c r="BM41" s="467" t="e">
        <f>VLOOKUP($AK41,#REF!,BM$36,FALSE)</f>
        <v>#REF!</v>
      </c>
      <c r="BN41" s="467" t="e">
        <f>VLOOKUP($AK41,#REF!,BN$36,FALSE)</f>
        <v>#REF!</v>
      </c>
      <c r="BO41" s="467" t="e">
        <f>VLOOKUP($AK41,#REF!,BO$36,FALSE)</f>
        <v>#REF!</v>
      </c>
      <c r="BP41" s="467" t="e">
        <f>VLOOKUP($AK41,#REF!,BP$36,FALSE)</f>
        <v>#REF!</v>
      </c>
    </row>
    <row r="42" spans="1:68"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23"/>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21"/>
        <v>Buckinghamshire</v>
      </c>
      <c r="AL42" s="201">
        <f t="shared" si="22"/>
        <v>34.393809114359414</v>
      </c>
      <c r="AM42" s="201">
        <f t="shared" si="22"/>
        <v>37.414965986394556</v>
      </c>
      <c r="AN42" s="201">
        <f t="shared" si="22"/>
        <v>36.585365853658537</v>
      </c>
      <c r="AO42" s="201">
        <f t="shared" si="22"/>
        <v>38.142620232172476</v>
      </c>
      <c r="AP42" s="201">
        <f t="shared" si="22"/>
        <v>37.232519127695262</v>
      </c>
      <c r="AQ42" s="202">
        <f t="shared" si="24"/>
        <v>9.8000000000000007</v>
      </c>
      <c r="AR42" s="467" t="e">
        <f>VLOOKUP($AK42,#REF!,AR$36,FALSE)</f>
        <v>#REF!</v>
      </c>
      <c r="AS42" s="467" t="e">
        <f>VLOOKUP($AK42,#REF!,AS$36,FALSE)</f>
        <v>#REF!</v>
      </c>
      <c r="AT42" s="467" t="e">
        <f>VLOOKUP($AK42,#REF!,AT$36,FALSE)</f>
        <v>#REF!</v>
      </c>
      <c r="AU42" s="467" t="e">
        <f>VLOOKUP($AK42,#REF!,AU$36,FALSE)</f>
        <v>#REF!</v>
      </c>
      <c r="AV42" s="467" t="e">
        <f>VLOOKUP($AK42,#REF!,AV$36,FALSE)</f>
        <v>#REF!</v>
      </c>
      <c r="AW42" s="467" t="e">
        <f>VLOOKUP($AK42,#REF!,AW$36,FALSE)</f>
        <v>#REF!</v>
      </c>
      <c r="AX42" s="467" t="e">
        <f>VLOOKUP($AK42,#REF!,AX$36,FALSE)</f>
        <v>#REF!</v>
      </c>
      <c r="AY42" s="467" t="e">
        <f>VLOOKUP($AK42,#REF!,AY$36,FALSE)</f>
        <v>#REF!</v>
      </c>
      <c r="AZ42" s="467" t="e">
        <f>VLOOKUP($AK42,#REF!,AZ$36,FALSE)</f>
        <v>#REF!</v>
      </c>
      <c r="BA42" s="467" t="e">
        <f>VLOOKUP($AK42,#REF!,BA$36,FALSE)</f>
        <v>#REF!</v>
      </c>
      <c r="BB42" s="467" t="e">
        <f>VLOOKUP($AK42,#REF!,BB$36,FALSE)</f>
        <v>#REF!</v>
      </c>
      <c r="BC42" s="467" t="e">
        <f>VLOOKUP($AK42,#REF!,BC$36,FALSE)</f>
        <v>#REF!</v>
      </c>
      <c r="BD42" s="467" t="e">
        <f>VLOOKUP($AK42,#REF!,BD$36,FALSE)</f>
        <v>#REF!</v>
      </c>
      <c r="BE42" s="467" t="e">
        <f>VLOOKUP($AK42,#REF!,BE$36,FALSE)</f>
        <v>#REF!</v>
      </c>
      <c r="BF42" s="467" t="e">
        <f>VLOOKUP($AK42,#REF!,BF$36,FALSE)</f>
        <v>#REF!</v>
      </c>
      <c r="BG42" s="467" t="e">
        <f>VLOOKUP($AK42,#REF!,BG$36,FALSE)</f>
        <v>#REF!</v>
      </c>
      <c r="BH42" s="467" t="e">
        <f>VLOOKUP($AK42,#REF!,BH$36,FALSE)</f>
        <v>#REF!</v>
      </c>
      <c r="BI42" s="467" t="e">
        <f>VLOOKUP($AK42,#REF!,BI$36,FALSE)</f>
        <v>#REF!</v>
      </c>
      <c r="BJ42" s="467" t="e">
        <f>VLOOKUP($AK42,#REF!,BJ$36,FALSE)</f>
        <v>#REF!</v>
      </c>
      <c r="BK42" s="467" t="e">
        <f>VLOOKUP($AK42,#REF!,BK$36,FALSE)</f>
        <v>#REF!</v>
      </c>
      <c r="BL42" s="467" t="e">
        <f>VLOOKUP($AK42,#REF!,BL$36,FALSE)</f>
        <v>#REF!</v>
      </c>
      <c r="BM42" s="467" t="e">
        <f>VLOOKUP($AK42,#REF!,BM$36,FALSE)</f>
        <v>#REF!</v>
      </c>
      <c r="BN42" s="467" t="e">
        <f>VLOOKUP($AK42,#REF!,BN$36,FALSE)</f>
        <v>#REF!</v>
      </c>
      <c r="BO42" s="467" t="e">
        <f>VLOOKUP($AK42,#REF!,BO$36,FALSE)</f>
        <v>#REF!</v>
      </c>
      <c r="BP42" s="467" t="e">
        <f>VLOOKUP($AK42,#REF!,BP$36,FALSE)</f>
        <v>#REF!</v>
      </c>
    </row>
    <row r="43" spans="1:68"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23"/>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21"/>
        <v>East Sussex</v>
      </c>
      <c r="AL43" s="201">
        <f t="shared" si="22"/>
        <v>56.992337164750957</v>
      </c>
      <c r="AM43" s="201">
        <f t="shared" si="22"/>
        <v>54.866412213740453</v>
      </c>
      <c r="AN43" s="201">
        <f t="shared" si="22"/>
        <v>51.70777988614801</v>
      </c>
      <c r="AO43" s="201">
        <f t="shared" si="22"/>
        <v>51.463644948064214</v>
      </c>
      <c r="AP43" s="201">
        <f t="shared" si="22"/>
        <v>52.86859322337925</v>
      </c>
      <c r="AQ43" s="202">
        <f t="shared" si="24"/>
        <v>17.399999999999999</v>
      </c>
      <c r="AR43" s="467" t="e">
        <f>VLOOKUP($AK43,#REF!,AR$36,FALSE)</f>
        <v>#REF!</v>
      </c>
      <c r="AS43" s="467" t="e">
        <f>VLOOKUP($AK43,#REF!,AS$36,FALSE)</f>
        <v>#REF!</v>
      </c>
      <c r="AT43" s="467" t="e">
        <f>VLOOKUP($AK43,#REF!,AT$36,FALSE)</f>
        <v>#REF!</v>
      </c>
      <c r="AU43" s="467" t="e">
        <f>VLOOKUP($AK43,#REF!,AU$36,FALSE)</f>
        <v>#REF!</v>
      </c>
      <c r="AV43" s="467" t="e">
        <f>VLOOKUP($AK43,#REF!,AV$36,FALSE)</f>
        <v>#REF!</v>
      </c>
      <c r="AW43" s="467" t="e">
        <f>VLOOKUP($AK43,#REF!,AW$36,FALSE)</f>
        <v>#REF!</v>
      </c>
      <c r="AX43" s="467" t="e">
        <f>VLOOKUP($AK43,#REF!,AX$36,FALSE)</f>
        <v>#REF!</v>
      </c>
      <c r="AY43" s="467" t="e">
        <f>VLOOKUP($AK43,#REF!,AY$36,FALSE)</f>
        <v>#REF!</v>
      </c>
      <c r="AZ43" s="467" t="e">
        <f>VLOOKUP($AK43,#REF!,AZ$36,FALSE)</f>
        <v>#REF!</v>
      </c>
      <c r="BA43" s="467" t="e">
        <f>VLOOKUP($AK43,#REF!,BA$36,FALSE)</f>
        <v>#REF!</v>
      </c>
      <c r="BB43" s="467" t="e">
        <f>VLOOKUP($AK43,#REF!,BB$36,FALSE)</f>
        <v>#REF!</v>
      </c>
      <c r="BC43" s="467" t="e">
        <f>VLOOKUP($AK43,#REF!,BC$36,FALSE)</f>
        <v>#REF!</v>
      </c>
      <c r="BD43" s="467" t="e">
        <f>VLOOKUP($AK43,#REF!,BD$36,FALSE)</f>
        <v>#REF!</v>
      </c>
      <c r="BE43" s="467" t="e">
        <f>VLOOKUP($AK43,#REF!,BE$36,FALSE)</f>
        <v>#REF!</v>
      </c>
      <c r="BF43" s="467" t="e">
        <f>VLOOKUP($AK43,#REF!,BF$36,FALSE)</f>
        <v>#REF!</v>
      </c>
      <c r="BG43" s="467" t="e">
        <f>VLOOKUP($AK43,#REF!,BG$36,FALSE)</f>
        <v>#REF!</v>
      </c>
      <c r="BH43" s="467" t="e">
        <f>VLOOKUP($AK43,#REF!,BH$36,FALSE)</f>
        <v>#REF!</v>
      </c>
      <c r="BI43" s="467" t="e">
        <f>VLOOKUP($AK43,#REF!,BI$36,FALSE)</f>
        <v>#REF!</v>
      </c>
      <c r="BJ43" s="467" t="e">
        <f>VLOOKUP($AK43,#REF!,BJ$36,FALSE)</f>
        <v>#REF!</v>
      </c>
      <c r="BK43" s="467" t="e">
        <f>VLOOKUP($AK43,#REF!,BK$36,FALSE)</f>
        <v>#REF!</v>
      </c>
      <c r="BL43" s="467" t="e">
        <f>VLOOKUP($AK43,#REF!,BL$36,FALSE)</f>
        <v>#REF!</v>
      </c>
      <c r="BM43" s="467" t="e">
        <f>VLOOKUP($AK43,#REF!,BM$36,FALSE)</f>
        <v>#REF!</v>
      </c>
      <c r="BN43" s="467" t="e">
        <f>VLOOKUP($AK43,#REF!,BN$36,FALSE)</f>
        <v>#REF!</v>
      </c>
      <c r="BO43" s="467" t="e">
        <f>VLOOKUP($AK43,#REF!,BO$36,FALSE)</f>
        <v>#REF!</v>
      </c>
      <c r="BP43" s="467" t="e">
        <f>VLOOKUP($AK43,#REF!,BP$36,FALSE)</f>
        <v>#REF!</v>
      </c>
    </row>
    <row r="44" spans="1:68"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23"/>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21"/>
        <v>Hampshire</v>
      </c>
      <c r="AL44" s="201">
        <f t="shared" si="22"/>
        <v>40.227839088643641</v>
      </c>
      <c r="AM44" s="201">
        <f t="shared" si="22"/>
        <v>44.874068818730045</v>
      </c>
      <c r="AN44" s="201">
        <f t="shared" si="22"/>
        <v>47.424511545293079</v>
      </c>
      <c r="AO44" s="201">
        <f t="shared" si="22"/>
        <v>46.293011706278826</v>
      </c>
      <c r="AP44" s="201">
        <f t="shared" si="22"/>
        <v>50.920998193011798</v>
      </c>
      <c r="AQ44" s="202">
        <f t="shared" si="24"/>
        <v>11.799999999999999</v>
      </c>
      <c r="AR44" s="467" t="e">
        <f>VLOOKUP($AK44,#REF!,AR$36,FALSE)</f>
        <v>#REF!</v>
      </c>
      <c r="AS44" s="467" t="e">
        <f>VLOOKUP($AK44,#REF!,AS$36,FALSE)</f>
        <v>#REF!</v>
      </c>
      <c r="AT44" s="467" t="e">
        <f>VLOOKUP($AK44,#REF!,AT$36,FALSE)</f>
        <v>#REF!</v>
      </c>
      <c r="AU44" s="467" t="e">
        <f>VLOOKUP($AK44,#REF!,AU$36,FALSE)</f>
        <v>#REF!</v>
      </c>
      <c r="AV44" s="467" t="e">
        <f>VLOOKUP($AK44,#REF!,AV$36,FALSE)</f>
        <v>#REF!</v>
      </c>
      <c r="AW44" s="467" t="e">
        <f>VLOOKUP($AK44,#REF!,AW$36,FALSE)</f>
        <v>#REF!</v>
      </c>
      <c r="AX44" s="467" t="e">
        <f>VLOOKUP($AK44,#REF!,AX$36,FALSE)</f>
        <v>#REF!</v>
      </c>
      <c r="AY44" s="467" t="e">
        <f>VLOOKUP($AK44,#REF!,AY$36,FALSE)</f>
        <v>#REF!</v>
      </c>
      <c r="AZ44" s="467" t="e">
        <f>VLOOKUP($AK44,#REF!,AZ$36,FALSE)</f>
        <v>#REF!</v>
      </c>
      <c r="BA44" s="467" t="e">
        <f>VLOOKUP($AK44,#REF!,BA$36,FALSE)</f>
        <v>#REF!</v>
      </c>
      <c r="BB44" s="467" t="e">
        <f>VLOOKUP($AK44,#REF!,BB$36,FALSE)</f>
        <v>#REF!</v>
      </c>
      <c r="BC44" s="467" t="e">
        <f>VLOOKUP($AK44,#REF!,BC$36,FALSE)</f>
        <v>#REF!</v>
      </c>
      <c r="BD44" s="467" t="e">
        <f>VLOOKUP($AK44,#REF!,BD$36,FALSE)</f>
        <v>#REF!</v>
      </c>
      <c r="BE44" s="467" t="e">
        <f>VLOOKUP($AK44,#REF!,BE$36,FALSE)</f>
        <v>#REF!</v>
      </c>
      <c r="BF44" s="467" t="e">
        <f>VLOOKUP($AK44,#REF!,BF$36,FALSE)</f>
        <v>#REF!</v>
      </c>
      <c r="BG44" s="467" t="e">
        <f>VLOOKUP($AK44,#REF!,BG$36,FALSE)</f>
        <v>#REF!</v>
      </c>
      <c r="BH44" s="467" t="e">
        <f>VLOOKUP($AK44,#REF!,BH$36,FALSE)</f>
        <v>#REF!</v>
      </c>
      <c r="BI44" s="467" t="e">
        <f>VLOOKUP($AK44,#REF!,BI$36,FALSE)</f>
        <v>#REF!</v>
      </c>
      <c r="BJ44" s="467" t="e">
        <f>VLOOKUP($AK44,#REF!,BJ$36,FALSE)</f>
        <v>#REF!</v>
      </c>
      <c r="BK44" s="467" t="e">
        <f>VLOOKUP($AK44,#REF!,BK$36,FALSE)</f>
        <v>#REF!</v>
      </c>
      <c r="BL44" s="467" t="e">
        <f>VLOOKUP($AK44,#REF!,BL$36,FALSE)</f>
        <v>#REF!</v>
      </c>
      <c r="BM44" s="467" t="e">
        <f>VLOOKUP($AK44,#REF!,BM$36,FALSE)</f>
        <v>#REF!</v>
      </c>
      <c r="BN44" s="467" t="e">
        <f>VLOOKUP($AK44,#REF!,BN$36,FALSE)</f>
        <v>#REF!</v>
      </c>
      <c r="BO44" s="467" t="e">
        <f>VLOOKUP($AK44,#REF!,BO$36,FALSE)</f>
        <v>#REF!</v>
      </c>
      <c r="BP44" s="467" t="e">
        <f>VLOOKUP($AK44,#REF!,BP$36,FALSE)</f>
        <v>#REF!</v>
      </c>
    </row>
    <row r="45" spans="1:68"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23"/>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21"/>
        <v>Isle of Wight</v>
      </c>
      <c r="AL45" s="201">
        <f t="shared" si="22"/>
        <v>69.230769230769226</v>
      </c>
      <c r="AM45" s="201">
        <f t="shared" si="22"/>
        <v>73.643410852713174</v>
      </c>
      <c r="AN45" s="201">
        <f t="shared" si="22"/>
        <v>78.431372549019613</v>
      </c>
      <c r="AO45" s="201">
        <f t="shared" si="22"/>
        <v>81.027667984189719</v>
      </c>
      <c r="AP45" s="201">
        <f t="shared" si="22"/>
        <v>89.285714285714278</v>
      </c>
      <c r="AQ45" s="202">
        <f t="shared" si="24"/>
        <v>20.399999999999999</v>
      </c>
      <c r="AR45" s="467" t="e">
        <f>VLOOKUP($AK45,#REF!,AR$36,FALSE)</f>
        <v>#REF!</v>
      </c>
      <c r="AS45" s="467" t="e">
        <f>VLOOKUP($AK45,#REF!,AS$36,FALSE)</f>
        <v>#REF!</v>
      </c>
      <c r="AT45" s="467" t="e">
        <f>VLOOKUP($AK45,#REF!,AT$36,FALSE)</f>
        <v>#REF!</v>
      </c>
      <c r="AU45" s="467" t="e">
        <f>VLOOKUP($AK45,#REF!,AU$36,FALSE)</f>
        <v>#REF!</v>
      </c>
      <c r="AV45" s="467" t="e">
        <f>VLOOKUP($AK45,#REF!,AV$36,FALSE)</f>
        <v>#REF!</v>
      </c>
      <c r="AW45" s="467" t="e">
        <f>VLOOKUP($AK45,#REF!,AW$36,FALSE)</f>
        <v>#REF!</v>
      </c>
      <c r="AX45" s="467" t="e">
        <f>VLOOKUP($AK45,#REF!,AX$36,FALSE)</f>
        <v>#REF!</v>
      </c>
      <c r="AY45" s="467" t="e">
        <f>VLOOKUP($AK45,#REF!,AY$36,FALSE)</f>
        <v>#REF!</v>
      </c>
      <c r="AZ45" s="467" t="e">
        <f>VLOOKUP($AK45,#REF!,AZ$36,FALSE)</f>
        <v>#REF!</v>
      </c>
      <c r="BA45" s="467" t="e">
        <f>VLOOKUP($AK45,#REF!,BA$36,FALSE)</f>
        <v>#REF!</v>
      </c>
      <c r="BB45" s="467" t="e">
        <f>VLOOKUP($AK45,#REF!,BB$36,FALSE)</f>
        <v>#REF!</v>
      </c>
      <c r="BC45" s="467" t="e">
        <f>VLOOKUP($AK45,#REF!,BC$36,FALSE)</f>
        <v>#REF!</v>
      </c>
      <c r="BD45" s="467" t="e">
        <f>VLOOKUP($AK45,#REF!,BD$36,FALSE)</f>
        <v>#REF!</v>
      </c>
      <c r="BE45" s="467" t="e">
        <f>VLOOKUP($AK45,#REF!,BE$36,FALSE)</f>
        <v>#REF!</v>
      </c>
      <c r="BF45" s="467" t="e">
        <f>VLOOKUP($AK45,#REF!,BF$36,FALSE)</f>
        <v>#REF!</v>
      </c>
      <c r="BG45" s="467" t="e">
        <f>VLOOKUP($AK45,#REF!,BG$36,FALSE)</f>
        <v>#REF!</v>
      </c>
      <c r="BH45" s="467" t="e">
        <f>VLOOKUP($AK45,#REF!,BH$36,FALSE)</f>
        <v>#REF!</v>
      </c>
      <c r="BI45" s="467" t="e">
        <f>VLOOKUP($AK45,#REF!,BI$36,FALSE)</f>
        <v>#REF!</v>
      </c>
      <c r="BJ45" s="467" t="e">
        <f>VLOOKUP($AK45,#REF!,BJ$36,FALSE)</f>
        <v>#REF!</v>
      </c>
      <c r="BK45" s="467" t="e">
        <f>VLOOKUP($AK45,#REF!,BK$36,FALSE)</f>
        <v>#REF!</v>
      </c>
      <c r="BL45" s="467" t="e">
        <f>VLOOKUP($AK45,#REF!,BL$36,FALSE)</f>
        <v>#REF!</v>
      </c>
      <c r="BM45" s="467" t="e">
        <f>VLOOKUP($AK45,#REF!,BM$36,FALSE)</f>
        <v>#REF!</v>
      </c>
      <c r="BN45" s="467" t="e">
        <f>VLOOKUP($AK45,#REF!,BN$36,FALSE)</f>
        <v>#REF!</v>
      </c>
      <c r="BO45" s="467" t="e">
        <f>VLOOKUP($AK45,#REF!,BO$36,FALSE)</f>
        <v>#REF!</v>
      </c>
      <c r="BP45" s="467" t="e">
        <f>VLOOKUP($AK45,#REF!,BP$36,FALSE)</f>
        <v>#REF!</v>
      </c>
    </row>
    <row r="46" spans="1:68"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23"/>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21"/>
        <v>Kent</v>
      </c>
      <c r="AL46" s="201">
        <f t="shared" si="22"/>
        <v>56.498919419573944</v>
      </c>
      <c r="AM46" s="201">
        <f t="shared" si="22"/>
        <v>55.896805896805894</v>
      </c>
      <c r="AN46" s="201">
        <f t="shared" si="22"/>
        <v>56.960097471824547</v>
      </c>
      <c r="AO46" s="201">
        <f t="shared" si="22"/>
        <v>69.915254237288138</v>
      </c>
      <c r="AP46" s="201">
        <f t="shared" si="22"/>
        <v>57.049347685748174</v>
      </c>
      <c r="AQ46" s="202">
        <f t="shared" si="24"/>
        <v>17.8</v>
      </c>
      <c r="AR46" s="467" t="e">
        <f>VLOOKUP($AK46,#REF!,AR$36,FALSE)</f>
        <v>#REF!</v>
      </c>
      <c r="AS46" s="467" t="e">
        <f>VLOOKUP($AK46,#REF!,AS$36,FALSE)</f>
        <v>#REF!</v>
      </c>
      <c r="AT46" s="467" t="e">
        <f>VLOOKUP($AK46,#REF!,AT$36,FALSE)</f>
        <v>#REF!</v>
      </c>
      <c r="AU46" s="467" t="e">
        <f>VLOOKUP($AK46,#REF!,AU$36,FALSE)</f>
        <v>#REF!</v>
      </c>
      <c r="AV46" s="467" t="e">
        <f>VLOOKUP($AK46,#REF!,AV$36,FALSE)</f>
        <v>#REF!</v>
      </c>
      <c r="AW46" s="467" t="e">
        <f>VLOOKUP($AK46,#REF!,AW$36,FALSE)</f>
        <v>#REF!</v>
      </c>
      <c r="AX46" s="467" t="e">
        <f>VLOOKUP($AK46,#REF!,AX$36,FALSE)</f>
        <v>#REF!</v>
      </c>
      <c r="AY46" s="467" t="e">
        <f>VLOOKUP($AK46,#REF!,AY$36,FALSE)</f>
        <v>#REF!</v>
      </c>
      <c r="AZ46" s="467" t="e">
        <f>VLOOKUP($AK46,#REF!,AZ$36,FALSE)</f>
        <v>#REF!</v>
      </c>
      <c r="BA46" s="467" t="e">
        <f>VLOOKUP($AK46,#REF!,BA$36,FALSE)</f>
        <v>#REF!</v>
      </c>
      <c r="BB46" s="467" t="e">
        <f>VLOOKUP($AK46,#REF!,BB$36,FALSE)</f>
        <v>#REF!</v>
      </c>
      <c r="BC46" s="467" t="e">
        <f>VLOOKUP($AK46,#REF!,BC$36,FALSE)</f>
        <v>#REF!</v>
      </c>
      <c r="BD46" s="467" t="e">
        <f>VLOOKUP($AK46,#REF!,BD$36,FALSE)</f>
        <v>#REF!</v>
      </c>
      <c r="BE46" s="467" t="e">
        <f>VLOOKUP($AK46,#REF!,BE$36,FALSE)</f>
        <v>#REF!</v>
      </c>
      <c r="BF46" s="467" t="e">
        <f>VLOOKUP($AK46,#REF!,BF$36,FALSE)</f>
        <v>#REF!</v>
      </c>
      <c r="BG46" s="467" t="e">
        <f>VLOOKUP($AK46,#REF!,BG$36,FALSE)</f>
        <v>#REF!</v>
      </c>
      <c r="BH46" s="467" t="e">
        <f>VLOOKUP($AK46,#REF!,BH$36,FALSE)</f>
        <v>#REF!</v>
      </c>
      <c r="BI46" s="467" t="e">
        <f>VLOOKUP($AK46,#REF!,BI$36,FALSE)</f>
        <v>#REF!</v>
      </c>
      <c r="BJ46" s="467" t="e">
        <f>VLOOKUP($AK46,#REF!,BJ$36,FALSE)</f>
        <v>#REF!</v>
      </c>
      <c r="BK46" s="467" t="e">
        <f>VLOOKUP($AK46,#REF!,BK$36,FALSE)</f>
        <v>#REF!</v>
      </c>
      <c r="BL46" s="467" t="e">
        <f>VLOOKUP($AK46,#REF!,BL$36,FALSE)</f>
        <v>#REF!</v>
      </c>
      <c r="BM46" s="467" t="e">
        <f>VLOOKUP($AK46,#REF!,BM$36,FALSE)</f>
        <v>#REF!</v>
      </c>
      <c r="BN46" s="467" t="e">
        <f>VLOOKUP($AK46,#REF!,BN$36,FALSE)</f>
        <v>#REF!</v>
      </c>
      <c r="BO46" s="467" t="e">
        <f>VLOOKUP($AK46,#REF!,BO$36,FALSE)</f>
        <v>#REF!</v>
      </c>
      <c r="BP46" s="467" t="e">
        <f>VLOOKUP($AK46,#REF!,BP$36,FALSE)</f>
        <v>#REF!</v>
      </c>
    </row>
    <row r="47" spans="1:68"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23"/>
        <v>Kent</v>
      </c>
      <c r="Z47" s="86">
        <v>8</v>
      </c>
      <c r="AA47" s="221">
        <f>IF(H15&gt;0,IDACI!D14,0)</f>
        <v>286168</v>
      </c>
      <c r="AB47" s="221">
        <f>IF(H15&gt;0,IDACI!E14,0)</f>
        <v>50937.904000000002</v>
      </c>
      <c r="AC47" s="88"/>
      <c r="AD47" s="100"/>
      <c r="AE47" s="100"/>
      <c r="AF47" s="100"/>
      <c r="AG47" s="100"/>
      <c r="AH47" s="100"/>
      <c r="AI47" s="363" t="b">
        <v>1</v>
      </c>
      <c r="AJ47" s="240" t="s">
        <v>3</v>
      </c>
      <c r="AK47" s="138" t="str">
        <f t="shared" si="21"/>
        <v>Medway</v>
      </c>
      <c r="AL47" s="201">
        <f t="shared" si="22"/>
        <v>67.323481116584574</v>
      </c>
      <c r="AM47" s="201">
        <f t="shared" si="22"/>
        <v>61.688311688311693</v>
      </c>
      <c r="AN47" s="201">
        <f t="shared" si="22"/>
        <v>68</v>
      </c>
      <c r="AO47" s="201">
        <f t="shared" si="22"/>
        <v>68.037974683544306</v>
      </c>
      <c r="AP47" s="201">
        <f t="shared" si="22"/>
        <v>61.227373345683468</v>
      </c>
      <c r="AQ47" s="202">
        <f t="shared" si="24"/>
        <v>22</v>
      </c>
      <c r="AR47" s="467" t="e">
        <f>VLOOKUP($AK47,#REF!,AR$36,FALSE)</f>
        <v>#REF!</v>
      </c>
      <c r="AS47" s="467" t="e">
        <f>VLOOKUP($AK47,#REF!,AS$36,FALSE)</f>
        <v>#REF!</v>
      </c>
      <c r="AT47" s="467" t="e">
        <f>VLOOKUP($AK47,#REF!,AT$36,FALSE)</f>
        <v>#REF!</v>
      </c>
      <c r="AU47" s="467" t="e">
        <f>VLOOKUP($AK47,#REF!,AU$36,FALSE)</f>
        <v>#REF!</v>
      </c>
      <c r="AV47" s="467" t="e">
        <f>VLOOKUP($AK47,#REF!,AV$36,FALSE)</f>
        <v>#REF!</v>
      </c>
      <c r="AW47" s="467" t="e">
        <f>VLOOKUP($AK47,#REF!,AW$36,FALSE)</f>
        <v>#REF!</v>
      </c>
      <c r="AX47" s="467" t="e">
        <f>VLOOKUP($AK47,#REF!,AX$36,FALSE)</f>
        <v>#REF!</v>
      </c>
      <c r="AY47" s="467" t="e">
        <f>VLOOKUP($AK47,#REF!,AY$36,FALSE)</f>
        <v>#REF!</v>
      </c>
      <c r="AZ47" s="467" t="e">
        <f>VLOOKUP($AK47,#REF!,AZ$36,FALSE)</f>
        <v>#REF!</v>
      </c>
      <c r="BA47" s="467" t="e">
        <f>VLOOKUP($AK47,#REF!,BA$36,FALSE)</f>
        <v>#REF!</v>
      </c>
      <c r="BB47" s="467" t="e">
        <f>VLOOKUP($AK47,#REF!,BB$36,FALSE)</f>
        <v>#REF!</v>
      </c>
      <c r="BC47" s="467" t="e">
        <f>VLOOKUP($AK47,#REF!,BC$36,FALSE)</f>
        <v>#REF!</v>
      </c>
      <c r="BD47" s="467" t="e">
        <f>VLOOKUP($AK47,#REF!,BD$36,FALSE)</f>
        <v>#REF!</v>
      </c>
      <c r="BE47" s="467" t="e">
        <f>VLOOKUP($AK47,#REF!,BE$36,FALSE)</f>
        <v>#REF!</v>
      </c>
      <c r="BF47" s="467" t="e">
        <f>VLOOKUP($AK47,#REF!,BF$36,FALSE)</f>
        <v>#REF!</v>
      </c>
      <c r="BG47" s="467" t="e">
        <f>VLOOKUP($AK47,#REF!,BG$36,FALSE)</f>
        <v>#REF!</v>
      </c>
      <c r="BH47" s="467" t="e">
        <f>VLOOKUP($AK47,#REF!,BH$36,FALSE)</f>
        <v>#REF!</v>
      </c>
      <c r="BI47" s="467" t="e">
        <f>VLOOKUP($AK47,#REF!,BI$36,FALSE)</f>
        <v>#REF!</v>
      </c>
      <c r="BJ47" s="467" t="e">
        <f>VLOOKUP($AK47,#REF!,BJ$36,FALSE)</f>
        <v>#REF!</v>
      </c>
      <c r="BK47" s="467" t="e">
        <f>VLOOKUP($AK47,#REF!,BK$36,FALSE)</f>
        <v>#REF!</v>
      </c>
      <c r="BL47" s="467" t="e">
        <f>VLOOKUP($AK47,#REF!,BL$36,FALSE)</f>
        <v>#REF!</v>
      </c>
      <c r="BM47" s="467" t="e">
        <f>VLOOKUP($AK47,#REF!,BM$36,FALSE)</f>
        <v>#REF!</v>
      </c>
      <c r="BN47" s="467" t="e">
        <f>VLOOKUP($AK47,#REF!,BN$36,FALSE)</f>
        <v>#REF!</v>
      </c>
      <c r="BO47" s="467" t="e">
        <f>VLOOKUP($AK47,#REF!,BO$36,FALSE)</f>
        <v>#REF!</v>
      </c>
      <c r="BP47" s="467" t="e">
        <f>VLOOKUP($AK47,#REF!,BP$36,FALSE)</f>
        <v>#REF!</v>
      </c>
    </row>
    <row r="48" spans="1:68"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23"/>
        <v>Medway</v>
      </c>
      <c r="Z48" s="86">
        <v>9</v>
      </c>
      <c r="AA48" s="221">
        <f>IF(H16&gt;0,IDACI!D15,0)</f>
        <v>54280</v>
      </c>
      <c r="AB48" s="221">
        <f>IF(H16&gt;0,IDACI!E15,0)</f>
        <v>11941.6</v>
      </c>
      <c r="AC48" s="100"/>
      <c r="AD48" s="100"/>
      <c r="AE48" s="100"/>
      <c r="AF48" s="100"/>
      <c r="AG48" s="100"/>
      <c r="AH48" s="100"/>
      <c r="AI48" s="363" t="b">
        <v>1</v>
      </c>
      <c r="AJ48" s="240" t="s">
        <v>13</v>
      </c>
      <c r="AK48" s="138" t="str">
        <f t="shared" si="21"/>
        <v>Milton Keynes</v>
      </c>
      <c r="AL48" s="201">
        <f t="shared" si="22"/>
        <v>44.164037854889585</v>
      </c>
      <c r="AM48" s="201">
        <f t="shared" si="22"/>
        <v>47.65625</v>
      </c>
      <c r="AN48" s="201">
        <f t="shared" si="22"/>
        <v>52.147239263803684</v>
      </c>
      <c r="AO48" s="201">
        <f t="shared" si="22"/>
        <v>51.437216338880482</v>
      </c>
      <c r="AP48" s="201">
        <f t="shared" si="22"/>
        <v>58.827033628213151</v>
      </c>
      <c r="AQ48" s="202">
        <f t="shared" si="24"/>
        <v>19.7</v>
      </c>
      <c r="AR48" s="467" t="e">
        <f>VLOOKUP($AK48,#REF!,AR$36,FALSE)</f>
        <v>#REF!</v>
      </c>
      <c r="AS48" s="467" t="e">
        <f>VLOOKUP($AK48,#REF!,AS$36,FALSE)</f>
        <v>#REF!</v>
      </c>
      <c r="AT48" s="467" t="e">
        <f>VLOOKUP($AK48,#REF!,AT$36,FALSE)</f>
        <v>#REF!</v>
      </c>
      <c r="AU48" s="467" t="e">
        <f>VLOOKUP($AK48,#REF!,AU$36,FALSE)</f>
        <v>#REF!</v>
      </c>
      <c r="AV48" s="467" t="e">
        <f>VLOOKUP($AK48,#REF!,AV$36,FALSE)</f>
        <v>#REF!</v>
      </c>
      <c r="AW48" s="467" t="e">
        <f>VLOOKUP($AK48,#REF!,AW$36,FALSE)</f>
        <v>#REF!</v>
      </c>
      <c r="AX48" s="467" t="e">
        <f>VLOOKUP($AK48,#REF!,AX$36,FALSE)</f>
        <v>#REF!</v>
      </c>
      <c r="AY48" s="467" t="e">
        <f>VLOOKUP($AK48,#REF!,AY$36,FALSE)</f>
        <v>#REF!</v>
      </c>
      <c r="AZ48" s="467" t="e">
        <f>VLOOKUP($AK48,#REF!,AZ$36,FALSE)</f>
        <v>#REF!</v>
      </c>
      <c r="BA48" s="467" t="e">
        <f>VLOOKUP($AK48,#REF!,BA$36,FALSE)</f>
        <v>#REF!</v>
      </c>
      <c r="BB48" s="467" t="e">
        <f>VLOOKUP($AK48,#REF!,BB$36,FALSE)</f>
        <v>#REF!</v>
      </c>
      <c r="BC48" s="467" t="e">
        <f>VLOOKUP($AK48,#REF!,BC$36,FALSE)</f>
        <v>#REF!</v>
      </c>
      <c r="BD48" s="467" t="e">
        <f>VLOOKUP($AK48,#REF!,BD$36,FALSE)</f>
        <v>#REF!</v>
      </c>
      <c r="BE48" s="467" t="e">
        <f>VLOOKUP($AK48,#REF!,BE$36,FALSE)</f>
        <v>#REF!</v>
      </c>
      <c r="BF48" s="467" t="e">
        <f>VLOOKUP($AK48,#REF!,BF$36,FALSE)</f>
        <v>#REF!</v>
      </c>
      <c r="BG48" s="467" t="e">
        <f>VLOOKUP($AK48,#REF!,BG$36,FALSE)</f>
        <v>#REF!</v>
      </c>
      <c r="BH48" s="467" t="e">
        <f>VLOOKUP($AK48,#REF!,BH$36,FALSE)</f>
        <v>#REF!</v>
      </c>
      <c r="BI48" s="467" t="e">
        <f>VLOOKUP($AK48,#REF!,BI$36,FALSE)</f>
        <v>#REF!</v>
      </c>
      <c r="BJ48" s="467" t="e">
        <f>VLOOKUP($AK48,#REF!,BJ$36,FALSE)</f>
        <v>#REF!</v>
      </c>
      <c r="BK48" s="467" t="e">
        <f>VLOOKUP($AK48,#REF!,BK$36,FALSE)</f>
        <v>#REF!</v>
      </c>
      <c r="BL48" s="467" t="e">
        <f>VLOOKUP($AK48,#REF!,BL$36,FALSE)</f>
        <v>#REF!</v>
      </c>
      <c r="BM48" s="467" t="e">
        <f>VLOOKUP($AK48,#REF!,BM$36,FALSE)</f>
        <v>#REF!</v>
      </c>
      <c r="BN48" s="467" t="e">
        <f>VLOOKUP($AK48,#REF!,BN$36,FALSE)</f>
        <v>#REF!</v>
      </c>
      <c r="BO48" s="467" t="e">
        <f>VLOOKUP($AK48,#REF!,BO$36,FALSE)</f>
        <v>#REF!</v>
      </c>
      <c r="BP48" s="467" t="e">
        <f>VLOOKUP($AK48,#REF!,BP$36,FALSE)</f>
        <v>#REF!</v>
      </c>
    </row>
    <row r="49" spans="1:6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23"/>
        <v>Milton Keynes</v>
      </c>
      <c r="Z49" s="86">
        <v>10</v>
      </c>
      <c r="AA49" s="221">
        <f>IF(H17&gt;0,IDACI!D16,0)</f>
        <v>56637</v>
      </c>
      <c r="AB49" s="221">
        <f>IF(H17&gt;0,IDACI!E16,0)</f>
        <v>11157.489</v>
      </c>
      <c r="AC49" s="100"/>
      <c r="AD49" s="100"/>
      <c r="AE49" s="100"/>
      <c r="AF49" s="100"/>
      <c r="AG49" s="100"/>
      <c r="AH49" s="100"/>
      <c r="AI49" s="363" t="b">
        <v>1</v>
      </c>
      <c r="AJ49" s="240" t="s">
        <v>14</v>
      </c>
      <c r="AK49" s="138" t="str">
        <f t="shared" si="21"/>
        <v>Oxfordshire</v>
      </c>
      <c r="AL49" s="201">
        <f t="shared" si="22"/>
        <v>29.8132183908046</v>
      </c>
      <c r="AM49" s="201">
        <f t="shared" si="22"/>
        <v>32.786885245901637</v>
      </c>
      <c r="AN49" s="201">
        <f t="shared" si="22"/>
        <v>36.118980169971671</v>
      </c>
      <c r="AO49" s="201">
        <f t="shared" si="22"/>
        <v>41.607898448519045</v>
      </c>
      <c r="AP49" s="201">
        <f t="shared" si="22"/>
        <v>46.537016172487874</v>
      </c>
      <c r="AQ49" s="202">
        <f t="shared" si="24"/>
        <v>11.799999999999999</v>
      </c>
      <c r="AR49" s="467" t="e">
        <f>VLOOKUP($AK49,#REF!,AR$36,FALSE)</f>
        <v>#REF!</v>
      </c>
      <c r="AS49" s="467" t="e">
        <f>VLOOKUP($AK49,#REF!,AS$36,FALSE)</f>
        <v>#REF!</v>
      </c>
      <c r="AT49" s="467" t="e">
        <f>VLOOKUP($AK49,#REF!,AT$36,FALSE)</f>
        <v>#REF!</v>
      </c>
      <c r="AU49" s="467" t="e">
        <f>VLOOKUP($AK49,#REF!,AU$36,FALSE)</f>
        <v>#REF!</v>
      </c>
      <c r="AV49" s="467" t="e">
        <f>VLOOKUP($AK49,#REF!,AV$36,FALSE)</f>
        <v>#REF!</v>
      </c>
      <c r="AW49" s="467" t="e">
        <f>VLOOKUP($AK49,#REF!,AW$36,FALSE)</f>
        <v>#REF!</v>
      </c>
      <c r="AX49" s="467" t="e">
        <f>VLOOKUP($AK49,#REF!,AX$36,FALSE)</f>
        <v>#REF!</v>
      </c>
      <c r="AY49" s="467" t="e">
        <f>VLOOKUP($AK49,#REF!,AY$36,FALSE)</f>
        <v>#REF!</v>
      </c>
      <c r="AZ49" s="467" t="e">
        <f>VLOOKUP($AK49,#REF!,AZ$36,FALSE)</f>
        <v>#REF!</v>
      </c>
      <c r="BA49" s="467" t="e">
        <f>VLOOKUP($AK49,#REF!,BA$36,FALSE)</f>
        <v>#REF!</v>
      </c>
      <c r="BB49" s="467" t="e">
        <f>VLOOKUP($AK49,#REF!,BB$36,FALSE)</f>
        <v>#REF!</v>
      </c>
      <c r="BC49" s="467" t="e">
        <f>VLOOKUP($AK49,#REF!,BC$36,FALSE)</f>
        <v>#REF!</v>
      </c>
      <c r="BD49" s="467" t="e">
        <f>VLOOKUP($AK49,#REF!,BD$36,FALSE)</f>
        <v>#REF!</v>
      </c>
      <c r="BE49" s="467" t="e">
        <f>VLOOKUP($AK49,#REF!,BE$36,FALSE)</f>
        <v>#REF!</v>
      </c>
      <c r="BF49" s="467" t="e">
        <f>VLOOKUP($AK49,#REF!,BF$36,FALSE)</f>
        <v>#REF!</v>
      </c>
      <c r="BG49" s="467" t="e">
        <f>VLOOKUP($AK49,#REF!,BG$36,FALSE)</f>
        <v>#REF!</v>
      </c>
      <c r="BH49" s="467" t="e">
        <f>VLOOKUP($AK49,#REF!,BH$36,FALSE)</f>
        <v>#REF!</v>
      </c>
      <c r="BI49" s="467" t="e">
        <f>VLOOKUP($AK49,#REF!,BI$36,FALSE)</f>
        <v>#REF!</v>
      </c>
      <c r="BJ49" s="467" t="e">
        <f>VLOOKUP($AK49,#REF!,BJ$36,FALSE)</f>
        <v>#REF!</v>
      </c>
      <c r="BK49" s="467" t="e">
        <f>VLOOKUP($AK49,#REF!,BK$36,FALSE)</f>
        <v>#REF!</v>
      </c>
      <c r="BL49" s="467" t="e">
        <f>VLOOKUP($AK49,#REF!,BL$36,FALSE)</f>
        <v>#REF!</v>
      </c>
      <c r="BM49" s="467" t="e">
        <f>VLOOKUP($AK49,#REF!,BM$36,FALSE)</f>
        <v>#REF!</v>
      </c>
      <c r="BN49" s="467" t="e">
        <f>VLOOKUP($AK49,#REF!,BN$36,FALSE)</f>
        <v>#REF!</v>
      </c>
      <c r="BO49" s="467" t="e">
        <f>VLOOKUP($AK49,#REF!,BO$36,FALSE)</f>
        <v>#REF!</v>
      </c>
      <c r="BP49" s="467" t="e">
        <f>VLOOKUP($AK49,#REF!,BP$36,FALSE)</f>
        <v>#REF!</v>
      </c>
    </row>
    <row r="50" spans="1:68" ht="14.25" customHeight="1" x14ac:dyDescent="0.2">
      <c r="A50" s="171"/>
      <c r="B50" s="499"/>
      <c r="C50" s="499"/>
      <c r="D50" s="88"/>
      <c r="E50" s="88"/>
      <c r="F50" s="88"/>
      <c r="G50" s="88"/>
      <c r="H50" s="88"/>
      <c r="I50" s="88"/>
      <c r="J50" s="42"/>
      <c r="K50" s="44"/>
      <c r="L50" s="44"/>
      <c r="M50" s="44"/>
      <c r="N50" s="44"/>
      <c r="O50" s="37"/>
      <c r="P50" s="37"/>
      <c r="Q50" s="37"/>
      <c r="R50" s="37"/>
      <c r="S50" s="37"/>
      <c r="T50" s="37"/>
      <c r="U50" s="170"/>
      <c r="V50" s="189"/>
      <c r="W50" s="384"/>
      <c r="X50" s="402">
        <v>10</v>
      </c>
      <c r="Y50" s="220" t="str">
        <f t="shared" si="23"/>
        <v>Oxfordshire</v>
      </c>
      <c r="Z50" s="86">
        <v>11</v>
      </c>
      <c r="AA50" s="221">
        <f>IF(H18&gt;0,IDACI!D17,0)</f>
        <v>123975</v>
      </c>
      <c r="AB50" s="221">
        <f>IF(H18&gt;0,IDACI!E17,0)</f>
        <v>14629.05</v>
      </c>
      <c r="AC50" s="100"/>
      <c r="AD50" s="100"/>
      <c r="AE50" s="100"/>
      <c r="AF50" s="100"/>
      <c r="AG50" s="100"/>
      <c r="AH50" s="100"/>
      <c r="AI50" s="363" t="b">
        <v>1</v>
      </c>
      <c r="AJ50" s="240" t="s">
        <v>15</v>
      </c>
      <c r="AK50" s="138" t="str">
        <f t="shared" si="21"/>
        <v>Portsmouth</v>
      </c>
      <c r="AL50" s="201">
        <f t="shared" si="22"/>
        <v>72.104018912529554</v>
      </c>
      <c r="AM50" s="201">
        <f t="shared" si="22"/>
        <v>75.117370892018783</v>
      </c>
      <c r="AN50" s="201">
        <f t="shared" si="22"/>
        <v>73.73271889400921</v>
      </c>
      <c r="AO50" s="201">
        <f t="shared" si="22"/>
        <v>73.05936073059361</v>
      </c>
      <c r="AP50" s="201">
        <f t="shared" si="22"/>
        <v>81.818181818181827</v>
      </c>
      <c r="AQ50" s="202">
        <f t="shared" si="24"/>
        <v>23.799999999999997</v>
      </c>
      <c r="AR50" s="467" t="e">
        <f>VLOOKUP($AK50,#REF!,AR$36,FALSE)</f>
        <v>#REF!</v>
      </c>
      <c r="AS50" s="467" t="e">
        <f>VLOOKUP($AK50,#REF!,AS$36,FALSE)</f>
        <v>#REF!</v>
      </c>
      <c r="AT50" s="467" t="e">
        <f>VLOOKUP($AK50,#REF!,AT$36,FALSE)</f>
        <v>#REF!</v>
      </c>
      <c r="AU50" s="467" t="e">
        <f>VLOOKUP($AK50,#REF!,AU$36,FALSE)</f>
        <v>#REF!</v>
      </c>
      <c r="AV50" s="467" t="e">
        <f>VLOOKUP($AK50,#REF!,AV$36,FALSE)</f>
        <v>#REF!</v>
      </c>
      <c r="AW50" s="467" t="e">
        <f>VLOOKUP($AK50,#REF!,AW$36,FALSE)</f>
        <v>#REF!</v>
      </c>
      <c r="AX50" s="467" t="e">
        <f>VLOOKUP($AK50,#REF!,AX$36,FALSE)</f>
        <v>#REF!</v>
      </c>
      <c r="AY50" s="467" t="e">
        <f>VLOOKUP($AK50,#REF!,AY$36,FALSE)</f>
        <v>#REF!</v>
      </c>
      <c r="AZ50" s="467" t="e">
        <f>VLOOKUP($AK50,#REF!,AZ$36,FALSE)</f>
        <v>#REF!</v>
      </c>
      <c r="BA50" s="467" t="e">
        <f>VLOOKUP($AK50,#REF!,BA$36,FALSE)</f>
        <v>#REF!</v>
      </c>
      <c r="BB50" s="467" t="e">
        <f>VLOOKUP($AK50,#REF!,BB$36,FALSE)</f>
        <v>#REF!</v>
      </c>
      <c r="BC50" s="467" t="e">
        <f>VLOOKUP($AK50,#REF!,BC$36,FALSE)</f>
        <v>#REF!</v>
      </c>
      <c r="BD50" s="467" t="e">
        <f>VLOOKUP($AK50,#REF!,BD$36,FALSE)</f>
        <v>#REF!</v>
      </c>
      <c r="BE50" s="467" t="e">
        <f>VLOOKUP($AK50,#REF!,BE$36,FALSE)</f>
        <v>#REF!</v>
      </c>
      <c r="BF50" s="467" t="e">
        <f>VLOOKUP($AK50,#REF!,BF$36,FALSE)</f>
        <v>#REF!</v>
      </c>
      <c r="BG50" s="467" t="e">
        <f>VLOOKUP($AK50,#REF!,BG$36,FALSE)</f>
        <v>#REF!</v>
      </c>
      <c r="BH50" s="467" t="e">
        <f>VLOOKUP($AK50,#REF!,BH$36,FALSE)</f>
        <v>#REF!</v>
      </c>
      <c r="BI50" s="467" t="e">
        <f>VLOOKUP($AK50,#REF!,BI$36,FALSE)</f>
        <v>#REF!</v>
      </c>
      <c r="BJ50" s="467" t="e">
        <f>VLOOKUP($AK50,#REF!,BJ$36,FALSE)</f>
        <v>#REF!</v>
      </c>
      <c r="BK50" s="467" t="e">
        <f>VLOOKUP($AK50,#REF!,BK$36,FALSE)</f>
        <v>#REF!</v>
      </c>
      <c r="BL50" s="467" t="e">
        <f>VLOOKUP($AK50,#REF!,BL$36,FALSE)</f>
        <v>#REF!</v>
      </c>
      <c r="BM50" s="467" t="e">
        <f>VLOOKUP($AK50,#REF!,BM$36,FALSE)</f>
        <v>#REF!</v>
      </c>
      <c r="BN50" s="467" t="e">
        <f>VLOOKUP($AK50,#REF!,BN$36,FALSE)</f>
        <v>#REF!</v>
      </c>
      <c r="BO50" s="467" t="e">
        <f>VLOOKUP($AK50,#REF!,BO$36,FALSE)</f>
        <v>#REF!</v>
      </c>
      <c r="BP50" s="467" t="e">
        <f>VLOOKUP($AK50,#REF!,BP$36,FALSE)</f>
        <v>#REF!</v>
      </c>
    </row>
    <row r="51" spans="1:68" ht="14.25" customHeight="1" x14ac:dyDescent="0.2">
      <c r="A51" s="171"/>
      <c r="B51" s="499"/>
      <c r="C51" s="499"/>
      <c r="D51" s="88"/>
      <c r="E51" s="88"/>
      <c r="F51" s="88"/>
      <c r="G51" s="88"/>
      <c r="H51" s="88"/>
      <c r="I51" s="88"/>
      <c r="J51" s="42"/>
      <c r="K51" s="44"/>
      <c r="L51" s="44"/>
      <c r="M51" s="44"/>
      <c r="N51" s="44"/>
      <c r="O51" s="37"/>
      <c r="P51" s="37"/>
      <c r="Q51" s="37"/>
      <c r="R51" s="37"/>
      <c r="S51" s="37"/>
      <c r="T51" s="37"/>
      <c r="U51" s="170"/>
      <c r="V51" s="189"/>
      <c r="W51" s="384"/>
      <c r="X51" s="402">
        <v>11</v>
      </c>
      <c r="Y51" s="220" t="str">
        <f t="shared" si="23"/>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21"/>
        <v>Reading</v>
      </c>
      <c r="AL51" s="201">
        <f t="shared" si="22"/>
        <v>66.17647058823529</v>
      </c>
      <c r="AM51" s="201">
        <f t="shared" si="22"/>
        <v>59.077809798270899</v>
      </c>
      <c r="AN51" s="201">
        <f t="shared" si="22"/>
        <v>58.495821727019496</v>
      </c>
      <c r="AO51" s="201">
        <f t="shared" si="22"/>
        <v>60.439560439560445</v>
      </c>
      <c r="AP51" s="201">
        <f t="shared" si="22"/>
        <v>70.958762042520675</v>
      </c>
      <c r="AQ51" s="202">
        <f t="shared" si="24"/>
        <v>19.8</v>
      </c>
      <c r="AR51" s="467" t="e">
        <f>VLOOKUP($AK51,#REF!,AR$36,FALSE)</f>
        <v>#REF!</v>
      </c>
      <c r="AS51" s="467" t="e">
        <f>VLOOKUP($AK51,#REF!,AS$36,FALSE)</f>
        <v>#REF!</v>
      </c>
      <c r="AT51" s="467" t="e">
        <f>VLOOKUP($AK51,#REF!,AT$36,FALSE)</f>
        <v>#REF!</v>
      </c>
      <c r="AU51" s="467" t="e">
        <f>VLOOKUP($AK51,#REF!,AU$36,FALSE)</f>
        <v>#REF!</v>
      </c>
      <c r="AV51" s="467" t="e">
        <f>VLOOKUP($AK51,#REF!,AV$36,FALSE)</f>
        <v>#REF!</v>
      </c>
      <c r="AW51" s="467" t="e">
        <f>VLOOKUP($AK51,#REF!,AW$36,FALSE)</f>
        <v>#REF!</v>
      </c>
      <c r="AX51" s="467" t="e">
        <f>VLOOKUP($AK51,#REF!,AX$36,FALSE)</f>
        <v>#REF!</v>
      </c>
      <c r="AY51" s="467" t="e">
        <f>VLOOKUP($AK51,#REF!,AY$36,FALSE)</f>
        <v>#REF!</v>
      </c>
      <c r="AZ51" s="467" t="e">
        <f>VLOOKUP($AK51,#REF!,AZ$36,FALSE)</f>
        <v>#REF!</v>
      </c>
      <c r="BA51" s="467" t="e">
        <f>VLOOKUP($AK51,#REF!,BA$36,FALSE)</f>
        <v>#REF!</v>
      </c>
      <c r="BB51" s="467" t="e">
        <f>VLOOKUP($AK51,#REF!,BB$36,FALSE)</f>
        <v>#REF!</v>
      </c>
      <c r="BC51" s="467" t="e">
        <f>VLOOKUP($AK51,#REF!,BC$36,FALSE)</f>
        <v>#REF!</v>
      </c>
      <c r="BD51" s="467" t="e">
        <f>VLOOKUP($AK51,#REF!,BD$36,FALSE)</f>
        <v>#REF!</v>
      </c>
      <c r="BE51" s="467" t="e">
        <f>VLOOKUP($AK51,#REF!,BE$36,FALSE)</f>
        <v>#REF!</v>
      </c>
      <c r="BF51" s="467" t="e">
        <f>VLOOKUP($AK51,#REF!,BF$36,FALSE)</f>
        <v>#REF!</v>
      </c>
      <c r="BG51" s="467" t="e">
        <f>VLOOKUP($AK51,#REF!,BG$36,FALSE)</f>
        <v>#REF!</v>
      </c>
      <c r="BH51" s="467" t="e">
        <f>VLOOKUP($AK51,#REF!,BH$36,FALSE)</f>
        <v>#REF!</v>
      </c>
      <c r="BI51" s="467" t="e">
        <f>VLOOKUP($AK51,#REF!,BI$36,FALSE)</f>
        <v>#REF!</v>
      </c>
      <c r="BJ51" s="467" t="e">
        <f>VLOOKUP($AK51,#REF!,BJ$36,FALSE)</f>
        <v>#REF!</v>
      </c>
      <c r="BK51" s="467" t="e">
        <f>VLOOKUP($AK51,#REF!,BK$36,FALSE)</f>
        <v>#REF!</v>
      </c>
      <c r="BL51" s="467" t="e">
        <f>VLOOKUP($AK51,#REF!,BL$36,FALSE)</f>
        <v>#REF!</v>
      </c>
      <c r="BM51" s="467" t="e">
        <f>VLOOKUP($AK51,#REF!,BM$36,FALSE)</f>
        <v>#REF!</v>
      </c>
      <c r="BN51" s="467" t="e">
        <f>VLOOKUP($AK51,#REF!,BN$36,FALSE)</f>
        <v>#REF!</v>
      </c>
      <c r="BO51" s="467" t="e">
        <f>VLOOKUP($AK51,#REF!,BO$36,FALSE)</f>
        <v>#REF!</v>
      </c>
      <c r="BP51" s="467" t="e">
        <f>VLOOKUP($AK51,#REF!,BP$36,FALSE)</f>
        <v>#REF!</v>
      </c>
    </row>
    <row r="52" spans="1:68" ht="14.25" customHeight="1" x14ac:dyDescent="0.2">
      <c r="A52" s="171"/>
      <c r="B52" s="499"/>
      <c r="C52" s="499"/>
      <c r="D52" s="88"/>
      <c r="E52" s="88"/>
      <c r="F52" s="88"/>
      <c r="G52" s="88"/>
      <c r="H52" s="88"/>
      <c r="I52" s="88"/>
      <c r="J52" s="42"/>
      <c r="K52" s="44"/>
      <c r="L52" s="44"/>
      <c r="M52" s="44"/>
      <c r="N52" s="44"/>
      <c r="O52" s="37"/>
      <c r="P52" s="37"/>
      <c r="Q52" s="37"/>
      <c r="R52" s="37"/>
      <c r="S52" s="37"/>
      <c r="T52" s="37"/>
      <c r="U52" s="170"/>
      <c r="V52" s="189"/>
      <c r="W52" s="384"/>
      <c r="X52" s="402">
        <v>12</v>
      </c>
      <c r="Y52" s="220" t="str">
        <f t="shared" si="23"/>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21"/>
        <v>Slough</v>
      </c>
      <c r="AL52" s="201">
        <f t="shared" si="22"/>
        <v>48.684210526315795</v>
      </c>
      <c r="AM52" s="201">
        <f t="shared" si="22"/>
        <v>48.843187660668377</v>
      </c>
      <c r="AN52" s="201">
        <f t="shared" si="22"/>
        <v>48.872180451127818</v>
      </c>
      <c r="AO52" s="201">
        <f t="shared" si="22"/>
        <v>46.798029556650249</v>
      </c>
      <c r="AP52" s="201">
        <f t="shared" si="22"/>
        <v>45.887069506834763</v>
      </c>
      <c r="AQ52" s="202">
        <f t="shared" si="24"/>
        <v>19.5</v>
      </c>
      <c r="AR52" s="467" t="e">
        <f>VLOOKUP($AK52,#REF!,AR$36,FALSE)</f>
        <v>#REF!</v>
      </c>
      <c r="AS52" s="467" t="e">
        <f>VLOOKUP($AK52,#REF!,AS$36,FALSE)</f>
        <v>#REF!</v>
      </c>
      <c r="AT52" s="467" t="e">
        <f>VLOOKUP($AK52,#REF!,AT$36,FALSE)</f>
        <v>#REF!</v>
      </c>
      <c r="AU52" s="467" t="e">
        <f>VLOOKUP($AK52,#REF!,AU$36,FALSE)</f>
        <v>#REF!</v>
      </c>
      <c r="AV52" s="467" t="e">
        <f>VLOOKUP($AK52,#REF!,AV$36,FALSE)</f>
        <v>#REF!</v>
      </c>
      <c r="AW52" s="467" t="e">
        <f>VLOOKUP($AK52,#REF!,AW$36,FALSE)</f>
        <v>#REF!</v>
      </c>
      <c r="AX52" s="467" t="e">
        <f>VLOOKUP($AK52,#REF!,AX$36,FALSE)</f>
        <v>#REF!</v>
      </c>
      <c r="AY52" s="467" t="e">
        <f>VLOOKUP($AK52,#REF!,AY$36,FALSE)</f>
        <v>#REF!</v>
      </c>
      <c r="AZ52" s="467" t="e">
        <f>VLOOKUP($AK52,#REF!,AZ$36,FALSE)</f>
        <v>#REF!</v>
      </c>
      <c r="BA52" s="467" t="e">
        <f>VLOOKUP($AK52,#REF!,BA$36,FALSE)</f>
        <v>#REF!</v>
      </c>
      <c r="BB52" s="467" t="e">
        <f>VLOOKUP($AK52,#REF!,BB$36,FALSE)</f>
        <v>#REF!</v>
      </c>
      <c r="BC52" s="467" t="e">
        <f>VLOOKUP($AK52,#REF!,BC$36,FALSE)</f>
        <v>#REF!</v>
      </c>
      <c r="BD52" s="467" t="e">
        <f>VLOOKUP($AK52,#REF!,BD$36,FALSE)</f>
        <v>#REF!</v>
      </c>
      <c r="BE52" s="467" t="e">
        <f>VLOOKUP($AK52,#REF!,BE$36,FALSE)</f>
        <v>#REF!</v>
      </c>
      <c r="BF52" s="467" t="e">
        <f>VLOOKUP($AK52,#REF!,BF$36,FALSE)</f>
        <v>#REF!</v>
      </c>
      <c r="BG52" s="467" t="e">
        <f>VLOOKUP($AK52,#REF!,BG$36,FALSE)</f>
        <v>#REF!</v>
      </c>
      <c r="BH52" s="467" t="e">
        <f>VLOOKUP($AK52,#REF!,BH$36,FALSE)</f>
        <v>#REF!</v>
      </c>
      <c r="BI52" s="467" t="e">
        <f>VLOOKUP($AK52,#REF!,BI$36,FALSE)</f>
        <v>#REF!</v>
      </c>
      <c r="BJ52" s="467" t="e">
        <f>VLOOKUP($AK52,#REF!,BJ$36,FALSE)</f>
        <v>#REF!</v>
      </c>
      <c r="BK52" s="467" t="e">
        <f>VLOOKUP($AK52,#REF!,BK$36,FALSE)</f>
        <v>#REF!</v>
      </c>
      <c r="BL52" s="467" t="e">
        <f>VLOOKUP($AK52,#REF!,BL$36,FALSE)</f>
        <v>#REF!</v>
      </c>
      <c r="BM52" s="467" t="e">
        <f>VLOOKUP($AK52,#REF!,BM$36,FALSE)</f>
        <v>#REF!</v>
      </c>
      <c r="BN52" s="467" t="e">
        <f>VLOOKUP($AK52,#REF!,BN$36,FALSE)</f>
        <v>#REF!</v>
      </c>
      <c r="BO52" s="467" t="e">
        <f>VLOOKUP($AK52,#REF!,BO$36,FALSE)</f>
        <v>#REF!</v>
      </c>
      <c r="BP52" s="467" t="e">
        <f>VLOOKUP($AK52,#REF!,BP$36,FALSE)</f>
        <v>#REF!</v>
      </c>
    </row>
    <row r="53" spans="1:68" ht="14.25" customHeight="1" x14ac:dyDescent="0.2">
      <c r="A53" s="171"/>
      <c r="B53" s="499"/>
      <c r="C53" s="499"/>
      <c r="D53" s="88"/>
      <c r="E53" s="88"/>
      <c r="F53" s="88"/>
      <c r="G53" s="88"/>
      <c r="H53" s="88"/>
      <c r="I53" s="88"/>
      <c r="J53" s="42"/>
      <c r="K53" s="44"/>
      <c r="L53" s="44"/>
      <c r="M53" s="44"/>
      <c r="N53" s="44"/>
      <c r="O53" s="37"/>
      <c r="P53" s="37"/>
      <c r="Q53" s="37"/>
      <c r="R53" s="37"/>
      <c r="S53" s="37"/>
      <c r="T53" s="37"/>
      <c r="U53" s="170"/>
      <c r="V53" s="189"/>
      <c r="W53" s="384"/>
      <c r="X53" s="402">
        <v>13</v>
      </c>
      <c r="Y53" s="220" t="str">
        <f t="shared" si="23"/>
        <v>Slough</v>
      </c>
      <c r="Z53" s="86">
        <v>14</v>
      </c>
      <c r="AA53" s="221">
        <f>IF(H21&gt;0,IDACI!D20,0)</f>
        <v>34703</v>
      </c>
      <c r="AB53" s="221">
        <f>IF(H21&gt;0,IDACI!E20,0)</f>
        <v>6767.085</v>
      </c>
      <c r="AC53" s="100"/>
      <c r="AD53" s="100"/>
      <c r="AE53" s="100"/>
      <c r="AF53" s="100"/>
      <c r="AG53" s="100"/>
      <c r="AH53" s="100"/>
      <c r="AI53" s="363" t="b">
        <v>1</v>
      </c>
      <c r="AJ53" s="240" t="s">
        <v>93</v>
      </c>
      <c r="AK53" s="138" t="str">
        <f t="shared" si="21"/>
        <v>Somerset</v>
      </c>
      <c r="AL53" s="201">
        <f t="shared" si="22"/>
        <v>47.334558823529406</v>
      </c>
      <c r="AM53" s="201">
        <f t="shared" si="22"/>
        <v>45.036764705882348</v>
      </c>
      <c r="AN53" s="201">
        <f t="shared" si="22"/>
        <v>44.995408631772264</v>
      </c>
      <c r="AO53" s="201">
        <f t="shared" si="22"/>
        <v>46.245421245421248</v>
      </c>
      <c r="AP53" s="201">
        <f t="shared" si="22"/>
        <v>43.316888114757838</v>
      </c>
      <c r="AQ53" s="202">
        <f t="shared" si="24"/>
        <v>14.8</v>
      </c>
      <c r="AR53" s="467" t="e">
        <f>VLOOKUP($AK53,#REF!,AR$36,FALSE)</f>
        <v>#REF!</v>
      </c>
      <c r="AS53" s="467" t="e">
        <f>VLOOKUP($AK53,#REF!,AS$36,FALSE)</f>
        <v>#REF!</v>
      </c>
      <c r="AT53" s="467" t="e">
        <f>VLOOKUP($AK53,#REF!,AT$36,FALSE)</f>
        <v>#REF!</v>
      </c>
      <c r="AU53" s="467" t="e">
        <f>VLOOKUP($AK53,#REF!,AU$36,FALSE)</f>
        <v>#REF!</v>
      </c>
      <c r="AV53" s="467" t="e">
        <f>VLOOKUP($AK53,#REF!,AV$36,FALSE)</f>
        <v>#REF!</v>
      </c>
      <c r="AW53" s="467" t="e">
        <f>VLOOKUP($AK53,#REF!,AW$36,FALSE)</f>
        <v>#REF!</v>
      </c>
      <c r="AX53" s="467" t="e">
        <f>VLOOKUP($AK53,#REF!,AX$36,FALSE)</f>
        <v>#REF!</v>
      </c>
      <c r="AY53" s="467" t="e">
        <f>VLOOKUP($AK53,#REF!,AY$36,FALSE)</f>
        <v>#REF!</v>
      </c>
      <c r="AZ53" s="467" t="e">
        <f>VLOOKUP($AK53,#REF!,AZ$36,FALSE)</f>
        <v>#REF!</v>
      </c>
      <c r="BA53" s="467" t="e">
        <f>VLOOKUP($AK53,#REF!,BA$36,FALSE)</f>
        <v>#REF!</v>
      </c>
      <c r="BB53" s="467" t="e">
        <f>VLOOKUP($AK53,#REF!,BB$36,FALSE)</f>
        <v>#REF!</v>
      </c>
      <c r="BC53" s="467" t="e">
        <f>VLOOKUP($AK53,#REF!,BC$36,FALSE)</f>
        <v>#REF!</v>
      </c>
      <c r="BD53" s="467" t="e">
        <f>VLOOKUP($AK53,#REF!,BD$36,FALSE)</f>
        <v>#REF!</v>
      </c>
      <c r="BE53" s="467" t="e">
        <f>VLOOKUP($AK53,#REF!,BE$36,FALSE)</f>
        <v>#REF!</v>
      </c>
      <c r="BF53" s="467" t="e">
        <f>VLOOKUP($AK53,#REF!,BF$36,FALSE)</f>
        <v>#REF!</v>
      </c>
      <c r="BG53" s="467" t="e">
        <f>VLOOKUP($AK53,#REF!,BG$36,FALSE)</f>
        <v>#REF!</v>
      </c>
      <c r="BH53" s="467" t="e">
        <f>VLOOKUP($AK53,#REF!,BH$36,FALSE)</f>
        <v>#REF!</v>
      </c>
      <c r="BI53" s="467" t="e">
        <f>VLOOKUP($AK53,#REF!,BI$36,FALSE)</f>
        <v>#REF!</v>
      </c>
      <c r="BJ53" s="467" t="e">
        <f>VLOOKUP($AK53,#REF!,BJ$36,FALSE)</f>
        <v>#REF!</v>
      </c>
      <c r="BK53" s="467" t="e">
        <f>VLOOKUP($AK53,#REF!,BK$36,FALSE)</f>
        <v>#REF!</v>
      </c>
      <c r="BL53" s="467" t="e">
        <f>VLOOKUP($AK53,#REF!,BL$36,FALSE)</f>
        <v>#REF!</v>
      </c>
      <c r="BM53" s="467" t="e">
        <f>VLOOKUP($AK53,#REF!,BM$36,FALSE)</f>
        <v>#REF!</v>
      </c>
      <c r="BN53" s="467" t="e">
        <f>VLOOKUP($AK53,#REF!,BN$36,FALSE)</f>
        <v>#REF!</v>
      </c>
      <c r="BO53" s="467" t="e">
        <f>VLOOKUP($AK53,#REF!,BO$36,FALSE)</f>
        <v>#REF!</v>
      </c>
      <c r="BP53" s="467" t="e">
        <f>VLOOKUP($AK53,#REF!,BP$36,FALSE)</f>
        <v>#REF!</v>
      </c>
    </row>
    <row r="54" spans="1:68" ht="14.25" customHeight="1" x14ac:dyDescent="0.2">
      <c r="A54" s="171"/>
      <c r="B54" s="499"/>
      <c r="C54" s="499"/>
      <c r="D54" s="88"/>
      <c r="E54" s="88"/>
      <c r="F54" s="88"/>
      <c r="G54" s="88"/>
      <c r="H54" s="88"/>
      <c r="I54" s="88"/>
      <c r="J54" s="42"/>
      <c r="K54" s="44"/>
      <c r="L54" s="44"/>
      <c r="M54" s="44"/>
      <c r="N54" s="44"/>
      <c r="O54" s="37"/>
      <c r="P54" s="37"/>
      <c r="Q54" s="37"/>
      <c r="R54" s="37"/>
      <c r="S54" s="37"/>
      <c r="T54" s="37"/>
      <c r="U54" s="170"/>
      <c r="V54" s="189"/>
      <c r="W54" s="384"/>
      <c r="X54" s="402">
        <v>14</v>
      </c>
      <c r="Y54" s="220" t="str">
        <f t="shared" si="23"/>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21"/>
        <v>Southampton</v>
      </c>
      <c r="AL54" s="201">
        <f t="shared" si="22"/>
        <v>104.3010752688172</v>
      </c>
      <c r="AM54" s="201">
        <f t="shared" si="22"/>
        <v>105.48523206751054</v>
      </c>
      <c r="AN54" s="201">
        <f t="shared" si="22"/>
        <v>119.34156378600824</v>
      </c>
      <c r="AO54" s="201">
        <f t="shared" si="22"/>
        <v>119.91869918699187</v>
      </c>
      <c r="AP54" s="201">
        <f t="shared" si="22"/>
        <v>108.21426424320154</v>
      </c>
      <c r="AQ54" s="202">
        <f t="shared" si="24"/>
        <v>25</v>
      </c>
      <c r="AR54" s="467" t="e">
        <f>VLOOKUP($AK54,#REF!,AR$36,FALSE)</f>
        <v>#REF!</v>
      </c>
      <c r="AS54" s="467" t="e">
        <f>VLOOKUP($AK54,#REF!,AS$36,FALSE)</f>
        <v>#REF!</v>
      </c>
      <c r="AT54" s="467" t="e">
        <f>VLOOKUP($AK54,#REF!,AT$36,FALSE)</f>
        <v>#REF!</v>
      </c>
      <c r="AU54" s="467" t="e">
        <f>VLOOKUP($AK54,#REF!,AU$36,FALSE)</f>
        <v>#REF!</v>
      </c>
      <c r="AV54" s="467" t="e">
        <f>VLOOKUP($AK54,#REF!,AV$36,FALSE)</f>
        <v>#REF!</v>
      </c>
      <c r="AW54" s="467" t="e">
        <f>VLOOKUP($AK54,#REF!,AW$36,FALSE)</f>
        <v>#REF!</v>
      </c>
      <c r="AX54" s="467" t="e">
        <f>VLOOKUP($AK54,#REF!,AX$36,FALSE)</f>
        <v>#REF!</v>
      </c>
      <c r="AY54" s="467" t="e">
        <f>VLOOKUP($AK54,#REF!,AY$36,FALSE)</f>
        <v>#REF!</v>
      </c>
      <c r="AZ54" s="467" t="e">
        <f>VLOOKUP($AK54,#REF!,AZ$36,FALSE)</f>
        <v>#REF!</v>
      </c>
      <c r="BA54" s="467" t="e">
        <f>VLOOKUP($AK54,#REF!,BA$36,FALSE)</f>
        <v>#REF!</v>
      </c>
      <c r="BB54" s="467" t="e">
        <f>VLOOKUP($AK54,#REF!,BB$36,FALSE)</f>
        <v>#REF!</v>
      </c>
      <c r="BC54" s="467" t="e">
        <f>VLOOKUP($AK54,#REF!,BC$36,FALSE)</f>
        <v>#REF!</v>
      </c>
      <c r="BD54" s="467" t="e">
        <f>VLOOKUP($AK54,#REF!,BD$36,FALSE)</f>
        <v>#REF!</v>
      </c>
      <c r="BE54" s="467" t="e">
        <f>VLOOKUP($AK54,#REF!,BE$36,FALSE)</f>
        <v>#REF!</v>
      </c>
      <c r="BF54" s="467" t="e">
        <f>VLOOKUP($AK54,#REF!,BF$36,FALSE)</f>
        <v>#REF!</v>
      </c>
      <c r="BG54" s="467" t="e">
        <f>VLOOKUP($AK54,#REF!,BG$36,FALSE)</f>
        <v>#REF!</v>
      </c>
      <c r="BH54" s="467" t="e">
        <f>VLOOKUP($AK54,#REF!,BH$36,FALSE)</f>
        <v>#REF!</v>
      </c>
      <c r="BI54" s="467" t="e">
        <f>VLOOKUP($AK54,#REF!,BI$36,FALSE)</f>
        <v>#REF!</v>
      </c>
      <c r="BJ54" s="467" t="e">
        <f>VLOOKUP($AK54,#REF!,BJ$36,FALSE)</f>
        <v>#REF!</v>
      </c>
      <c r="BK54" s="467" t="e">
        <f>VLOOKUP($AK54,#REF!,BK$36,FALSE)</f>
        <v>#REF!</v>
      </c>
      <c r="BL54" s="467" t="e">
        <f>VLOOKUP($AK54,#REF!,BL$36,FALSE)</f>
        <v>#REF!</v>
      </c>
      <c r="BM54" s="467" t="e">
        <f>VLOOKUP($AK54,#REF!,BM$36,FALSE)</f>
        <v>#REF!</v>
      </c>
      <c r="BN54" s="467" t="e">
        <f>VLOOKUP($AK54,#REF!,BN$36,FALSE)</f>
        <v>#REF!</v>
      </c>
      <c r="BO54" s="467" t="e">
        <f>VLOOKUP($AK54,#REF!,BO$36,FALSE)</f>
        <v>#REF!</v>
      </c>
      <c r="BP54" s="467" t="e">
        <f>VLOOKUP($AK54,#REF!,BP$36,FALSE)</f>
        <v>#REF!</v>
      </c>
    </row>
    <row r="55" spans="1:68" ht="14.25" customHeight="1" x14ac:dyDescent="0.2">
      <c r="A55" s="171"/>
      <c r="B55" s="499"/>
      <c r="C55" s="499"/>
      <c r="D55" s="88"/>
      <c r="E55" s="88"/>
      <c r="F55" s="88"/>
      <c r="G55" s="88"/>
      <c r="H55" s="88"/>
      <c r="I55" s="88"/>
      <c r="J55" s="42"/>
      <c r="K55" s="44"/>
      <c r="L55" s="44"/>
      <c r="M55" s="44"/>
      <c r="N55" s="44"/>
      <c r="O55" s="37"/>
      <c r="P55" s="37"/>
      <c r="Q55" s="37"/>
      <c r="R55" s="37"/>
      <c r="S55" s="37"/>
      <c r="T55" s="37"/>
      <c r="U55" s="170"/>
      <c r="V55" s="189"/>
      <c r="W55" s="384"/>
      <c r="X55" s="402">
        <v>15</v>
      </c>
      <c r="Y55" s="220" t="str">
        <f t="shared" si="23"/>
        <v>Southampton</v>
      </c>
      <c r="Z55" s="86">
        <v>16</v>
      </c>
      <c r="AA55" s="221">
        <f>IF(H23&gt;0,IDACI!D22,0)</f>
        <v>42079</v>
      </c>
      <c r="AB55" s="221">
        <f>IF(H23&gt;0,IDACI!E22,0)</f>
        <v>10519.75</v>
      </c>
      <c r="AC55" s="100"/>
      <c r="AD55" s="100"/>
      <c r="AE55" s="100"/>
      <c r="AF55" s="100"/>
      <c r="AG55" s="100"/>
      <c r="AH55" s="100"/>
      <c r="AI55" s="363" t="b">
        <v>1</v>
      </c>
      <c r="AJ55" s="240" t="s">
        <v>8</v>
      </c>
      <c r="AK55" s="138" t="str">
        <f t="shared" si="21"/>
        <v>Surrey</v>
      </c>
      <c r="AL55" s="201">
        <f t="shared" si="22"/>
        <v>33.253205128205124</v>
      </c>
      <c r="AM55" s="201">
        <f t="shared" si="22"/>
        <v>31.547619047619047</v>
      </c>
      <c r="AN55" s="201">
        <f t="shared" si="22"/>
        <v>30.636292223095051</v>
      </c>
      <c r="AO55" s="201">
        <f t="shared" si="22"/>
        <v>33.93135725429017</v>
      </c>
      <c r="AP55" s="201">
        <f t="shared" si="22"/>
        <v>33.59086328518643</v>
      </c>
      <c r="AQ55" s="202">
        <f t="shared" si="24"/>
        <v>9.7000000000000011</v>
      </c>
      <c r="AR55" s="467" t="e">
        <f>VLOOKUP($AK55,#REF!,AR$36,FALSE)</f>
        <v>#REF!</v>
      </c>
      <c r="AS55" s="467" t="e">
        <f>VLOOKUP($AK55,#REF!,AS$36,FALSE)</f>
        <v>#REF!</v>
      </c>
      <c r="AT55" s="467" t="e">
        <f>VLOOKUP($AK55,#REF!,AT$36,FALSE)</f>
        <v>#REF!</v>
      </c>
      <c r="AU55" s="467" t="e">
        <f>VLOOKUP($AK55,#REF!,AU$36,FALSE)</f>
        <v>#REF!</v>
      </c>
      <c r="AV55" s="467" t="e">
        <f>VLOOKUP($AK55,#REF!,AV$36,FALSE)</f>
        <v>#REF!</v>
      </c>
      <c r="AW55" s="467" t="e">
        <f>VLOOKUP($AK55,#REF!,AW$36,FALSE)</f>
        <v>#REF!</v>
      </c>
      <c r="AX55" s="467" t="e">
        <f>VLOOKUP($AK55,#REF!,AX$36,FALSE)</f>
        <v>#REF!</v>
      </c>
      <c r="AY55" s="467" t="e">
        <f>VLOOKUP($AK55,#REF!,AY$36,FALSE)</f>
        <v>#REF!</v>
      </c>
      <c r="AZ55" s="467" t="e">
        <f>VLOOKUP($AK55,#REF!,AZ$36,FALSE)</f>
        <v>#REF!</v>
      </c>
      <c r="BA55" s="467" t="e">
        <f>VLOOKUP($AK55,#REF!,BA$36,FALSE)</f>
        <v>#REF!</v>
      </c>
      <c r="BB55" s="467" t="e">
        <f>VLOOKUP($AK55,#REF!,BB$36,FALSE)</f>
        <v>#REF!</v>
      </c>
      <c r="BC55" s="467" t="e">
        <f>VLOOKUP($AK55,#REF!,BC$36,FALSE)</f>
        <v>#REF!</v>
      </c>
      <c r="BD55" s="467" t="e">
        <f>VLOOKUP($AK55,#REF!,BD$36,FALSE)</f>
        <v>#REF!</v>
      </c>
      <c r="BE55" s="467" t="e">
        <f>VLOOKUP($AK55,#REF!,BE$36,FALSE)</f>
        <v>#REF!</v>
      </c>
      <c r="BF55" s="467" t="e">
        <f>VLOOKUP($AK55,#REF!,BF$36,FALSE)</f>
        <v>#REF!</v>
      </c>
      <c r="BG55" s="467" t="e">
        <f>VLOOKUP($AK55,#REF!,BG$36,FALSE)</f>
        <v>#REF!</v>
      </c>
      <c r="BH55" s="467" t="e">
        <f>VLOOKUP($AK55,#REF!,BH$36,FALSE)</f>
        <v>#REF!</v>
      </c>
      <c r="BI55" s="467" t="e">
        <f>VLOOKUP($AK55,#REF!,BI$36,FALSE)</f>
        <v>#REF!</v>
      </c>
      <c r="BJ55" s="467" t="e">
        <f>VLOOKUP($AK55,#REF!,BJ$36,FALSE)</f>
        <v>#REF!</v>
      </c>
      <c r="BK55" s="467" t="e">
        <f>VLOOKUP($AK55,#REF!,BK$36,FALSE)</f>
        <v>#REF!</v>
      </c>
      <c r="BL55" s="467" t="e">
        <f>VLOOKUP($AK55,#REF!,BL$36,FALSE)</f>
        <v>#REF!</v>
      </c>
      <c r="BM55" s="467" t="e">
        <f>VLOOKUP($AK55,#REF!,BM$36,FALSE)</f>
        <v>#REF!</v>
      </c>
      <c r="BN55" s="467" t="e">
        <f>VLOOKUP($AK55,#REF!,BN$36,FALSE)</f>
        <v>#REF!</v>
      </c>
      <c r="BO55" s="467" t="e">
        <f>VLOOKUP($AK55,#REF!,BO$36,FALSE)</f>
        <v>#REF!</v>
      </c>
      <c r="BP55" s="467" t="e">
        <f>VLOOKUP($AK55,#REF!,BP$36,FALSE)</f>
        <v>#REF!</v>
      </c>
    </row>
    <row r="56" spans="1:68" ht="14.25" customHeight="1" x14ac:dyDescent="0.2">
      <c r="A56" s="366"/>
      <c r="B56" s="499"/>
      <c r="C56" s="499"/>
      <c r="D56" s="88"/>
      <c r="E56" s="88"/>
      <c r="F56" s="88"/>
      <c r="G56" s="88"/>
      <c r="H56" s="88"/>
      <c r="I56" s="88"/>
      <c r="J56" s="42"/>
      <c r="K56" s="44"/>
      <c r="L56" s="44"/>
      <c r="M56" s="44"/>
      <c r="N56" s="44"/>
      <c r="O56" s="37"/>
      <c r="P56" s="37"/>
      <c r="Q56" s="37"/>
      <c r="R56" s="37"/>
      <c r="S56" s="37"/>
      <c r="T56" s="37"/>
      <c r="U56" s="170"/>
      <c r="V56" s="189"/>
      <c r="W56" s="384"/>
      <c r="X56" s="402">
        <v>16</v>
      </c>
      <c r="Y56" s="220" t="str">
        <f t="shared" si="23"/>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21"/>
        <v>Swindon</v>
      </c>
      <c r="AL56" s="201">
        <f t="shared" si="22"/>
        <v>52.742616033755269</v>
      </c>
      <c r="AM56" s="201">
        <f t="shared" si="22"/>
        <v>53.235908141962419</v>
      </c>
      <c r="AN56" s="201">
        <f t="shared" si="22"/>
        <v>51.440329218106996</v>
      </c>
      <c r="AO56" s="201">
        <f t="shared" si="22"/>
        <v>59.183673469387756</v>
      </c>
      <c r="AP56" s="201">
        <f t="shared" si="22"/>
        <v>65.707007399619911</v>
      </c>
      <c r="AQ56" s="202">
        <f t="shared" si="24"/>
        <v>17.2</v>
      </c>
      <c r="AR56" s="467" t="e">
        <f>VLOOKUP($AK56,#REF!,AR$36,FALSE)</f>
        <v>#REF!</v>
      </c>
      <c r="AS56" s="467" t="e">
        <f>VLOOKUP($AK56,#REF!,AS$36,FALSE)</f>
        <v>#REF!</v>
      </c>
      <c r="AT56" s="467" t="e">
        <f>VLOOKUP($AK56,#REF!,AT$36,FALSE)</f>
        <v>#REF!</v>
      </c>
      <c r="AU56" s="467" t="e">
        <f>VLOOKUP($AK56,#REF!,AU$36,FALSE)</f>
        <v>#REF!</v>
      </c>
      <c r="AV56" s="467" t="e">
        <f>VLOOKUP($AK56,#REF!,AV$36,FALSE)</f>
        <v>#REF!</v>
      </c>
      <c r="AW56" s="467" t="e">
        <f>VLOOKUP($AK56,#REF!,AW$36,FALSE)</f>
        <v>#REF!</v>
      </c>
      <c r="AX56" s="467" t="e">
        <f>VLOOKUP($AK56,#REF!,AX$36,FALSE)</f>
        <v>#REF!</v>
      </c>
      <c r="AY56" s="467" t="e">
        <f>VLOOKUP($AK56,#REF!,AY$36,FALSE)</f>
        <v>#REF!</v>
      </c>
      <c r="AZ56" s="467" t="e">
        <f>VLOOKUP($AK56,#REF!,AZ$36,FALSE)</f>
        <v>#REF!</v>
      </c>
      <c r="BA56" s="467" t="e">
        <f>VLOOKUP($AK56,#REF!,BA$36,FALSE)</f>
        <v>#REF!</v>
      </c>
      <c r="BB56" s="467" t="e">
        <f>VLOOKUP($AK56,#REF!,BB$36,FALSE)</f>
        <v>#REF!</v>
      </c>
      <c r="BC56" s="467" t="e">
        <f>VLOOKUP($AK56,#REF!,BC$36,FALSE)</f>
        <v>#REF!</v>
      </c>
      <c r="BD56" s="467" t="e">
        <f>VLOOKUP($AK56,#REF!,BD$36,FALSE)</f>
        <v>#REF!</v>
      </c>
      <c r="BE56" s="467" t="e">
        <f>VLOOKUP($AK56,#REF!,BE$36,FALSE)</f>
        <v>#REF!</v>
      </c>
      <c r="BF56" s="467" t="e">
        <f>VLOOKUP($AK56,#REF!,BF$36,FALSE)</f>
        <v>#REF!</v>
      </c>
      <c r="BG56" s="467" t="e">
        <f>VLOOKUP($AK56,#REF!,BG$36,FALSE)</f>
        <v>#REF!</v>
      </c>
      <c r="BH56" s="467" t="e">
        <f>VLOOKUP($AK56,#REF!,BH$36,FALSE)</f>
        <v>#REF!</v>
      </c>
      <c r="BI56" s="467" t="e">
        <f>VLOOKUP($AK56,#REF!,BI$36,FALSE)</f>
        <v>#REF!</v>
      </c>
      <c r="BJ56" s="467" t="e">
        <f>VLOOKUP($AK56,#REF!,BJ$36,FALSE)</f>
        <v>#REF!</v>
      </c>
      <c r="BK56" s="467" t="e">
        <f>VLOOKUP($AK56,#REF!,BK$36,FALSE)</f>
        <v>#REF!</v>
      </c>
      <c r="BL56" s="467" t="e">
        <f>VLOOKUP($AK56,#REF!,BL$36,FALSE)</f>
        <v>#REF!</v>
      </c>
      <c r="BM56" s="467" t="e">
        <f>VLOOKUP($AK56,#REF!,BM$36,FALSE)</f>
        <v>#REF!</v>
      </c>
      <c r="BN56" s="467" t="e">
        <f>VLOOKUP($AK56,#REF!,BN$36,FALSE)</f>
        <v>#REF!</v>
      </c>
      <c r="BO56" s="467" t="e">
        <f>VLOOKUP($AK56,#REF!,BO$36,FALSE)</f>
        <v>#REF!</v>
      </c>
      <c r="BP56" s="467" t="e">
        <f>VLOOKUP($AK56,#REF!,BP$36,FALSE)</f>
        <v>#REF!</v>
      </c>
    </row>
    <row r="57" spans="1:68" ht="14.25" customHeight="1" x14ac:dyDescent="0.2">
      <c r="A57" s="366"/>
      <c r="B57" s="499"/>
      <c r="C57" s="499"/>
      <c r="D57" s="88"/>
      <c r="E57" s="88"/>
      <c r="F57" s="88"/>
      <c r="G57" s="88"/>
      <c r="H57" s="88"/>
      <c r="I57" s="88"/>
      <c r="J57" s="42"/>
      <c r="K57" s="44"/>
      <c r="L57" s="44"/>
      <c r="M57" s="44"/>
      <c r="N57" s="44"/>
      <c r="O57" s="37"/>
      <c r="P57" s="37"/>
      <c r="Q57" s="37"/>
      <c r="R57" s="37"/>
      <c r="S57" s="37"/>
      <c r="T57" s="37"/>
      <c r="U57" s="170"/>
      <c r="V57" s="189"/>
      <c r="W57" s="384"/>
      <c r="X57" s="402">
        <v>17</v>
      </c>
      <c r="Y57" s="220" t="str">
        <f t="shared" si="23"/>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21"/>
        <v>Torbay</v>
      </c>
      <c r="AL57" s="201">
        <f t="shared" si="22"/>
        <v>122.48995983935743</v>
      </c>
      <c r="AM57" s="201">
        <f t="shared" si="22"/>
        <v>127.01612903225806</v>
      </c>
      <c r="AN57" s="201">
        <f t="shared" si="22"/>
        <v>121.51394422310757</v>
      </c>
      <c r="AO57" s="201">
        <f t="shared" si="22"/>
        <v>111.11111111111111</v>
      </c>
      <c r="AP57" s="201">
        <f t="shared" si="22"/>
        <v>112.32412406889212</v>
      </c>
      <c r="AQ57" s="202">
        <f t="shared" si="24"/>
        <v>24.1</v>
      </c>
      <c r="AR57" s="467" t="e">
        <f>VLOOKUP($AK57,#REF!,AR$36,FALSE)</f>
        <v>#REF!</v>
      </c>
      <c r="AS57" s="467" t="e">
        <f>VLOOKUP($AK57,#REF!,AS$36,FALSE)</f>
        <v>#REF!</v>
      </c>
      <c r="AT57" s="467" t="e">
        <f>VLOOKUP($AK57,#REF!,AT$36,FALSE)</f>
        <v>#REF!</v>
      </c>
      <c r="AU57" s="467" t="e">
        <f>VLOOKUP($AK57,#REF!,AU$36,FALSE)</f>
        <v>#REF!</v>
      </c>
      <c r="AV57" s="467" t="e">
        <f>VLOOKUP($AK57,#REF!,AV$36,FALSE)</f>
        <v>#REF!</v>
      </c>
      <c r="AW57" s="467" t="e">
        <f>VLOOKUP($AK57,#REF!,AW$36,FALSE)</f>
        <v>#REF!</v>
      </c>
      <c r="AX57" s="467" t="e">
        <f>VLOOKUP($AK57,#REF!,AX$36,FALSE)</f>
        <v>#REF!</v>
      </c>
      <c r="AY57" s="467" t="e">
        <f>VLOOKUP($AK57,#REF!,AY$36,FALSE)</f>
        <v>#REF!</v>
      </c>
      <c r="AZ57" s="467" t="e">
        <f>VLOOKUP($AK57,#REF!,AZ$36,FALSE)</f>
        <v>#REF!</v>
      </c>
      <c r="BA57" s="467" t="e">
        <f>VLOOKUP($AK57,#REF!,BA$36,FALSE)</f>
        <v>#REF!</v>
      </c>
      <c r="BB57" s="467" t="e">
        <f>VLOOKUP($AK57,#REF!,BB$36,FALSE)</f>
        <v>#REF!</v>
      </c>
      <c r="BC57" s="467" t="e">
        <f>VLOOKUP($AK57,#REF!,BC$36,FALSE)</f>
        <v>#REF!</v>
      </c>
      <c r="BD57" s="467" t="e">
        <f>VLOOKUP($AK57,#REF!,BD$36,FALSE)</f>
        <v>#REF!</v>
      </c>
      <c r="BE57" s="467" t="e">
        <f>VLOOKUP($AK57,#REF!,BE$36,FALSE)</f>
        <v>#REF!</v>
      </c>
      <c r="BF57" s="467" t="e">
        <f>VLOOKUP($AK57,#REF!,BF$36,FALSE)</f>
        <v>#REF!</v>
      </c>
      <c r="BG57" s="467" t="e">
        <f>VLOOKUP($AK57,#REF!,BG$36,FALSE)</f>
        <v>#REF!</v>
      </c>
      <c r="BH57" s="467" t="e">
        <f>VLOOKUP($AK57,#REF!,BH$36,FALSE)</f>
        <v>#REF!</v>
      </c>
      <c r="BI57" s="467" t="e">
        <f>VLOOKUP($AK57,#REF!,BI$36,FALSE)</f>
        <v>#REF!</v>
      </c>
      <c r="BJ57" s="467" t="e">
        <f>VLOOKUP($AK57,#REF!,BJ$36,FALSE)</f>
        <v>#REF!</v>
      </c>
      <c r="BK57" s="467" t="e">
        <f>VLOOKUP($AK57,#REF!,BK$36,FALSE)</f>
        <v>#REF!</v>
      </c>
      <c r="BL57" s="467" t="e">
        <f>VLOOKUP($AK57,#REF!,BL$36,FALSE)</f>
        <v>#REF!</v>
      </c>
      <c r="BM57" s="467" t="e">
        <f>VLOOKUP($AK57,#REF!,BM$36,FALSE)</f>
        <v>#REF!</v>
      </c>
      <c r="BN57" s="467" t="e">
        <f>VLOOKUP($AK57,#REF!,BN$36,FALSE)</f>
        <v>#REF!</v>
      </c>
      <c r="BO57" s="467" t="e">
        <f>VLOOKUP($AK57,#REF!,BO$36,FALSE)</f>
        <v>#REF!</v>
      </c>
      <c r="BP57" s="467" t="e">
        <f>VLOOKUP($AK57,#REF!,BP$36,FALSE)</f>
        <v>#REF!</v>
      </c>
    </row>
    <row r="58" spans="1:68" ht="14.25" customHeight="1" x14ac:dyDescent="0.2">
      <c r="A58" s="171"/>
      <c r="B58" s="499"/>
      <c r="C58" s="499"/>
      <c r="D58" s="88"/>
      <c r="E58" s="88"/>
      <c r="F58" s="88"/>
      <c r="G58" s="88"/>
      <c r="H58" s="88"/>
      <c r="I58" s="88"/>
      <c r="J58" s="42"/>
      <c r="K58" s="44"/>
      <c r="L58" s="44"/>
      <c r="M58" s="44"/>
      <c r="N58" s="44"/>
      <c r="O58" s="37"/>
      <c r="P58" s="37"/>
      <c r="Q58" s="37"/>
      <c r="R58" s="37"/>
      <c r="S58" s="37"/>
      <c r="T58" s="37"/>
      <c r="U58" s="170"/>
      <c r="V58" s="189"/>
      <c r="W58" s="384"/>
      <c r="X58" s="402">
        <v>18</v>
      </c>
      <c r="Y58" s="220" t="str">
        <f t="shared" si="23"/>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21"/>
        <v>West Berkshire</v>
      </c>
      <c r="AL58" s="201">
        <f t="shared" si="22"/>
        <v>40.389972144846801</v>
      </c>
      <c r="AM58" s="201">
        <f t="shared" si="22"/>
        <v>43.417366946778714</v>
      </c>
      <c r="AN58" s="201">
        <f t="shared" si="22"/>
        <v>47.752808988764045</v>
      </c>
      <c r="AO58" s="201">
        <f t="shared" si="22"/>
        <v>43.417366946778714</v>
      </c>
      <c r="AP58" s="201">
        <f t="shared" si="22"/>
        <v>44.529793214772752</v>
      </c>
      <c r="AQ58" s="202">
        <f t="shared" si="24"/>
        <v>10.4</v>
      </c>
      <c r="AR58" s="467" t="e">
        <f>VLOOKUP($AK58,#REF!,AR$36,FALSE)</f>
        <v>#REF!</v>
      </c>
      <c r="AS58" s="467" t="e">
        <f>VLOOKUP($AK58,#REF!,AS$36,FALSE)</f>
        <v>#REF!</v>
      </c>
      <c r="AT58" s="467" t="e">
        <f>VLOOKUP($AK58,#REF!,AT$36,FALSE)</f>
        <v>#REF!</v>
      </c>
      <c r="AU58" s="467" t="e">
        <f>VLOOKUP($AK58,#REF!,AU$36,FALSE)</f>
        <v>#REF!</v>
      </c>
      <c r="AV58" s="467" t="e">
        <f>VLOOKUP($AK58,#REF!,AV$36,FALSE)</f>
        <v>#REF!</v>
      </c>
      <c r="AW58" s="467" t="e">
        <f>VLOOKUP($AK58,#REF!,AW$36,FALSE)</f>
        <v>#REF!</v>
      </c>
      <c r="AX58" s="467" t="e">
        <f>VLOOKUP($AK58,#REF!,AX$36,FALSE)</f>
        <v>#REF!</v>
      </c>
      <c r="AY58" s="467" t="e">
        <f>VLOOKUP($AK58,#REF!,AY$36,FALSE)</f>
        <v>#REF!</v>
      </c>
      <c r="AZ58" s="467" t="e">
        <f>VLOOKUP($AK58,#REF!,AZ$36,FALSE)</f>
        <v>#REF!</v>
      </c>
      <c r="BA58" s="467" t="e">
        <f>VLOOKUP($AK58,#REF!,BA$36,FALSE)</f>
        <v>#REF!</v>
      </c>
      <c r="BB58" s="467" t="e">
        <f>VLOOKUP($AK58,#REF!,BB$36,FALSE)</f>
        <v>#REF!</v>
      </c>
      <c r="BC58" s="467" t="e">
        <f>VLOOKUP($AK58,#REF!,BC$36,FALSE)</f>
        <v>#REF!</v>
      </c>
      <c r="BD58" s="467" t="e">
        <f>VLOOKUP($AK58,#REF!,BD$36,FALSE)</f>
        <v>#REF!</v>
      </c>
      <c r="BE58" s="467" t="e">
        <f>VLOOKUP($AK58,#REF!,BE$36,FALSE)</f>
        <v>#REF!</v>
      </c>
      <c r="BF58" s="467" t="e">
        <f>VLOOKUP($AK58,#REF!,BF$36,FALSE)</f>
        <v>#REF!</v>
      </c>
      <c r="BG58" s="467" t="e">
        <f>VLOOKUP($AK58,#REF!,BG$36,FALSE)</f>
        <v>#REF!</v>
      </c>
      <c r="BH58" s="467" t="e">
        <f>VLOOKUP($AK58,#REF!,BH$36,FALSE)</f>
        <v>#REF!</v>
      </c>
      <c r="BI58" s="467" t="e">
        <f>VLOOKUP($AK58,#REF!,BI$36,FALSE)</f>
        <v>#REF!</v>
      </c>
      <c r="BJ58" s="467" t="e">
        <f>VLOOKUP($AK58,#REF!,BJ$36,FALSE)</f>
        <v>#REF!</v>
      </c>
      <c r="BK58" s="467" t="e">
        <f>VLOOKUP($AK58,#REF!,BK$36,FALSE)</f>
        <v>#REF!</v>
      </c>
      <c r="BL58" s="467" t="e">
        <f>VLOOKUP($AK58,#REF!,BL$36,FALSE)</f>
        <v>#REF!</v>
      </c>
      <c r="BM58" s="467" t="e">
        <f>VLOOKUP($AK58,#REF!,BM$36,FALSE)</f>
        <v>#REF!</v>
      </c>
      <c r="BN58" s="467" t="e">
        <f>VLOOKUP($AK58,#REF!,BN$36,FALSE)</f>
        <v>#REF!</v>
      </c>
      <c r="BO58" s="467" t="e">
        <f>VLOOKUP($AK58,#REF!,BO$36,FALSE)</f>
        <v>#REF!</v>
      </c>
      <c r="BP58" s="467" t="e">
        <f>VLOOKUP($AK58,#REF!,BP$36,FALSE)</f>
        <v>#REF!</v>
      </c>
    </row>
    <row r="59" spans="1:68" ht="14.25" customHeight="1" x14ac:dyDescent="0.2">
      <c r="A59" s="171"/>
      <c r="B59" s="499"/>
      <c r="C59" s="499"/>
      <c r="D59" s="88"/>
      <c r="E59" s="88"/>
      <c r="F59" s="88"/>
      <c r="G59" s="88"/>
      <c r="H59" s="88"/>
      <c r="I59" s="88"/>
      <c r="J59" s="42"/>
      <c r="K59" s="44"/>
      <c r="L59" s="44"/>
      <c r="M59" s="44"/>
      <c r="N59" s="44"/>
      <c r="O59" s="37"/>
      <c r="P59" s="37"/>
      <c r="Q59" s="37"/>
      <c r="R59" s="37"/>
      <c r="S59" s="37"/>
      <c r="T59" s="37"/>
      <c r="U59" s="170"/>
      <c r="V59" s="189"/>
      <c r="W59" s="384"/>
      <c r="X59" s="402">
        <v>19</v>
      </c>
      <c r="Y59" s="220" t="str">
        <f t="shared" si="23"/>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21"/>
        <v>West Sussex</v>
      </c>
      <c r="AL59" s="201">
        <f t="shared" si="22"/>
        <v>40.45893719806763</v>
      </c>
      <c r="AM59" s="201">
        <f t="shared" si="22"/>
        <v>35.928143712574851</v>
      </c>
      <c r="AN59" s="201">
        <f t="shared" si="22"/>
        <v>38.210900473933648</v>
      </c>
      <c r="AO59" s="201">
        <f t="shared" si="22"/>
        <v>37.558685446009392</v>
      </c>
      <c r="AP59" s="201">
        <f t="shared" si="22"/>
        <v>38.716588748318884</v>
      </c>
      <c r="AQ59" s="202">
        <f t="shared" si="24"/>
        <v>12.9</v>
      </c>
      <c r="AR59" s="467" t="e">
        <f>VLOOKUP($AK59,#REF!,AR$36,FALSE)</f>
        <v>#REF!</v>
      </c>
      <c r="AS59" s="467" t="e">
        <f>VLOOKUP($AK59,#REF!,AS$36,FALSE)</f>
        <v>#REF!</v>
      </c>
      <c r="AT59" s="467" t="e">
        <f>VLOOKUP($AK59,#REF!,AT$36,FALSE)</f>
        <v>#REF!</v>
      </c>
      <c r="AU59" s="467" t="e">
        <f>VLOOKUP($AK59,#REF!,AU$36,FALSE)</f>
        <v>#REF!</v>
      </c>
      <c r="AV59" s="467" t="e">
        <f>VLOOKUP($AK59,#REF!,AV$36,FALSE)</f>
        <v>#REF!</v>
      </c>
      <c r="AW59" s="467" t="e">
        <f>VLOOKUP($AK59,#REF!,AW$36,FALSE)</f>
        <v>#REF!</v>
      </c>
      <c r="AX59" s="467" t="e">
        <f>VLOOKUP($AK59,#REF!,AX$36,FALSE)</f>
        <v>#REF!</v>
      </c>
      <c r="AY59" s="467" t="e">
        <f>VLOOKUP($AK59,#REF!,AY$36,FALSE)</f>
        <v>#REF!</v>
      </c>
      <c r="AZ59" s="467" t="e">
        <f>VLOOKUP($AK59,#REF!,AZ$36,FALSE)</f>
        <v>#REF!</v>
      </c>
      <c r="BA59" s="467" t="e">
        <f>VLOOKUP($AK59,#REF!,BA$36,FALSE)</f>
        <v>#REF!</v>
      </c>
      <c r="BB59" s="467" t="e">
        <f>VLOOKUP($AK59,#REF!,BB$36,FALSE)</f>
        <v>#REF!</v>
      </c>
      <c r="BC59" s="467" t="e">
        <f>VLOOKUP($AK59,#REF!,BC$36,FALSE)</f>
        <v>#REF!</v>
      </c>
      <c r="BD59" s="467" t="e">
        <f>VLOOKUP($AK59,#REF!,BD$36,FALSE)</f>
        <v>#REF!</v>
      </c>
      <c r="BE59" s="467" t="e">
        <f>VLOOKUP($AK59,#REF!,BE$36,FALSE)</f>
        <v>#REF!</v>
      </c>
      <c r="BF59" s="467" t="e">
        <f>VLOOKUP($AK59,#REF!,BF$36,FALSE)</f>
        <v>#REF!</v>
      </c>
      <c r="BG59" s="467" t="e">
        <f>VLOOKUP($AK59,#REF!,BG$36,FALSE)</f>
        <v>#REF!</v>
      </c>
      <c r="BH59" s="467" t="e">
        <f>VLOOKUP($AK59,#REF!,BH$36,FALSE)</f>
        <v>#REF!</v>
      </c>
      <c r="BI59" s="467" t="e">
        <f>VLOOKUP($AK59,#REF!,BI$36,FALSE)</f>
        <v>#REF!</v>
      </c>
      <c r="BJ59" s="467" t="e">
        <f>VLOOKUP($AK59,#REF!,BJ$36,FALSE)</f>
        <v>#REF!</v>
      </c>
      <c r="BK59" s="467" t="e">
        <f>VLOOKUP($AK59,#REF!,BK$36,FALSE)</f>
        <v>#REF!</v>
      </c>
      <c r="BL59" s="467" t="e">
        <f>VLOOKUP($AK59,#REF!,BL$36,FALSE)</f>
        <v>#REF!</v>
      </c>
      <c r="BM59" s="467" t="e">
        <f>VLOOKUP($AK59,#REF!,BM$36,FALSE)</f>
        <v>#REF!</v>
      </c>
      <c r="BN59" s="467" t="e">
        <f>VLOOKUP($AK59,#REF!,BN$36,FALSE)</f>
        <v>#REF!</v>
      </c>
      <c r="BO59" s="467" t="e">
        <f>VLOOKUP($AK59,#REF!,BO$36,FALSE)</f>
        <v>#REF!</v>
      </c>
      <c r="BP59" s="467" t="e">
        <f>VLOOKUP($AK59,#REF!,BP$36,FALSE)</f>
        <v>#REF!</v>
      </c>
    </row>
    <row r="60" spans="1:68" s="124" customFormat="1" ht="14.25" customHeight="1" x14ac:dyDescent="0.2">
      <c r="A60" s="171"/>
      <c r="B60" s="499"/>
      <c r="C60" s="499"/>
      <c r="D60" s="88"/>
      <c r="E60" s="88"/>
      <c r="F60" s="88"/>
      <c r="G60" s="88"/>
      <c r="H60" s="88"/>
      <c r="I60" s="88"/>
      <c r="J60" s="42"/>
      <c r="K60" s="44"/>
      <c r="L60" s="44"/>
      <c r="M60" s="44"/>
      <c r="N60" s="44"/>
      <c r="O60" s="37"/>
      <c r="P60" s="37"/>
      <c r="Q60" s="37"/>
      <c r="R60" s="37"/>
      <c r="S60" s="37"/>
      <c r="T60" s="37"/>
      <c r="U60" s="170"/>
      <c r="V60" s="189"/>
      <c r="W60" s="384"/>
      <c r="X60" s="402">
        <v>20</v>
      </c>
      <c r="Y60" s="220" t="str">
        <f t="shared" si="23"/>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21"/>
        <v>Windsor &amp; Maidenhead</v>
      </c>
      <c r="AL60" s="201">
        <f t="shared" si="22"/>
        <v>31.722054380664655</v>
      </c>
      <c r="AM60" s="201">
        <f t="shared" si="22"/>
        <v>31.531531531531531</v>
      </c>
      <c r="AN60" s="201">
        <f t="shared" si="22"/>
        <v>29.940119760479043</v>
      </c>
      <c r="AO60" s="201">
        <f t="shared" si="22"/>
        <v>26.706231454005934</v>
      </c>
      <c r="AP60" s="201">
        <f t="shared" si="22"/>
        <v>32.186329588014985</v>
      </c>
      <c r="AQ60" s="202">
        <f t="shared" si="24"/>
        <v>8.4</v>
      </c>
      <c r="AR60" s="467" t="e">
        <f>VLOOKUP($AK60,#REF!,AR$36,FALSE)</f>
        <v>#REF!</v>
      </c>
      <c r="AS60" s="467" t="e">
        <f>VLOOKUP($AK60,#REF!,AS$36,FALSE)</f>
        <v>#REF!</v>
      </c>
      <c r="AT60" s="467" t="e">
        <f>VLOOKUP($AK60,#REF!,AT$36,FALSE)</f>
        <v>#REF!</v>
      </c>
      <c r="AU60" s="467" t="e">
        <f>VLOOKUP($AK60,#REF!,AU$36,FALSE)</f>
        <v>#REF!</v>
      </c>
      <c r="AV60" s="467" t="e">
        <f>VLOOKUP($AK60,#REF!,AV$36,FALSE)</f>
        <v>#REF!</v>
      </c>
      <c r="AW60" s="467" t="e">
        <f>VLOOKUP($AK60,#REF!,AW$36,FALSE)</f>
        <v>#REF!</v>
      </c>
      <c r="AX60" s="467" t="e">
        <f>VLOOKUP($AK60,#REF!,AX$36,FALSE)</f>
        <v>#REF!</v>
      </c>
      <c r="AY60" s="467" t="e">
        <f>VLOOKUP($AK60,#REF!,AY$36,FALSE)</f>
        <v>#REF!</v>
      </c>
      <c r="AZ60" s="467" t="e">
        <f>VLOOKUP($AK60,#REF!,AZ$36,FALSE)</f>
        <v>#REF!</v>
      </c>
      <c r="BA60" s="467" t="e">
        <f>VLOOKUP($AK60,#REF!,BA$36,FALSE)</f>
        <v>#REF!</v>
      </c>
      <c r="BB60" s="467" t="e">
        <f>VLOOKUP($AK60,#REF!,BB$36,FALSE)</f>
        <v>#REF!</v>
      </c>
      <c r="BC60" s="467" t="e">
        <f>VLOOKUP($AK60,#REF!,BC$36,FALSE)</f>
        <v>#REF!</v>
      </c>
      <c r="BD60" s="467" t="e">
        <f>VLOOKUP($AK60,#REF!,BD$36,FALSE)</f>
        <v>#REF!</v>
      </c>
      <c r="BE60" s="467" t="e">
        <f>VLOOKUP($AK60,#REF!,BE$36,FALSE)</f>
        <v>#REF!</v>
      </c>
      <c r="BF60" s="467" t="e">
        <f>VLOOKUP($AK60,#REF!,BF$36,FALSE)</f>
        <v>#REF!</v>
      </c>
      <c r="BG60" s="467" t="e">
        <f>VLOOKUP($AK60,#REF!,BG$36,FALSE)</f>
        <v>#REF!</v>
      </c>
      <c r="BH60" s="467" t="e">
        <f>VLOOKUP($AK60,#REF!,BH$36,FALSE)</f>
        <v>#REF!</v>
      </c>
      <c r="BI60" s="467" t="e">
        <f>VLOOKUP($AK60,#REF!,BI$36,FALSE)</f>
        <v>#REF!</v>
      </c>
      <c r="BJ60" s="467" t="e">
        <f>VLOOKUP($AK60,#REF!,BJ$36,FALSE)</f>
        <v>#REF!</v>
      </c>
      <c r="BK60" s="467" t="e">
        <f>VLOOKUP($AK60,#REF!,BK$36,FALSE)</f>
        <v>#REF!</v>
      </c>
      <c r="BL60" s="467" t="e">
        <f>VLOOKUP($AK60,#REF!,BL$36,FALSE)</f>
        <v>#REF!</v>
      </c>
      <c r="BM60" s="467" t="e">
        <f>VLOOKUP($AK60,#REF!,BM$36,FALSE)</f>
        <v>#REF!</v>
      </c>
      <c r="BN60" s="467" t="e">
        <f>VLOOKUP($AK60,#REF!,BN$36,FALSE)</f>
        <v>#REF!</v>
      </c>
      <c r="BO60" s="467" t="e">
        <f>VLOOKUP($AK60,#REF!,BO$36,FALSE)</f>
        <v>#REF!</v>
      </c>
      <c r="BP60" s="467" t="e">
        <f>VLOOKUP($AK60,#REF!,BP$36,FALSE)</f>
        <v>#REF!</v>
      </c>
    </row>
    <row r="61" spans="1:68" s="124" customFormat="1" ht="14.25" customHeight="1" x14ac:dyDescent="0.2">
      <c r="A61" s="171"/>
      <c r="B61" s="499"/>
      <c r="C61" s="499"/>
      <c r="D61" s="88"/>
      <c r="E61" s="88"/>
      <c r="F61" s="88"/>
      <c r="G61" s="88"/>
      <c r="H61" s="88"/>
      <c r="I61" s="88"/>
      <c r="J61" s="42"/>
      <c r="K61" s="44"/>
      <c r="L61" s="44"/>
      <c r="M61" s="44"/>
      <c r="N61" s="44"/>
      <c r="O61" s="37"/>
      <c r="P61" s="37"/>
      <c r="Q61" s="37"/>
      <c r="R61" s="37"/>
      <c r="S61" s="37"/>
      <c r="T61" s="37"/>
      <c r="U61" s="170"/>
      <c r="V61" s="189"/>
      <c r="W61" s="384"/>
      <c r="X61" s="402">
        <v>21</v>
      </c>
      <c r="Y61" s="220" t="str">
        <f t="shared" si="23"/>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21"/>
        <v>Wokingham</v>
      </c>
      <c r="AL61" s="201">
        <f t="shared" si="22"/>
        <v>23.743016759776538</v>
      </c>
      <c r="AM61" s="201">
        <f t="shared" si="22"/>
        <v>19.337016574585636</v>
      </c>
      <c r="AN61" s="201">
        <f t="shared" si="22"/>
        <v>20.325203252032523</v>
      </c>
      <c r="AO61" s="201">
        <f t="shared" si="22"/>
        <v>21.447721179624669</v>
      </c>
      <c r="AP61" s="201">
        <f t="shared" si="22"/>
        <v>19.726978615955179</v>
      </c>
      <c r="AQ61" s="202">
        <f t="shared" si="24"/>
        <v>6.8000000000000007</v>
      </c>
      <c r="AR61" s="467" t="e">
        <f>VLOOKUP($AK61,#REF!,AR$36,FALSE)</f>
        <v>#REF!</v>
      </c>
      <c r="AS61" s="467" t="e">
        <f>VLOOKUP($AK61,#REF!,AS$36,FALSE)</f>
        <v>#REF!</v>
      </c>
      <c r="AT61" s="467" t="e">
        <f>VLOOKUP($AK61,#REF!,AT$36,FALSE)</f>
        <v>#REF!</v>
      </c>
      <c r="AU61" s="467" t="e">
        <f>VLOOKUP($AK61,#REF!,AU$36,FALSE)</f>
        <v>#REF!</v>
      </c>
      <c r="AV61" s="467" t="e">
        <f>VLOOKUP($AK61,#REF!,AV$36,FALSE)</f>
        <v>#REF!</v>
      </c>
      <c r="AW61" s="467" t="e">
        <f>VLOOKUP($AK61,#REF!,AW$36,FALSE)</f>
        <v>#REF!</v>
      </c>
      <c r="AX61" s="467" t="e">
        <f>VLOOKUP($AK61,#REF!,AX$36,FALSE)</f>
        <v>#REF!</v>
      </c>
      <c r="AY61" s="467" t="e">
        <f>VLOOKUP($AK61,#REF!,AY$36,FALSE)</f>
        <v>#REF!</v>
      </c>
      <c r="AZ61" s="467" t="e">
        <f>VLOOKUP($AK61,#REF!,AZ$36,FALSE)</f>
        <v>#REF!</v>
      </c>
      <c r="BA61" s="467" t="e">
        <f>VLOOKUP($AK61,#REF!,BA$36,FALSE)</f>
        <v>#REF!</v>
      </c>
      <c r="BB61" s="467" t="e">
        <f>VLOOKUP($AK61,#REF!,BB$36,FALSE)</f>
        <v>#REF!</v>
      </c>
      <c r="BC61" s="467" t="e">
        <f>VLOOKUP($AK61,#REF!,BC$36,FALSE)</f>
        <v>#REF!</v>
      </c>
      <c r="BD61" s="467" t="e">
        <f>VLOOKUP($AK61,#REF!,BD$36,FALSE)</f>
        <v>#REF!</v>
      </c>
      <c r="BE61" s="467" t="e">
        <f>VLOOKUP($AK61,#REF!,BE$36,FALSE)</f>
        <v>#REF!</v>
      </c>
      <c r="BF61" s="467" t="e">
        <f>VLOOKUP($AK61,#REF!,BF$36,FALSE)</f>
        <v>#REF!</v>
      </c>
      <c r="BG61" s="467" t="e">
        <f>VLOOKUP($AK61,#REF!,BG$36,FALSE)</f>
        <v>#REF!</v>
      </c>
      <c r="BH61" s="467" t="e">
        <f>VLOOKUP($AK61,#REF!,BH$36,FALSE)</f>
        <v>#REF!</v>
      </c>
      <c r="BI61" s="467" t="e">
        <f>VLOOKUP($AK61,#REF!,BI$36,FALSE)</f>
        <v>#REF!</v>
      </c>
      <c r="BJ61" s="467" t="e">
        <f>VLOOKUP($AK61,#REF!,BJ$36,FALSE)</f>
        <v>#REF!</v>
      </c>
      <c r="BK61" s="467" t="e">
        <f>VLOOKUP($AK61,#REF!,BK$36,FALSE)</f>
        <v>#REF!</v>
      </c>
      <c r="BL61" s="467" t="e">
        <f>VLOOKUP($AK61,#REF!,BL$36,FALSE)</f>
        <v>#REF!</v>
      </c>
      <c r="BM61" s="467" t="e">
        <f>VLOOKUP($AK61,#REF!,BM$36,FALSE)</f>
        <v>#REF!</v>
      </c>
      <c r="BN61" s="467" t="e">
        <f>VLOOKUP($AK61,#REF!,BN$36,FALSE)</f>
        <v>#REF!</v>
      </c>
      <c r="BO61" s="467" t="e">
        <f>VLOOKUP($AK61,#REF!,BO$36,FALSE)</f>
        <v>#REF!</v>
      </c>
      <c r="BP61" s="467" t="e">
        <f>VLOOKUP($AK61,#REF!,BP$36,FALSE)</f>
        <v>#REF!</v>
      </c>
    </row>
    <row r="62" spans="1:68" s="124" customFormat="1" ht="14.25" customHeight="1" x14ac:dyDescent="0.2">
      <c r="A62" s="171"/>
      <c r="B62" s="499"/>
      <c r="C62" s="499"/>
      <c r="D62" s="88"/>
      <c r="E62" s="88"/>
      <c r="F62" s="88"/>
      <c r="G62" s="88"/>
      <c r="H62" s="88"/>
      <c r="I62" s="88"/>
      <c r="J62" s="42"/>
      <c r="K62" s="44"/>
      <c r="L62" s="44"/>
      <c r="M62" s="44"/>
      <c r="N62" s="44"/>
      <c r="O62" s="37"/>
      <c r="P62" s="37"/>
      <c r="Q62" s="37"/>
      <c r="R62" s="37"/>
      <c r="S62" s="37"/>
      <c r="T62" s="37"/>
      <c r="U62" s="170"/>
      <c r="V62" s="189"/>
      <c r="W62" s="384"/>
      <c r="X62" s="402">
        <v>22</v>
      </c>
      <c r="Y62" s="220" t="str">
        <f t="shared" si="23"/>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21"/>
        <v>South East</v>
      </c>
      <c r="AL62" s="201">
        <f t="shared" si="22"/>
        <v>47.10531937620167</v>
      </c>
      <c r="AM62" s="201">
        <f t="shared" si="22"/>
        <v>47.434810260758958</v>
      </c>
      <c r="AN62" s="201">
        <f t="shared" si="22"/>
        <v>48.891923117319614</v>
      </c>
      <c r="AO62" s="201">
        <f t="shared" si="22"/>
        <v>51.50930608414577</v>
      </c>
      <c r="AP62" s="201">
        <f t="shared" si="22"/>
        <v>51.107157950602961</v>
      </c>
      <c r="AQ62" s="202">
        <f t="shared" si="24"/>
        <v>14.45223640702325</v>
      </c>
      <c r="AR62" s="467" t="e">
        <f>VLOOKUP($AK62,#REF!,AR$36,FALSE)</f>
        <v>#REF!</v>
      </c>
      <c r="AS62" s="467" t="e">
        <f>VLOOKUP($AK62,#REF!,AS$36,FALSE)</f>
        <v>#REF!</v>
      </c>
      <c r="AT62" s="467" t="e">
        <f>VLOOKUP($AK62,#REF!,AT$36,FALSE)</f>
        <v>#REF!</v>
      </c>
      <c r="AU62" s="467" t="e">
        <f>VLOOKUP($AK62,#REF!,AU$36,FALSE)</f>
        <v>#REF!</v>
      </c>
      <c r="AV62" s="467" t="e">
        <f>VLOOKUP($AK62,#REF!,AV$36,FALSE)</f>
        <v>#REF!</v>
      </c>
      <c r="AW62" s="467" t="e">
        <f>VLOOKUP($AK62,#REF!,AW$36,FALSE)</f>
        <v>#REF!</v>
      </c>
      <c r="AX62" s="467" t="e">
        <f>VLOOKUP($AK62,#REF!,AX$36,FALSE)</f>
        <v>#REF!</v>
      </c>
      <c r="AY62" s="467" t="e">
        <f>VLOOKUP($AK62,#REF!,AY$36,FALSE)</f>
        <v>#REF!</v>
      </c>
      <c r="AZ62" s="467" t="e">
        <f>VLOOKUP($AK62,#REF!,AZ$36,FALSE)</f>
        <v>#REF!</v>
      </c>
      <c r="BA62" s="467" t="e">
        <f>VLOOKUP($AK62,#REF!,BA$36,FALSE)</f>
        <v>#REF!</v>
      </c>
      <c r="BB62" s="467" t="e">
        <f>VLOOKUP($AK62,#REF!,BB$36,FALSE)</f>
        <v>#REF!</v>
      </c>
      <c r="BC62" s="467" t="e">
        <f>VLOOKUP($AK62,#REF!,BC$36,FALSE)</f>
        <v>#REF!</v>
      </c>
      <c r="BD62" s="467" t="e">
        <f>VLOOKUP($AK62,#REF!,BD$36,FALSE)</f>
        <v>#REF!</v>
      </c>
      <c r="BE62" s="467" t="e">
        <f>VLOOKUP($AK62,#REF!,BE$36,FALSE)</f>
        <v>#REF!</v>
      </c>
      <c r="BF62" s="467" t="e">
        <f>VLOOKUP($AK62,#REF!,BF$36,FALSE)</f>
        <v>#REF!</v>
      </c>
      <c r="BG62" s="467" t="e">
        <f>VLOOKUP($AK62,#REF!,BG$36,FALSE)</f>
        <v>#REF!</v>
      </c>
      <c r="BH62" s="467" t="e">
        <f>VLOOKUP($AK62,#REF!,BH$36,FALSE)</f>
        <v>#REF!</v>
      </c>
      <c r="BI62" s="467" t="e">
        <f>VLOOKUP($AK62,#REF!,BI$36,FALSE)</f>
        <v>#REF!</v>
      </c>
      <c r="BJ62" s="467" t="e">
        <f>VLOOKUP($AK62,#REF!,BJ$36,FALSE)</f>
        <v>#REF!</v>
      </c>
      <c r="BK62" s="467" t="e">
        <f>VLOOKUP($AK62,#REF!,BK$36,FALSE)</f>
        <v>#REF!</v>
      </c>
      <c r="BL62" s="467" t="e">
        <f>VLOOKUP($AK62,#REF!,BL$36,FALSE)</f>
        <v>#REF!</v>
      </c>
      <c r="BM62" s="467" t="e">
        <f>VLOOKUP($AK62,#REF!,BM$36,FALSE)</f>
        <v>#REF!</v>
      </c>
      <c r="BN62" s="467" t="e">
        <f>VLOOKUP($AK62,#REF!,BN$36,FALSE)</f>
        <v>#REF!</v>
      </c>
      <c r="BO62" s="467" t="e">
        <f>VLOOKUP($AK62,#REF!,BO$36,FALSE)</f>
        <v>#REF!</v>
      </c>
      <c r="BP62" s="467" t="e">
        <f>VLOOKUP($AK62,#REF!,BP$36,FALSE)</f>
        <v>#REF!</v>
      </c>
    </row>
    <row r="63" spans="1:68" s="124" customFormat="1" ht="14.25" customHeight="1" x14ac:dyDescent="0.2">
      <c r="A63" s="171"/>
      <c r="B63" s="499"/>
      <c r="C63" s="499"/>
      <c r="D63" s="88"/>
      <c r="E63" s="88"/>
      <c r="F63" s="88"/>
      <c r="G63" s="88"/>
      <c r="H63" s="88"/>
      <c r="I63" s="88"/>
      <c r="J63" s="42"/>
      <c r="K63" s="37"/>
      <c r="L63" s="163"/>
      <c r="M63" s="868" t="s">
        <v>67</v>
      </c>
      <c r="N63" s="869"/>
      <c r="O63" s="870"/>
      <c r="P63" s="500"/>
      <c r="Q63" s="871" t="s">
        <v>103</v>
      </c>
      <c r="R63" s="872"/>
      <c r="S63" s="872"/>
      <c r="T63" s="873"/>
      <c r="U63" s="170"/>
      <c r="V63" s="189"/>
      <c r="W63" s="384"/>
      <c r="X63" s="402">
        <v>23</v>
      </c>
      <c r="Y63" s="220" t="str">
        <f t="shared" si="23"/>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21"/>
        <v>England</v>
      </c>
      <c r="AL63" s="201">
        <f>VLOOKUP($AK63,$B$9:$O$32,AL$36,FALSE)</f>
        <v>59.7148497477517</v>
      </c>
      <c r="AM63" s="201">
        <f t="shared" ref="AM63:AP63" si="25">VLOOKUP($AK63,$B$9:$O$32,AM$36,FALSE)</f>
        <v>59.944768226920701</v>
      </c>
      <c r="AN63" s="201">
        <f t="shared" si="25"/>
        <v>59.939439426486196</v>
      </c>
      <c r="AO63" s="201">
        <f t="shared" si="25"/>
        <v>60.319064215312686</v>
      </c>
      <c r="AP63" s="201">
        <f t="shared" si="25"/>
        <v>61.661681774641359</v>
      </c>
      <c r="AQ63" s="202" t="e">
        <f t="shared" si="24"/>
        <v>#N/A</v>
      </c>
      <c r="AR63" s="467" t="e">
        <f>VLOOKUP($AK63,#REF!,AR$36,FALSE)</f>
        <v>#REF!</v>
      </c>
      <c r="AS63" s="467" t="e">
        <f>VLOOKUP($AK63,#REF!,AS$36,FALSE)</f>
        <v>#REF!</v>
      </c>
      <c r="AT63" s="467" t="e">
        <f>VLOOKUP($AK63,#REF!,AT$36,FALSE)</f>
        <v>#REF!</v>
      </c>
      <c r="AU63" s="467" t="e">
        <f>VLOOKUP($AK63,#REF!,AU$36,FALSE)</f>
        <v>#REF!</v>
      </c>
      <c r="AV63" s="467" t="e">
        <f>VLOOKUP($AK63,#REF!,AV$36,FALSE)</f>
        <v>#REF!</v>
      </c>
      <c r="AW63" s="467" t="e">
        <f>VLOOKUP($AK63,#REF!,AW$36,FALSE)</f>
        <v>#REF!</v>
      </c>
      <c r="AX63" s="467" t="e">
        <f>VLOOKUP($AK63,#REF!,AX$36,FALSE)</f>
        <v>#REF!</v>
      </c>
      <c r="AY63" s="467" t="e">
        <f>VLOOKUP($AK63,#REF!,AY$36,FALSE)</f>
        <v>#REF!</v>
      </c>
      <c r="AZ63" s="467" t="e">
        <f>VLOOKUP($AK63,#REF!,AZ$36,FALSE)</f>
        <v>#REF!</v>
      </c>
      <c r="BA63" s="467" t="e">
        <f>VLOOKUP($AK63,#REF!,BA$36,FALSE)</f>
        <v>#REF!</v>
      </c>
      <c r="BB63" s="467" t="e">
        <f>VLOOKUP($AK63,#REF!,BB$36,FALSE)</f>
        <v>#REF!</v>
      </c>
      <c r="BC63" s="467" t="e">
        <f>VLOOKUP($AK63,#REF!,BC$36,FALSE)</f>
        <v>#REF!</v>
      </c>
      <c r="BD63" s="467" t="e">
        <f>VLOOKUP($AK63,#REF!,BD$36,FALSE)</f>
        <v>#REF!</v>
      </c>
      <c r="BE63" s="467" t="e">
        <f>VLOOKUP($AK63,#REF!,BE$36,FALSE)</f>
        <v>#REF!</v>
      </c>
      <c r="BF63" s="467" t="e">
        <f>VLOOKUP($AK63,#REF!,BF$36,FALSE)</f>
        <v>#REF!</v>
      </c>
      <c r="BG63" s="467" t="e">
        <f>VLOOKUP($AK63,#REF!,BG$36,FALSE)</f>
        <v>#REF!</v>
      </c>
      <c r="BH63" s="467" t="e">
        <f>VLOOKUP($AK63,#REF!,BH$36,FALSE)</f>
        <v>#REF!</v>
      </c>
      <c r="BI63" s="467" t="e">
        <f>VLOOKUP($AK63,#REF!,BI$36,FALSE)</f>
        <v>#REF!</v>
      </c>
      <c r="BJ63" s="467" t="e">
        <f>VLOOKUP($AK63,#REF!,BJ$36,FALSE)</f>
        <v>#REF!</v>
      </c>
      <c r="BK63" s="467" t="e">
        <f>VLOOKUP($AK63,#REF!,BK$36,FALSE)</f>
        <v>#REF!</v>
      </c>
      <c r="BL63" s="467" t="e">
        <f>VLOOKUP($AK63,#REF!,BL$36,FALSE)</f>
        <v>#REF!</v>
      </c>
      <c r="BM63" s="467" t="e">
        <f>VLOOKUP($AK63,#REF!,BM$36,FALSE)</f>
        <v>#REF!</v>
      </c>
      <c r="BN63" s="467" t="e">
        <f>VLOOKUP($AK63,#REF!,BN$36,FALSE)</f>
        <v>#REF!</v>
      </c>
      <c r="BO63" s="467" t="e">
        <f>VLOOKUP($AK63,#REF!,BO$36,FALSE)</f>
        <v>#REF!</v>
      </c>
      <c r="BP63" s="467" t="e">
        <f>VLOOKUP($AK63,#REF!,BP$36,FALSE)</f>
        <v>#REF!</v>
      </c>
    </row>
    <row r="64" spans="1:68" s="124" customFormat="1" ht="11.25" customHeight="1" x14ac:dyDescent="0.2">
      <c r="A64" s="171"/>
      <c r="B64" s="499"/>
      <c r="C64" s="499"/>
      <c r="D64" s="88"/>
      <c r="E64" s="88"/>
      <c r="F64" s="88"/>
      <c r="G64" s="88"/>
      <c r="H64" s="88"/>
      <c r="I64" s="88"/>
      <c r="J64" s="42"/>
      <c r="K64" s="37"/>
      <c r="L64" s="527"/>
      <c r="M64" s="871" t="str">
        <f>Z4</f>
        <v>Selected LA- (None)</v>
      </c>
      <c r="N64" s="872"/>
      <c r="O64" s="872"/>
      <c r="P64" s="873"/>
      <c r="Q64" s="876"/>
      <c r="R64" s="877"/>
      <c r="S64" s="878" t="s">
        <v>188</v>
      </c>
      <c r="T64" s="879"/>
      <c r="U64" s="170"/>
      <c r="V64" s="189"/>
      <c r="W64" s="205"/>
      <c r="X64" s="402">
        <v>24</v>
      </c>
      <c r="Y64" s="220" t="str">
        <f t="shared" si="23"/>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t="e">
        <f>VLOOKUP($Y$4,#REF!,AR$36,FALSE)</f>
        <v>#REF!</v>
      </c>
      <c r="AS64" s="255" t="e">
        <f>VLOOKUP($Y$4,#REF!,AS$36,FALSE)</f>
        <v>#REF!</v>
      </c>
      <c r="AT64" s="255" t="e">
        <f>VLOOKUP($Y$4,#REF!,AT$36,FALSE)</f>
        <v>#REF!</v>
      </c>
      <c r="AU64" s="255" t="e">
        <f>VLOOKUP($Y$4,#REF!,AU$36,FALSE)</f>
        <v>#REF!</v>
      </c>
      <c r="AV64" s="255" t="e">
        <f>VLOOKUP($Y$4,#REF!,AV$36,FALSE)</f>
        <v>#REF!</v>
      </c>
      <c r="AW64" s="255" t="e">
        <f>VLOOKUP($Y$4,#REF!,AW$36,FALSE)</f>
        <v>#REF!</v>
      </c>
      <c r="AX64" s="255" t="e">
        <f>VLOOKUP($Y$4,#REF!,AX$36,FALSE)</f>
        <v>#REF!</v>
      </c>
      <c r="AY64" s="255" t="e">
        <f>VLOOKUP($Y$4,#REF!,AY$36,FALSE)</f>
        <v>#REF!</v>
      </c>
      <c r="AZ64" s="255" t="e">
        <f>VLOOKUP($Y$4,#REF!,AZ$36,FALSE)</f>
        <v>#REF!</v>
      </c>
      <c r="BA64" s="255" t="e">
        <f>VLOOKUP($Y$4,#REF!,BA$36,FALSE)</f>
        <v>#REF!</v>
      </c>
      <c r="BB64" s="255" t="e">
        <f>VLOOKUP($Y$4,#REF!,BB$36,FALSE)</f>
        <v>#REF!</v>
      </c>
      <c r="BC64" s="255" t="e">
        <f>VLOOKUP($Y$4,#REF!,BC$36,FALSE)</f>
        <v>#REF!</v>
      </c>
      <c r="BD64" s="255" t="e">
        <f>VLOOKUP($Y$4,#REF!,BD$36,FALSE)</f>
        <v>#REF!</v>
      </c>
      <c r="BE64" s="255" t="e">
        <f>VLOOKUP($Y$4,#REF!,BE$36,FALSE)</f>
        <v>#REF!</v>
      </c>
      <c r="BF64" s="255" t="e">
        <f>VLOOKUP($Y$4,#REF!,BF$36,FALSE)</f>
        <v>#REF!</v>
      </c>
      <c r="BG64" s="467" t="e">
        <f>VLOOKUP($Y4,#REF!,BG$36,FALSE)</f>
        <v>#REF!</v>
      </c>
      <c r="BH64" s="467" t="e">
        <f>VLOOKUP($Y4,#REF!,BH$36,FALSE)</f>
        <v>#REF!</v>
      </c>
      <c r="BI64" s="467" t="e">
        <f>VLOOKUP($Y4,#REF!,BI$36,FALSE)</f>
        <v>#REF!</v>
      </c>
      <c r="BJ64" s="467" t="e">
        <f>VLOOKUP($Y4,#REF!,BJ$36,FALSE)</f>
        <v>#REF!</v>
      </c>
      <c r="BK64" s="467" t="e">
        <f>VLOOKUP($Y4,#REF!,BK$36,FALSE)</f>
        <v>#REF!</v>
      </c>
      <c r="BL64" s="467" t="e">
        <f>VLOOKUP($Y4,#REF!,BL$36,FALSE)</f>
        <v>#REF!</v>
      </c>
      <c r="BM64" s="467" t="e">
        <f>VLOOKUP($Y4,#REF!,BM$36,FALSE)</f>
        <v>#REF!</v>
      </c>
      <c r="BN64" s="467" t="e">
        <f>VLOOKUP($Y4,#REF!,BN$36,FALSE)</f>
        <v>#REF!</v>
      </c>
      <c r="BO64" s="467" t="e">
        <f>VLOOKUP($Y4,#REF!,BO$36,FALSE)</f>
        <v>#REF!</v>
      </c>
      <c r="BP64" s="467" t="e">
        <f>VLOOKUP($Y4,#REF!,BP$36,FALSE)</f>
        <v>#REF!</v>
      </c>
    </row>
    <row r="65" spans="1:44" s="124" customFormat="1" ht="42" customHeight="1" x14ac:dyDescent="0.2">
      <c r="A65" s="171"/>
      <c r="B65" s="499"/>
      <c r="C65" s="499"/>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18.749000000000002</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247</v>
      </c>
      <c r="Y66" s="226">
        <v>3.4916999999999998</v>
      </c>
      <c r="Z66" s="227">
        <v>1.2905</v>
      </c>
      <c r="AA66" s="107">
        <v>30</v>
      </c>
      <c r="AB66" s="228">
        <f>(AA66*Y66)+Z66</f>
        <v>106.04149999999998</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621" t="s">
        <v>213</v>
      </c>
      <c r="Y67" s="223" t="s">
        <v>65</v>
      </c>
      <c r="Z67" s="212" t="s">
        <v>66</v>
      </c>
      <c r="AA67" s="224">
        <v>5</v>
      </c>
      <c r="AB67" s="242">
        <f>(AA67*Y68)+Z68</f>
        <v>30.557499999999997</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2.2941x + 19.087</v>
      </c>
      <c r="Y68" s="226">
        <v>2.2940999999999998</v>
      </c>
      <c r="Z68" s="227">
        <v>19.087</v>
      </c>
      <c r="AA68" s="107">
        <v>30</v>
      </c>
      <c r="AB68" s="228">
        <f>(AA68*Y68)+Z68</f>
        <v>87.91</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734"/>
      <c r="B72" s="94"/>
      <c r="C72" s="727"/>
      <c r="D72" s="727"/>
      <c r="E72" s="727"/>
      <c r="F72" s="727"/>
      <c r="G72" s="727"/>
      <c r="H72" s="727"/>
      <c r="I72" s="727"/>
      <c r="J72" s="106"/>
      <c r="K72" s="106"/>
      <c r="L72" s="106"/>
      <c r="M72" s="106"/>
      <c r="N72" s="724"/>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366"/>
      <c r="B73" s="727"/>
      <c r="C73" s="727"/>
      <c r="D73" s="727"/>
      <c r="E73" s="727"/>
      <c r="F73" s="727"/>
      <c r="G73" s="727"/>
      <c r="H73" s="727"/>
      <c r="I73" s="727"/>
      <c r="J73" s="106"/>
      <c r="K73" s="106"/>
      <c r="L73" s="106"/>
      <c r="M73" s="106"/>
      <c r="N73" s="724"/>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381"/>
      <c r="B74" s="727"/>
      <c r="C74" s="727"/>
      <c r="D74" s="727"/>
      <c r="E74" s="727"/>
      <c r="F74" s="727"/>
      <c r="G74" s="727"/>
      <c r="H74" s="727"/>
      <c r="I74" s="152"/>
      <c r="J74" s="152"/>
      <c r="K74" s="96"/>
      <c r="L74" s="96"/>
      <c r="M74" s="96"/>
      <c r="N74" s="96"/>
      <c r="O74" s="96"/>
      <c r="P74" s="616"/>
      <c r="Q74" s="616"/>
      <c r="R74" s="239"/>
      <c r="S74" s="239"/>
      <c r="T74" s="617"/>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381"/>
      <c r="B75" s="727"/>
      <c r="C75" s="727"/>
      <c r="D75" s="727"/>
      <c r="E75" s="727"/>
      <c r="F75" s="727"/>
      <c r="G75" s="727"/>
      <c r="H75" s="727"/>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381"/>
      <c r="B76" s="727"/>
      <c r="C76" s="727"/>
      <c r="D76" s="727"/>
      <c r="E76" s="727"/>
      <c r="F76" s="727"/>
      <c r="G76" s="727"/>
      <c r="H76" s="727"/>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381"/>
      <c r="B77" s="727"/>
      <c r="C77" s="727"/>
      <c r="D77" s="727"/>
      <c r="E77" s="727"/>
      <c r="F77" s="727"/>
      <c r="G77" s="727"/>
      <c r="H77" s="727"/>
      <c r="I77" s="152"/>
      <c r="J77" s="152"/>
      <c r="K77" s="250"/>
      <c r="L77" s="250"/>
      <c r="M77" s="250"/>
      <c r="N77" s="250"/>
      <c r="O77" s="250"/>
      <c r="P77" s="250"/>
      <c r="Q77" s="251"/>
      <c r="R77" s="239"/>
      <c r="S77" s="239"/>
      <c r="T77" s="250"/>
      <c r="U77" s="175"/>
      <c r="V77" s="191"/>
      <c r="W77" s="208"/>
      <c r="X77" s="474" t="str">
        <f t="shared" ref="X77:X97" si="26">B10</f>
        <v>Brighton &amp; Hove</v>
      </c>
      <c r="Y77" s="475" t="e">
        <f t="shared" ref="Y77:Y99" si="27">IF(X77=$Y$4,I10,#N/A)</f>
        <v>#N/A</v>
      </c>
      <c r="Z77" s="475" t="e">
        <f t="shared" ref="Z77:Z99" si="28">IF(X77=$Y$4,T10,#N/A)</f>
        <v>#N/A</v>
      </c>
      <c r="AA77" s="54"/>
      <c r="AB77" s="53"/>
      <c r="AC77" s="53"/>
      <c r="AD77" s="210"/>
      <c r="AE77" s="101"/>
      <c r="AF77" s="101"/>
      <c r="AG77" s="101"/>
      <c r="AH77" s="101"/>
      <c r="AI77" s="239"/>
      <c r="AJ77" s="240"/>
    </row>
    <row r="78" spans="1:44" s="138" customFormat="1" ht="12.75" customHeight="1" x14ac:dyDescent="0.2">
      <c r="A78" s="381"/>
      <c r="B78" s="727"/>
      <c r="C78" s="727"/>
      <c r="D78" s="727"/>
      <c r="E78" s="727"/>
      <c r="F78" s="727"/>
      <c r="G78" s="727"/>
      <c r="H78" s="727"/>
      <c r="I78" s="152"/>
      <c r="J78" s="152"/>
      <c r="K78" s="250"/>
      <c r="L78" s="250"/>
      <c r="M78" s="250"/>
      <c r="N78" s="250"/>
      <c r="O78" s="250"/>
      <c r="P78" s="250"/>
      <c r="Q78" s="251"/>
      <c r="R78" s="239"/>
      <c r="S78" s="239"/>
      <c r="T78" s="250"/>
      <c r="U78" s="175"/>
      <c r="V78" s="191"/>
      <c r="W78" s="208"/>
      <c r="X78" s="474" t="str">
        <f t="shared" si="26"/>
        <v>Buckinghamshire</v>
      </c>
      <c r="Y78" s="475" t="e">
        <f t="shared" si="27"/>
        <v>#N/A</v>
      </c>
      <c r="Z78" s="475" t="e">
        <f t="shared" si="28"/>
        <v>#N/A</v>
      </c>
      <c r="AA78" s="54"/>
      <c r="AB78" s="53"/>
      <c r="AC78" s="53"/>
      <c r="AD78" s="210"/>
      <c r="AE78" s="101"/>
      <c r="AF78" s="101"/>
      <c r="AG78" s="101"/>
      <c r="AH78" s="101"/>
      <c r="AI78" s="239"/>
      <c r="AJ78" s="240"/>
    </row>
    <row r="79" spans="1:44" s="138" customFormat="1" ht="12.75" customHeight="1" x14ac:dyDescent="0.2">
      <c r="A79" s="381"/>
      <c r="B79" s="727"/>
      <c r="C79" s="727"/>
      <c r="D79" s="727"/>
      <c r="E79" s="727"/>
      <c r="F79" s="727"/>
      <c r="G79" s="727"/>
      <c r="H79" s="727"/>
      <c r="I79" s="152"/>
      <c r="J79" s="152"/>
      <c r="K79" s="250"/>
      <c r="L79" s="250"/>
      <c r="M79" s="250"/>
      <c r="N79" s="250"/>
      <c r="O79" s="250"/>
      <c r="P79" s="250"/>
      <c r="Q79" s="251"/>
      <c r="R79" s="239"/>
      <c r="S79" s="239"/>
      <c r="T79" s="250"/>
      <c r="U79" s="175"/>
      <c r="V79" s="191"/>
      <c r="W79" s="208"/>
      <c r="X79" s="474" t="str">
        <f t="shared" si="26"/>
        <v>East Sussex</v>
      </c>
      <c r="Y79" s="475" t="e">
        <f t="shared" si="27"/>
        <v>#N/A</v>
      </c>
      <c r="Z79" s="475" t="e">
        <f t="shared" si="28"/>
        <v>#N/A</v>
      </c>
      <c r="AA79" s="54"/>
      <c r="AB79" s="53"/>
      <c r="AC79" s="53"/>
      <c r="AD79" s="210"/>
      <c r="AE79" s="101"/>
      <c r="AF79" s="101"/>
      <c r="AG79" s="101"/>
      <c r="AH79" s="101"/>
      <c r="AI79" s="239"/>
      <c r="AJ79" s="240"/>
    </row>
    <row r="80" spans="1:44" s="138" customFormat="1" ht="12.75" customHeight="1" x14ac:dyDescent="0.2">
      <c r="A80" s="381"/>
      <c r="B80" s="727"/>
      <c r="C80" s="727"/>
      <c r="D80" s="727"/>
      <c r="E80" s="727"/>
      <c r="F80" s="727"/>
      <c r="G80" s="727"/>
      <c r="H80" s="727"/>
      <c r="I80" s="152"/>
      <c r="J80" s="152"/>
      <c r="K80" s="250"/>
      <c r="L80" s="250"/>
      <c r="M80" s="250"/>
      <c r="N80" s="250"/>
      <c r="O80" s="250"/>
      <c r="P80" s="250"/>
      <c r="Q80" s="251"/>
      <c r="R80" s="239"/>
      <c r="S80" s="239"/>
      <c r="T80" s="250"/>
      <c r="U80" s="175"/>
      <c r="V80" s="191"/>
      <c r="W80" s="208"/>
      <c r="X80" s="474" t="str">
        <f t="shared" si="26"/>
        <v>Hampshire</v>
      </c>
      <c r="Y80" s="475" t="e">
        <f t="shared" si="27"/>
        <v>#N/A</v>
      </c>
      <c r="Z80" s="475" t="e">
        <f t="shared" si="28"/>
        <v>#N/A</v>
      </c>
      <c r="AA80" s="54"/>
      <c r="AB80" s="53"/>
      <c r="AC80" s="53"/>
      <c r="AD80" s="210"/>
      <c r="AE80" s="101"/>
      <c r="AF80" s="101"/>
      <c r="AG80" s="101"/>
      <c r="AH80" s="101"/>
      <c r="AI80" s="239"/>
      <c r="AJ80" s="240"/>
      <c r="AR80" s="138" t="s">
        <v>106</v>
      </c>
    </row>
    <row r="81" spans="1:36" s="138" customFormat="1" ht="12.75" customHeight="1" x14ac:dyDescent="0.2">
      <c r="A81" s="381"/>
      <c r="B81" s="727"/>
      <c r="C81" s="727"/>
      <c r="D81" s="727"/>
      <c r="E81" s="727"/>
      <c r="F81" s="727"/>
      <c r="G81" s="727"/>
      <c r="H81" s="727"/>
      <c r="I81" s="152"/>
      <c r="J81" s="152"/>
      <c r="K81" s="250"/>
      <c r="L81" s="250"/>
      <c r="M81" s="250"/>
      <c r="N81" s="250"/>
      <c r="O81" s="250"/>
      <c r="P81" s="250"/>
      <c r="Q81" s="251"/>
      <c r="R81" s="239"/>
      <c r="S81" s="239"/>
      <c r="T81" s="250"/>
      <c r="U81" s="175"/>
      <c r="V81" s="191"/>
      <c r="W81" s="208"/>
      <c r="X81" s="474" t="str">
        <f t="shared" si="26"/>
        <v>Isle of Wight</v>
      </c>
      <c r="Y81" s="475" t="e">
        <f t="shared" si="27"/>
        <v>#N/A</v>
      </c>
      <c r="Z81" s="475" t="e">
        <f t="shared" si="28"/>
        <v>#N/A</v>
      </c>
      <c r="AA81" s="54"/>
      <c r="AB81" s="53"/>
      <c r="AC81" s="53"/>
      <c r="AD81" s="210"/>
      <c r="AE81" s="101"/>
      <c r="AF81" s="101"/>
      <c r="AG81" s="101"/>
      <c r="AH81" s="101"/>
      <c r="AI81" s="239"/>
      <c r="AJ81" s="240"/>
    </row>
    <row r="82" spans="1:36" s="138" customFormat="1" ht="12.75" customHeight="1" x14ac:dyDescent="0.2">
      <c r="A82" s="381"/>
      <c r="B82" s="727"/>
      <c r="C82" s="727"/>
      <c r="D82" s="727"/>
      <c r="E82" s="727"/>
      <c r="F82" s="727"/>
      <c r="G82" s="727"/>
      <c r="H82" s="727"/>
      <c r="I82" s="152"/>
      <c r="J82" s="152"/>
      <c r="K82" s="250"/>
      <c r="L82" s="250"/>
      <c r="M82" s="250"/>
      <c r="N82" s="250"/>
      <c r="O82" s="250"/>
      <c r="P82" s="250"/>
      <c r="Q82" s="251"/>
      <c r="R82" s="239"/>
      <c r="S82" s="239"/>
      <c r="T82" s="250"/>
      <c r="U82" s="175"/>
      <c r="V82" s="191"/>
      <c r="W82" s="208"/>
      <c r="X82" s="474" t="str">
        <f t="shared" si="26"/>
        <v>Kent</v>
      </c>
      <c r="Y82" s="475" t="e">
        <f t="shared" si="27"/>
        <v>#N/A</v>
      </c>
      <c r="Z82" s="475" t="e">
        <f t="shared" si="28"/>
        <v>#N/A</v>
      </c>
      <c r="AA82" s="54"/>
      <c r="AB82" s="53"/>
      <c r="AC82" s="53"/>
      <c r="AD82" s="210"/>
      <c r="AE82" s="101"/>
      <c r="AF82" s="101"/>
      <c r="AG82" s="101"/>
      <c r="AH82" s="101"/>
      <c r="AI82" s="239"/>
      <c r="AJ82" s="240"/>
    </row>
    <row r="83" spans="1:36" s="138" customFormat="1" ht="12.75" customHeight="1" x14ac:dyDescent="0.2">
      <c r="A83" s="381"/>
      <c r="B83" s="727"/>
      <c r="C83" s="727"/>
      <c r="D83" s="727"/>
      <c r="E83" s="727"/>
      <c r="F83" s="727"/>
      <c r="G83" s="727"/>
      <c r="H83" s="727"/>
      <c r="I83" s="152"/>
      <c r="J83" s="152"/>
      <c r="K83" s="250"/>
      <c r="L83" s="250"/>
      <c r="M83" s="250"/>
      <c r="N83" s="250"/>
      <c r="O83" s="250"/>
      <c r="P83" s="250"/>
      <c r="Q83" s="251"/>
      <c r="R83" s="239"/>
      <c r="S83" s="239"/>
      <c r="T83" s="250"/>
      <c r="U83" s="175"/>
      <c r="V83" s="191"/>
      <c r="W83" s="208"/>
      <c r="X83" s="474" t="str">
        <f t="shared" si="26"/>
        <v>Medway</v>
      </c>
      <c r="Y83" s="475" t="e">
        <f t="shared" si="27"/>
        <v>#N/A</v>
      </c>
      <c r="Z83" s="475" t="e">
        <f t="shared" si="28"/>
        <v>#N/A</v>
      </c>
      <c r="AA83" s="54"/>
      <c r="AB83" s="53"/>
      <c r="AC83" s="53"/>
      <c r="AD83" s="210"/>
      <c r="AE83" s="101"/>
      <c r="AF83" s="101"/>
      <c r="AG83" s="101"/>
      <c r="AH83" s="101"/>
      <c r="AI83" s="239"/>
      <c r="AJ83" s="240"/>
    </row>
    <row r="84" spans="1:36" s="138" customFormat="1" ht="12.75" customHeight="1" x14ac:dyDescent="0.2">
      <c r="A84" s="381"/>
      <c r="B84" s="727"/>
      <c r="C84" s="727"/>
      <c r="D84" s="727"/>
      <c r="E84" s="727"/>
      <c r="F84" s="727"/>
      <c r="G84" s="727"/>
      <c r="H84" s="727"/>
      <c r="I84" s="152"/>
      <c r="J84" s="152"/>
      <c r="K84" s="250"/>
      <c r="L84" s="250"/>
      <c r="M84" s="250"/>
      <c r="N84" s="250"/>
      <c r="O84" s="250"/>
      <c r="P84" s="250"/>
      <c r="Q84" s="251"/>
      <c r="R84" s="239"/>
      <c r="S84" s="239"/>
      <c r="T84" s="250"/>
      <c r="U84" s="175"/>
      <c r="V84" s="191"/>
      <c r="W84" s="208"/>
      <c r="X84" s="474" t="str">
        <f t="shared" si="26"/>
        <v>Milton Keynes</v>
      </c>
      <c r="Y84" s="475" t="e">
        <f t="shared" si="27"/>
        <v>#N/A</v>
      </c>
      <c r="Z84" s="475" t="e">
        <f t="shared" si="28"/>
        <v>#N/A</v>
      </c>
      <c r="AA84" s="54"/>
      <c r="AB84" s="53"/>
      <c r="AC84" s="53"/>
      <c r="AD84" s="210"/>
      <c r="AE84" s="101"/>
      <c r="AF84" s="101"/>
      <c r="AG84" s="101"/>
      <c r="AH84" s="101"/>
      <c r="AI84" s="239"/>
      <c r="AJ84" s="240"/>
    </row>
    <row r="85" spans="1:36" s="138" customFormat="1" ht="12.75" customHeight="1" x14ac:dyDescent="0.2">
      <c r="A85" s="381"/>
      <c r="B85" s="727"/>
      <c r="C85" s="727"/>
      <c r="D85" s="727"/>
      <c r="E85" s="727"/>
      <c r="F85" s="727"/>
      <c r="G85" s="727"/>
      <c r="H85" s="727"/>
      <c r="I85" s="152"/>
      <c r="J85" s="152"/>
      <c r="K85" s="250"/>
      <c r="L85" s="250"/>
      <c r="M85" s="250"/>
      <c r="N85" s="250"/>
      <c r="O85" s="250"/>
      <c r="P85" s="250"/>
      <c r="Q85" s="251"/>
      <c r="R85" s="239"/>
      <c r="S85" s="239"/>
      <c r="T85" s="250"/>
      <c r="U85" s="175"/>
      <c r="V85" s="191"/>
      <c r="W85" s="208"/>
      <c r="X85" s="474" t="str">
        <f t="shared" si="26"/>
        <v>Oxfordshire</v>
      </c>
      <c r="Y85" s="475" t="e">
        <f t="shared" si="27"/>
        <v>#N/A</v>
      </c>
      <c r="Z85" s="475" t="e">
        <f t="shared" si="28"/>
        <v>#N/A</v>
      </c>
      <c r="AA85" s="54"/>
      <c r="AB85" s="53"/>
      <c r="AC85" s="53"/>
      <c r="AD85" s="210"/>
      <c r="AE85" s="101"/>
      <c r="AF85" s="101"/>
      <c r="AG85" s="101"/>
      <c r="AH85" s="101"/>
      <c r="AI85" s="239"/>
      <c r="AJ85" s="240"/>
    </row>
    <row r="86" spans="1:36" s="138" customFormat="1" ht="12.75" customHeight="1" x14ac:dyDescent="0.2">
      <c r="A86" s="381"/>
      <c r="B86" s="727"/>
      <c r="C86" s="727"/>
      <c r="D86" s="727"/>
      <c r="E86" s="727"/>
      <c r="F86" s="727"/>
      <c r="G86" s="727"/>
      <c r="H86" s="727"/>
      <c r="I86" s="152"/>
      <c r="J86" s="152"/>
      <c r="K86" s="250"/>
      <c r="L86" s="250"/>
      <c r="M86" s="250"/>
      <c r="N86" s="250"/>
      <c r="O86" s="250"/>
      <c r="P86" s="250"/>
      <c r="Q86" s="251"/>
      <c r="R86" s="239"/>
      <c r="S86" s="239"/>
      <c r="T86" s="250"/>
      <c r="U86" s="175"/>
      <c r="V86" s="191"/>
      <c r="W86" s="208"/>
      <c r="X86" s="474" t="str">
        <f t="shared" si="26"/>
        <v>Portsmouth</v>
      </c>
      <c r="Y86" s="475" t="e">
        <f t="shared" si="27"/>
        <v>#N/A</v>
      </c>
      <c r="Z86" s="475" t="e">
        <f t="shared" si="28"/>
        <v>#N/A</v>
      </c>
      <c r="AA86" s="54"/>
      <c r="AB86" s="53"/>
      <c r="AC86" s="53"/>
      <c r="AD86" s="210"/>
      <c r="AE86" s="101"/>
      <c r="AF86" s="101"/>
      <c r="AG86" s="101"/>
      <c r="AH86" s="101"/>
      <c r="AI86" s="239"/>
      <c r="AJ86" s="240"/>
    </row>
    <row r="87" spans="1:36" s="138" customFormat="1" ht="12.75" customHeight="1" x14ac:dyDescent="0.2">
      <c r="A87" s="381"/>
      <c r="B87" s="727"/>
      <c r="C87" s="727"/>
      <c r="D87" s="727"/>
      <c r="E87" s="727"/>
      <c r="F87" s="727"/>
      <c r="G87" s="727"/>
      <c r="H87" s="727"/>
      <c r="I87" s="152"/>
      <c r="J87" s="152"/>
      <c r="K87" s="250"/>
      <c r="L87" s="250"/>
      <c r="M87" s="250"/>
      <c r="N87" s="250"/>
      <c r="O87" s="250"/>
      <c r="P87" s="250"/>
      <c r="Q87" s="251"/>
      <c r="R87" s="239"/>
      <c r="S87" s="239"/>
      <c r="T87" s="250"/>
      <c r="U87" s="175"/>
      <c r="V87" s="191"/>
      <c r="W87" s="208"/>
      <c r="X87" s="474" t="str">
        <f t="shared" si="26"/>
        <v>Reading</v>
      </c>
      <c r="Y87" s="475" t="e">
        <f t="shared" si="27"/>
        <v>#N/A</v>
      </c>
      <c r="Z87" s="475" t="e">
        <f t="shared" si="28"/>
        <v>#N/A</v>
      </c>
      <c r="AA87" s="54"/>
      <c r="AB87" s="53"/>
      <c r="AC87" s="53"/>
      <c r="AD87" s="210"/>
      <c r="AE87" s="101"/>
      <c r="AF87" s="101"/>
      <c r="AG87" s="101"/>
      <c r="AH87" s="101"/>
      <c r="AI87" s="239"/>
      <c r="AJ87" s="240"/>
    </row>
    <row r="88" spans="1:36" s="138" customFormat="1" ht="12.75" customHeight="1" x14ac:dyDescent="0.2">
      <c r="A88" s="381"/>
      <c r="B88" s="727"/>
      <c r="C88" s="727"/>
      <c r="D88" s="727"/>
      <c r="E88" s="727"/>
      <c r="F88" s="727"/>
      <c r="G88" s="727"/>
      <c r="H88" s="727"/>
      <c r="I88" s="152"/>
      <c r="J88" s="152"/>
      <c r="K88" s="250"/>
      <c r="L88" s="250"/>
      <c r="M88" s="250"/>
      <c r="N88" s="250"/>
      <c r="O88" s="250"/>
      <c r="P88" s="250"/>
      <c r="Q88" s="251"/>
      <c r="R88" s="239"/>
      <c r="S88" s="239"/>
      <c r="T88" s="250"/>
      <c r="U88" s="175"/>
      <c r="V88" s="191"/>
      <c r="W88" s="208"/>
      <c r="X88" s="474" t="str">
        <f t="shared" si="26"/>
        <v>Slough</v>
      </c>
      <c r="Y88" s="475" t="e">
        <f t="shared" si="27"/>
        <v>#N/A</v>
      </c>
      <c r="Z88" s="475" t="e">
        <f t="shared" si="28"/>
        <v>#N/A</v>
      </c>
      <c r="AA88" s="54"/>
      <c r="AB88" s="53"/>
      <c r="AC88" s="53"/>
      <c r="AD88" s="210"/>
      <c r="AE88" s="101"/>
      <c r="AF88" s="101"/>
      <c r="AG88" s="101"/>
      <c r="AH88" s="101"/>
      <c r="AI88" s="239"/>
      <c r="AJ88" s="240"/>
    </row>
    <row r="89" spans="1:36" s="138" customFormat="1" ht="12.75" customHeight="1" x14ac:dyDescent="0.2">
      <c r="A89" s="381"/>
      <c r="B89" s="727"/>
      <c r="C89" s="727"/>
      <c r="D89" s="727"/>
      <c r="E89" s="727"/>
      <c r="F89" s="727"/>
      <c r="G89" s="727"/>
      <c r="H89" s="727"/>
      <c r="I89" s="152"/>
      <c r="J89" s="152"/>
      <c r="K89" s="250"/>
      <c r="L89" s="250"/>
      <c r="M89" s="250"/>
      <c r="N89" s="250"/>
      <c r="O89" s="250"/>
      <c r="P89" s="250"/>
      <c r="Q89" s="251"/>
      <c r="R89" s="239"/>
      <c r="S89" s="239"/>
      <c r="T89" s="250"/>
      <c r="U89" s="175"/>
      <c r="V89" s="191"/>
      <c r="W89" s="208"/>
      <c r="X89" s="474" t="str">
        <f t="shared" si="26"/>
        <v>Somerset</v>
      </c>
      <c r="Y89" s="475" t="e">
        <f t="shared" si="27"/>
        <v>#N/A</v>
      </c>
      <c r="Z89" s="475" t="e">
        <f t="shared" si="28"/>
        <v>#N/A</v>
      </c>
      <c r="AA89" s="54"/>
      <c r="AB89" s="53"/>
      <c r="AC89" s="53"/>
      <c r="AD89" s="210"/>
      <c r="AE89" s="101"/>
      <c r="AF89" s="101"/>
      <c r="AG89" s="101"/>
      <c r="AH89" s="101"/>
      <c r="AI89" s="239"/>
      <c r="AJ89" s="240"/>
    </row>
    <row r="90" spans="1:36" s="138" customFormat="1" ht="12.75" customHeight="1" x14ac:dyDescent="0.2">
      <c r="A90" s="381"/>
      <c r="B90" s="727"/>
      <c r="C90" s="727"/>
      <c r="D90" s="727"/>
      <c r="E90" s="727"/>
      <c r="F90" s="727"/>
      <c r="G90" s="727"/>
      <c r="H90" s="727"/>
      <c r="I90" s="152"/>
      <c r="J90" s="152"/>
      <c r="K90" s="250"/>
      <c r="L90" s="250"/>
      <c r="M90" s="250"/>
      <c r="N90" s="250"/>
      <c r="O90" s="250"/>
      <c r="P90" s="250"/>
      <c r="Q90" s="251"/>
      <c r="R90" s="239"/>
      <c r="S90" s="239"/>
      <c r="T90" s="250"/>
      <c r="U90" s="175"/>
      <c r="V90" s="191"/>
      <c r="W90" s="208"/>
      <c r="X90" s="474" t="str">
        <f t="shared" si="26"/>
        <v>Southampton</v>
      </c>
      <c r="Y90" s="475" t="e">
        <f t="shared" si="27"/>
        <v>#N/A</v>
      </c>
      <c r="Z90" s="475" t="e">
        <f t="shared" si="28"/>
        <v>#N/A</v>
      </c>
      <c r="AA90" s="54"/>
      <c r="AB90" s="53"/>
      <c r="AC90" s="53"/>
      <c r="AD90" s="210"/>
      <c r="AE90" s="101"/>
      <c r="AF90" s="101"/>
      <c r="AG90" s="101"/>
      <c r="AH90" s="101"/>
      <c r="AI90" s="239"/>
      <c r="AJ90" s="240"/>
    </row>
    <row r="91" spans="1:36" s="138" customFormat="1" ht="12.75" customHeight="1" x14ac:dyDescent="0.2">
      <c r="A91" s="381"/>
      <c r="B91" s="727"/>
      <c r="C91" s="727"/>
      <c r="D91" s="727"/>
      <c r="E91" s="727"/>
      <c r="F91" s="727"/>
      <c r="G91" s="727"/>
      <c r="H91" s="727"/>
      <c r="I91" s="152"/>
      <c r="J91" s="152"/>
      <c r="K91" s="250"/>
      <c r="L91" s="250"/>
      <c r="M91" s="250"/>
      <c r="N91" s="250"/>
      <c r="O91" s="250"/>
      <c r="P91" s="250"/>
      <c r="Q91" s="251"/>
      <c r="R91" s="239"/>
      <c r="S91" s="239"/>
      <c r="T91" s="250"/>
      <c r="U91" s="175"/>
      <c r="V91" s="191"/>
      <c r="W91" s="208"/>
      <c r="X91" s="474" t="str">
        <f t="shared" si="26"/>
        <v>Surrey</v>
      </c>
      <c r="Y91" s="475" t="e">
        <f t="shared" si="27"/>
        <v>#N/A</v>
      </c>
      <c r="Z91" s="475" t="e">
        <f t="shared" si="28"/>
        <v>#N/A</v>
      </c>
      <c r="AA91" s="54"/>
      <c r="AB91" s="53"/>
      <c r="AC91" s="53"/>
      <c r="AD91" s="210"/>
      <c r="AE91" s="101"/>
      <c r="AF91" s="101"/>
      <c r="AG91" s="101"/>
      <c r="AH91" s="101"/>
      <c r="AI91" s="239"/>
      <c r="AJ91" s="240"/>
    </row>
    <row r="92" spans="1:36" s="138" customFormat="1" ht="12.75" customHeight="1" x14ac:dyDescent="0.2">
      <c r="A92" s="381"/>
      <c r="B92" s="727"/>
      <c r="C92" s="727"/>
      <c r="D92" s="727"/>
      <c r="E92" s="727"/>
      <c r="F92" s="727"/>
      <c r="G92" s="727"/>
      <c r="H92" s="727"/>
      <c r="I92" s="152"/>
      <c r="J92" s="152"/>
      <c r="K92" s="250"/>
      <c r="L92" s="250"/>
      <c r="M92" s="250"/>
      <c r="N92" s="250"/>
      <c r="O92" s="250"/>
      <c r="P92" s="250"/>
      <c r="Q92" s="251"/>
      <c r="R92" s="239"/>
      <c r="S92" s="239"/>
      <c r="T92" s="250"/>
      <c r="U92" s="175"/>
      <c r="V92" s="191"/>
      <c r="W92" s="208"/>
      <c r="X92" s="474" t="str">
        <f t="shared" si="26"/>
        <v>Swindon</v>
      </c>
      <c r="Y92" s="475" t="e">
        <f t="shared" si="27"/>
        <v>#N/A</v>
      </c>
      <c r="Z92" s="475" t="e">
        <f t="shared" si="28"/>
        <v>#N/A</v>
      </c>
      <c r="AA92" s="54"/>
      <c r="AB92" s="53"/>
      <c r="AC92" s="53"/>
      <c r="AD92" s="210"/>
      <c r="AE92" s="101"/>
      <c r="AF92" s="101"/>
      <c r="AG92" s="101"/>
      <c r="AH92" s="101"/>
      <c r="AI92" s="239"/>
      <c r="AJ92" s="240"/>
    </row>
    <row r="93" spans="1:36" s="138" customFormat="1" ht="12.75" customHeight="1" x14ac:dyDescent="0.2">
      <c r="A93" s="381"/>
      <c r="B93" s="727"/>
      <c r="C93" s="727"/>
      <c r="D93" s="727"/>
      <c r="E93" s="727"/>
      <c r="F93" s="727"/>
      <c r="G93" s="727"/>
      <c r="H93" s="727"/>
      <c r="I93" s="152"/>
      <c r="J93" s="152"/>
      <c r="K93" s="250"/>
      <c r="L93" s="250"/>
      <c r="M93" s="250"/>
      <c r="N93" s="250"/>
      <c r="O93" s="250"/>
      <c r="P93" s="250"/>
      <c r="Q93" s="251"/>
      <c r="R93" s="239"/>
      <c r="S93" s="239"/>
      <c r="T93" s="250"/>
      <c r="U93" s="175"/>
      <c r="V93" s="191"/>
      <c r="W93" s="208"/>
      <c r="X93" s="474" t="str">
        <f t="shared" si="26"/>
        <v>Torbay</v>
      </c>
      <c r="Y93" s="475" t="e">
        <f t="shared" si="27"/>
        <v>#N/A</v>
      </c>
      <c r="Z93" s="475" t="e">
        <f t="shared" si="28"/>
        <v>#N/A</v>
      </c>
      <c r="AA93" s="54"/>
      <c r="AB93" s="53"/>
      <c r="AC93" s="53"/>
      <c r="AD93" s="210"/>
      <c r="AE93" s="239"/>
      <c r="AF93" s="101"/>
      <c r="AG93" s="101"/>
      <c r="AH93" s="101"/>
      <c r="AI93" s="239"/>
      <c r="AJ93" s="240"/>
    </row>
    <row r="94" spans="1:36" s="138" customFormat="1" ht="12.75" customHeight="1" x14ac:dyDescent="0.2">
      <c r="A94" s="381"/>
      <c r="B94" s="727"/>
      <c r="C94" s="727"/>
      <c r="D94" s="727"/>
      <c r="E94" s="727"/>
      <c r="F94" s="727"/>
      <c r="G94" s="727"/>
      <c r="H94" s="727"/>
      <c r="I94" s="152"/>
      <c r="J94" s="152"/>
      <c r="K94" s="250"/>
      <c r="L94" s="250"/>
      <c r="M94" s="250"/>
      <c r="N94" s="250"/>
      <c r="O94" s="250"/>
      <c r="P94" s="250"/>
      <c r="Q94" s="251"/>
      <c r="R94" s="239"/>
      <c r="S94" s="239"/>
      <c r="T94" s="250"/>
      <c r="U94" s="175"/>
      <c r="V94" s="191"/>
      <c r="W94" s="208"/>
      <c r="X94" s="474" t="str">
        <f t="shared" si="26"/>
        <v>West Berkshire</v>
      </c>
      <c r="Y94" s="475" t="e">
        <f t="shared" si="27"/>
        <v>#N/A</v>
      </c>
      <c r="Z94" s="475" t="e">
        <f t="shared" si="28"/>
        <v>#N/A</v>
      </c>
      <c r="AA94" s="54"/>
      <c r="AB94" s="53"/>
      <c r="AC94" s="53"/>
      <c r="AD94" s="210"/>
      <c r="AE94" s="239"/>
      <c r="AF94" s="101"/>
      <c r="AG94" s="101"/>
      <c r="AH94" s="101"/>
      <c r="AI94" s="239"/>
      <c r="AJ94" s="240"/>
    </row>
    <row r="95" spans="1:36" s="138" customFormat="1" ht="12.75" customHeight="1" x14ac:dyDescent="0.2">
      <c r="A95" s="381"/>
      <c r="B95" s="727"/>
      <c r="C95" s="727"/>
      <c r="D95" s="727"/>
      <c r="E95" s="727"/>
      <c r="F95" s="727"/>
      <c r="G95" s="727"/>
      <c r="H95" s="727"/>
      <c r="I95" s="152"/>
      <c r="J95" s="152"/>
      <c r="K95" s="250"/>
      <c r="L95" s="250"/>
      <c r="M95" s="250"/>
      <c r="N95" s="250"/>
      <c r="O95" s="250"/>
      <c r="P95" s="250"/>
      <c r="Q95" s="251"/>
      <c r="R95" s="239"/>
      <c r="S95" s="239"/>
      <c r="T95" s="250"/>
      <c r="U95" s="175"/>
      <c r="V95" s="191"/>
      <c r="W95" s="208"/>
      <c r="X95" s="474" t="str">
        <f t="shared" si="26"/>
        <v>West Sussex</v>
      </c>
      <c r="Y95" s="475" t="e">
        <f t="shared" si="27"/>
        <v>#N/A</v>
      </c>
      <c r="Z95" s="475" t="e">
        <f t="shared" si="28"/>
        <v>#N/A</v>
      </c>
      <c r="AA95" s="54"/>
      <c r="AB95" s="53"/>
      <c r="AC95" s="53"/>
      <c r="AD95" s="210"/>
      <c r="AE95" s="239"/>
      <c r="AF95" s="239"/>
      <c r="AG95" s="239"/>
      <c r="AH95" s="101"/>
      <c r="AI95" s="239"/>
      <c r="AJ95" s="240"/>
    </row>
    <row r="96" spans="1:36" s="138" customFormat="1" ht="12.75" customHeight="1" x14ac:dyDescent="0.2">
      <c r="A96" s="381"/>
      <c r="B96" s="727"/>
      <c r="C96" s="727"/>
      <c r="D96" s="727"/>
      <c r="E96" s="727"/>
      <c r="F96" s="727"/>
      <c r="G96" s="727"/>
      <c r="H96" s="727"/>
      <c r="I96" s="152"/>
      <c r="J96" s="152"/>
      <c r="K96" s="250"/>
      <c r="L96" s="250"/>
      <c r="M96" s="250"/>
      <c r="N96" s="250"/>
      <c r="O96" s="250"/>
      <c r="P96" s="250"/>
      <c r="Q96" s="251"/>
      <c r="R96" s="239"/>
      <c r="S96" s="239"/>
      <c r="T96" s="250"/>
      <c r="U96" s="175"/>
      <c r="V96" s="191"/>
      <c r="W96" s="208"/>
      <c r="X96" s="474" t="str">
        <f t="shared" si="26"/>
        <v>Windsor &amp; Maidenhead</v>
      </c>
      <c r="Y96" s="475" t="e">
        <f t="shared" si="27"/>
        <v>#N/A</v>
      </c>
      <c r="Z96" s="475" t="e">
        <f t="shared" si="28"/>
        <v>#N/A</v>
      </c>
      <c r="AA96" s="54"/>
      <c r="AB96" s="53"/>
      <c r="AC96" s="53"/>
      <c r="AD96" s="210"/>
      <c r="AE96" s="239"/>
      <c r="AF96" s="239"/>
      <c r="AG96" s="239"/>
      <c r="AH96" s="101"/>
      <c r="AI96" s="239"/>
      <c r="AJ96" s="240"/>
    </row>
    <row r="97" spans="1:45" s="138" customFormat="1" ht="12.75" customHeight="1" x14ac:dyDescent="0.2">
      <c r="A97" s="381"/>
      <c r="B97" s="727"/>
      <c r="C97" s="727"/>
      <c r="D97" s="727"/>
      <c r="E97" s="727"/>
      <c r="F97" s="727"/>
      <c r="G97" s="727"/>
      <c r="H97" s="727"/>
      <c r="I97" s="152"/>
      <c r="J97" s="152"/>
      <c r="K97" s="252"/>
      <c r="L97" s="252"/>
      <c r="M97" s="252"/>
      <c r="N97" s="252"/>
      <c r="O97" s="252"/>
      <c r="P97" s="252"/>
      <c r="Q97" s="253"/>
      <c r="R97" s="239"/>
      <c r="S97" s="239"/>
      <c r="T97" s="254"/>
      <c r="U97" s="175"/>
      <c r="V97" s="191"/>
      <c r="W97" s="208"/>
      <c r="X97" s="474" t="str">
        <f t="shared" si="26"/>
        <v>Wokingham</v>
      </c>
      <c r="Y97" s="475" t="e">
        <f t="shared" si="27"/>
        <v>#N/A</v>
      </c>
      <c r="Z97" s="475" t="e">
        <f t="shared" si="28"/>
        <v>#N/A</v>
      </c>
      <c r="AA97" s="54"/>
      <c r="AB97" s="53"/>
      <c r="AC97" s="53"/>
      <c r="AD97" s="210"/>
      <c r="AE97" s="239"/>
      <c r="AF97" s="239"/>
      <c r="AG97" s="239"/>
      <c r="AH97" s="101"/>
      <c r="AI97" s="239"/>
      <c r="AJ97" s="240"/>
    </row>
    <row r="98" spans="1:45" s="138" customFormat="1" ht="12.75" customHeight="1" x14ac:dyDescent="0.2">
      <c r="A98" s="381"/>
      <c r="B98" s="727"/>
      <c r="C98" s="727"/>
      <c r="D98" s="727"/>
      <c r="E98" s="727"/>
      <c r="F98" s="727"/>
      <c r="G98" s="727"/>
      <c r="H98" s="727"/>
      <c r="I98" s="152"/>
      <c r="J98" s="152"/>
      <c r="K98" s="252"/>
      <c r="L98" s="252"/>
      <c r="M98" s="252"/>
      <c r="N98" s="252"/>
      <c r="O98" s="252"/>
      <c r="P98" s="252"/>
      <c r="Q98" s="253"/>
      <c r="R98" s="239"/>
      <c r="S98" s="239"/>
      <c r="T98" s="254"/>
      <c r="U98" s="175"/>
      <c r="V98" s="191"/>
      <c r="W98" s="208"/>
      <c r="X98" s="474" t="str">
        <f>B31</f>
        <v>South East</v>
      </c>
      <c r="Y98" s="475" t="e">
        <f t="shared" si="27"/>
        <v>#N/A</v>
      </c>
      <c r="Z98" s="475" t="e">
        <f t="shared" si="28"/>
        <v>#N/A</v>
      </c>
      <c r="AA98" s="54"/>
      <c r="AB98" s="53"/>
      <c r="AC98" s="53"/>
      <c r="AD98" s="210"/>
      <c r="AE98" s="239"/>
      <c r="AF98" s="239"/>
      <c r="AG98" s="239"/>
      <c r="AH98" s="101"/>
      <c r="AI98" s="239"/>
      <c r="AJ98" s="240"/>
    </row>
    <row r="99" spans="1:45" s="138" customFormat="1" ht="11.25" customHeight="1" x14ac:dyDescent="0.2">
      <c r="A99" s="381"/>
      <c r="B99" s="727"/>
      <c r="C99" s="727"/>
      <c r="D99" s="727"/>
      <c r="E99" s="727"/>
      <c r="F99" s="727"/>
      <c r="G99" s="727"/>
      <c r="H99" s="727"/>
      <c r="I99" s="152"/>
      <c r="J99" s="152"/>
      <c r="K99" s="252"/>
      <c r="L99" s="252"/>
      <c r="M99" s="252"/>
      <c r="N99" s="252"/>
      <c r="O99" s="252"/>
      <c r="P99" s="252"/>
      <c r="Q99" s="253"/>
      <c r="R99" s="239"/>
      <c r="S99" s="239"/>
      <c r="T99" s="254"/>
      <c r="U99" s="175"/>
      <c r="V99" s="191"/>
      <c r="W99" s="208"/>
      <c r="X99" s="474" t="str">
        <f>B32</f>
        <v>England</v>
      </c>
      <c r="Y99" s="475" t="e">
        <f t="shared" si="27"/>
        <v>#N/A</v>
      </c>
      <c r="Z99" s="475" t="e">
        <f t="shared" si="28"/>
        <v>#N/A</v>
      </c>
      <c r="AA99" s="54"/>
      <c r="AB99" s="53"/>
      <c r="AC99" s="53"/>
      <c r="AD99" s="210"/>
      <c r="AE99" s="239"/>
      <c r="AF99" s="239"/>
      <c r="AG99" s="239"/>
      <c r="AH99" s="101"/>
      <c r="AI99" s="239"/>
      <c r="AJ99" s="240"/>
    </row>
    <row r="100" spans="1:45" s="124" customFormat="1" ht="42" customHeight="1" x14ac:dyDescent="0.2">
      <c r="A100" s="735"/>
      <c r="B100" s="727"/>
      <c r="C100" s="727"/>
      <c r="D100" s="727"/>
      <c r="E100" s="727"/>
      <c r="F100" s="727"/>
      <c r="G100" s="727"/>
      <c r="H100" s="727"/>
      <c r="I100" s="518"/>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735"/>
      <c r="B101" s="727"/>
      <c r="C101" s="727"/>
      <c r="D101" s="727"/>
      <c r="E101" s="727"/>
      <c r="F101" s="727"/>
      <c r="G101" s="727"/>
      <c r="H101" s="727"/>
      <c r="I101" s="518"/>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735"/>
      <c r="B102" s="518"/>
      <c r="C102" s="518"/>
      <c r="D102" s="518"/>
      <c r="E102" s="518"/>
      <c r="F102" s="518"/>
      <c r="G102" s="518"/>
      <c r="H102" s="518"/>
      <c r="I102" s="518"/>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366"/>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933"/>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94"/>
      <c r="B106" s="166"/>
      <c r="C106" s="166"/>
      <c r="D106" s="166"/>
      <c r="E106" s="166"/>
      <c r="F106" s="166"/>
      <c r="G106" s="166"/>
      <c r="H106" s="166"/>
      <c r="I106" s="166"/>
      <c r="J106" s="167"/>
      <c r="K106" s="166"/>
      <c r="L106" s="166"/>
      <c r="M106" s="166"/>
      <c r="N106" s="166"/>
      <c r="O106" s="166"/>
      <c r="P106" s="166"/>
      <c r="Q106" s="166"/>
      <c r="R106" s="166"/>
      <c r="S106" s="166"/>
      <c r="T106" s="166"/>
      <c r="U106" s="166"/>
      <c r="V106" s="189"/>
      <c r="W106" s="205"/>
      <c r="X106" s="100"/>
      <c r="Y106" s="100"/>
      <c r="Z106" s="100"/>
      <c r="AA106" s="100"/>
      <c r="AB106" s="100"/>
      <c r="AC106" s="100"/>
      <c r="AD106" s="100"/>
      <c r="AE106" s="231"/>
      <c r="AF106" s="100"/>
      <c r="AG106" s="100"/>
      <c r="AH106" s="88"/>
      <c r="AI106" s="88"/>
      <c r="AJ106" s="237"/>
      <c r="AL106" s="124"/>
      <c r="AM106" s="124"/>
      <c r="AN106" s="124"/>
      <c r="AO106" s="124"/>
      <c r="AP106" s="124"/>
      <c r="AQ106" s="124"/>
    </row>
    <row r="107" spans="1:45" ht="11.25" customHeight="1" x14ac:dyDescent="0.2">
      <c r="A107" s="195"/>
      <c r="B107" s="37"/>
      <c r="C107" s="37"/>
      <c r="D107" s="37"/>
      <c r="E107" s="37"/>
      <c r="F107" s="37"/>
      <c r="G107" s="37"/>
      <c r="H107" s="37"/>
      <c r="I107" s="37"/>
      <c r="J107" s="42"/>
      <c r="K107" s="37"/>
      <c r="L107" s="37"/>
      <c r="M107" s="37"/>
      <c r="N107" s="37"/>
      <c r="O107" s="37"/>
      <c r="P107" s="37"/>
      <c r="Q107" s="37"/>
      <c r="R107" s="37"/>
      <c r="S107" s="37"/>
      <c r="T107" s="37"/>
      <c r="U107" s="37"/>
      <c r="V107" s="189"/>
      <c r="W107" s="205"/>
      <c r="X107" s="100"/>
      <c r="Y107" s="100"/>
      <c r="Z107" s="100"/>
      <c r="AA107" s="100"/>
      <c r="AB107" s="100"/>
      <c r="AC107" s="100"/>
      <c r="AD107" s="100"/>
      <c r="AE107" s="231"/>
      <c r="AF107" s="100"/>
      <c r="AG107" s="100"/>
      <c r="AH107" s="88"/>
      <c r="AI107" s="88"/>
      <c r="AJ107" s="237"/>
      <c r="AL107" s="124"/>
      <c r="AM107" s="124"/>
      <c r="AN107" s="124"/>
      <c r="AO107" s="124"/>
      <c r="AP107" s="124"/>
      <c r="AQ107" s="124"/>
    </row>
    <row r="108" spans="1:45" ht="11.25" customHeight="1" x14ac:dyDescent="0.2">
      <c r="A108" s="195"/>
      <c r="B108" s="846" t="s">
        <v>81</v>
      </c>
      <c r="C108" s="728"/>
      <c r="D108" s="44"/>
      <c r="E108" s="44"/>
      <c r="F108" s="37"/>
      <c r="G108" s="37"/>
      <c r="H108" s="37"/>
      <c r="I108" s="37"/>
      <c r="J108" s="42"/>
      <c r="K108" s="37"/>
      <c r="L108" s="37"/>
      <c r="M108" s="37"/>
      <c r="N108" s="37"/>
      <c r="O108" s="37"/>
      <c r="P108" s="37"/>
      <c r="Q108" s="37"/>
      <c r="R108" s="37"/>
      <c r="S108" s="37"/>
      <c r="T108" s="37"/>
      <c r="U108" s="37"/>
      <c r="V108" s="189"/>
      <c r="W108" s="205"/>
      <c r="X108" s="100"/>
      <c r="Y108" s="100"/>
      <c r="Z108" s="100"/>
      <c r="AA108" s="100"/>
      <c r="AB108" s="100"/>
      <c r="AC108" s="100"/>
      <c r="AD108" s="100"/>
      <c r="AE108" s="231"/>
      <c r="AF108" s="100"/>
      <c r="AG108" s="100"/>
      <c r="AH108" s="88"/>
      <c r="AI108" s="88"/>
      <c r="AJ108" s="237"/>
      <c r="AL108" s="124"/>
      <c r="AM108" s="124"/>
      <c r="AN108" s="124"/>
      <c r="AO108" s="124"/>
      <c r="AP108" s="124"/>
      <c r="AQ108" s="124"/>
    </row>
    <row r="109" spans="1:45" ht="11.25" customHeight="1" x14ac:dyDescent="0.2">
      <c r="A109" s="195"/>
      <c r="B109" s="847"/>
      <c r="C109" s="729"/>
      <c r="D109" s="37"/>
      <c r="E109" s="37"/>
      <c r="F109" s="37"/>
      <c r="G109" s="37"/>
      <c r="H109" s="37"/>
      <c r="I109" s="37"/>
      <c r="J109" s="42"/>
      <c r="K109" s="37"/>
      <c r="L109" s="37"/>
      <c r="M109" s="37"/>
      <c r="N109" s="37"/>
      <c r="O109" s="37"/>
      <c r="P109" s="37"/>
      <c r="Q109" s="37"/>
      <c r="R109" s="37"/>
      <c r="S109" s="37"/>
      <c r="T109" s="37"/>
      <c r="U109" s="37"/>
      <c r="V109" s="189"/>
      <c r="W109" s="205"/>
      <c r="X109" s="100"/>
      <c r="Y109" s="100"/>
      <c r="Z109" s="100"/>
      <c r="AA109" s="100"/>
      <c r="AB109" s="100"/>
      <c r="AC109" s="100"/>
      <c r="AD109" s="100"/>
      <c r="AE109" s="231"/>
      <c r="AF109" s="100"/>
      <c r="AG109" s="100"/>
      <c r="AH109" s="88"/>
      <c r="AI109" s="88"/>
      <c r="AJ109" s="237"/>
    </row>
    <row r="110" spans="1:45" ht="11.25" customHeight="1" x14ac:dyDescent="0.2">
      <c r="A110" s="195"/>
      <c r="B110" s="843" t="s">
        <v>80</v>
      </c>
      <c r="C110" s="843"/>
      <c r="D110" s="844"/>
      <c r="E110" s="844"/>
      <c r="F110" s="844"/>
      <c r="G110" s="37"/>
      <c r="H110" s="37"/>
      <c r="I110" s="37"/>
      <c r="J110" s="42"/>
      <c r="K110" s="37"/>
      <c r="L110" s="37"/>
      <c r="M110" s="37"/>
      <c r="N110" s="37"/>
      <c r="O110" s="37"/>
      <c r="P110" s="37"/>
      <c r="Q110" s="37"/>
      <c r="R110" s="37"/>
      <c r="S110" s="37"/>
      <c r="T110" s="37"/>
      <c r="U110" s="37"/>
      <c r="V110" s="189"/>
      <c r="W110" s="205"/>
      <c r="X110" s="100"/>
      <c r="Y110" s="100"/>
      <c r="Z110" s="100"/>
      <c r="AA110" s="100"/>
      <c r="AB110" s="100"/>
      <c r="AC110" s="100"/>
      <c r="AD110" s="100"/>
      <c r="AE110" s="231"/>
      <c r="AF110" s="100"/>
      <c r="AG110" s="100"/>
      <c r="AH110" s="88"/>
      <c r="AI110" s="88"/>
      <c r="AJ110" s="237"/>
    </row>
    <row r="111" spans="1:45" ht="11.25" customHeight="1" x14ac:dyDescent="0.2">
      <c r="A111" s="195"/>
      <c r="B111" s="843"/>
      <c r="C111" s="843"/>
      <c r="D111" s="844"/>
      <c r="E111" s="844"/>
      <c r="F111" s="844"/>
      <c r="G111" s="37"/>
      <c r="H111" s="37"/>
      <c r="I111" s="37"/>
      <c r="J111" s="42"/>
      <c r="K111" s="37"/>
      <c r="L111" s="37"/>
      <c r="M111" s="37"/>
      <c r="N111" s="37"/>
      <c r="O111" s="37"/>
      <c r="P111" s="37"/>
      <c r="Q111" s="37"/>
      <c r="R111" s="37"/>
      <c r="S111" s="37"/>
      <c r="T111" s="37"/>
      <c r="U111" s="37"/>
      <c r="V111" s="189"/>
      <c r="W111" s="205"/>
      <c r="X111" s="100"/>
      <c r="Y111" s="100"/>
      <c r="Z111" s="100"/>
      <c r="AA111" s="100"/>
      <c r="AB111" s="100"/>
      <c r="AC111" s="100"/>
      <c r="AD111" s="100"/>
      <c r="AE111" s="231"/>
      <c r="AF111" s="100"/>
      <c r="AG111" s="100"/>
      <c r="AH111" s="97"/>
      <c r="AI111" s="97"/>
      <c r="AJ111" s="238"/>
    </row>
    <row r="112" spans="1:45" s="118" customFormat="1" ht="11.25" customHeight="1" x14ac:dyDescent="0.2">
      <c r="A112" s="195"/>
      <c r="B112" s="843" t="s">
        <v>73</v>
      </c>
      <c r="C112" s="843"/>
      <c r="D112" s="844"/>
      <c r="E112" s="844"/>
      <c r="F112" s="844"/>
      <c r="G112" s="44"/>
      <c r="H112" s="44"/>
      <c r="I112" s="44"/>
      <c r="J112" s="44"/>
      <c r="K112" s="44"/>
      <c r="L112" s="44"/>
      <c r="M112" s="44"/>
      <c r="N112" s="44"/>
      <c r="O112" s="44"/>
      <c r="P112" s="44"/>
      <c r="Q112" s="44"/>
      <c r="R112" s="44"/>
      <c r="S112" s="44"/>
      <c r="T112" s="44"/>
      <c r="U112" s="44"/>
      <c r="V112" s="192"/>
      <c r="W112" s="232"/>
      <c r="X112" s="100"/>
      <c r="Y112" s="100"/>
      <c r="Z112" s="100"/>
      <c r="AA112" s="100"/>
      <c r="AB112" s="100"/>
      <c r="AC112" s="100"/>
      <c r="AD112" s="100"/>
      <c r="AE112" s="231"/>
      <c r="AF112" s="100"/>
      <c r="AG112" s="100"/>
      <c r="AH112" s="88"/>
      <c r="AI112" s="88"/>
      <c r="AJ112" s="237"/>
    </row>
    <row r="113" spans="1:36" ht="11.25" customHeight="1" x14ac:dyDescent="0.2">
      <c r="A113" s="195"/>
      <c r="B113" s="843"/>
      <c r="C113" s="843"/>
      <c r="D113" s="844"/>
      <c r="E113" s="844"/>
      <c r="F113" s="844"/>
      <c r="G113" s="37"/>
      <c r="H113" s="37"/>
      <c r="I113" s="37"/>
      <c r="J113" s="42"/>
      <c r="K113" s="37"/>
      <c r="L113" s="37"/>
      <c r="M113" s="37"/>
      <c r="N113" s="37"/>
      <c r="O113" s="37"/>
      <c r="P113" s="37"/>
      <c r="Q113" s="37"/>
      <c r="R113" s="37"/>
      <c r="S113" s="37"/>
      <c r="T113" s="37"/>
      <c r="U113" s="37"/>
      <c r="V113" s="189"/>
      <c r="W113" s="205"/>
      <c r="X113" s="100"/>
      <c r="Y113" s="100"/>
      <c r="Z113" s="100"/>
      <c r="AA113" s="100"/>
      <c r="AB113" s="100"/>
      <c r="AC113" s="100"/>
      <c r="AD113" s="100"/>
      <c r="AE113" s="231"/>
      <c r="AF113" s="100"/>
      <c r="AG113" s="100"/>
      <c r="AH113" s="88"/>
      <c r="AI113" s="88"/>
      <c r="AJ113" s="237"/>
    </row>
    <row r="114" spans="1:36" ht="11.25" customHeight="1" x14ac:dyDescent="0.2">
      <c r="A114" s="195"/>
      <c r="B114" s="843" t="s">
        <v>23</v>
      </c>
      <c r="C114" s="843"/>
      <c r="D114" s="844"/>
      <c r="E114" s="844"/>
      <c r="F114" s="844"/>
      <c r="G114" s="37"/>
      <c r="H114" s="37"/>
      <c r="I114" s="37"/>
      <c r="J114" s="42"/>
      <c r="K114" s="37"/>
      <c r="L114" s="37"/>
      <c r="M114" s="37"/>
      <c r="N114" s="37"/>
      <c r="O114" s="37"/>
      <c r="P114" s="37"/>
      <c r="Q114" s="37"/>
      <c r="R114" s="37"/>
      <c r="S114" s="37"/>
      <c r="T114" s="37"/>
      <c r="U114" s="37"/>
      <c r="V114" s="189"/>
      <c r="W114" s="205"/>
      <c r="X114" s="100"/>
      <c r="Y114" s="100"/>
      <c r="Z114" s="100"/>
      <c r="AA114" s="100"/>
      <c r="AB114" s="100"/>
      <c r="AC114" s="100"/>
      <c r="AD114" s="100"/>
      <c r="AE114" s="231"/>
      <c r="AF114" s="100"/>
      <c r="AG114" s="100"/>
      <c r="AH114" s="88"/>
      <c r="AI114" s="88"/>
      <c r="AJ114" s="237"/>
    </row>
    <row r="115" spans="1:36" ht="11.25" customHeight="1" x14ac:dyDescent="0.2">
      <c r="A115" s="195"/>
      <c r="B115" s="843"/>
      <c r="C115" s="843"/>
      <c r="D115" s="844"/>
      <c r="E115" s="844"/>
      <c r="F115" s="844"/>
      <c r="G115" s="37"/>
      <c r="H115" s="37"/>
      <c r="I115" s="37"/>
      <c r="J115" s="42"/>
      <c r="K115" s="37"/>
      <c r="L115" s="37"/>
      <c r="M115" s="37"/>
      <c r="N115" s="37"/>
      <c r="O115" s="37"/>
      <c r="P115" s="37"/>
      <c r="Q115" s="37"/>
      <c r="R115" s="37"/>
      <c r="S115" s="37"/>
      <c r="T115" s="37"/>
      <c r="U115" s="37"/>
      <c r="V115" s="189"/>
      <c r="W115" s="205"/>
      <c r="X115" s="100"/>
      <c r="Y115" s="100"/>
      <c r="Z115" s="100"/>
      <c r="AA115" s="100"/>
      <c r="AB115" s="100"/>
      <c r="AC115" s="100"/>
      <c r="AD115" s="100"/>
      <c r="AE115" s="231"/>
      <c r="AF115" s="100"/>
      <c r="AG115" s="100"/>
      <c r="AH115" s="88"/>
      <c r="AI115" s="88"/>
      <c r="AJ115" s="237"/>
    </row>
    <row r="116" spans="1:36" ht="11.25" customHeight="1" x14ac:dyDescent="0.2">
      <c r="A116" s="195"/>
      <c r="B116" s="843" t="s">
        <v>77</v>
      </c>
      <c r="C116" s="843"/>
      <c r="D116" s="844"/>
      <c r="E116" s="844"/>
      <c r="F116" s="844"/>
      <c r="G116" s="37"/>
      <c r="H116" s="37"/>
      <c r="I116" s="37"/>
      <c r="J116" s="42"/>
      <c r="K116" s="37"/>
      <c r="L116" s="37"/>
      <c r="M116" s="37"/>
      <c r="N116" s="37"/>
      <c r="O116" s="37"/>
      <c r="P116" s="37"/>
      <c r="Q116" s="37"/>
      <c r="R116" s="37"/>
      <c r="S116" s="37"/>
      <c r="T116" s="37"/>
      <c r="U116" s="37"/>
      <c r="V116" s="189"/>
      <c r="W116" s="205"/>
      <c r="X116" s="100"/>
      <c r="Y116" s="100"/>
      <c r="Z116" s="100"/>
      <c r="AA116" s="100"/>
      <c r="AB116" s="100"/>
      <c r="AC116" s="100"/>
      <c r="AD116" s="100"/>
      <c r="AE116" s="231"/>
      <c r="AF116" s="100"/>
      <c r="AG116" s="100"/>
      <c r="AH116" s="88"/>
      <c r="AI116" s="88"/>
      <c r="AJ116" s="237"/>
    </row>
    <row r="117" spans="1:36" ht="11.25" customHeight="1" x14ac:dyDescent="0.2">
      <c r="A117" s="195"/>
      <c r="B117" s="843"/>
      <c r="C117" s="843"/>
      <c r="D117" s="844"/>
      <c r="E117" s="844"/>
      <c r="F117" s="844"/>
      <c r="G117" s="37"/>
      <c r="H117" s="37"/>
      <c r="I117" s="37"/>
      <c r="J117" s="42"/>
      <c r="K117" s="37"/>
      <c r="L117" s="37"/>
      <c r="M117" s="37"/>
      <c r="N117" s="37"/>
      <c r="O117" s="37"/>
      <c r="P117" s="37"/>
      <c r="Q117" s="37"/>
      <c r="R117" s="37"/>
      <c r="S117" s="37"/>
      <c r="T117" s="37"/>
      <c r="U117" s="37"/>
      <c r="V117" s="189"/>
      <c r="W117" s="205"/>
      <c r="X117" s="100"/>
      <c r="Y117" s="100"/>
      <c r="Z117" s="100"/>
      <c r="AA117" s="100"/>
      <c r="AB117" s="100"/>
      <c r="AC117" s="100"/>
      <c r="AD117" s="100"/>
      <c r="AE117" s="231"/>
      <c r="AF117" s="100"/>
      <c r="AG117" s="100"/>
      <c r="AH117" s="88"/>
      <c r="AI117" s="88"/>
      <c r="AJ117" s="237"/>
    </row>
    <row r="118" spans="1:36" ht="11.25" customHeight="1" x14ac:dyDescent="0.2">
      <c r="A118" s="195"/>
      <c r="B118" s="843" t="s">
        <v>62</v>
      </c>
      <c r="C118" s="843"/>
      <c r="D118" s="844"/>
      <c r="E118" s="844"/>
      <c r="F118" s="844"/>
      <c r="G118" s="37"/>
      <c r="H118" s="37"/>
      <c r="I118" s="37"/>
      <c r="J118" s="42"/>
      <c r="K118" s="37"/>
      <c r="L118" s="37"/>
      <c r="M118" s="37"/>
      <c r="N118" s="37"/>
      <c r="O118" s="37"/>
      <c r="P118" s="37"/>
      <c r="Q118" s="37"/>
      <c r="R118" s="37"/>
      <c r="S118" s="37"/>
      <c r="T118" s="37"/>
      <c r="U118" s="37"/>
      <c r="V118" s="189"/>
      <c r="W118" s="205"/>
      <c r="X118" s="100"/>
      <c r="Y118" s="100"/>
      <c r="Z118" s="100"/>
      <c r="AA118" s="100"/>
      <c r="AB118" s="100"/>
      <c r="AC118" s="100"/>
      <c r="AD118" s="100"/>
      <c r="AE118" s="231"/>
      <c r="AF118" s="100"/>
      <c r="AG118" s="100"/>
      <c r="AH118" s="88"/>
      <c r="AI118" s="88"/>
      <c r="AJ118" s="237"/>
    </row>
    <row r="119" spans="1:36" ht="11.25" customHeight="1" x14ac:dyDescent="0.2">
      <c r="A119" s="195"/>
      <c r="B119" s="843"/>
      <c r="C119" s="843"/>
      <c r="D119" s="844"/>
      <c r="E119" s="844"/>
      <c r="F119" s="844"/>
      <c r="G119" s="37"/>
      <c r="H119" s="37"/>
      <c r="I119" s="37"/>
      <c r="J119" s="42"/>
      <c r="K119" s="37"/>
      <c r="L119" s="37"/>
      <c r="M119" s="37"/>
      <c r="N119" s="37"/>
      <c r="O119" s="37"/>
      <c r="P119" s="37"/>
      <c r="Q119" s="37"/>
      <c r="R119" s="37"/>
      <c r="S119" s="37"/>
      <c r="T119" s="37"/>
      <c r="U119" s="37"/>
      <c r="V119" s="189"/>
      <c r="W119" s="205"/>
      <c r="X119" s="100"/>
      <c r="Y119" s="100"/>
      <c r="Z119" s="100"/>
      <c r="AA119" s="100"/>
      <c r="AB119" s="100"/>
      <c r="AC119" s="100"/>
      <c r="AD119" s="100"/>
      <c r="AE119" s="231"/>
      <c r="AF119" s="100"/>
      <c r="AG119" s="100"/>
      <c r="AH119" s="88"/>
      <c r="AI119" s="88"/>
      <c r="AJ119" s="237"/>
    </row>
    <row r="120" spans="1:36" ht="11.25" customHeight="1" x14ac:dyDescent="0.2">
      <c r="A120" s="195"/>
      <c r="B120" s="843" t="s">
        <v>33</v>
      </c>
      <c r="C120" s="843"/>
      <c r="D120" s="844"/>
      <c r="E120" s="844"/>
      <c r="F120" s="844"/>
      <c r="G120" s="37"/>
      <c r="H120" s="37"/>
      <c r="I120" s="37"/>
      <c r="J120" s="42"/>
      <c r="K120" s="37"/>
      <c r="L120" s="37"/>
      <c r="M120" s="37"/>
      <c r="N120" s="37"/>
      <c r="O120" s="37"/>
      <c r="P120" s="37"/>
      <c r="Q120" s="37"/>
      <c r="R120" s="37"/>
      <c r="S120" s="37"/>
      <c r="T120" s="37"/>
      <c r="U120" s="37"/>
      <c r="V120" s="189"/>
      <c r="W120" s="205"/>
      <c r="X120" s="100"/>
      <c r="Y120" s="100"/>
      <c r="Z120" s="100"/>
      <c r="AA120" s="100"/>
      <c r="AB120" s="100"/>
      <c r="AC120" s="100"/>
      <c r="AD120" s="100"/>
      <c r="AE120" s="231"/>
      <c r="AF120" s="100"/>
      <c r="AG120" s="100"/>
      <c r="AH120" s="88"/>
      <c r="AI120" s="88"/>
      <c r="AJ120" s="237"/>
    </row>
    <row r="121" spans="1:36" ht="11.25" customHeight="1" x14ac:dyDescent="0.2">
      <c r="A121" s="195"/>
      <c r="B121" s="843"/>
      <c r="C121" s="843"/>
      <c r="D121" s="844"/>
      <c r="E121" s="844"/>
      <c r="F121" s="844"/>
      <c r="G121" s="37"/>
      <c r="H121" s="37"/>
      <c r="I121" s="37"/>
      <c r="J121" s="42"/>
      <c r="K121" s="37"/>
      <c r="L121" s="37"/>
      <c r="M121" s="37"/>
      <c r="N121" s="37"/>
      <c r="O121" s="37"/>
      <c r="P121" s="37"/>
      <c r="Q121" s="37"/>
      <c r="R121" s="37"/>
      <c r="S121" s="37"/>
      <c r="T121" s="37"/>
      <c r="U121" s="37"/>
      <c r="V121" s="189"/>
      <c r="W121" s="205"/>
      <c r="X121" s="100"/>
      <c r="Y121" s="100"/>
      <c r="Z121" s="100"/>
      <c r="AA121" s="100"/>
      <c r="AB121" s="100"/>
      <c r="AC121" s="100"/>
      <c r="AD121" s="100"/>
      <c r="AE121" s="231"/>
      <c r="AF121" s="100"/>
      <c r="AG121" s="100"/>
      <c r="AH121" s="88"/>
      <c r="AI121" s="88"/>
      <c r="AJ121" s="237"/>
    </row>
    <row r="122" spans="1:36" ht="11.25" customHeight="1" x14ac:dyDescent="0.2">
      <c r="A122" s="195"/>
      <c r="B122" s="843" t="s">
        <v>28</v>
      </c>
      <c r="C122" s="843"/>
      <c r="D122" s="844"/>
      <c r="E122" s="844"/>
      <c r="F122" s="844"/>
      <c r="G122" s="37"/>
      <c r="H122" s="37"/>
      <c r="I122" s="37"/>
      <c r="J122" s="42"/>
      <c r="K122" s="37"/>
      <c r="L122" s="37"/>
      <c r="M122" s="37"/>
      <c r="N122" s="37"/>
      <c r="O122" s="37"/>
      <c r="P122" s="37"/>
      <c r="Q122" s="37"/>
      <c r="R122" s="37"/>
      <c r="S122" s="37"/>
      <c r="T122" s="37"/>
      <c r="U122" s="37"/>
      <c r="V122" s="189"/>
      <c r="W122" s="205"/>
      <c r="X122" s="100"/>
      <c r="Y122" s="100"/>
      <c r="Z122" s="100"/>
      <c r="AA122" s="100"/>
      <c r="AB122" s="100"/>
      <c r="AC122" s="100"/>
      <c r="AD122" s="100"/>
      <c r="AE122" s="231"/>
      <c r="AF122" s="100"/>
      <c r="AG122" s="100"/>
      <c r="AH122" s="88"/>
      <c r="AI122" s="88"/>
      <c r="AJ122" s="237"/>
    </row>
    <row r="123" spans="1:36" ht="11.25" customHeight="1" x14ac:dyDescent="0.2">
      <c r="A123" s="195"/>
      <c r="B123" s="843"/>
      <c r="C123" s="843"/>
      <c r="D123" s="844"/>
      <c r="E123" s="844"/>
      <c r="F123" s="844"/>
      <c r="G123" s="37"/>
      <c r="H123" s="37"/>
      <c r="I123" s="37"/>
      <c r="J123" s="42"/>
      <c r="K123" s="37"/>
      <c r="L123" s="37"/>
      <c r="M123" s="37"/>
      <c r="N123" s="37"/>
      <c r="O123" s="37"/>
      <c r="P123" s="37"/>
      <c r="Q123" s="37"/>
      <c r="R123" s="37"/>
      <c r="S123" s="37"/>
      <c r="T123" s="37"/>
      <c r="U123" s="37"/>
      <c r="V123" s="189"/>
      <c r="W123" s="205"/>
      <c r="X123" s="100"/>
      <c r="Y123" s="100"/>
      <c r="Z123" s="100"/>
      <c r="AA123" s="100"/>
      <c r="AB123" s="100"/>
      <c r="AC123" s="100"/>
      <c r="AD123" s="100"/>
      <c r="AE123" s="231"/>
      <c r="AF123" s="100"/>
      <c r="AG123" s="100"/>
      <c r="AH123" s="88"/>
      <c r="AI123" s="88"/>
      <c r="AJ123" s="237"/>
    </row>
    <row r="124" spans="1:36" ht="11.25" customHeight="1" x14ac:dyDescent="0.2">
      <c r="A124" s="195"/>
      <c r="B124" s="843" t="s">
        <v>37</v>
      </c>
      <c r="C124" s="843"/>
      <c r="D124" s="844"/>
      <c r="E124" s="844"/>
      <c r="F124" s="844"/>
      <c r="G124" s="37"/>
      <c r="H124" s="37"/>
      <c r="I124" s="37"/>
      <c r="J124" s="42"/>
      <c r="K124" s="37"/>
      <c r="L124" s="37"/>
      <c r="M124" s="37"/>
      <c r="N124" s="37"/>
      <c r="O124" s="37"/>
      <c r="P124" s="37"/>
      <c r="Q124" s="37"/>
      <c r="R124" s="37"/>
      <c r="S124" s="37"/>
      <c r="T124" s="37"/>
      <c r="U124" s="37"/>
      <c r="V124" s="189"/>
      <c r="W124" s="205"/>
      <c r="X124" s="100"/>
      <c r="Y124" s="100"/>
      <c r="Z124" s="100"/>
      <c r="AA124" s="100"/>
      <c r="AB124" s="100"/>
      <c r="AC124" s="100"/>
      <c r="AD124" s="100"/>
      <c r="AE124" s="231"/>
      <c r="AF124" s="100"/>
      <c r="AG124" s="100"/>
      <c r="AH124" s="88"/>
      <c r="AI124" s="88"/>
      <c r="AJ124" s="237"/>
    </row>
    <row r="125" spans="1:36" ht="11.25" customHeight="1" x14ac:dyDescent="0.2">
      <c r="A125" s="195"/>
      <c r="B125" s="843"/>
      <c r="C125" s="843"/>
      <c r="D125" s="844"/>
      <c r="E125" s="844"/>
      <c r="F125" s="844"/>
      <c r="G125" s="37"/>
      <c r="H125" s="37"/>
      <c r="I125" s="37"/>
      <c r="J125" s="42"/>
      <c r="K125" s="37"/>
      <c r="L125" s="37"/>
      <c r="M125" s="37"/>
      <c r="N125" s="37"/>
      <c r="O125" s="37"/>
      <c r="P125" s="37"/>
      <c r="Q125" s="37"/>
      <c r="R125" s="37"/>
      <c r="S125" s="37"/>
      <c r="T125" s="37"/>
      <c r="U125" s="37"/>
      <c r="V125" s="189"/>
      <c r="W125" s="205"/>
      <c r="X125" s="100"/>
      <c r="Y125" s="100"/>
      <c r="Z125" s="100"/>
      <c r="AA125" s="100"/>
      <c r="AB125" s="100"/>
      <c r="AC125" s="100"/>
      <c r="AD125" s="100"/>
      <c r="AE125" s="231"/>
      <c r="AF125" s="100"/>
      <c r="AG125" s="100"/>
      <c r="AH125" s="88"/>
      <c r="AI125" s="88"/>
      <c r="AJ125" s="237"/>
    </row>
    <row r="126" spans="1:36" ht="11.25" customHeight="1" x14ac:dyDescent="0.2">
      <c r="A126" s="195"/>
      <c r="B126" s="843" t="s">
        <v>24</v>
      </c>
      <c r="C126" s="843"/>
      <c r="D126" s="844"/>
      <c r="E126" s="844"/>
      <c r="F126" s="844"/>
      <c r="G126" s="37"/>
      <c r="H126" s="37"/>
      <c r="I126" s="37"/>
      <c r="J126" s="42"/>
      <c r="K126" s="37"/>
      <c r="L126" s="37"/>
      <c r="M126" s="37"/>
      <c r="N126" s="37"/>
      <c r="O126" s="37"/>
      <c r="P126" s="37"/>
      <c r="Q126" s="37"/>
      <c r="R126" s="37"/>
      <c r="S126" s="37"/>
      <c r="T126" s="37"/>
      <c r="U126" s="37"/>
      <c r="V126" s="189"/>
      <c r="W126" s="205"/>
      <c r="X126" s="100"/>
      <c r="Y126" s="100"/>
      <c r="Z126" s="100"/>
      <c r="AA126" s="100"/>
      <c r="AB126" s="100"/>
      <c r="AC126" s="100"/>
      <c r="AD126" s="100"/>
      <c r="AE126" s="231"/>
      <c r="AF126" s="100"/>
      <c r="AG126" s="100"/>
      <c r="AH126" s="88"/>
      <c r="AI126" s="88"/>
      <c r="AJ126" s="237"/>
    </row>
    <row r="127" spans="1:36" ht="11.25" customHeight="1" x14ac:dyDescent="0.2">
      <c r="A127" s="195"/>
      <c r="B127" s="843"/>
      <c r="C127" s="843"/>
      <c r="D127" s="844"/>
      <c r="E127" s="844"/>
      <c r="F127" s="844"/>
      <c r="G127" s="37"/>
      <c r="H127" s="37"/>
      <c r="I127" s="37"/>
      <c r="J127" s="42"/>
      <c r="K127" s="37"/>
      <c r="L127" s="37"/>
      <c r="M127" s="37"/>
      <c r="N127" s="37"/>
      <c r="O127" s="37"/>
      <c r="P127" s="37"/>
      <c r="Q127" s="37"/>
      <c r="R127" s="37"/>
      <c r="S127" s="37"/>
      <c r="T127" s="37"/>
      <c r="U127" s="37"/>
      <c r="V127" s="189"/>
      <c r="W127" s="205"/>
      <c r="X127" s="100"/>
      <c r="Y127" s="100"/>
      <c r="Z127" s="100"/>
      <c r="AA127" s="100"/>
      <c r="AB127" s="100"/>
      <c r="AC127" s="100"/>
      <c r="AD127" s="100"/>
      <c r="AE127" s="231"/>
      <c r="AF127" s="100"/>
      <c r="AG127" s="100"/>
      <c r="AH127" s="88"/>
      <c r="AI127" s="88"/>
      <c r="AJ127" s="237"/>
    </row>
    <row r="128" spans="1:36" ht="11.25" customHeight="1" x14ac:dyDescent="0.2">
      <c r="A128" s="195"/>
      <c r="B128" s="843" t="s">
        <v>25</v>
      </c>
      <c r="C128" s="843"/>
      <c r="D128" s="844"/>
      <c r="E128" s="844"/>
      <c r="F128" s="844"/>
      <c r="G128" s="37"/>
      <c r="H128" s="37"/>
      <c r="I128" s="37"/>
      <c r="J128" s="42"/>
      <c r="K128" s="37"/>
      <c r="L128" s="37"/>
      <c r="M128" s="37"/>
      <c r="N128" s="37"/>
      <c r="O128" s="37"/>
      <c r="P128" s="37"/>
      <c r="Q128" s="37"/>
      <c r="R128" s="37"/>
      <c r="S128" s="37"/>
      <c r="T128" s="37"/>
      <c r="U128" s="37"/>
      <c r="V128" s="189"/>
      <c r="W128" s="205"/>
      <c r="X128" s="100"/>
      <c r="Y128" s="100"/>
      <c r="Z128" s="100"/>
      <c r="AA128" s="100"/>
      <c r="AB128" s="100"/>
      <c r="AC128" s="100"/>
      <c r="AD128" s="100"/>
      <c r="AE128" s="231"/>
      <c r="AF128" s="100"/>
      <c r="AG128" s="100"/>
      <c r="AH128" s="88"/>
      <c r="AI128" s="88"/>
      <c r="AJ128" s="237"/>
    </row>
    <row r="129" spans="1:36" ht="11.25" customHeight="1" x14ac:dyDescent="0.2">
      <c r="A129" s="195"/>
      <c r="B129" s="844"/>
      <c r="C129" s="844"/>
      <c r="D129" s="844"/>
      <c r="E129" s="844"/>
      <c r="F129" s="844"/>
      <c r="G129" s="37"/>
      <c r="H129" s="37"/>
      <c r="I129" s="37"/>
      <c r="J129" s="42"/>
      <c r="K129" s="37"/>
      <c r="L129" s="37"/>
      <c r="M129" s="37"/>
      <c r="N129" s="37"/>
      <c r="O129" s="37"/>
      <c r="P129" s="37"/>
      <c r="Q129" s="37"/>
      <c r="R129" s="37"/>
      <c r="S129" s="37"/>
      <c r="T129" s="37"/>
      <c r="U129" s="37"/>
      <c r="V129" s="189"/>
      <c r="W129" s="205"/>
      <c r="X129" s="100"/>
      <c r="Y129" s="100"/>
      <c r="Z129" s="100"/>
      <c r="AA129" s="100"/>
      <c r="AB129" s="100"/>
      <c r="AC129" s="100"/>
      <c r="AD129" s="100"/>
      <c r="AE129" s="231"/>
      <c r="AF129" s="100"/>
      <c r="AG129" s="100"/>
      <c r="AH129" s="88"/>
      <c r="AI129" s="88"/>
      <c r="AJ129" s="237"/>
    </row>
    <row r="130" spans="1:36" ht="11.25" customHeight="1" x14ac:dyDescent="0.2">
      <c r="A130" s="195"/>
      <c r="B130" s="843" t="s">
        <v>26</v>
      </c>
      <c r="C130" s="843"/>
      <c r="D130" s="844"/>
      <c r="E130" s="844"/>
      <c r="F130" s="844"/>
      <c r="G130" s="37"/>
      <c r="H130" s="37"/>
      <c r="I130" s="37"/>
      <c r="J130" s="42"/>
      <c r="K130" s="37"/>
      <c r="L130" s="37"/>
      <c r="M130" s="37"/>
      <c r="N130" s="37"/>
      <c r="O130" s="37"/>
      <c r="P130" s="37"/>
      <c r="Q130" s="37"/>
      <c r="R130" s="37"/>
      <c r="S130" s="37"/>
      <c r="T130" s="37"/>
      <c r="U130" s="37"/>
      <c r="V130" s="189"/>
      <c r="W130" s="205"/>
      <c r="X130" s="100"/>
      <c r="Y130" s="100"/>
      <c r="Z130" s="100"/>
      <c r="AA130" s="100"/>
      <c r="AB130" s="100"/>
      <c r="AC130" s="100"/>
      <c r="AD130" s="100"/>
      <c r="AE130" s="231"/>
      <c r="AF130" s="100"/>
      <c r="AG130" s="100"/>
      <c r="AH130" s="88"/>
      <c r="AI130" s="88"/>
      <c r="AJ130" s="237"/>
    </row>
    <row r="131" spans="1:36" ht="11.25" customHeight="1" x14ac:dyDescent="0.2">
      <c r="A131" s="195"/>
      <c r="B131" s="843"/>
      <c r="C131" s="843"/>
      <c r="D131" s="844"/>
      <c r="E131" s="844"/>
      <c r="F131" s="844"/>
      <c r="G131" s="37"/>
      <c r="H131" s="37"/>
      <c r="I131" s="37"/>
      <c r="J131" s="42"/>
      <c r="K131" s="37"/>
      <c r="L131" s="37"/>
      <c r="M131" s="37"/>
      <c r="N131" s="37"/>
      <c r="O131" s="37"/>
      <c r="P131" s="37"/>
      <c r="Q131" s="37"/>
      <c r="R131" s="37"/>
      <c r="S131" s="37"/>
      <c r="T131" s="37"/>
      <c r="U131" s="37"/>
      <c r="V131" s="189"/>
      <c r="W131" s="205"/>
      <c r="X131" s="100"/>
      <c r="Y131" s="100"/>
      <c r="Z131" s="100"/>
      <c r="AA131" s="100"/>
      <c r="AB131" s="100"/>
      <c r="AC131" s="100"/>
      <c r="AD131" s="100"/>
      <c r="AE131" s="231"/>
      <c r="AF131" s="100"/>
      <c r="AG131" s="100"/>
      <c r="AH131" s="88"/>
      <c r="AI131" s="88"/>
      <c r="AJ131" s="237"/>
    </row>
    <row r="132" spans="1:36" ht="11.25" customHeight="1" x14ac:dyDescent="0.2">
      <c r="A132" s="195"/>
      <c r="B132" s="843" t="s">
        <v>38</v>
      </c>
      <c r="C132" s="843"/>
      <c r="D132" s="844"/>
      <c r="E132" s="844"/>
      <c r="F132" s="844"/>
      <c r="G132" s="37"/>
      <c r="H132" s="37"/>
      <c r="I132" s="37"/>
      <c r="J132" s="42"/>
      <c r="K132" s="37"/>
      <c r="L132" s="37"/>
      <c r="M132" s="37"/>
      <c r="N132" s="37"/>
      <c r="O132" s="37"/>
      <c r="P132" s="37"/>
      <c r="Q132" s="37"/>
      <c r="R132" s="37"/>
      <c r="S132" s="37"/>
      <c r="T132" s="37"/>
      <c r="U132" s="37"/>
      <c r="V132" s="189"/>
      <c r="W132" s="205"/>
      <c r="X132" s="100"/>
      <c r="Y132" s="100"/>
      <c r="Z132" s="100"/>
      <c r="AA132" s="100"/>
      <c r="AB132" s="100"/>
      <c r="AC132" s="100"/>
      <c r="AD132" s="100"/>
      <c r="AE132" s="231"/>
      <c r="AF132" s="100"/>
      <c r="AG132" s="100"/>
      <c r="AH132" s="88"/>
      <c r="AI132" s="88"/>
      <c r="AJ132" s="237"/>
    </row>
    <row r="133" spans="1:36" ht="11.25" customHeight="1" x14ac:dyDescent="0.2">
      <c r="A133" s="195"/>
      <c r="B133" s="843"/>
      <c r="C133" s="843"/>
      <c r="D133" s="844"/>
      <c r="E133" s="844"/>
      <c r="F133" s="844"/>
      <c r="G133" s="37"/>
      <c r="H133" s="37"/>
      <c r="I133" s="37"/>
      <c r="J133" s="42"/>
      <c r="K133" s="37"/>
      <c r="L133" s="37"/>
      <c r="M133" s="37"/>
      <c r="N133" s="37"/>
      <c r="O133" s="37"/>
      <c r="P133" s="37"/>
      <c r="Q133" s="37"/>
      <c r="R133" s="37"/>
      <c r="S133" s="37"/>
      <c r="T133" s="37"/>
      <c r="U133" s="37"/>
      <c r="V133" s="189"/>
      <c r="W133" s="205"/>
      <c r="X133" s="100"/>
      <c r="Y133" s="100"/>
      <c r="Z133" s="100"/>
      <c r="AA133" s="100"/>
      <c r="AB133" s="100"/>
      <c r="AC133" s="100"/>
      <c r="AD133" s="100"/>
      <c r="AE133" s="231"/>
      <c r="AF133" s="100"/>
      <c r="AG133" s="100"/>
      <c r="AH133" s="88"/>
      <c r="AI133" s="88"/>
      <c r="AJ133" s="237"/>
    </row>
    <row r="134" spans="1:36" ht="11.25" customHeight="1" x14ac:dyDescent="0.2">
      <c r="A134" s="195"/>
      <c r="B134" s="843" t="s">
        <v>27</v>
      </c>
      <c r="C134" s="843"/>
      <c r="D134" s="844"/>
      <c r="E134" s="844"/>
      <c r="F134" s="844"/>
      <c r="G134" s="37"/>
      <c r="H134" s="37"/>
      <c r="I134" s="37"/>
      <c r="J134" s="42"/>
      <c r="K134" s="37"/>
      <c r="L134" s="37"/>
      <c r="M134" s="37"/>
      <c r="N134" s="37"/>
      <c r="O134" s="37"/>
      <c r="P134" s="37"/>
      <c r="Q134" s="37"/>
      <c r="R134" s="37"/>
      <c r="S134" s="37"/>
      <c r="T134" s="37"/>
      <c r="U134" s="37"/>
      <c r="V134" s="189"/>
      <c r="W134" s="205"/>
      <c r="X134" s="100"/>
      <c r="Y134" s="100"/>
      <c r="Z134" s="100"/>
      <c r="AA134" s="100"/>
      <c r="AB134" s="100"/>
      <c r="AC134" s="100"/>
      <c r="AD134" s="100"/>
      <c r="AE134" s="231"/>
      <c r="AF134" s="100"/>
      <c r="AG134" s="100"/>
      <c r="AH134" s="88"/>
      <c r="AI134" s="88"/>
      <c r="AJ134" s="237"/>
    </row>
    <row r="135" spans="1:36" ht="11.25" customHeight="1" x14ac:dyDescent="0.2">
      <c r="A135" s="195"/>
      <c r="B135" s="843"/>
      <c r="C135" s="843"/>
      <c r="D135" s="844"/>
      <c r="E135" s="844"/>
      <c r="F135" s="844"/>
      <c r="G135" s="37"/>
      <c r="H135" s="37"/>
      <c r="I135" s="37"/>
      <c r="J135" s="42"/>
      <c r="K135" s="37"/>
      <c r="L135" s="37"/>
      <c r="M135" s="37"/>
      <c r="N135" s="37"/>
      <c r="O135" s="37"/>
      <c r="P135" s="37"/>
      <c r="Q135" s="37"/>
      <c r="R135" s="37"/>
      <c r="S135" s="37"/>
      <c r="T135" s="37"/>
      <c r="U135" s="37"/>
      <c r="V135" s="189"/>
      <c r="W135" s="205"/>
      <c r="X135" s="100"/>
      <c r="Y135" s="100"/>
      <c r="Z135" s="100"/>
      <c r="AA135" s="100"/>
      <c r="AB135" s="100"/>
      <c r="AC135" s="100"/>
      <c r="AD135" s="100"/>
      <c r="AE135" s="231"/>
      <c r="AF135" s="100"/>
      <c r="AG135" s="100"/>
      <c r="AH135" s="88"/>
      <c r="AI135" s="88"/>
      <c r="AJ135" s="237"/>
    </row>
    <row r="136" spans="1:36" ht="18.75" customHeight="1" x14ac:dyDescent="0.2">
      <c r="A136" s="196"/>
      <c r="B136" s="197"/>
      <c r="C136" s="197"/>
      <c r="D136" s="197"/>
      <c r="E136" s="197"/>
      <c r="F136" s="197"/>
      <c r="G136" s="197"/>
      <c r="H136" s="197"/>
      <c r="I136" s="197"/>
      <c r="J136" s="198"/>
      <c r="K136" s="197"/>
      <c r="L136" s="197"/>
      <c r="M136" s="197"/>
      <c r="N136" s="197"/>
      <c r="O136" s="197"/>
      <c r="P136" s="197"/>
      <c r="Q136" s="197"/>
      <c r="R136" s="197"/>
      <c r="S136" s="197"/>
      <c r="T136" s="197"/>
      <c r="U136" s="197"/>
      <c r="V136" s="193"/>
      <c r="W136" s="243"/>
      <c r="X136" s="244"/>
      <c r="Y136" s="244"/>
      <c r="Z136" s="244"/>
      <c r="AA136" s="244"/>
      <c r="AB136" s="244"/>
      <c r="AC136" s="244"/>
      <c r="AD136" s="244"/>
      <c r="AE136" s="244"/>
      <c r="AF136" s="244"/>
      <c r="AG136" s="244"/>
      <c r="AH136" s="244"/>
      <c r="AI136" s="141"/>
      <c r="AJ136" s="130"/>
    </row>
    <row r="228" spans="37:37" ht="11.25" customHeight="1" x14ac:dyDescent="0.2">
      <c r="AK228" s="116" t="b">
        <v>1</v>
      </c>
    </row>
  </sheetData>
  <sheetProtection sheet="1" objects="1" scenarios="1"/>
  <mergeCells count="35">
    <mergeCell ref="AA39:AA40"/>
    <mergeCell ref="AB39:AB40"/>
    <mergeCell ref="A69:U69"/>
    <mergeCell ref="A70:U70"/>
    <mergeCell ref="M63:O63"/>
    <mergeCell ref="Q63:T63"/>
    <mergeCell ref="B5:T6"/>
    <mergeCell ref="D7:H7"/>
    <mergeCell ref="I7:I8"/>
    <mergeCell ref="K7:O7"/>
    <mergeCell ref="P7:P8"/>
    <mergeCell ref="R7:T7"/>
    <mergeCell ref="B7:B8"/>
    <mergeCell ref="B34:T34"/>
    <mergeCell ref="A36:U36"/>
    <mergeCell ref="A37:U37"/>
    <mergeCell ref="S64:T64"/>
    <mergeCell ref="Q64:R64"/>
    <mergeCell ref="M64:P64"/>
    <mergeCell ref="A104:U104"/>
    <mergeCell ref="A105:U105"/>
    <mergeCell ref="B108:B109"/>
    <mergeCell ref="B110:F111"/>
    <mergeCell ref="B112:F113"/>
    <mergeCell ref="B114:F115"/>
    <mergeCell ref="B116:F117"/>
    <mergeCell ref="B118:F119"/>
    <mergeCell ref="B120:F121"/>
    <mergeCell ref="B122:F123"/>
    <mergeCell ref="B134:F135"/>
    <mergeCell ref="B124:F125"/>
    <mergeCell ref="B126:F127"/>
    <mergeCell ref="B128:F129"/>
    <mergeCell ref="B130:F131"/>
    <mergeCell ref="B132:F133"/>
  </mergeCells>
  <conditionalFormatting sqref="X69:AB69 Z8:AD8">
    <cfRule type="cellIs" dxfId="7" priority="51" stopIfTrue="1" operator="equal">
      <formula>0</formula>
    </cfRule>
  </conditionalFormatting>
  <conditionalFormatting sqref="B9:B30 K9:P30 B50:C65 AF9:AG27 D9:I30 A1:A36 A137:A1048576 A38:A69">
    <cfRule type="containsErrors" dxfId="6" priority="53">
      <formula>ISERROR(A1)</formula>
    </cfRule>
  </conditionalFormatting>
  <conditionalFormatting sqref="B9:B30 K9:P30 B50:C65 R9:T30 AF9:AG27 D9:I30">
    <cfRule type="expression" dxfId="5" priority="52">
      <formula>$B9=$Y$4</formula>
    </cfRule>
  </conditionalFormatting>
  <conditionalFormatting sqref="R7:T30">
    <cfRule type="containsErrors" dxfId="4" priority="14">
      <formula>ISERROR(R7)</formula>
    </cfRule>
  </conditionalFormatting>
  <conditionalFormatting sqref="A9:A30">
    <cfRule type="cellIs" dxfId="3" priority="12" operator="equal">
      <formula>0</formula>
    </cfRule>
  </conditionalFormatting>
  <conditionalFormatting sqref="A71:A105">
    <cfRule type="containsErrors" dxfId="2" priority="3">
      <formula>ISERROR(A71)</formula>
    </cfRule>
  </conditionalFormatting>
  <conditionalFormatting sqref="A70">
    <cfRule type="containsErrors" dxfId="1" priority="2">
      <formula>ISERROR(A70)</formula>
    </cfRule>
  </conditionalFormatting>
  <conditionalFormatting sqref="A37">
    <cfRule type="containsErrors" dxfId="0" priority="1">
      <formula>ISERROR(A37)</formula>
    </cfRule>
  </conditionalFormatting>
  <hyperlinks>
    <hyperlink ref="B110:B111" location="Coverage!A1" display="Participating LA's"/>
    <hyperlink ref="B112:B113" location="IDACI!A1" display="IDACI"/>
    <hyperlink ref="B134:B135" location="'Looked After Children'!A1" display="Looked After Children"/>
    <hyperlink ref="B132:B133" location="'Court Applications'!A1" display="Court Applications"/>
    <hyperlink ref="B130:B131" location="'Child Protection Plans'!A1" display="Child Protection Plans"/>
    <hyperlink ref="B128:B129" location="'Initial CP Conferences'!A1" display="Initial Child Protection Conferences"/>
    <hyperlink ref="B126:B127" location="'Section 47 Enquiries'!A1" display="Section 47 Enquiries"/>
    <hyperlink ref="B124:B125" location="'Children in Need'!A1" display="Children in Need"/>
    <hyperlink ref="B122:B123" location="Assessments!A1" display="Assessments"/>
    <hyperlink ref="B120:B121" location="'Re-referrals'!A1" display="Re-referrals"/>
    <hyperlink ref="B118:B119" location="Referral_Source!A1" display="Referral Source"/>
    <hyperlink ref="B116:B117" location="Referrals!A1" display="Referrals"/>
    <hyperlink ref="B114:B11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1" manualBreakCount="1">
    <brk id="37" max="20" man="1"/>
  </rowBreaks>
  <ignoredErrors>
    <ignoredError sqref="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macro="[0]!CheckBox1_Click" altText="">
                <anchor>
                  <from>
                    <xdr:col>20</xdr:col>
                    <xdr:colOff>19050</xdr:colOff>
                    <xdr:row>35</xdr:row>
                    <xdr:rowOff>9525</xdr:rowOff>
                  </from>
                  <to>
                    <xdr:col>35</xdr:col>
                    <xdr:colOff>180975</xdr:colOff>
                    <xdr:row>35</xdr:row>
                    <xdr:rowOff>171450</xdr:rowOff>
                  </to>
                </anchor>
              </controlPr>
            </control>
          </mc:Choice>
        </mc:AlternateContent>
        <mc:AlternateContent xmlns:mc="http://schemas.openxmlformats.org/markup-compatibility/2006">
          <mc:Choice Requires="x14">
            <control shapeId="105474" r:id="rId5" name="Check Box 2">
              <controlPr defaultSize="0" autoFill="0" autoLine="0" autoPict="0" macro="[0]!CheckBox1_Click" altText="">
                <anchor>
                  <from>
                    <xdr:col>20</xdr:col>
                    <xdr:colOff>19050</xdr:colOff>
                    <xdr:row>35</xdr:row>
                    <xdr:rowOff>180975</xdr:rowOff>
                  </from>
                  <to>
                    <xdr:col>35</xdr:col>
                    <xdr:colOff>180975</xdr:colOff>
                    <xdr:row>37</xdr:row>
                    <xdr:rowOff>9525</xdr:rowOff>
                  </to>
                </anchor>
              </controlPr>
            </control>
          </mc:Choice>
        </mc:AlternateContent>
        <mc:AlternateContent xmlns:mc="http://schemas.openxmlformats.org/markup-compatibility/2006">
          <mc:Choice Requires="x14">
            <control shapeId="105475" r:id="rId6" name="Check Box 3">
              <controlPr defaultSize="0" autoFill="0" autoLine="0" autoPict="0" macro="[0]!CheckBox1_Click" altText="">
                <anchor>
                  <from>
                    <xdr:col>20</xdr:col>
                    <xdr:colOff>19050</xdr:colOff>
                    <xdr:row>37</xdr:row>
                    <xdr:rowOff>9525</xdr:rowOff>
                  </from>
                  <to>
                    <xdr:col>35</xdr:col>
                    <xdr:colOff>180975</xdr:colOff>
                    <xdr:row>38</xdr:row>
                    <xdr:rowOff>28575</xdr:rowOff>
                  </to>
                </anchor>
              </controlPr>
            </control>
          </mc:Choice>
        </mc:AlternateContent>
        <mc:AlternateContent xmlns:mc="http://schemas.openxmlformats.org/markup-compatibility/2006">
          <mc:Choice Requires="x14">
            <control shapeId="105476" r:id="rId7" name="Check Box 4">
              <controlPr defaultSize="0" autoFill="0" autoLine="0" autoPict="0" macro="[0]!CheckBox1_Click" altText="">
                <anchor>
                  <from>
                    <xdr:col>20</xdr:col>
                    <xdr:colOff>19050</xdr:colOff>
                    <xdr:row>38</xdr:row>
                    <xdr:rowOff>38100</xdr:rowOff>
                  </from>
                  <to>
                    <xdr:col>35</xdr:col>
                    <xdr:colOff>180975</xdr:colOff>
                    <xdr:row>39</xdr:row>
                    <xdr:rowOff>104775</xdr:rowOff>
                  </to>
                </anchor>
              </controlPr>
            </control>
          </mc:Choice>
        </mc:AlternateContent>
        <mc:AlternateContent xmlns:mc="http://schemas.openxmlformats.org/markup-compatibility/2006">
          <mc:Choice Requires="x14">
            <control shapeId="105477" r:id="rId8" name="Check Box 5">
              <controlPr defaultSize="0" autoFill="0" autoLine="0" autoPict="0" macro="[0]!CheckBox1_Click" altText="">
                <anchor>
                  <from>
                    <xdr:col>20</xdr:col>
                    <xdr:colOff>19050</xdr:colOff>
                    <xdr:row>39</xdr:row>
                    <xdr:rowOff>95250</xdr:rowOff>
                  </from>
                  <to>
                    <xdr:col>35</xdr:col>
                    <xdr:colOff>180975</xdr:colOff>
                    <xdr:row>40</xdr:row>
                    <xdr:rowOff>85725</xdr:rowOff>
                  </to>
                </anchor>
              </controlPr>
            </control>
          </mc:Choice>
        </mc:AlternateContent>
        <mc:AlternateContent xmlns:mc="http://schemas.openxmlformats.org/markup-compatibility/2006">
          <mc:Choice Requires="x14">
            <control shapeId="105478" r:id="rId9" name="Check Box 6">
              <controlPr defaultSize="0" autoFill="0" autoLine="0" autoPict="0" macro="[0]!CheckBox1_Click" altText="">
                <anchor>
                  <from>
                    <xdr:col>20</xdr:col>
                    <xdr:colOff>19050</xdr:colOff>
                    <xdr:row>40</xdr:row>
                    <xdr:rowOff>95250</xdr:rowOff>
                  </from>
                  <to>
                    <xdr:col>35</xdr:col>
                    <xdr:colOff>180975</xdr:colOff>
                    <xdr:row>41</xdr:row>
                    <xdr:rowOff>85725</xdr:rowOff>
                  </to>
                </anchor>
              </controlPr>
            </control>
          </mc:Choice>
        </mc:AlternateContent>
        <mc:AlternateContent xmlns:mc="http://schemas.openxmlformats.org/markup-compatibility/2006">
          <mc:Choice Requires="x14">
            <control shapeId="105479" r:id="rId10" name="Check Box 7">
              <controlPr defaultSize="0" autoFill="0" autoLine="0" autoPict="0" macro="[0]!CheckBox1_Click" altText="">
                <anchor>
                  <from>
                    <xdr:col>20</xdr:col>
                    <xdr:colOff>19050</xdr:colOff>
                    <xdr:row>41</xdr:row>
                    <xdr:rowOff>66675</xdr:rowOff>
                  </from>
                  <to>
                    <xdr:col>35</xdr:col>
                    <xdr:colOff>180975</xdr:colOff>
                    <xdr:row>42</xdr:row>
                    <xdr:rowOff>47625</xdr:rowOff>
                  </to>
                </anchor>
              </controlPr>
            </control>
          </mc:Choice>
        </mc:AlternateContent>
        <mc:AlternateContent xmlns:mc="http://schemas.openxmlformats.org/markup-compatibility/2006">
          <mc:Choice Requires="x14">
            <control shapeId="105480" r:id="rId11" name="Check Box 8">
              <controlPr defaultSize="0" autoFill="0" autoLine="0" autoPict="0" macro="[0]!CheckBox1_Click" altText="">
                <anchor>
                  <from>
                    <xdr:col>20</xdr:col>
                    <xdr:colOff>19050</xdr:colOff>
                    <xdr:row>42</xdr:row>
                    <xdr:rowOff>57150</xdr:rowOff>
                  </from>
                  <to>
                    <xdr:col>35</xdr:col>
                    <xdr:colOff>180975</xdr:colOff>
                    <xdr:row>43</xdr:row>
                    <xdr:rowOff>38100</xdr:rowOff>
                  </to>
                </anchor>
              </controlPr>
            </control>
          </mc:Choice>
        </mc:AlternateContent>
        <mc:AlternateContent xmlns:mc="http://schemas.openxmlformats.org/markup-compatibility/2006">
          <mc:Choice Requires="x14">
            <control shapeId="105481" r:id="rId12" name="Check Box 9">
              <controlPr defaultSize="0" autoFill="0" autoLine="0" autoPict="0" macro="[0]!CheckBox1_Click" altText="">
                <anchor>
                  <from>
                    <xdr:col>20</xdr:col>
                    <xdr:colOff>19050</xdr:colOff>
                    <xdr:row>43</xdr:row>
                    <xdr:rowOff>38100</xdr:rowOff>
                  </from>
                  <to>
                    <xdr:col>35</xdr:col>
                    <xdr:colOff>180975</xdr:colOff>
                    <xdr:row>44</xdr:row>
                    <xdr:rowOff>19050</xdr:rowOff>
                  </to>
                </anchor>
              </controlPr>
            </control>
          </mc:Choice>
        </mc:AlternateContent>
        <mc:AlternateContent xmlns:mc="http://schemas.openxmlformats.org/markup-compatibility/2006">
          <mc:Choice Requires="x14">
            <control shapeId="105482" r:id="rId13" name="Check Box 10">
              <controlPr defaultSize="0" autoFill="0" autoLine="0" autoPict="0" macro="[0]!CheckBox1_Click" altText="">
                <anchor>
                  <from>
                    <xdr:col>20</xdr:col>
                    <xdr:colOff>19050</xdr:colOff>
                    <xdr:row>44</xdr:row>
                    <xdr:rowOff>19050</xdr:rowOff>
                  </from>
                  <to>
                    <xdr:col>35</xdr:col>
                    <xdr:colOff>180975</xdr:colOff>
                    <xdr:row>45</xdr:row>
                    <xdr:rowOff>0</xdr:rowOff>
                  </to>
                </anchor>
              </controlPr>
            </control>
          </mc:Choice>
        </mc:AlternateContent>
        <mc:AlternateContent xmlns:mc="http://schemas.openxmlformats.org/markup-compatibility/2006">
          <mc:Choice Requires="x14">
            <control shapeId="105483" r:id="rId14" name="Check Box 11">
              <controlPr defaultSize="0" autoFill="0" autoLine="0" autoPict="0" macro="[0]!CheckBox1_Click" altText="">
                <anchor>
                  <from>
                    <xdr:col>20</xdr:col>
                    <xdr:colOff>19050</xdr:colOff>
                    <xdr:row>45</xdr:row>
                    <xdr:rowOff>0</xdr:rowOff>
                  </from>
                  <to>
                    <xdr:col>35</xdr:col>
                    <xdr:colOff>180975</xdr:colOff>
                    <xdr:row>45</xdr:row>
                    <xdr:rowOff>161925</xdr:rowOff>
                  </to>
                </anchor>
              </controlPr>
            </control>
          </mc:Choice>
        </mc:AlternateContent>
        <mc:AlternateContent xmlns:mc="http://schemas.openxmlformats.org/markup-compatibility/2006">
          <mc:Choice Requires="x14">
            <control shapeId="105484" r:id="rId15" name="Check Box 12">
              <controlPr defaultSize="0" autoFill="0" autoLine="0" autoPict="0" macro="[0]!CheckBox1_Click" altText="">
                <anchor>
                  <from>
                    <xdr:col>20</xdr:col>
                    <xdr:colOff>19050</xdr:colOff>
                    <xdr:row>46</xdr:row>
                    <xdr:rowOff>9525</xdr:rowOff>
                  </from>
                  <to>
                    <xdr:col>35</xdr:col>
                    <xdr:colOff>180975</xdr:colOff>
                    <xdr:row>46</xdr:row>
                    <xdr:rowOff>171450</xdr:rowOff>
                  </to>
                </anchor>
              </controlPr>
            </control>
          </mc:Choice>
        </mc:AlternateContent>
        <mc:AlternateContent xmlns:mc="http://schemas.openxmlformats.org/markup-compatibility/2006">
          <mc:Choice Requires="x14">
            <control shapeId="105485" r:id="rId16" name="Check Box 13">
              <controlPr defaultSize="0" autoFill="0" autoLine="0" autoPict="0" macro="[0]!CheckBox1_Click" altText="">
                <anchor>
                  <from>
                    <xdr:col>20</xdr:col>
                    <xdr:colOff>19050</xdr:colOff>
                    <xdr:row>46</xdr:row>
                    <xdr:rowOff>171450</xdr:rowOff>
                  </from>
                  <to>
                    <xdr:col>35</xdr:col>
                    <xdr:colOff>180975</xdr:colOff>
                    <xdr:row>47</xdr:row>
                    <xdr:rowOff>161925</xdr:rowOff>
                  </to>
                </anchor>
              </controlPr>
            </control>
          </mc:Choice>
        </mc:AlternateContent>
        <mc:AlternateContent xmlns:mc="http://schemas.openxmlformats.org/markup-compatibility/2006">
          <mc:Choice Requires="x14">
            <control shapeId="105486" r:id="rId17" name="Check Box 14">
              <controlPr defaultSize="0" autoFill="0" autoLine="0" autoPict="0" macro="[0]!CheckBox1_Click" altText="">
                <anchor>
                  <from>
                    <xdr:col>20</xdr:col>
                    <xdr:colOff>19050</xdr:colOff>
                    <xdr:row>47</xdr:row>
                    <xdr:rowOff>161925</xdr:rowOff>
                  </from>
                  <to>
                    <xdr:col>35</xdr:col>
                    <xdr:colOff>180975</xdr:colOff>
                    <xdr:row>48</xdr:row>
                    <xdr:rowOff>142875</xdr:rowOff>
                  </to>
                </anchor>
              </controlPr>
            </control>
          </mc:Choice>
        </mc:AlternateContent>
        <mc:AlternateContent xmlns:mc="http://schemas.openxmlformats.org/markup-compatibility/2006">
          <mc:Choice Requires="x14">
            <control shapeId="105487" r:id="rId18" name="Check Box 15">
              <controlPr defaultSize="0" autoFill="0" autoLine="0" autoPict="0" macro="[0]!CheckBox1_Click" altText="">
                <anchor>
                  <from>
                    <xdr:col>20</xdr:col>
                    <xdr:colOff>19050</xdr:colOff>
                    <xdr:row>48</xdr:row>
                    <xdr:rowOff>142875</xdr:rowOff>
                  </from>
                  <to>
                    <xdr:col>35</xdr:col>
                    <xdr:colOff>180975</xdr:colOff>
                    <xdr:row>49</xdr:row>
                    <xdr:rowOff>133350</xdr:rowOff>
                  </to>
                </anchor>
              </controlPr>
            </control>
          </mc:Choice>
        </mc:AlternateContent>
        <mc:AlternateContent xmlns:mc="http://schemas.openxmlformats.org/markup-compatibility/2006">
          <mc:Choice Requires="x14">
            <control shapeId="105488" r:id="rId19" name="Check Box 16">
              <controlPr defaultSize="0" autoFill="0" autoLine="0" autoPict="0" macro="[0]!CheckBox1_Click" altText="">
                <anchor>
                  <from>
                    <xdr:col>20</xdr:col>
                    <xdr:colOff>19050</xdr:colOff>
                    <xdr:row>49</xdr:row>
                    <xdr:rowOff>133350</xdr:rowOff>
                  </from>
                  <to>
                    <xdr:col>35</xdr:col>
                    <xdr:colOff>180975</xdr:colOff>
                    <xdr:row>50</xdr:row>
                    <xdr:rowOff>123825</xdr:rowOff>
                  </to>
                </anchor>
              </controlPr>
            </control>
          </mc:Choice>
        </mc:AlternateContent>
        <mc:AlternateContent xmlns:mc="http://schemas.openxmlformats.org/markup-compatibility/2006">
          <mc:Choice Requires="x14">
            <control shapeId="105489" r:id="rId20" name="Check Box 17">
              <controlPr defaultSize="0" autoFill="0" autoLine="0" autoPict="0" macro="[0]!CheckBox1_Click" altText="">
                <anchor>
                  <from>
                    <xdr:col>20</xdr:col>
                    <xdr:colOff>19050</xdr:colOff>
                    <xdr:row>52</xdr:row>
                    <xdr:rowOff>76200</xdr:rowOff>
                  </from>
                  <to>
                    <xdr:col>35</xdr:col>
                    <xdr:colOff>180975</xdr:colOff>
                    <xdr:row>53</xdr:row>
                    <xdr:rowOff>57150</xdr:rowOff>
                  </to>
                </anchor>
              </controlPr>
            </control>
          </mc:Choice>
        </mc:AlternateContent>
        <mc:AlternateContent xmlns:mc="http://schemas.openxmlformats.org/markup-compatibility/2006">
          <mc:Choice Requires="x14">
            <control shapeId="105490" r:id="rId21" name="Check Box 18">
              <controlPr defaultSize="0" autoFill="0" autoLine="0" autoPict="0" macro="[0]!CheckBox1_Click" altText="">
                <anchor>
                  <from>
                    <xdr:col>20</xdr:col>
                    <xdr:colOff>19050</xdr:colOff>
                    <xdr:row>53</xdr:row>
                    <xdr:rowOff>57150</xdr:rowOff>
                  </from>
                  <to>
                    <xdr:col>35</xdr:col>
                    <xdr:colOff>180975</xdr:colOff>
                    <xdr:row>54</xdr:row>
                    <xdr:rowOff>38100</xdr:rowOff>
                  </to>
                </anchor>
              </controlPr>
            </control>
          </mc:Choice>
        </mc:AlternateContent>
        <mc:AlternateContent xmlns:mc="http://schemas.openxmlformats.org/markup-compatibility/2006">
          <mc:Choice Requires="x14">
            <control shapeId="105491" r:id="rId22" name="Check Box 19">
              <controlPr defaultSize="0" autoFill="0" autoLine="0" autoPict="0" macro="[0]!CheckBox1_Click" altText="">
                <anchor>
                  <from>
                    <xdr:col>20</xdr:col>
                    <xdr:colOff>19050</xdr:colOff>
                    <xdr:row>54</xdr:row>
                    <xdr:rowOff>38100</xdr:rowOff>
                  </from>
                  <to>
                    <xdr:col>35</xdr:col>
                    <xdr:colOff>180975</xdr:colOff>
                    <xdr:row>55</xdr:row>
                    <xdr:rowOff>19050</xdr:rowOff>
                  </to>
                </anchor>
              </controlPr>
            </control>
          </mc:Choice>
        </mc:AlternateContent>
        <mc:AlternateContent xmlns:mc="http://schemas.openxmlformats.org/markup-compatibility/2006">
          <mc:Choice Requires="x14">
            <control shapeId="105492" r:id="rId23" name="Check Box 20">
              <controlPr defaultSize="0" autoFill="0" autoLine="0" autoPict="0" macro="[0]!CheckBox1_Click" altText="">
                <anchor>
                  <from>
                    <xdr:col>20</xdr:col>
                    <xdr:colOff>19050</xdr:colOff>
                    <xdr:row>55</xdr:row>
                    <xdr:rowOff>28575</xdr:rowOff>
                  </from>
                  <to>
                    <xdr:col>35</xdr:col>
                    <xdr:colOff>180975</xdr:colOff>
                    <xdr:row>56</xdr:row>
                    <xdr:rowOff>9525</xdr:rowOff>
                  </to>
                </anchor>
              </controlPr>
            </control>
          </mc:Choice>
        </mc:AlternateContent>
        <mc:AlternateContent xmlns:mc="http://schemas.openxmlformats.org/markup-compatibility/2006">
          <mc:Choice Requires="x14">
            <control shapeId="105493" r:id="rId24" name="Check Box 21">
              <controlPr defaultSize="0" autoFill="0" autoLine="0" autoPict="0" macro="[0]!CheckBox1_Click" altText="">
                <anchor>
                  <from>
                    <xdr:col>20</xdr:col>
                    <xdr:colOff>19050</xdr:colOff>
                    <xdr:row>56</xdr:row>
                    <xdr:rowOff>19050</xdr:rowOff>
                  </from>
                  <to>
                    <xdr:col>35</xdr:col>
                    <xdr:colOff>180975</xdr:colOff>
                    <xdr:row>57</xdr:row>
                    <xdr:rowOff>0</xdr:rowOff>
                  </to>
                </anchor>
              </controlPr>
            </control>
          </mc:Choice>
        </mc:AlternateContent>
        <mc:AlternateContent xmlns:mc="http://schemas.openxmlformats.org/markup-compatibility/2006">
          <mc:Choice Requires="x14">
            <control shapeId="105494" r:id="rId25" name="Check Box 22">
              <controlPr defaultSize="0" autoFill="0" autoLine="0" autoPict="0" macro="[0]!CheckBox1_Click" altText="">
                <anchor>
                  <from>
                    <xdr:col>20</xdr:col>
                    <xdr:colOff>19050</xdr:colOff>
                    <xdr:row>50</xdr:row>
                    <xdr:rowOff>114300</xdr:rowOff>
                  </from>
                  <to>
                    <xdr:col>35</xdr:col>
                    <xdr:colOff>180975</xdr:colOff>
                    <xdr:row>51</xdr:row>
                    <xdr:rowOff>104775</xdr:rowOff>
                  </to>
                </anchor>
              </controlPr>
            </control>
          </mc:Choice>
        </mc:AlternateContent>
        <mc:AlternateContent xmlns:mc="http://schemas.openxmlformats.org/markup-compatibility/2006">
          <mc:Choice Requires="x14">
            <control shapeId="105495" r:id="rId26" name="Check Box 23">
              <controlPr defaultSize="0" autoFill="0" autoLine="0" autoPict="0" macro="[0]!CheckBox1_Click" altText="">
                <anchor>
                  <from>
                    <xdr:col>20</xdr:col>
                    <xdr:colOff>19050</xdr:colOff>
                    <xdr:row>51</xdr:row>
                    <xdr:rowOff>95250</xdr:rowOff>
                  </from>
                  <to>
                    <xdr:col>35</xdr:col>
                    <xdr:colOff>180975</xdr:colOff>
                    <xdr:row>52</xdr:row>
                    <xdr:rowOff>85725</xdr:rowOff>
                  </to>
                </anchor>
              </controlPr>
            </control>
          </mc:Choice>
        </mc:AlternateContent>
        <mc:AlternateContent xmlns:mc="http://schemas.openxmlformats.org/markup-compatibility/2006">
          <mc:Choice Requires="x14">
            <control shapeId="105496" r:id="rId27" name="Check Box 24">
              <controlPr defaultSize="0" autoFill="0" autoLine="0" autoPict="0" macro="[0]!CheckBox1_Click" altText="">
                <anchor>
                  <from>
                    <xdr:col>20</xdr:col>
                    <xdr:colOff>19050</xdr:colOff>
                    <xdr:row>57</xdr:row>
                    <xdr:rowOff>9525</xdr:rowOff>
                  </from>
                  <to>
                    <xdr:col>35</xdr:col>
                    <xdr:colOff>180975</xdr:colOff>
                    <xdr:row>57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O40"/>
  <sheetViews>
    <sheetView showRowColHeaders="0" tabSelected="1" zoomScaleNormal="100" workbookViewId="0"/>
  </sheetViews>
  <sheetFormatPr defaultColWidth="9.140625" defaultRowHeight="11.25" customHeight="1" x14ac:dyDescent="0.2"/>
  <cols>
    <col min="1" max="1" width="4" style="1" customWidth="1"/>
    <col min="2" max="2" width="17.140625" style="1" customWidth="1"/>
    <col min="3" max="3" width="31.42578125" style="1" customWidth="1"/>
    <col min="4" max="4" width="4.28515625" style="1" customWidth="1"/>
    <col min="5" max="5" width="17.140625" style="2" customWidth="1"/>
    <col min="6" max="6" width="31.42578125" style="1" customWidth="1"/>
    <col min="7" max="7" width="4.28515625" style="1" customWidth="1"/>
    <col min="8" max="8" width="14.140625" style="1" customWidth="1"/>
    <col min="9" max="9" width="5.7109375" style="1" customWidth="1"/>
    <col min="10" max="10" width="4.28515625" style="1" customWidth="1"/>
    <col min="11" max="11" width="4" style="1" customWidth="1"/>
    <col min="12" max="12" width="18.28515625" style="1" hidden="1" customWidth="1"/>
    <col min="13" max="14" width="15.85546875" style="1" hidden="1" customWidth="1"/>
    <col min="15" max="15" width="9.140625" style="1" hidden="1" customWidth="1"/>
    <col min="16" max="16384" width="9.140625" style="1"/>
  </cols>
  <sheetData>
    <row r="1" spans="1:14" ht="21" customHeight="1" x14ac:dyDescent="0.25">
      <c r="A1" s="22"/>
      <c r="B1" s="23"/>
      <c r="C1" s="23"/>
      <c r="D1" s="23"/>
      <c r="E1" s="19"/>
      <c r="F1" s="23"/>
      <c r="G1" s="23"/>
      <c r="H1" s="23"/>
      <c r="I1" s="23"/>
      <c r="J1" s="23"/>
      <c r="K1" s="24"/>
      <c r="M1" s="626" t="s">
        <v>228</v>
      </c>
      <c r="N1" s="626" t="s">
        <v>229</v>
      </c>
    </row>
    <row r="2" spans="1:14" ht="18" x14ac:dyDescent="0.25">
      <c r="A2" s="25"/>
      <c r="B2" s="5"/>
      <c r="C2" s="4"/>
      <c r="D2" s="4"/>
      <c r="E2" s="3"/>
      <c r="F2" s="4"/>
      <c r="G2" s="4"/>
      <c r="H2" s="4"/>
      <c r="I2" s="4"/>
      <c r="J2" s="4"/>
      <c r="K2" s="31"/>
      <c r="L2" s="6"/>
      <c r="M2" s="773"/>
      <c r="N2" s="773"/>
    </row>
    <row r="3" spans="1:14" ht="13.5" customHeight="1" x14ac:dyDescent="0.2">
      <c r="A3" s="25"/>
      <c r="B3" s="4"/>
      <c r="C3" s="4"/>
      <c r="D3" s="4"/>
      <c r="E3" s="779" t="s">
        <v>251</v>
      </c>
      <c r="F3" s="780"/>
      <c r="G3" s="780"/>
      <c r="H3" s="780"/>
      <c r="I3" s="780"/>
      <c r="J3" s="780"/>
      <c r="K3" s="26"/>
      <c r="M3" s="774"/>
      <c r="N3" s="774"/>
    </row>
    <row r="4" spans="1:14" ht="13.5" customHeight="1" x14ac:dyDescent="0.2">
      <c r="A4" s="25"/>
      <c r="B4" s="4"/>
      <c r="C4" s="4"/>
      <c r="D4" s="4"/>
      <c r="E4" s="780"/>
      <c r="F4" s="780"/>
      <c r="G4" s="780"/>
      <c r="H4" s="780"/>
      <c r="I4" s="780"/>
      <c r="J4" s="780"/>
      <c r="K4" s="26"/>
      <c r="M4" s="774"/>
      <c r="N4" s="774"/>
    </row>
    <row r="5" spans="1:14" ht="11.25" customHeight="1" x14ac:dyDescent="0.2">
      <c r="A5" s="25"/>
      <c r="B5" s="4"/>
      <c r="C5" s="4"/>
      <c r="D5" s="4"/>
      <c r="E5" s="780"/>
      <c r="F5" s="780"/>
      <c r="G5" s="780"/>
      <c r="H5" s="780"/>
      <c r="I5" s="780"/>
      <c r="J5" s="780"/>
      <c r="K5" s="26"/>
      <c r="M5" s="775"/>
      <c r="N5" s="775"/>
    </row>
    <row r="6" spans="1:14" ht="33.75" customHeight="1" thickBot="1" x14ac:dyDescent="0.25">
      <c r="A6" s="25"/>
      <c r="B6" s="30"/>
      <c r="C6" s="30"/>
      <c r="D6" s="30"/>
      <c r="E6" s="781"/>
      <c r="F6" s="781"/>
      <c r="G6" s="781"/>
      <c r="H6" s="781"/>
      <c r="I6" s="781"/>
      <c r="J6" s="781"/>
      <c r="K6" s="32"/>
      <c r="M6" s="773"/>
      <c r="N6" s="773"/>
    </row>
    <row r="7" spans="1:14" ht="18" customHeight="1" thickTop="1" x14ac:dyDescent="0.25">
      <c r="A7" s="25"/>
      <c r="B7" s="4"/>
      <c r="C7" s="4"/>
      <c r="D7" s="4"/>
      <c r="E7" s="4"/>
      <c r="G7" s="36"/>
      <c r="H7" s="36"/>
      <c r="I7" s="36"/>
      <c r="J7" s="38" t="s">
        <v>205</v>
      </c>
      <c r="K7" s="26"/>
      <c r="M7" s="774"/>
      <c r="N7" s="774"/>
    </row>
    <row r="8" spans="1:14" ht="7.5" customHeight="1" x14ac:dyDescent="0.2">
      <c r="A8" s="25"/>
      <c r="B8" s="4"/>
      <c r="C8" s="4"/>
      <c r="D8" s="4"/>
      <c r="E8" s="4"/>
      <c r="F8" s="4"/>
      <c r="G8" s="4"/>
      <c r="H8" s="4"/>
      <c r="I8" s="4"/>
      <c r="J8" s="4"/>
      <c r="K8" s="26"/>
      <c r="M8" s="775"/>
      <c r="N8" s="775"/>
    </row>
    <row r="9" spans="1:14" ht="12" customHeight="1" x14ac:dyDescent="0.2">
      <c r="A9" s="25"/>
      <c r="B9" s="4"/>
      <c r="C9" s="4"/>
      <c r="D9" s="4"/>
      <c r="E9" s="4"/>
      <c r="F9" s="4"/>
      <c r="G9" s="4"/>
      <c r="H9" s="4"/>
      <c r="I9" s="4"/>
      <c r="J9" s="4"/>
      <c r="K9" s="26"/>
      <c r="M9" s="773"/>
      <c r="N9" s="773"/>
    </row>
    <row r="10" spans="1:14" ht="11.25" customHeight="1" x14ac:dyDescent="0.2">
      <c r="A10" s="25"/>
      <c r="B10" s="4"/>
      <c r="C10" s="4"/>
      <c r="D10" s="4"/>
      <c r="E10" s="4"/>
      <c r="F10" s="4"/>
      <c r="G10" s="4"/>
      <c r="H10" s="4"/>
      <c r="I10" s="4"/>
      <c r="J10" s="4"/>
      <c r="K10" s="26"/>
      <c r="M10" s="774"/>
      <c r="N10" s="774"/>
    </row>
    <row r="11" spans="1:14" ht="11.25" customHeight="1" x14ac:dyDescent="0.2">
      <c r="A11" s="25"/>
      <c r="B11" s="4"/>
      <c r="C11" s="4"/>
      <c r="D11" s="4"/>
      <c r="E11" s="4"/>
      <c r="F11" s="4"/>
      <c r="G11" s="4"/>
      <c r="H11" s="4"/>
      <c r="I11" s="4"/>
      <c r="J11" s="4"/>
      <c r="K11" s="26"/>
      <c r="M11" s="774"/>
      <c r="N11" s="774"/>
    </row>
    <row r="12" spans="1:14" ht="11.25" customHeight="1" x14ac:dyDescent="0.2">
      <c r="A12" s="25"/>
      <c r="B12" s="4"/>
      <c r="C12" s="4"/>
      <c r="D12" s="4"/>
      <c r="E12" s="4"/>
      <c r="F12" s="4"/>
      <c r="G12" s="4"/>
      <c r="H12" s="4"/>
      <c r="I12" s="4"/>
      <c r="J12" s="4"/>
      <c r="K12" s="26"/>
      <c r="M12" s="775"/>
      <c r="N12" s="775"/>
    </row>
    <row r="13" spans="1:14" ht="15" customHeight="1" x14ac:dyDescent="0.25">
      <c r="A13" s="25"/>
      <c r="B13" s="784" t="s">
        <v>44</v>
      </c>
      <c r="C13" s="785"/>
      <c r="D13" s="785"/>
      <c r="E13" s="785"/>
      <c r="F13" s="785"/>
      <c r="G13" s="785"/>
      <c r="H13" s="785"/>
      <c r="I13" s="785"/>
      <c r="J13" s="785"/>
      <c r="K13" s="26"/>
      <c r="M13" s="773"/>
      <c r="N13" s="773"/>
    </row>
    <row r="14" spans="1:14" ht="9" customHeight="1" x14ac:dyDescent="0.2">
      <c r="A14" s="25"/>
      <c r="B14" s="12"/>
      <c r="C14" s="12"/>
      <c r="D14" s="12"/>
      <c r="E14" s="12"/>
      <c r="F14" s="12"/>
      <c r="G14" s="12"/>
      <c r="H14" s="12"/>
      <c r="I14" s="12"/>
      <c r="J14" s="12"/>
      <c r="K14" s="26"/>
      <c r="M14" s="774"/>
      <c r="N14" s="774"/>
    </row>
    <row r="15" spans="1:14" ht="12.75" customHeight="1" x14ac:dyDescent="0.2">
      <c r="A15" s="25"/>
      <c r="B15" s="786"/>
      <c r="C15" s="787"/>
      <c r="D15" s="787"/>
      <c r="E15" s="787"/>
      <c r="F15" s="787"/>
      <c r="G15" s="787"/>
      <c r="H15" s="787"/>
      <c r="I15" s="787"/>
      <c r="J15" s="787"/>
      <c r="K15" s="26"/>
      <c r="M15" s="774"/>
      <c r="N15" s="774"/>
    </row>
    <row r="16" spans="1:14" ht="12.75" customHeight="1" x14ac:dyDescent="0.2">
      <c r="A16" s="25"/>
      <c r="B16" s="786" t="s">
        <v>79</v>
      </c>
      <c r="C16" s="787"/>
      <c r="D16" s="787"/>
      <c r="E16" s="787"/>
      <c r="F16" s="787"/>
      <c r="G16" s="787"/>
      <c r="H16" s="787"/>
      <c r="I16" s="787"/>
      <c r="J16" s="787"/>
      <c r="K16" s="26"/>
      <c r="M16" s="775"/>
      <c r="N16" s="775"/>
    </row>
    <row r="17" spans="1:14" ht="13.5" customHeight="1" x14ac:dyDescent="0.2">
      <c r="A17" s="25"/>
      <c r="B17" s="789" t="s">
        <v>250</v>
      </c>
      <c r="C17" s="789"/>
      <c r="D17" s="789"/>
      <c r="E17" s="789"/>
      <c r="F17" s="789"/>
      <c r="G17" s="789"/>
      <c r="H17" s="789"/>
      <c r="I17" s="789"/>
      <c r="J17" s="789"/>
      <c r="K17" s="26"/>
      <c r="M17" s="773"/>
      <c r="N17" s="773"/>
    </row>
    <row r="18" spans="1:14" ht="13.5" customHeight="1" x14ac:dyDescent="0.2">
      <c r="A18" s="25"/>
      <c r="B18" s="789"/>
      <c r="C18" s="789"/>
      <c r="D18" s="789"/>
      <c r="E18" s="789"/>
      <c r="F18" s="789"/>
      <c r="G18" s="789"/>
      <c r="H18" s="789"/>
      <c r="I18" s="789"/>
      <c r="J18" s="789"/>
      <c r="K18" s="26"/>
      <c r="M18" s="774"/>
      <c r="N18" s="774"/>
    </row>
    <row r="19" spans="1:14" ht="9" customHeight="1" x14ac:dyDescent="0.2">
      <c r="A19" s="25"/>
      <c r="B19" s="789"/>
      <c r="C19" s="789"/>
      <c r="D19" s="789"/>
      <c r="E19" s="789"/>
      <c r="F19" s="789"/>
      <c r="G19" s="789"/>
      <c r="H19" s="789"/>
      <c r="I19" s="789"/>
      <c r="J19" s="789"/>
      <c r="K19" s="26"/>
      <c r="M19" s="774"/>
      <c r="N19" s="774"/>
    </row>
    <row r="20" spans="1:14" ht="13.5" customHeight="1" x14ac:dyDescent="0.2">
      <c r="A20" s="25"/>
      <c r="B20" s="786" t="s">
        <v>64</v>
      </c>
      <c r="C20" s="786"/>
      <c r="D20" s="786"/>
      <c r="E20" s="786"/>
      <c r="F20" s="786"/>
      <c r="G20" s="786"/>
      <c r="H20" s="786"/>
      <c r="I20" s="788"/>
      <c r="J20" s="788"/>
      <c r="K20" s="26"/>
      <c r="M20" s="775"/>
      <c r="N20" s="775"/>
    </row>
    <row r="21" spans="1:14" ht="13.5" customHeight="1" x14ac:dyDescent="0.2">
      <c r="A21" s="25"/>
      <c r="B21" s="786"/>
      <c r="C21" s="786"/>
      <c r="D21" s="786"/>
      <c r="E21" s="786"/>
      <c r="F21" s="786"/>
      <c r="G21" s="786"/>
      <c r="H21" s="786"/>
      <c r="I21" s="788"/>
      <c r="J21" s="788"/>
      <c r="K21" s="26"/>
      <c r="M21" s="773"/>
      <c r="N21" s="773"/>
    </row>
    <row r="22" spans="1:14" ht="9" customHeight="1" x14ac:dyDescent="0.2">
      <c r="A22" s="25"/>
      <c r="B22" s="13"/>
      <c r="C22" s="14"/>
      <c r="D22" s="14"/>
      <c r="E22" s="14"/>
      <c r="F22" s="14"/>
      <c r="G22" s="14"/>
      <c r="H22" s="14"/>
      <c r="I22" s="14"/>
      <c r="J22" s="13"/>
      <c r="K22" s="26"/>
      <c r="M22" s="774"/>
      <c r="N22" s="774"/>
    </row>
    <row r="23" spans="1:14" ht="11.25" customHeight="1" x14ac:dyDescent="0.2">
      <c r="A23" s="25"/>
      <c r="B23" s="18"/>
      <c r="C23" s="18"/>
      <c r="D23" s="21"/>
      <c r="E23" s="18"/>
      <c r="F23" s="18"/>
      <c r="G23" s="18"/>
      <c r="H23" s="18"/>
      <c r="I23" s="18"/>
      <c r="J23" s="18"/>
      <c r="K23" s="26"/>
      <c r="M23" s="774"/>
      <c r="N23" s="774"/>
    </row>
    <row r="24" spans="1:14" ht="12.75" x14ac:dyDescent="0.2">
      <c r="A24" s="25"/>
      <c r="B24" s="35"/>
      <c r="C24" s="15"/>
      <c r="D24" s="15"/>
      <c r="F24" s="17"/>
      <c r="G24" s="17"/>
      <c r="H24" s="17"/>
      <c r="I24" s="17"/>
      <c r="J24" s="17"/>
      <c r="K24" s="26"/>
      <c r="M24" s="775"/>
      <c r="N24" s="775"/>
    </row>
    <row r="25" spans="1:14" ht="15" customHeight="1" x14ac:dyDescent="0.25">
      <c r="A25" s="25"/>
      <c r="B25" s="782" t="s">
        <v>43</v>
      </c>
      <c r="C25" s="780"/>
      <c r="D25" s="780"/>
      <c r="E25" s="780"/>
      <c r="F25" s="780"/>
      <c r="G25" s="780"/>
      <c r="H25" s="780"/>
      <c r="I25" s="780"/>
      <c r="J25" s="783"/>
      <c r="K25" s="26"/>
      <c r="M25" s="773"/>
      <c r="N25" s="773"/>
    </row>
    <row r="26" spans="1:14" ht="13.5" customHeight="1" x14ac:dyDescent="0.2">
      <c r="A26" s="25"/>
      <c r="B26" s="18"/>
      <c r="C26" s="18"/>
      <c r="D26" s="18"/>
      <c r="E26" s="18"/>
      <c r="F26" s="18"/>
      <c r="G26" s="18"/>
      <c r="H26" s="18"/>
      <c r="I26" s="18"/>
      <c r="J26" s="18"/>
      <c r="K26" s="26"/>
      <c r="M26" s="774"/>
      <c r="N26" s="774"/>
    </row>
    <row r="27" spans="1:14" x14ac:dyDescent="0.2">
      <c r="A27" s="25"/>
      <c r="B27" s="18"/>
      <c r="C27" s="18"/>
      <c r="D27" s="18"/>
      <c r="E27" s="18"/>
      <c r="F27" s="18"/>
      <c r="G27" s="18"/>
      <c r="H27" s="18"/>
      <c r="I27" s="18"/>
      <c r="J27" s="18"/>
      <c r="K27" s="26"/>
      <c r="M27" s="774"/>
      <c r="N27" s="774"/>
    </row>
    <row r="28" spans="1:14" ht="11.25" customHeight="1" x14ac:dyDescent="0.2">
      <c r="A28" s="25"/>
      <c r="B28" s="18"/>
      <c r="C28" s="18"/>
      <c r="D28" s="18"/>
      <c r="E28" s="18"/>
      <c r="F28" s="18"/>
      <c r="G28" s="18"/>
      <c r="H28" s="18"/>
      <c r="I28" s="18"/>
      <c r="J28" s="18"/>
      <c r="K28" s="26"/>
      <c r="M28" s="774"/>
      <c r="N28" s="774"/>
    </row>
    <row r="29" spans="1:14" ht="11.25" customHeight="1" x14ac:dyDescent="0.2">
      <c r="A29" s="25"/>
      <c r="B29" s="18"/>
      <c r="C29" s="18"/>
      <c r="D29" s="18"/>
      <c r="E29" s="18"/>
      <c r="F29" s="18"/>
      <c r="G29" s="18"/>
      <c r="H29" s="18"/>
      <c r="I29" s="18"/>
      <c r="J29" s="18"/>
      <c r="K29" s="26"/>
      <c r="M29" s="775"/>
      <c r="N29" s="775"/>
    </row>
    <row r="30" spans="1:14" ht="10.5" customHeight="1" x14ac:dyDescent="0.2">
      <c r="A30" s="25"/>
      <c r="B30" s="18"/>
      <c r="C30" s="18"/>
      <c r="D30" s="18"/>
      <c r="E30" s="18"/>
      <c r="F30" s="18"/>
      <c r="G30" s="18"/>
      <c r="H30" s="18"/>
      <c r="I30" s="18"/>
      <c r="J30" s="18"/>
      <c r="K30" s="26"/>
      <c r="M30" s="773"/>
      <c r="N30" s="773"/>
    </row>
    <row r="31" spans="1:14" x14ac:dyDescent="0.2">
      <c r="A31" s="25"/>
      <c r="B31" s="18"/>
      <c r="C31" s="18"/>
      <c r="D31" s="18"/>
      <c r="E31" s="18"/>
      <c r="F31" s="18"/>
      <c r="G31" s="18"/>
      <c r="H31" s="18"/>
      <c r="I31" s="18"/>
      <c r="J31" s="18"/>
      <c r="K31" s="26"/>
      <c r="M31" s="774"/>
      <c r="N31" s="774"/>
    </row>
    <row r="32" spans="1:14" ht="12.75" x14ac:dyDescent="0.2">
      <c r="A32" s="25"/>
      <c r="B32" s="18"/>
      <c r="C32" s="17"/>
      <c r="D32" s="17"/>
      <c r="F32" s="17"/>
      <c r="G32" s="17"/>
      <c r="H32" s="17"/>
      <c r="I32" s="18"/>
      <c r="J32" s="18"/>
      <c r="K32" s="26"/>
      <c r="M32" s="774"/>
      <c r="N32" s="774"/>
    </row>
    <row r="33" spans="1:14" s="8" customFormat="1" ht="12" x14ac:dyDescent="0.2">
      <c r="A33" s="33"/>
      <c r="B33" s="18"/>
      <c r="C33" s="18"/>
      <c r="D33" s="18" t="s">
        <v>78</v>
      </c>
      <c r="E33" s="18"/>
      <c r="F33" s="18"/>
      <c r="G33" s="18"/>
      <c r="H33" s="18"/>
      <c r="I33" s="18"/>
      <c r="J33" s="18"/>
      <c r="K33" s="34"/>
      <c r="M33" s="775"/>
      <c r="N33" s="775"/>
    </row>
    <row r="34" spans="1:14" s="8" customFormat="1" ht="12.75" x14ac:dyDescent="0.2">
      <c r="A34" s="33"/>
      <c r="B34" s="18"/>
      <c r="C34" s="18"/>
      <c r="D34" s="11"/>
      <c r="E34" s="11"/>
      <c r="G34" s="11"/>
      <c r="H34" s="11"/>
      <c r="I34" s="11"/>
      <c r="J34" s="11"/>
      <c r="K34" s="34"/>
      <c r="M34" s="776"/>
      <c r="N34" s="776"/>
    </row>
    <row r="35" spans="1:14" s="8" customFormat="1" ht="10.5" customHeight="1" x14ac:dyDescent="0.2">
      <c r="A35" s="33"/>
      <c r="B35" s="18"/>
      <c r="C35" s="18"/>
      <c r="D35" s="18"/>
      <c r="E35" s="18"/>
      <c r="F35" s="11"/>
      <c r="G35" s="18"/>
      <c r="H35" s="18"/>
      <c r="I35" s="18"/>
      <c r="J35" s="18"/>
      <c r="K35" s="34"/>
      <c r="M35" s="777"/>
      <c r="N35" s="777"/>
    </row>
    <row r="36" spans="1:14" ht="12.75" x14ac:dyDescent="0.2">
      <c r="A36" s="25"/>
      <c r="B36" s="18"/>
      <c r="C36" s="18"/>
      <c r="D36" s="7"/>
      <c r="F36" s="17"/>
      <c r="G36" s="9"/>
      <c r="H36" s="10"/>
      <c r="I36" s="7"/>
      <c r="J36" s="7"/>
      <c r="K36" s="26"/>
      <c r="M36" s="777"/>
      <c r="N36" s="777"/>
    </row>
    <row r="37" spans="1:14" ht="12.75" x14ac:dyDescent="0.2">
      <c r="A37" s="25"/>
      <c r="B37" s="18"/>
      <c r="C37" s="18"/>
      <c r="D37" s="7"/>
      <c r="F37" s="17"/>
      <c r="G37" s="9"/>
      <c r="H37" s="7"/>
      <c r="I37" s="7"/>
      <c r="J37" s="7"/>
      <c r="K37" s="26"/>
      <c r="M37" s="777"/>
      <c r="N37" s="777"/>
    </row>
    <row r="38" spans="1:14" ht="12.75" x14ac:dyDescent="0.2">
      <c r="A38" s="25"/>
      <c r="B38" s="18"/>
      <c r="C38" s="18"/>
      <c r="D38" s="7"/>
      <c r="F38" s="17"/>
      <c r="G38" s="9"/>
      <c r="H38" s="7"/>
      <c r="I38" s="7"/>
      <c r="J38" s="7"/>
      <c r="K38" s="26"/>
      <c r="L38" s="16"/>
      <c r="M38" s="778"/>
      <c r="N38" s="778"/>
    </row>
    <row r="39" spans="1:14" ht="39" customHeight="1" x14ac:dyDescent="0.2">
      <c r="A39" s="25"/>
      <c r="B39" s="18"/>
      <c r="C39" s="18"/>
      <c r="D39" s="18"/>
      <c r="E39" s="18"/>
      <c r="F39" s="18"/>
      <c r="G39" s="18"/>
      <c r="H39" s="18"/>
      <c r="I39" s="18"/>
      <c r="J39" s="18"/>
      <c r="K39" s="26"/>
      <c r="L39" s="16"/>
      <c r="M39" s="773"/>
      <c r="N39" s="773"/>
    </row>
    <row r="40" spans="1:14" ht="21" customHeight="1" thickBot="1" x14ac:dyDescent="0.25">
      <c r="A40" s="27"/>
      <c r="B40" s="28"/>
      <c r="C40" s="28"/>
      <c r="D40" s="28"/>
      <c r="E40" s="20"/>
      <c r="F40" s="28"/>
      <c r="G40" s="28"/>
      <c r="H40" s="28"/>
      <c r="I40" s="28"/>
      <c r="J40" s="28"/>
      <c r="K40" s="29"/>
      <c r="M40" s="775"/>
      <c r="N40" s="775"/>
    </row>
  </sheetData>
  <sheetProtection sheet="1" objects="1" scenarios="1" selectLockedCells="1"/>
  <mergeCells count="27">
    <mergeCell ref="E3:J6"/>
    <mergeCell ref="B25:J25"/>
    <mergeCell ref="B13:J13"/>
    <mergeCell ref="B15:J15"/>
    <mergeCell ref="B16:J16"/>
    <mergeCell ref="B20:J21"/>
    <mergeCell ref="B17:J19"/>
    <mergeCell ref="M2:M5"/>
    <mergeCell ref="M6:M8"/>
    <mergeCell ref="M9:M12"/>
    <mergeCell ref="M13:M16"/>
    <mergeCell ref="M17:M20"/>
    <mergeCell ref="M21:M24"/>
    <mergeCell ref="M25:M29"/>
    <mergeCell ref="M30:M33"/>
    <mergeCell ref="M34:M38"/>
    <mergeCell ref="M39:M40"/>
    <mergeCell ref="N2:N5"/>
    <mergeCell ref="N6:N8"/>
    <mergeCell ref="N9:N12"/>
    <mergeCell ref="N13:N16"/>
    <mergeCell ref="N17:N20"/>
    <mergeCell ref="N21:N24"/>
    <mergeCell ref="N25:N29"/>
    <mergeCell ref="N30:N33"/>
    <mergeCell ref="N34:N38"/>
    <mergeCell ref="N39:N40"/>
  </mergeCells>
  <phoneticPr fontId="3" type="noConversion"/>
  <printOptions horizontalCentered="1" verticalCentered="1"/>
  <pageMargins left="0.55118110236220474" right="0.55118110236220474" top="0.55118110236220474" bottom="0.55118110236220474" header="0.51181102362204722" footer="0.74803149606299213"/>
  <pageSetup paperSize="9" scale="95" orientation="landscape" r:id="rId1"/>
  <headerFooter alignWithMargins="0">
    <oddFooter>&amp;C&amp;"Arial,Bold"&amp;9&amp;F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UnprotectSheets">
                <anchor moveWithCells="1" sizeWithCells="1">
                  <from>
                    <xdr:col>11</xdr:col>
                    <xdr:colOff>1219200</xdr:colOff>
                    <xdr:row>1</xdr:row>
                    <xdr:rowOff>47625</xdr:rowOff>
                  </from>
                  <to>
                    <xdr:col>12</xdr:col>
                    <xdr:colOff>0</xdr:colOff>
                    <xdr:row>4</xdr:row>
                    <xdr:rowOff>104775</xdr:rowOff>
                  </to>
                </anchor>
              </controlPr>
            </control>
          </mc:Choice>
        </mc:AlternateContent>
        <mc:AlternateContent xmlns:mc="http://schemas.openxmlformats.org/markup-compatibility/2006">
          <mc:Choice Requires="x14">
            <control shapeId="1026" r:id="rId5" name="Button 2">
              <controlPr defaultSize="0" print="0" autoFill="0" autoPict="0" macro="[0]!ShowSheetTabs">
                <anchor moveWithCells="1" sizeWithCells="1">
                  <from>
                    <xdr:col>12</xdr:col>
                    <xdr:colOff>0</xdr:colOff>
                    <xdr:row>16</xdr:row>
                    <xdr:rowOff>47625</xdr:rowOff>
                  </from>
                  <to>
                    <xdr:col>12</xdr:col>
                    <xdr:colOff>1009650</xdr:colOff>
                    <xdr:row>19</xdr:row>
                    <xdr:rowOff>133350</xdr:rowOff>
                  </to>
                </anchor>
              </controlPr>
            </control>
          </mc:Choice>
        </mc:AlternateContent>
        <mc:AlternateContent xmlns:mc="http://schemas.openxmlformats.org/markup-compatibility/2006">
          <mc:Choice Requires="x14">
            <control shapeId="1027" r:id="rId6" name="Button 3">
              <controlPr defaultSize="0" print="0" autoFill="0" autoPict="0" macro="[0]!HideSheetTabs">
                <anchor moveWithCells="1" sizeWithCells="1">
                  <from>
                    <xdr:col>13</xdr:col>
                    <xdr:colOff>28575</xdr:colOff>
                    <xdr:row>16</xdr:row>
                    <xdr:rowOff>38100</xdr:rowOff>
                  </from>
                  <to>
                    <xdr:col>13</xdr:col>
                    <xdr:colOff>1009650</xdr:colOff>
                    <xdr:row>19</xdr:row>
                    <xdr:rowOff>114300</xdr:rowOff>
                  </to>
                </anchor>
              </controlPr>
            </control>
          </mc:Choice>
        </mc:AlternateContent>
        <mc:AlternateContent xmlns:mc="http://schemas.openxmlformats.org/markup-compatibility/2006">
          <mc:Choice Requires="x14">
            <control shapeId="1028" r:id="rId7" name="Button 4">
              <controlPr defaultSize="0" print="0" autoFill="0" autoPict="0" macro="[0]!ProtectEachSheet">
                <anchor moveWithCells="1" sizeWithCells="1">
                  <from>
                    <xdr:col>13</xdr:col>
                    <xdr:colOff>19050</xdr:colOff>
                    <xdr:row>1</xdr:row>
                    <xdr:rowOff>28575</xdr:rowOff>
                  </from>
                  <to>
                    <xdr:col>13</xdr:col>
                    <xdr:colOff>971550</xdr:colOff>
                    <xdr:row>4</xdr:row>
                    <xdr:rowOff>95250</xdr:rowOff>
                  </to>
                </anchor>
              </controlPr>
            </control>
          </mc:Choice>
        </mc:AlternateContent>
        <mc:AlternateContent xmlns:mc="http://schemas.openxmlformats.org/markup-compatibility/2006">
          <mc:Choice Requires="x14">
            <control shapeId="1032" r:id="rId8" name="Button 8">
              <controlPr defaultSize="0" print="0" autoFill="0" autoPict="0" macro="[0]!UnhideHeadings">
                <anchor moveWithCells="1" sizeWithCells="1">
                  <from>
                    <xdr:col>12</xdr:col>
                    <xdr:colOff>0</xdr:colOff>
                    <xdr:row>5</xdr:row>
                    <xdr:rowOff>57150</xdr:rowOff>
                  </from>
                  <to>
                    <xdr:col>12</xdr:col>
                    <xdr:colOff>1009650</xdr:colOff>
                    <xdr:row>7</xdr:row>
                    <xdr:rowOff>47625</xdr:rowOff>
                  </to>
                </anchor>
              </controlPr>
            </control>
          </mc:Choice>
        </mc:AlternateContent>
        <mc:AlternateContent xmlns:mc="http://schemas.openxmlformats.org/markup-compatibility/2006">
          <mc:Choice Requires="x14">
            <control shapeId="1035" r:id="rId9" name="Button 11">
              <controlPr defaultSize="0" print="0" autoFill="0" autoPict="0" macro="[0]!HideHeadings">
                <anchor moveWithCells="1" sizeWithCells="1">
                  <from>
                    <xdr:col>13</xdr:col>
                    <xdr:colOff>28575</xdr:colOff>
                    <xdr:row>5</xdr:row>
                    <xdr:rowOff>66675</xdr:rowOff>
                  </from>
                  <to>
                    <xdr:col>13</xdr:col>
                    <xdr:colOff>1038225</xdr:colOff>
                    <xdr:row>7</xdr:row>
                    <xdr:rowOff>57150</xdr:rowOff>
                  </to>
                </anchor>
              </controlPr>
            </control>
          </mc:Choice>
        </mc:AlternateContent>
        <mc:AlternateContent xmlns:mc="http://schemas.openxmlformats.org/markup-compatibility/2006">
          <mc:Choice Requires="x14">
            <control shapeId="1036" r:id="rId10" name="Button 12">
              <controlPr defaultSize="0" print="0" autoFill="0" autoPict="0" macro="[0]!HideCalculations">
                <anchor moveWithCells="1" sizeWithCells="1">
                  <from>
                    <xdr:col>13</xdr:col>
                    <xdr:colOff>38100</xdr:colOff>
                    <xdr:row>8</xdr:row>
                    <xdr:rowOff>57150</xdr:rowOff>
                  </from>
                  <to>
                    <xdr:col>13</xdr:col>
                    <xdr:colOff>1019175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39"/>
  </sheetPr>
  <dimension ref="A1:AG76"/>
  <sheetViews>
    <sheetView showRowColHeaders="0" zoomScaleNormal="100" zoomScaleSheetLayoutView="40" workbookViewId="0"/>
  </sheetViews>
  <sheetFormatPr defaultColWidth="9.140625" defaultRowHeight="11.25" x14ac:dyDescent="0.2"/>
  <cols>
    <col min="1" max="1" width="4" style="116" customWidth="1"/>
    <col min="2" max="2" width="21.85546875" style="116" customWidth="1"/>
    <col min="3" max="3" width="2.7109375" style="116" customWidth="1"/>
    <col min="4" max="4" width="83.5703125" style="116" customWidth="1"/>
    <col min="5" max="5" width="10.28515625" style="116" customWidth="1"/>
    <col min="6" max="6" width="5.7109375" style="754" customWidth="1"/>
    <col min="7" max="7" width="5.7109375" style="116" customWidth="1"/>
    <col min="8" max="8" width="4" style="116" customWidth="1"/>
    <col min="9" max="9" width="6.5703125" style="116" customWidth="1"/>
    <col min="10" max="10" width="9.140625" style="275" hidden="1" customWidth="1"/>
    <col min="11" max="11" width="12.140625" style="275" bestFit="1" customWidth="1"/>
    <col min="12" max="16384" width="9.140625" style="275"/>
  </cols>
  <sheetData>
    <row r="1" spans="1:33" ht="12.75" x14ac:dyDescent="0.2">
      <c r="A1" s="165"/>
      <c r="B1" s="166"/>
      <c r="C1" s="166"/>
      <c r="D1" s="166"/>
      <c r="E1" s="166"/>
      <c r="F1" s="588"/>
      <c r="G1" s="166"/>
      <c r="H1" s="168"/>
      <c r="I1" s="362"/>
      <c r="U1" s="123"/>
      <c r="V1" s="123"/>
      <c r="W1" s="124"/>
      <c r="X1" s="124"/>
      <c r="Y1" s="124"/>
      <c r="Z1" s="124"/>
      <c r="AA1" s="124"/>
      <c r="AB1" s="124"/>
      <c r="AC1" s="124"/>
      <c r="AD1" s="124"/>
      <c r="AE1" s="124"/>
      <c r="AF1" s="124"/>
      <c r="AG1" s="124"/>
    </row>
    <row r="2" spans="1:33" ht="20.25" x14ac:dyDescent="0.2">
      <c r="A2" s="171"/>
      <c r="B2" s="181" t="s">
        <v>122</v>
      </c>
      <c r="C2" s="37"/>
      <c r="D2" s="37"/>
      <c r="E2" s="37"/>
      <c r="F2" s="133"/>
      <c r="G2" s="37"/>
      <c r="H2" s="170"/>
      <c r="I2" s="357"/>
      <c r="U2" s="123"/>
      <c r="V2" s="123"/>
      <c r="W2" s="124"/>
      <c r="X2" s="124"/>
      <c r="Y2" s="124"/>
      <c r="Z2" s="124"/>
      <c r="AA2" s="124"/>
      <c r="AB2" s="124"/>
      <c r="AC2" s="124"/>
      <c r="AD2" s="124"/>
      <c r="AE2" s="124"/>
      <c r="AF2" s="124"/>
      <c r="AG2" s="124"/>
    </row>
    <row r="3" spans="1:33" ht="15" customHeight="1" x14ac:dyDescent="0.2">
      <c r="A3" s="345"/>
      <c r="B3" s="346"/>
      <c r="C3" s="346"/>
      <c r="D3" s="346"/>
      <c r="E3" s="346"/>
      <c r="F3" s="589"/>
      <c r="G3" s="346"/>
      <c r="H3" s="347"/>
      <c r="I3" s="357"/>
      <c r="U3" s="123"/>
      <c r="V3" s="123"/>
      <c r="W3" s="124"/>
      <c r="X3" s="124"/>
      <c r="Y3" s="124"/>
      <c r="Z3" s="124"/>
      <c r="AA3" s="124"/>
      <c r="AB3" s="124"/>
      <c r="AC3" s="124"/>
      <c r="AD3" s="124"/>
      <c r="AE3" s="124"/>
      <c r="AF3" s="124"/>
      <c r="AG3" s="124"/>
    </row>
    <row r="4" spans="1:33" ht="9.75" customHeight="1" thickBot="1" x14ac:dyDescent="0.25">
      <c r="A4" s="171"/>
      <c r="B4" s="802"/>
      <c r="C4" s="802"/>
      <c r="D4" s="802"/>
      <c r="E4" s="87"/>
      <c r="F4" s="96"/>
      <c r="G4" s="88"/>
      <c r="H4" s="170"/>
      <c r="I4" s="327"/>
    </row>
    <row r="5" spans="1:33" ht="22.5" customHeight="1" thickBot="1" x14ac:dyDescent="0.25">
      <c r="A5" s="171"/>
      <c r="B5" s="803" t="s">
        <v>84</v>
      </c>
      <c r="C5" s="804"/>
      <c r="D5" s="805"/>
      <c r="E5" s="783"/>
      <c r="F5" s="783"/>
      <c r="G5" s="783"/>
      <c r="H5" s="170"/>
      <c r="I5" s="327"/>
    </row>
    <row r="6" spans="1:33" ht="8.25" customHeight="1" x14ac:dyDescent="0.2">
      <c r="A6" s="171"/>
      <c r="B6" s="37"/>
      <c r="C6" s="275"/>
      <c r="D6" s="88"/>
      <c r="E6" s="88"/>
      <c r="F6" s="239"/>
      <c r="G6" s="88"/>
      <c r="H6" s="170"/>
      <c r="I6" s="327"/>
      <c r="L6" s="356"/>
    </row>
    <row r="7" spans="1:33" x14ac:dyDescent="0.2">
      <c r="A7" s="171"/>
      <c r="B7" s="37" t="s">
        <v>117</v>
      </c>
      <c r="C7" s="37"/>
      <c r="D7" s="37"/>
      <c r="E7" s="37"/>
      <c r="F7" s="92"/>
      <c r="G7" s="37"/>
      <c r="H7" s="170"/>
      <c r="I7" s="327"/>
      <c r="J7" s="275" t="s">
        <v>1</v>
      </c>
    </row>
    <row r="8" spans="1:33" x14ac:dyDescent="0.2">
      <c r="A8" s="171"/>
      <c r="B8" s="806" t="s">
        <v>118</v>
      </c>
      <c r="C8" s="806"/>
      <c r="D8" s="806"/>
      <c r="E8" s="806"/>
      <c r="F8" s="806"/>
      <c r="G8" s="806"/>
      <c r="H8" s="170"/>
      <c r="I8" s="327"/>
      <c r="J8" s="275" t="s">
        <v>47</v>
      </c>
    </row>
    <row r="9" spans="1:33" x14ac:dyDescent="0.2">
      <c r="A9" s="171"/>
      <c r="B9" s="275" t="s">
        <v>120</v>
      </c>
      <c r="C9" s="364"/>
      <c r="D9" s="364"/>
      <c r="E9" s="364"/>
      <c r="F9" s="568"/>
      <c r="G9" s="364"/>
      <c r="H9" s="170"/>
      <c r="I9" s="327"/>
      <c r="J9" s="275" t="s">
        <v>11</v>
      </c>
    </row>
    <row r="10" spans="1:33" x14ac:dyDescent="0.2">
      <c r="A10" s="171"/>
      <c r="B10" s="809" t="s">
        <v>30</v>
      </c>
      <c r="C10" s="809"/>
      <c r="D10" s="809"/>
      <c r="E10" s="303"/>
      <c r="F10" s="92"/>
      <c r="G10" s="37"/>
      <c r="H10" s="170"/>
      <c r="I10" s="327"/>
      <c r="J10" s="275" t="s">
        <v>5</v>
      </c>
    </row>
    <row r="11" spans="1:33" s="280" customFormat="1" x14ac:dyDescent="0.2">
      <c r="A11" s="172"/>
      <c r="B11" s="809"/>
      <c r="C11" s="809"/>
      <c r="D11" s="809"/>
      <c r="E11" s="44"/>
      <c r="F11" s="807" t="s">
        <v>40</v>
      </c>
      <c r="G11" s="44"/>
      <c r="H11" s="173"/>
      <c r="I11" s="192"/>
      <c r="J11" s="275" t="s">
        <v>7</v>
      </c>
    </row>
    <row r="12" spans="1:33" x14ac:dyDescent="0.2">
      <c r="A12" s="171"/>
      <c r="B12" s="810"/>
      <c r="C12" s="810"/>
      <c r="D12" s="810"/>
      <c r="E12" s="358"/>
      <c r="F12" s="808"/>
      <c r="G12" s="358"/>
      <c r="H12" s="170"/>
      <c r="I12" s="327"/>
      <c r="J12" s="275" t="s">
        <v>2</v>
      </c>
    </row>
    <row r="13" spans="1:33" x14ac:dyDescent="0.2">
      <c r="A13" s="171"/>
      <c r="B13" s="811" t="s">
        <v>80</v>
      </c>
      <c r="C13" s="811"/>
      <c r="D13" s="37" t="s">
        <v>41</v>
      </c>
      <c r="E13" s="37"/>
      <c r="F13" s="798">
        <v>5</v>
      </c>
      <c r="G13" s="90"/>
      <c r="H13" s="170"/>
      <c r="I13" s="327"/>
      <c r="J13" s="275" t="s">
        <v>12</v>
      </c>
    </row>
    <row r="14" spans="1:33" ht="8.25" customHeight="1" x14ac:dyDescent="0.2">
      <c r="A14" s="171"/>
      <c r="B14" s="790"/>
      <c r="C14" s="790"/>
      <c r="D14" s="37"/>
      <c r="E14" s="37"/>
      <c r="F14" s="799"/>
      <c r="G14" s="37"/>
      <c r="H14" s="170"/>
      <c r="I14" s="327"/>
      <c r="J14" s="275" t="s">
        <v>3</v>
      </c>
    </row>
    <row r="15" spans="1:33" ht="8.25" customHeight="1" x14ac:dyDescent="0.2">
      <c r="A15" s="171"/>
      <c r="B15" s="792"/>
      <c r="C15" s="792"/>
      <c r="D15" s="358"/>
      <c r="E15" s="358"/>
      <c r="F15" s="800"/>
      <c r="G15" s="358"/>
      <c r="H15" s="170"/>
      <c r="I15" s="327"/>
      <c r="J15" s="275" t="s">
        <v>13</v>
      </c>
    </row>
    <row r="16" spans="1:33" x14ac:dyDescent="0.2">
      <c r="A16" s="171"/>
      <c r="B16" s="811" t="s">
        <v>73</v>
      </c>
      <c r="C16" s="811"/>
      <c r="D16" s="90" t="s">
        <v>76</v>
      </c>
      <c r="E16" s="90"/>
      <c r="F16" s="798">
        <v>6</v>
      </c>
      <c r="G16" s="90"/>
      <c r="H16" s="170"/>
      <c r="I16" s="327"/>
      <c r="J16" s="275" t="s">
        <v>14</v>
      </c>
    </row>
    <row r="17" spans="1:10" x14ac:dyDescent="0.2">
      <c r="A17" s="171"/>
      <c r="B17" s="37"/>
      <c r="C17" s="37"/>
      <c r="D17" s="37"/>
      <c r="E17" s="37"/>
      <c r="F17" s="799"/>
      <c r="G17" s="37"/>
      <c r="H17" s="170"/>
      <c r="I17" s="327"/>
      <c r="J17" s="275" t="s">
        <v>15</v>
      </c>
    </row>
    <row r="18" spans="1:10" x14ac:dyDescent="0.2">
      <c r="A18" s="171"/>
      <c r="B18" s="358"/>
      <c r="C18" s="358"/>
      <c r="D18" s="358"/>
      <c r="E18" s="358"/>
      <c r="F18" s="800"/>
      <c r="G18" s="358"/>
      <c r="H18" s="170"/>
      <c r="I18" s="327"/>
      <c r="J18" s="275" t="s">
        <v>4</v>
      </c>
    </row>
    <row r="19" spans="1:10" x14ac:dyDescent="0.2">
      <c r="A19" s="171"/>
      <c r="B19" s="791" t="s">
        <v>23</v>
      </c>
      <c r="C19" s="791"/>
      <c r="D19" s="37" t="s">
        <v>75</v>
      </c>
      <c r="E19" s="37"/>
      <c r="F19" s="798">
        <v>7</v>
      </c>
      <c r="G19" s="90"/>
      <c r="H19" s="170"/>
      <c r="I19" s="327"/>
      <c r="J19" s="275" t="s">
        <v>16</v>
      </c>
    </row>
    <row r="20" spans="1:10" ht="9.75" customHeight="1" x14ac:dyDescent="0.2">
      <c r="A20" s="171"/>
      <c r="B20" s="790"/>
      <c r="C20" s="790"/>
      <c r="D20" s="37"/>
      <c r="E20" s="37"/>
      <c r="F20" s="799"/>
      <c r="G20" s="37"/>
      <c r="H20" s="170"/>
      <c r="I20" s="327"/>
      <c r="J20" s="275" t="s">
        <v>93</v>
      </c>
    </row>
    <row r="21" spans="1:10" ht="9.75" customHeight="1" x14ac:dyDescent="0.2">
      <c r="A21" s="171"/>
      <c r="B21" s="792"/>
      <c r="C21" s="792"/>
      <c r="D21" s="358"/>
      <c r="E21" s="358"/>
      <c r="F21" s="800"/>
      <c r="G21" s="358"/>
      <c r="H21" s="170"/>
      <c r="I21" s="327"/>
      <c r="J21" s="275" t="s">
        <v>17</v>
      </c>
    </row>
    <row r="22" spans="1:10" x14ac:dyDescent="0.2">
      <c r="A22" s="171"/>
      <c r="B22" s="811" t="s">
        <v>77</v>
      </c>
      <c r="C22" s="811"/>
      <c r="D22" s="90" t="s">
        <v>48</v>
      </c>
      <c r="E22" s="90"/>
      <c r="F22" s="96">
        <v>8</v>
      </c>
      <c r="G22" s="90"/>
      <c r="H22" s="170"/>
      <c r="I22" s="327"/>
      <c r="J22" s="275" t="s">
        <v>8</v>
      </c>
    </row>
    <row r="23" spans="1:10" ht="12" x14ac:dyDescent="0.2">
      <c r="A23" s="171"/>
      <c r="B23" s="302"/>
      <c r="C23" s="302"/>
      <c r="D23" s="37" t="s">
        <v>20</v>
      </c>
      <c r="E23" s="37"/>
      <c r="F23" s="96">
        <v>9</v>
      </c>
      <c r="G23" s="37"/>
      <c r="H23" s="170"/>
      <c r="I23" s="327"/>
      <c r="J23" s="275" t="s">
        <v>123</v>
      </c>
    </row>
    <row r="24" spans="1:10" ht="12" x14ac:dyDescent="0.2">
      <c r="A24" s="171"/>
      <c r="B24" s="302"/>
      <c r="C24" s="302"/>
      <c r="D24" s="37" t="s">
        <v>9</v>
      </c>
      <c r="E24" s="37"/>
      <c r="F24" s="96">
        <v>10</v>
      </c>
      <c r="G24" s="37"/>
      <c r="H24" s="170"/>
      <c r="I24" s="327"/>
      <c r="J24" s="275" t="s">
        <v>124</v>
      </c>
    </row>
    <row r="25" spans="1:10" ht="12" x14ac:dyDescent="0.2">
      <c r="A25" s="366"/>
      <c r="B25" s="525"/>
      <c r="C25" s="525"/>
      <c r="D25" s="37" t="s">
        <v>219</v>
      </c>
      <c r="E25" s="37"/>
      <c r="F25" s="96">
        <v>11</v>
      </c>
      <c r="G25" s="37"/>
      <c r="H25" s="170"/>
      <c r="I25" s="327"/>
      <c r="J25" s="275" t="s">
        <v>18</v>
      </c>
    </row>
    <row r="26" spans="1:10" ht="16.5" customHeight="1" x14ac:dyDescent="0.2">
      <c r="A26" s="171"/>
      <c r="B26" s="622" t="s">
        <v>62</v>
      </c>
      <c r="C26" s="622"/>
      <c r="D26" s="766" t="s">
        <v>63</v>
      </c>
      <c r="E26" s="587"/>
      <c r="F26" s="769">
        <v>12</v>
      </c>
      <c r="G26" s="529"/>
      <c r="H26" s="170"/>
      <c r="I26" s="327"/>
      <c r="J26" s="275" t="s">
        <v>6</v>
      </c>
    </row>
    <row r="27" spans="1:10" ht="16.5" customHeight="1" x14ac:dyDescent="0.2">
      <c r="A27" s="171"/>
      <c r="B27" s="624"/>
      <c r="C27" s="624"/>
      <c r="D27" s="767" t="s">
        <v>119</v>
      </c>
      <c r="E27" s="623"/>
      <c r="F27" s="768">
        <v>13</v>
      </c>
      <c r="G27" s="623"/>
      <c r="H27" s="170"/>
      <c r="I27" s="327"/>
      <c r="J27" s="275" t="s">
        <v>46</v>
      </c>
    </row>
    <row r="28" spans="1:10" x14ac:dyDescent="0.2">
      <c r="A28" s="171"/>
      <c r="B28" s="304" t="s">
        <v>33</v>
      </c>
      <c r="C28" s="304"/>
      <c r="D28" s="90" t="s">
        <v>189</v>
      </c>
      <c r="E28" s="90"/>
      <c r="F28" s="96">
        <v>14</v>
      </c>
      <c r="G28" s="90"/>
      <c r="H28" s="170"/>
      <c r="I28" s="327"/>
      <c r="J28" s="275" t="s">
        <v>19</v>
      </c>
    </row>
    <row r="29" spans="1:10" ht="12" x14ac:dyDescent="0.2">
      <c r="A29" s="171"/>
      <c r="B29" s="302"/>
      <c r="C29" s="302"/>
      <c r="D29" s="37" t="s">
        <v>190</v>
      </c>
      <c r="E29" s="37"/>
      <c r="F29" s="96">
        <v>15</v>
      </c>
      <c r="G29" s="37"/>
      <c r="H29" s="170"/>
      <c r="I29" s="327"/>
      <c r="J29" s="275" t="s">
        <v>84</v>
      </c>
    </row>
    <row r="30" spans="1:10" ht="12" x14ac:dyDescent="0.2">
      <c r="A30" s="171"/>
      <c r="B30" s="302"/>
      <c r="C30" s="302"/>
      <c r="D30" s="37" t="s">
        <v>31</v>
      </c>
      <c r="E30" s="37"/>
      <c r="F30" s="96">
        <v>16</v>
      </c>
      <c r="G30" s="37"/>
      <c r="H30" s="170"/>
      <c r="I30" s="327"/>
    </row>
    <row r="31" spans="1:10" ht="12" x14ac:dyDescent="0.2">
      <c r="A31" s="366"/>
      <c r="B31" s="525"/>
      <c r="C31" s="525"/>
      <c r="D31" s="37" t="s">
        <v>220</v>
      </c>
      <c r="E31" s="37"/>
      <c r="F31" s="96">
        <v>17</v>
      </c>
      <c r="G31" s="37"/>
      <c r="H31" s="170"/>
      <c r="I31" s="327"/>
    </row>
    <row r="32" spans="1:10" ht="12" x14ac:dyDescent="0.2">
      <c r="A32" s="171"/>
      <c r="B32" s="359"/>
      <c r="C32" s="359"/>
      <c r="D32" s="358" t="s">
        <v>203</v>
      </c>
      <c r="E32" s="358"/>
      <c r="F32" s="590">
        <v>18</v>
      </c>
      <c r="G32" s="358"/>
      <c r="H32" s="170"/>
      <c r="I32" s="327"/>
    </row>
    <row r="33" spans="1:14" ht="11.25" customHeight="1" x14ac:dyDescent="0.2">
      <c r="A33" s="171"/>
      <c r="B33" s="304" t="s">
        <v>28</v>
      </c>
      <c r="C33" s="304"/>
      <c r="D33" s="37" t="s">
        <v>49</v>
      </c>
      <c r="E33" s="37"/>
      <c r="F33" s="92">
        <v>19</v>
      </c>
      <c r="G33" s="37"/>
      <c r="H33" s="170"/>
      <c r="I33" s="327"/>
    </row>
    <row r="34" spans="1:14" ht="12" x14ac:dyDescent="0.2">
      <c r="A34" s="171"/>
      <c r="B34" s="302"/>
      <c r="C34" s="302"/>
      <c r="D34" s="37" t="s">
        <v>36</v>
      </c>
      <c r="E34" s="37"/>
      <c r="F34" s="92">
        <v>20</v>
      </c>
      <c r="G34" s="37"/>
      <c r="H34" s="170"/>
      <c r="I34" s="327"/>
    </row>
    <row r="35" spans="1:14" s="280" customFormat="1" ht="12" x14ac:dyDescent="0.2">
      <c r="A35" s="171"/>
      <c r="B35" s="302"/>
      <c r="C35" s="302"/>
      <c r="D35" s="37" t="s">
        <v>32</v>
      </c>
      <c r="E35" s="37"/>
      <c r="F35" s="92">
        <v>21</v>
      </c>
      <c r="G35" s="37"/>
      <c r="H35" s="170"/>
      <c r="I35" s="327"/>
      <c r="J35" s="275"/>
      <c r="K35" s="275"/>
      <c r="L35" s="275"/>
      <c r="M35" s="275"/>
      <c r="N35" s="275"/>
    </row>
    <row r="36" spans="1:14" ht="12" x14ac:dyDescent="0.2">
      <c r="A36" s="366"/>
      <c r="B36" s="525"/>
      <c r="C36" s="525"/>
      <c r="D36" s="37" t="s">
        <v>221</v>
      </c>
      <c r="E36" s="37"/>
      <c r="F36" s="92">
        <v>22</v>
      </c>
      <c r="G36" s="37"/>
      <c r="H36" s="170"/>
      <c r="I36" s="327"/>
    </row>
    <row r="37" spans="1:14" ht="12" x14ac:dyDescent="0.2">
      <c r="A37" s="171"/>
      <c r="B37" s="302"/>
      <c r="C37" s="302"/>
      <c r="D37" s="37" t="s">
        <v>61</v>
      </c>
      <c r="E37" s="37"/>
      <c r="F37" s="92">
        <v>23</v>
      </c>
      <c r="G37" s="37"/>
      <c r="H37" s="170"/>
      <c r="I37" s="327"/>
    </row>
    <row r="38" spans="1:14" ht="12" x14ac:dyDescent="0.2">
      <c r="A38" s="171"/>
      <c r="B38" s="730"/>
      <c r="C38" s="730"/>
      <c r="D38" s="731" t="s">
        <v>204</v>
      </c>
      <c r="E38" s="731"/>
      <c r="F38" s="733">
        <v>24</v>
      </c>
      <c r="G38" s="731"/>
      <c r="H38" s="170"/>
      <c r="I38" s="327"/>
    </row>
    <row r="39" spans="1:14" ht="3.75" customHeight="1" x14ac:dyDescent="0.2">
      <c r="A39" s="366"/>
      <c r="B39" s="725"/>
      <c r="C39" s="725"/>
      <c r="D39" s="37"/>
      <c r="E39" s="37"/>
      <c r="F39" s="726"/>
      <c r="G39" s="37"/>
      <c r="H39" s="170"/>
      <c r="I39" s="327"/>
    </row>
    <row r="40" spans="1:14" ht="41.25" customHeight="1" x14ac:dyDescent="0.2">
      <c r="A40" s="366"/>
      <c r="B40" s="725"/>
      <c r="C40" s="725"/>
      <c r="D40" s="37"/>
      <c r="E40" s="37"/>
      <c r="F40" s="726"/>
      <c r="G40" s="625" t="s">
        <v>42</v>
      </c>
      <c r="H40" s="170"/>
      <c r="I40" s="327"/>
    </row>
    <row r="41" spans="1:14" ht="15.75" customHeight="1" x14ac:dyDescent="0.2">
      <c r="A41" s="366"/>
      <c r="B41" s="725"/>
      <c r="C41" s="725"/>
      <c r="D41" s="37"/>
      <c r="E41" s="37"/>
      <c r="F41" s="726"/>
      <c r="G41" s="37"/>
      <c r="H41" s="170"/>
      <c r="I41" s="327"/>
    </row>
    <row r="42" spans="1:14" ht="11.25" customHeight="1" x14ac:dyDescent="0.2">
      <c r="A42" s="793" t="s">
        <v>212</v>
      </c>
      <c r="B42" s="794"/>
      <c r="C42" s="794"/>
      <c r="D42" s="794"/>
      <c r="E42" s="794"/>
      <c r="F42" s="794"/>
      <c r="G42" s="794"/>
      <c r="H42" s="795"/>
      <c r="I42" s="327"/>
    </row>
    <row r="43" spans="1:14" ht="12" x14ac:dyDescent="0.2">
      <c r="A43" s="165"/>
      <c r="B43" s="755"/>
      <c r="C43" s="755"/>
      <c r="D43" s="166"/>
      <c r="E43" s="166"/>
      <c r="F43" s="756"/>
      <c r="G43" s="166"/>
      <c r="H43" s="168"/>
      <c r="I43" s="327"/>
    </row>
    <row r="44" spans="1:14" ht="20.25" x14ac:dyDescent="0.2">
      <c r="A44" s="366"/>
      <c r="B44" s="737" t="s">
        <v>30</v>
      </c>
      <c r="C44" s="748"/>
      <c r="D44" s="37"/>
      <c r="E44" s="37"/>
      <c r="F44" s="751"/>
      <c r="G44" s="37"/>
      <c r="H44" s="170"/>
      <c r="I44" s="327"/>
    </row>
    <row r="45" spans="1:14" ht="12" x14ac:dyDescent="0.2">
      <c r="A45" s="366"/>
      <c r="B45" s="730"/>
      <c r="C45" s="730"/>
      <c r="D45" s="731"/>
      <c r="E45" s="731"/>
      <c r="F45" s="733"/>
      <c r="G45" s="731"/>
      <c r="H45" s="170"/>
      <c r="I45" s="327"/>
    </row>
    <row r="46" spans="1:14" x14ac:dyDescent="0.2">
      <c r="A46" s="366"/>
      <c r="B46" s="749" t="s">
        <v>37</v>
      </c>
      <c r="C46" s="749"/>
      <c r="D46" s="91" t="s">
        <v>191</v>
      </c>
      <c r="E46" s="91"/>
      <c r="F46" s="751">
        <v>25</v>
      </c>
      <c r="G46" s="37"/>
      <c r="H46" s="170"/>
      <c r="I46" s="327"/>
    </row>
    <row r="47" spans="1:14" ht="12" x14ac:dyDescent="0.2">
      <c r="A47" s="366"/>
      <c r="B47" s="748"/>
      <c r="C47" s="748"/>
      <c r="D47" s="91" t="s">
        <v>192</v>
      </c>
      <c r="E47" s="91"/>
      <c r="F47" s="751">
        <v>26</v>
      </c>
      <c r="G47" s="37"/>
      <c r="H47" s="170"/>
      <c r="I47" s="327"/>
    </row>
    <row r="48" spans="1:14" ht="12" x14ac:dyDescent="0.2">
      <c r="A48" s="366"/>
      <c r="B48" s="748"/>
      <c r="C48" s="748"/>
      <c r="D48" s="91" t="s">
        <v>35</v>
      </c>
      <c r="E48" s="91"/>
      <c r="F48" s="751">
        <v>27</v>
      </c>
      <c r="G48" s="37"/>
      <c r="H48" s="170"/>
      <c r="I48" s="327"/>
    </row>
    <row r="49" spans="1:9" ht="12" x14ac:dyDescent="0.2">
      <c r="A49" s="366"/>
      <c r="B49" s="730"/>
      <c r="C49" s="730"/>
      <c r="D49" s="731" t="s">
        <v>222</v>
      </c>
      <c r="E49" s="732"/>
      <c r="F49" s="733">
        <v>28</v>
      </c>
      <c r="G49" s="731"/>
      <c r="H49" s="170"/>
      <c r="I49" s="327"/>
    </row>
    <row r="50" spans="1:9" x14ac:dyDescent="0.2">
      <c r="A50" s="366"/>
      <c r="B50" s="752" t="s">
        <v>24</v>
      </c>
      <c r="C50" s="752"/>
      <c r="D50" s="90" t="s">
        <v>50</v>
      </c>
      <c r="E50" s="90"/>
      <c r="F50" s="751">
        <v>29</v>
      </c>
      <c r="G50" s="90"/>
      <c r="H50" s="170"/>
      <c r="I50" s="327"/>
    </row>
    <row r="51" spans="1:9" ht="12" x14ac:dyDescent="0.2">
      <c r="A51" s="366"/>
      <c r="B51" s="748"/>
      <c r="C51" s="748"/>
      <c r="D51" s="37" t="s">
        <v>21</v>
      </c>
      <c r="E51" s="37"/>
      <c r="F51" s="751">
        <v>30</v>
      </c>
      <c r="G51" s="37"/>
      <c r="H51" s="170"/>
      <c r="I51" s="327"/>
    </row>
    <row r="52" spans="1:9" ht="12" x14ac:dyDescent="0.2">
      <c r="A52" s="366"/>
      <c r="B52" s="748"/>
      <c r="C52" s="748"/>
      <c r="D52" s="37" t="s">
        <v>22</v>
      </c>
      <c r="E52" s="37"/>
      <c r="F52" s="751">
        <v>31</v>
      </c>
      <c r="G52" s="37"/>
      <c r="H52" s="170"/>
      <c r="I52" s="327"/>
    </row>
    <row r="53" spans="1:9" ht="12" x14ac:dyDescent="0.2">
      <c r="A53" s="366"/>
      <c r="B53" s="748"/>
      <c r="C53" s="748"/>
      <c r="D53" s="37" t="s">
        <v>223</v>
      </c>
      <c r="E53" s="731"/>
      <c r="F53" s="733">
        <v>32</v>
      </c>
      <c r="G53" s="731"/>
      <c r="H53" s="170"/>
      <c r="I53" s="327"/>
    </row>
    <row r="54" spans="1:9" ht="22.5" x14ac:dyDescent="0.2">
      <c r="A54" s="366"/>
      <c r="B54" s="752" t="s">
        <v>25</v>
      </c>
      <c r="C54" s="752"/>
      <c r="D54" s="765" t="s">
        <v>193</v>
      </c>
      <c r="E54" s="37"/>
      <c r="F54" s="751">
        <v>33</v>
      </c>
      <c r="G54" s="37"/>
      <c r="H54" s="170"/>
      <c r="I54" s="327"/>
    </row>
    <row r="55" spans="1:9" ht="12.75" x14ac:dyDescent="0.2">
      <c r="A55" s="366"/>
      <c r="B55" s="753"/>
      <c r="C55" s="749"/>
      <c r="D55" s="37" t="s">
        <v>51</v>
      </c>
      <c r="E55" s="37"/>
      <c r="F55" s="751">
        <v>34</v>
      </c>
      <c r="G55" s="37"/>
      <c r="H55" s="170"/>
      <c r="I55" s="327"/>
    </row>
    <row r="56" spans="1:9" x14ac:dyDescent="0.2">
      <c r="A56" s="366"/>
      <c r="B56" s="749"/>
      <c r="C56" s="749"/>
      <c r="D56" s="37" t="s">
        <v>52</v>
      </c>
      <c r="E56" s="37"/>
      <c r="F56" s="751">
        <v>35</v>
      </c>
      <c r="G56" s="37"/>
      <c r="H56" s="170"/>
      <c r="I56" s="327"/>
    </row>
    <row r="57" spans="1:9" ht="12" x14ac:dyDescent="0.2">
      <c r="A57" s="366"/>
      <c r="B57" s="748"/>
      <c r="C57" s="748"/>
      <c r="D57" s="37" t="s">
        <v>224</v>
      </c>
      <c r="E57" s="37"/>
      <c r="F57" s="751">
        <v>36</v>
      </c>
      <c r="G57" s="37"/>
      <c r="H57" s="170"/>
      <c r="I57" s="327"/>
    </row>
    <row r="58" spans="1:9" x14ac:dyDescent="0.2">
      <c r="A58" s="366"/>
      <c r="B58" s="749"/>
      <c r="C58" s="749"/>
      <c r="D58" s="37" t="s">
        <v>194</v>
      </c>
      <c r="E58" s="37"/>
      <c r="F58" s="751">
        <v>37</v>
      </c>
      <c r="G58" s="37"/>
      <c r="H58" s="170"/>
      <c r="I58" s="327"/>
    </row>
    <row r="59" spans="1:9" x14ac:dyDescent="0.2">
      <c r="A59" s="366"/>
      <c r="B59" s="757"/>
      <c r="C59" s="757"/>
      <c r="D59" s="736" t="s">
        <v>54</v>
      </c>
      <c r="E59" s="736"/>
      <c r="F59" s="733">
        <v>38</v>
      </c>
      <c r="G59" s="736"/>
      <c r="H59" s="170"/>
      <c r="I59" s="327"/>
    </row>
    <row r="60" spans="1:9" ht="12.75" x14ac:dyDescent="0.2">
      <c r="A60" s="366"/>
      <c r="B60" s="752" t="s">
        <v>26</v>
      </c>
      <c r="C60" s="758"/>
      <c r="D60" s="90" t="s">
        <v>195</v>
      </c>
      <c r="E60" s="90"/>
      <c r="F60" s="759">
        <v>39</v>
      </c>
      <c r="G60" s="760"/>
      <c r="H60" s="170"/>
      <c r="I60" s="327"/>
    </row>
    <row r="61" spans="1:9" ht="12.75" x14ac:dyDescent="0.2">
      <c r="A61" s="366"/>
      <c r="B61" s="50"/>
      <c r="C61" s="50"/>
      <c r="D61" s="37" t="s">
        <v>34</v>
      </c>
      <c r="E61" s="37"/>
      <c r="F61" s="751">
        <v>40</v>
      </c>
      <c r="G61" s="44"/>
      <c r="H61" s="170"/>
      <c r="I61" s="327"/>
    </row>
    <row r="62" spans="1:9" ht="12.75" x14ac:dyDescent="0.2">
      <c r="A62" s="366"/>
      <c r="B62" s="50"/>
      <c r="C62" s="50"/>
      <c r="D62" s="37" t="s">
        <v>0</v>
      </c>
      <c r="E62" s="37"/>
      <c r="F62" s="751">
        <v>41</v>
      </c>
      <c r="G62" s="37"/>
      <c r="H62" s="170"/>
      <c r="I62" s="327"/>
    </row>
    <row r="63" spans="1:9" ht="12.75" x14ac:dyDescent="0.2">
      <c r="A63" s="366"/>
      <c r="B63" s="50"/>
      <c r="C63" s="50"/>
      <c r="D63" s="37" t="s">
        <v>225</v>
      </c>
      <c r="E63" s="44"/>
      <c r="F63" s="751">
        <v>42</v>
      </c>
      <c r="G63" s="37"/>
      <c r="H63" s="170"/>
      <c r="I63" s="327"/>
    </row>
    <row r="64" spans="1:9" ht="12.75" x14ac:dyDescent="0.2">
      <c r="A64" s="366"/>
      <c r="B64" s="50"/>
      <c r="C64" s="50"/>
      <c r="D64" s="93" t="s">
        <v>196</v>
      </c>
      <c r="E64" s="750"/>
      <c r="F64" s="751">
        <v>43</v>
      </c>
      <c r="G64" s="37"/>
      <c r="H64" s="170"/>
      <c r="I64" s="327"/>
    </row>
    <row r="65" spans="1:9" ht="26.25" customHeight="1" x14ac:dyDescent="0.2">
      <c r="A65" s="366"/>
      <c r="B65" s="50"/>
      <c r="C65" s="50"/>
      <c r="D65" s="797" t="s">
        <v>197</v>
      </c>
      <c r="E65" s="797"/>
      <c r="F65" s="751">
        <v>44</v>
      </c>
      <c r="G65" s="44"/>
      <c r="H65" s="170"/>
      <c r="I65" s="327"/>
    </row>
    <row r="66" spans="1:9" ht="24.75" customHeight="1" x14ac:dyDescent="0.2">
      <c r="A66" s="366"/>
      <c r="B66" s="761"/>
      <c r="C66" s="761"/>
      <c r="D66" s="796" t="s">
        <v>198</v>
      </c>
      <c r="E66" s="796"/>
      <c r="F66" s="733">
        <v>45</v>
      </c>
      <c r="G66" s="736"/>
      <c r="H66" s="170"/>
      <c r="I66" s="327"/>
    </row>
    <row r="67" spans="1:9" x14ac:dyDescent="0.2">
      <c r="A67" s="366"/>
      <c r="B67" s="752" t="s">
        <v>38</v>
      </c>
      <c r="C67" s="752"/>
      <c r="D67" s="90" t="s">
        <v>199</v>
      </c>
      <c r="E67" s="90"/>
      <c r="F67" s="751">
        <v>46</v>
      </c>
      <c r="G67" s="90"/>
      <c r="H67" s="170"/>
      <c r="I67" s="327"/>
    </row>
    <row r="68" spans="1:9" ht="12" x14ac:dyDescent="0.2">
      <c r="A68" s="366"/>
      <c r="B68" s="748"/>
      <c r="C68" s="748"/>
      <c r="D68" s="801" t="s">
        <v>200</v>
      </c>
      <c r="E68" s="801"/>
      <c r="F68" s="751">
        <v>47</v>
      </c>
      <c r="G68" s="37"/>
      <c r="H68" s="170"/>
      <c r="I68" s="327"/>
    </row>
    <row r="69" spans="1:9" ht="12" x14ac:dyDescent="0.2">
      <c r="A69" s="366"/>
      <c r="B69" s="748"/>
      <c r="C69" s="748"/>
      <c r="D69" s="91" t="s">
        <v>201</v>
      </c>
      <c r="E69" s="91"/>
      <c r="F69" s="751">
        <v>48</v>
      </c>
      <c r="G69" s="37"/>
      <c r="H69" s="170"/>
      <c r="I69" s="327"/>
    </row>
    <row r="70" spans="1:9" ht="12" x14ac:dyDescent="0.2">
      <c r="A70" s="366"/>
      <c r="B70" s="730"/>
      <c r="C70" s="730"/>
      <c r="D70" s="731" t="s">
        <v>226</v>
      </c>
      <c r="E70" s="732"/>
      <c r="F70" s="733">
        <v>49</v>
      </c>
      <c r="G70" s="731"/>
      <c r="H70" s="170"/>
      <c r="I70" s="327"/>
    </row>
    <row r="71" spans="1:9" x14ac:dyDescent="0.2">
      <c r="A71" s="366"/>
      <c r="B71" s="749" t="s">
        <v>27</v>
      </c>
      <c r="C71" s="749"/>
      <c r="D71" s="44" t="s">
        <v>178</v>
      </c>
      <c r="E71" s="44"/>
      <c r="F71" s="751">
        <v>50</v>
      </c>
      <c r="G71" s="37"/>
      <c r="H71" s="170"/>
      <c r="I71" s="327"/>
    </row>
    <row r="72" spans="1:9" ht="12" x14ac:dyDescent="0.2">
      <c r="A72" s="366"/>
      <c r="B72" s="748"/>
      <c r="C72" s="748"/>
      <c r="D72" s="44" t="s">
        <v>202</v>
      </c>
      <c r="E72" s="44"/>
      <c r="F72" s="751">
        <v>51</v>
      </c>
      <c r="G72" s="37"/>
      <c r="H72" s="170"/>
      <c r="I72" s="327"/>
    </row>
    <row r="73" spans="1:9" ht="12" x14ac:dyDescent="0.2">
      <c r="A73" s="366"/>
      <c r="B73" s="748"/>
      <c r="C73" s="748"/>
      <c r="D73" s="44" t="s">
        <v>39</v>
      </c>
      <c r="E73" s="44"/>
      <c r="F73" s="751">
        <v>52</v>
      </c>
      <c r="G73" s="37"/>
      <c r="H73" s="170"/>
      <c r="I73" s="327"/>
    </row>
    <row r="74" spans="1:9" ht="102.75" customHeight="1" x14ac:dyDescent="0.2">
      <c r="A74" s="366"/>
      <c r="B74" s="88"/>
      <c r="C74" s="88"/>
      <c r="D74" s="88"/>
      <c r="E74" s="88"/>
      <c r="F74" s="88"/>
      <c r="G74" s="88"/>
      <c r="H74" s="170"/>
      <c r="I74" s="327"/>
    </row>
    <row r="75" spans="1:9" ht="11.25" customHeight="1" x14ac:dyDescent="0.2">
      <c r="A75" s="793" t="s">
        <v>212</v>
      </c>
      <c r="B75" s="794"/>
      <c r="C75" s="794"/>
      <c r="D75" s="794"/>
      <c r="E75" s="794"/>
      <c r="F75" s="794"/>
      <c r="G75" s="794"/>
      <c r="H75" s="795"/>
      <c r="I75" s="189"/>
    </row>
    <row r="76" spans="1:9" ht="33.75" customHeight="1" x14ac:dyDescent="0.2">
      <c r="A76" s="358"/>
      <c r="B76" s="358"/>
      <c r="C76" s="358"/>
      <c r="D76" s="358"/>
      <c r="E76" s="358"/>
      <c r="F76" s="360"/>
      <c r="G76" s="358"/>
      <c r="H76" s="358"/>
      <c r="I76" s="361"/>
    </row>
  </sheetData>
  <sheetProtection sheet="1" objects="1" scenarios="1" selectLockedCells="1"/>
  <mergeCells count="22">
    <mergeCell ref="F13:F15"/>
    <mergeCell ref="F19:F21"/>
    <mergeCell ref="F16:F18"/>
    <mergeCell ref="D68:E68"/>
    <mergeCell ref="B4:D4"/>
    <mergeCell ref="B5:C5"/>
    <mergeCell ref="D5:G5"/>
    <mergeCell ref="B8:G8"/>
    <mergeCell ref="F11:F12"/>
    <mergeCell ref="B10:D12"/>
    <mergeCell ref="B13:C13"/>
    <mergeCell ref="B14:C14"/>
    <mergeCell ref="B15:C15"/>
    <mergeCell ref="B22:C22"/>
    <mergeCell ref="B16:C16"/>
    <mergeCell ref="A42:H42"/>
    <mergeCell ref="B20:C20"/>
    <mergeCell ref="B19:C19"/>
    <mergeCell ref="B21:C21"/>
    <mergeCell ref="A75:H75"/>
    <mergeCell ref="D66:E66"/>
    <mergeCell ref="D65:E65"/>
  </mergeCells>
  <phoneticPr fontId="3" type="noConversion"/>
  <dataValidations count="1">
    <dataValidation type="list" allowBlank="1" showInputMessage="1" showErrorMessage="1" sqref="B5:C5">
      <formula1>$J$7:$J$29</formula1>
    </dataValidation>
  </dataValidation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39"/>
  </sheetPr>
  <dimension ref="A1:AN393"/>
  <sheetViews>
    <sheetView showRowColHeaders="0" zoomScaleNormal="100" workbookViewId="0">
      <selection activeCell="D2" sqref="D2"/>
    </sheetView>
  </sheetViews>
  <sheetFormatPr defaultColWidth="9.140625" defaultRowHeight="11.25" customHeight="1" x14ac:dyDescent="0.2"/>
  <cols>
    <col min="1" max="1" width="2.85546875" style="117" customWidth="1"/>
    <col min="2" max="2" width="12.7109375" style="117" customWidth="1"/>
    <col min="3" max="3" width="18.85546875" style="117" bestFit="1" customWidth="1"/>
    <col min="4" max="4" width="14.85546875" style="117" customWidth="1"/>
    <col min="5" max="5" width="9.28515625" style="117" customWidth="1"/>
    <col min="6" max="25" width="3.42578125" style="117" customWidth="1"/>
    <col min="26" max="26" width="4.28515625" style="117" customWidth="1"/>
    <col min="27" max="27" width="3.42578125" style="117" customWidth="1"/>
    <col min="28" max="28" width="2.85546875" style="117" customWidth="1"/>
    <col min="29" max="29" width="6.42578125" style="117" customWidth="1"/>
    <col min="30" max="30" width="12.140625" style="117" customWidth="1"/>
    <col min="31" max="31" width="9.140625" style="117" customWidth="1"/>
    <col min="32" max="32" width="12.140625" style="117" customWidth="1"/>
    <col min="33" max="36" width="9.140625" style="117" customWidth="1"/>
    <col min="37" max="16384" width="9.140625" style="117"/>
  </cols>
  <sheetData>
    <row r="1" spans="1:40" s="116" customFormat="1" ht="18.75" customHeight="1" x14ac:dyDescent="0.2">
      <c r="A1" s="165"/>
      <c r="B1" s="297"/>
      <c r="C1" s="297"/>
      <c r="D1" s="297"/>
      <c r="E1" s="297"/>
      <c r="F1" s="297"/>
      <c r="G1" s="297"/>
      <c r="H1" s="297"/>
      <c r="I1" s="297"/>
      <c r="J1" s="297"/>
      <c r="K1" s="298"/>
      <c r="L1" s="297"/>
      <c r="M1" s="297"/>
      <c r="N1" s="297"/>
      <c r="O1" s="297"/>
      <c r="P1" s="297"/>
      <c r="Q1" s="297"/>
      <c r="R1" s="297"/>
      <c r="S1" s="297"/>
      <c r="T1" s="297"/>
      <c r="U1" s="297"/>
      <c r="V1" s="297"/>
      <c r="W1" s="297"/>
      <c r="X1" s="297"/>
      <c r="Y1" s="297"/>
      <c r="Z1" s="348"/>
      <c r="AA1" s="348"/>
      <c r="AB1" s="299"/>
      <c r="AC1" s="354"/>
      <c r="AD1" s="271"/>
      <c r="AE1" s="271"/>
      <c r="AF1" s="271"/>
      <c r="AG1" s="271"/>
      <c r="AH1" s="271"/>
      <c r="AI1" s="271"/>
      <c r="AJ1" s="271"/>
      <c r="AK1" s="271"/>
      <c r="AL1" s="275"/>
      <c r="AM1" s="275"/>
      <c r="AN1" s="275"/>
    </row>
    <row r="2" spans="1:40" s="116" customFormat="1" ht="18.75" customHeight="1" x14ac:dyDescent="0.2">
      <c r="A2" s="171"/>
      <c r="B2" s="349" t="s">
        <v>121</v>
      </c>
      <c r="C2" s="88"/>
      <c r="D2" s="88"/>
      <c r="E2" s="88"/>
      <c r="F2" s="88"/>
      <c r="G2" s="88"/>
      <c r="H2" s="88"/>
      <c r="I2" s="88"/>
      <c r="J2" s="88"/>
      <c r="K2" s="102"/>
      <c r="L2" s="88"/>
      <c r="M2" s="88"/>
      <c r="N2" s="88"/>
      <c r="O2" s="88"/>
      <c r="P2" s="88"/>
      <c r="Q2" s="88"/>
      <c r="R2" s="88"/>
      <c r="S2" s="88"/>
      <c r="T2" s="88"/>
      <c r="U2" s="88"/>
      <c r="V2" s="88"/>
      <c r="W2" s="88"/>
      <c r="X2" s="88"/>
      <c r="Y2" s="88"/>
      <c r="Z2" s="99"/>
      <c r="AA2" s="99"/>
      <c r="AB2" s="321"/>
      <c r="AC2" s="241"/>
      <c r="AD2" s="124"/>
      <c r="AE2" s="124"/>
      <c r="AF2" s="124"/>
      <c r="AG2" s="124"/>
      <c r="AH2" s="124"/>
      <c r="AI2" s="124"/>
      <c r="AJ2" s="124"/>
      <c r="AK2" s="124"/>
      <c r="AL2" s="275"/>
      <c r="AM2" s="275"/>
      <c r="AN2" s="275"/>
    </row>
    <row r="3" spans="1:40" s="116" customFormat="1" ht="18.75" customHeight="1" x14ac:dyDescent="0.2">
      <c r="A3" s="345"/>
      <c r="B3" s="350"/>
      <c r="C3" s="350"/>
      <c r="D3" s="375"/>
      <c r="E3" s="350"/>
      <c r="F3" s="350"/>
      <c r="G3" s="350"/>
      <c r="H3" s="350"/>
      <c r="I3" s="350"/>
      <c r="J3" s="350"/>
      <c r="K3" s="351"/>
      <c r="L3" s="350"/>
      <c r="M3" s="350"/>
      <c r="N3" s="350"/>
      <c r="O3" s="350"/>
      <c r="P3" s="350"/>
      <c r="Q3" s="350"/>
      <c r="R3" s="350"/>
      <c r="S3" s="350"/>
      <c r="T3" s="350"/>
      <c r="U3" s="350"/>
      <c r="V3" s="350"/>
      <c r="W3" s="375"/>
      <c r="X3" s="350"/>
      <c r="Y3" s="350"/>
      <c r="Z3" s="352"/>
      <c r="AA3" s="352"/>
      <c r="AB3" s="353"/>
      <c r="AC3" s="241"/>
      <c r="AD3" s="124"/>
      <c r="AE3" s="124"/>
      <c r="AF3" s="124"/>
      <c r="AG3" s="124"/>
      <c r="AH3" s="124"/>
      <c r="AI3" s="124"/>
      <c r="AJ3" s="124"/>
      <c r="AK3" s="124"/>
      <c r="AL3" s="275"/>
      <c r="AM3" s="275"/>
      <c r="AN3" s="275"/>
    </row>
    <row r="4" spans="1:40" ht="13.5" customHeight="1" x14ac:dyDescent="0.2">
      <c r="A4" s="314"/>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35"/>
      <c r="AC4" s="310"/>
    </row>
    <row r="5" spans="1:40" s="121" customFormat="1" ht="15" x14ac:dyDescent="0.2">
      <c r="A5" s="317"/>
      <c r="B5" s="94" t="s">
        <v>80</v>
      </c>
      <c r="C5" s="95"/>
      <c r="D5" s="95"/>
      <c r="E5" s="95"/>
      <c r="F5" s="95"/>
      <c r="G5" s="95"/>
      <c r="H5" s="95"/>
      <c r="I5" s="95"/>
      <c r="J5" s="95"/>
      <c r="K5" s="95"/>
      <c r="L5" s="95"/>
      <c r="M5" s="95"/>
      <c r="N5" s="95"/>
      <c r="O5" s="95"/>
      <c r="P5" s="95"/>
      <c r="Q5" s="95"/>
      <c r="R5" s="95"/>
      <c r="S5" s="95"/>
      <c r="T5" s="95"/>
      <c r="U5" s="95"/>
      <c r="V5" s="95"/>
      <c r="W5" s="95"/>
      <c r="X5" s="95"/>
      <c r="Y5" s="95"/>
      <c r="Z5" s="95"/>
      <c r="AA5" s="95"/>
      <c r="AB5" s="336"/>
      <c r="AC5" s="355"/>
    </row>
    <row r="6" spans="1:40" ht="20.25" customHeight="1" x14ac:dyDescent="0.2">
      <c r="A6" s="316"/>
      <c r="B6" s="790" t="s">
        <v>102</v>
      </c>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337"/>
      <c r="AC6" s="310"/>
    </row>
    <row r="7" spans="1:40" s="136" customFormat="1" ht="13.5" customHeight="1" x14ac:dyDescent="0.2">
      <c r="A7" s="318"/>
      <c r="B7" s="823" t="s">
        <v>82</v>
      </c>
      <c r="C7" s="826" t="s">
        <v>45</v>
      </c>
      <c r="D7" s="840" t="s">
        <v>125</v>
      </c>
      <c r="E7" s="837" t="s">
        <v>126</v>
      </c>
      <c r="F7" s="820" t="s">
        <v>70</v>
      </c>
      <c r="G7" s="821"/>
      <c r="H7" s="821"/>
      <c r="I7" s="821"/>
      <c r="J7" s="821"/>
      <c r="K7" s="821"/>
      <c r="L7" s="821"/>
      <c r="M7" s="821"/>
      <c r="N7" s="821"/>
      <c r="O7" s="821"/>
      <c r="P7" s="821"/>
      <c r="Q7" s="821"/>
      <c r="R7" s="821"/>
      <c r="S7" s="821"/>
      <c r="T7" s="821"/>
      <c r="U7" s="821"/>
      <c r="V7" s="821"/>
      <c r="W7" s="821"/>
      <c r="X7" s="821"/>
      <c r="Y7" s="821"/>
      <c r="Z7" s="821"/>
      <c r="AA7" s="822"/>
      <c r="AB7" s="338"/>
      <c r="AC7" s="331"/>
    </row>
    <row r="8" spans="1:40" ht="57" customHeight="1" x14ac:dyDescent="0.2">
      <c r="A8" s="316"/>
      <c r="B8" s="824"/>
      <c r="C8" s="827"/>
      <c r="D8" s="841"/>
      <c r="E8" s="838"/>
      <c r="F8" s="835" t="s">
        <v>1</v>
      </c>
      <c r="G8" s="829" t="s">
        <v>47</v>
      </c>
      <c r="H8" s="829" t="s">
        <v>11</v>
      </c>
      <c r="I8" s="829" t="s">
        <v>5</v>
      </c>
      <c r="J8" s="829" t="s">
        <v>7</v>
      </c>
      <c r="K8" s="829" t="s">
        <v>2</v>
      </c>
      <c r="L8" s="829" t="s">
        <v>12</v>
      </c>
      <c r="M8" s="829" t="s">
        <v>3</v>
      </c>
      <c r="N8" s="829" t="s">
        <v>13</v>
      </c>
      <c r="O8" s="829" t="s">
        <v>14</v>
      </c>
      <c r="P8" s="829" t="s">
        <v>15</v>
      </c>
      <c r="Q8" s="829" t="s">
        <v>4</v>
      </c>
      <c r="R8" s="829" t="s">
        <v>16</v>
      </c>
      <c r="S8" s="829" t="s">
        <v>93</v>
      </c>
      <c r="T8" s="829" t="s">
        <v>17</v>
      </c>
      <c r="U8" s="829" t="s">
        <v>8</v>
      </c>
      <c r="V8" s="831" t="s">
        <v>123</v>
      </c>
      <c r="W8" s="831" t="s">
        <v>124</v>
      </c>
      <c r="X8" s="829" t="s">
        <v>18</v>
      </c>
      <c r="Y8" s="829" t="s">
        <v>6</v>
      </c>
      <c r="Z8" s="829" t="s">
        <v>46</v>
      </c>
      <c r="AA8" s="833" t="s">
        <v>19</v>
      </c>
      <c r="AB8" s="337"/>
      <c r="AC8" s="329"/>
    </row>
    <row r="9" spans="1:40" ht="11.25" customHeight="1" x14ac:dyDescent="0.2">
      <c r="A9" s="316"/>
      <c r="B9" s="825"/>
      <c r="C9" s="828"/>
      <c r="D9" s="842"/>
      <c r="E9" s="839"/>
      <c r="F9" s="836"/>
      <c r="G9" s="830"/>
      <c r="H9" s="830"/>
      <c r="I9" s="830"/>
      <c r="J9" s="830"/>
      <c r="K9" s="830"/>
      <c r="L9" s="830"/>
      <c r="M9" s="830"/>
      <c r="N9" s="830"/>
      <c r="O9" s="830"/>
      <c r="P9" s="830"/>
      <c r="Q9" s="830"/>
      <c r="R9" s="830"/>
      <c r="S9" s="830"/>
      <c r="T9" s="830"/>
      <c r="U9" s="830"/>
      <c r="V9" s="830"/>
      <c r="W9" s="830"/>
      <c r="X9" s="830"/>
      <c r="Y9" s="830"/>
      <c r="Z9" s="830"/>
      <c r="AA9" s="834"/>
      <c r="AB9" s="337"/>
      <c r="AC9" s="329"/>
    </row>
    <row r="10" spans="1:40" ht="13.5" customHeight="1" x14ac:dyDescent="0.2">
      <c r="A10" s="316"/>
      <c r="B10" s="389" t="s">
        <v>69</v>
      </c>
      <c r="C10" s="395" t="s">
        <v>1</v>
      </c>
      <c r="D10" s="526" t="s">
        <v>132</v>
      </c>
      <c r="E10" s="400" t="s">
        <v>133</v>
      </c>
      <c r="F10" s="393"/>
      <c r="G10" s="56"/>
      <c r="H10" s="57" t="s">
        <v>53</v>
      </c>
      <c r="I10" s="58"/>
      <c r="J10" s="57" t="s">
        <v>53</v>
      </c>
      <c r="K10" s="58"/>
      <c r="L10" s="58"/>
      <c r="M10" s="58"/>
      <c r="N10" s="58"/>
      <c r="O10" s="57" t="s">
        <v>53</v>
      </c>
      <c r="P10" s="58"/>
      <c r="Q10" s="58"/>
      <c r="R10" s="58"/>
      <c r="S10" s="58"/>
      <c r="T10" s="58"/>
      <c r="V10" s="378"/>
      <c r="W10" s="378"/>
      <c r="X10" s="57" t="s">
        <v>53</v>
      </c>
      <c r="Y10" s="58"/>
      <c r="AA10" s="59"/>
      <c r="AB10" s="337"/>
      <c r="AC10" s="329"/>
    </row>
    <row r="11" spans="1:40" ht="13.5" customHeight="1" x14ac:dyDescent="0.2">
      <c r="A11" s="316"/>
      <c r="B11" s="389" t="s">
        <v>69</v>
      </c>
      <c r="C11" s="396" t="s">
        <v>47</v>
      </c>
      <c r="D11" s="526" t="s">
        <v>184</v>
      </c>
      <c r="E11" s="398"/>
      <c r="F11" s="393"/>
      <c r="G11" s="56"/>
      <c r="H11" s="58"/>
      <c r="I11" s="58"/>
      <c r="J11" s="58"/>
      <c r="K11" s="58"/>
      <c r="L11" s="58"/>
      <c r="M11" s="58"/>
      <c r="N11" s="58"/>
      <c r="O11" s="58"/>
      <c r="P11" s="57" t="s">
        <v>53</v>
      </c>
      <c r="Q11" s="57" t="s">
        <v>53</v>
      </c>
      <c r="R11" s="58"/>
      <c r="S11" s="58"/>
      <c r="U11" s="58"/>
      <c r="V11" s="379"/>
      <c r="W11" s="379"/>
      <c r="X11" s="58"/>
      <c r="Y11" s="58"/>
      <c r="Z11" s="60"/>
      <c r="AA11" s="61"/>
      <c r="AB11" s="337"/>
      <c r="AC11" s="329"/>
    </row>
    <row r="12" spans="1:40" ht="13.5" customHeight="1" x14ac:dyDescent="0.2">
      <c r="A12" s="316"/>
      <c r="B12" s="389" t="s">
        <v>69</v>
      </c>
      <c r="C12" s="396" t="s">
        <v>11</v>
      </c>
      <c r="D12" s="526" t="s">
        <v>129</v>
      </c>
      <c r="E12" s="399" t="s">
        <v>128</v>
      </c>
      <c r="F12" s="394" t="s">
        <v>53</v>
      </c>
      <c r="G12" s="56"/>
      <c r="H12" s="58"/>
      <c r="I12" s="58"/>
      <c r="J12" s="57" t="s">
        <v>53</v>
      </c>
      <c r="K12" s="58"/>
      <c r="L12" s="58"/>
      <c r="M12" s="58"/>
      <c r="N12" s="58"/>
      <c r="O12" s="57" t="s">
        <v>53</v>
      </c>
      <c r="P12" s="58"/>
      <c r="Q12" s="58"/>
      <c r="R12" s="58"/>
      <c r="S12" s="58"/>
      <c r="T12" s="58"/>
      <c r="U12" s="57" t="s">
        <v>53</v>
      </c>
      <c r="V12" s="378"/>
      <c r="W12" s="378"/>
      <c r="X12" s="57" t="s">
        <v>53</v>
      </c>
      <c r="Y12" s="58"/>
      <c r="Z12" s="57" t="s">
        <v>53</v>
      </c>
      <c r="AA12" s="62" t="s">
        <v>53</v>
      </c>
      <c r="AB12" s="337"/>
      <c r="AC12" s="329"/>
    </row>
    <row r="13" spans="1:40" ht="13.5" customHeight="1" x14ac:dyDescent="0.2">
      <c r="A13" s="316"/>
      <c r="B13" s="389" t="s">
        <v>69</v>
      </c>
      <c r="C13" s="396" t="s">
        <v>5</v>
      </c>
      <c r="D13" s="526" t="s">
        <v>129</v>
      </c>
      <c r="E13" s="399" t="s">
        <v>128</v>
      </c>
      <c r="F13" s="393"/>
      <c r="G13" s="56"/>
      <c r="H13" s="58"/>
      <c r="I13" s="58"/>
      <c r="J13" s="58"/>
      <c r="K13" s="58"/>
      <c r="L13" s="57" t="s">
        <v>53</v>
      </c>
      <c r="M13" s="58"/>
      <c r="N13" s="58"/>
      <c r="O13" s="58"/>
      <c r="P13" s="58"/>
      <c r="Q13" s="58"/>
      <c r="R13" s="58"/>
      <c r="S13" s="58"/>
      <c r="T13" s="58"/>
      <c r="U13" s="58"/>
      <c r="V13" s="379"/>
      <c r="W13" s="379"/>
      <c r="X13" s="58"/>
      <c r="Y13" s="57" t="s">
        <v>53</v>
      </c>
      <c r="Z13" s="60"/>
      <c r="AA13" s="61"/>
      <c r="AB13" s="337"/>
      <c r="AC13" s="329"/>
    </row>
    <row r="14" spans="1:40" ht="13.5" customHeight="1" x14ac:dyDescent="0.2">
      <c r="A14" s="316"/>
      <c r="B14" s="389" t="s">
        <v>69</v>
      </c>
      <c r="C14" s="396" t="s">
        <v>7</v>
      </c>
      <c r="D14" s="526" t="s">
        <v>131</v>
      </c>
      <c r="E14" s="398"/>
      <c r="F14" s="393"/>
      <c r="G14" s="56"/>
      <c r="H14" s="58"/>
      <c r="I14" s="58"/>
      <c r="J14" s="58"/>
      <c r="K14" s="58"/>
      <c r="L14" s="58"/>
      <c r="M14" s="58"/>
      <c r="N14" s="58"/>
      <c r="O14" s="58"/>
      <c r="P14" s="58"/>
      <c r="Q14" s="58"/>
      <c r="R14" s="58"/>
      <c r="S14" s="58"/>
      <c r="T14" s="58"/>
      <c r="U14" s="58"/>
      <c r="V14" s="379"/>
      <c r="W14" s="379"/>
      <c r="X14" s="57" t="s">
        <v>53</v>
      </c>
      <c r="Y14" s="57" t="s">
        <v>53</v>
      </c>
      <c r="Z14" s="60"/>
      <c r="AA14" s="61"/>
      <c r="AB14" s="337"/>
      <c r="AC14" s="329"/>
    </row>
    <row r="15" spans="1:40" ht="13.5" customHeight="1" x14ac:dyDescent="0.2">
      <c r="A15" s="316"/>
      <c r="B15" s="389" t="s">
        <v>69</v>
      </c>
      <c r="C15" s="396" t="s">
        <v>2</v>
      </c>
      <c r="D15" s="526" t="s">
        <v>185</v>
      </c>
      <c r="E15" s="398"/>
      <c r="F15" s="393"/>
      <c r="G15" s="56"/>
      <c r="H15" s="58"/>
      <c r="I15" s="57" t="s">
        <v>53</v>
      </c>
      <c r="J15" s="58"/>
      <c r="K15" s="58"/>
      <c r="L15" s="58"/>
      <c r="M15" s="58"/>
      <c r="N15" s="58"/>
      <c r="O15" s="58"/>
      <c r="P15" s="58"/>
      <c r="Q15" s="58"/>
      <c r="R15" s="58"/>
      <c r="S15" s="58"/>
      <c r="T15" s="58"/>
      <c r="U15" s="58"/>
      <c r="V15" s="379"/>
      <c r="W15" s="57" t="s">
        <v>53</v>
      </c>
      <c r="X15" s="58"/>
      <c r="Y15" s="58"/>
      <c r="Z15" s="60"/>
      <c r="AA15" s="61"/>
      <c r="AB15" s="337"/>
      <c r="AC15" s="329"/>
    </row>
    <row r="16" spans="1:40" ht="13.5" customHeight="1" x14ac:dyDescent="0.2">
      <c r="A16" s="316"/>
      <c r="B16" s="389" t="s">
        <v>69</v>
      </c>
      <c r="C16" s="396" t="s">
        <v>12</v>
      </c>
      <c r="D16" s="526" t="s">
        <v>129</v>
      </c>
      <c r="E16" s="399" t="s">
        <v>128</v>
      </c>
      <c r="F16" s="393"/>
      <c r="G16" s="56"/>
      <c r="H16" s="58"/>
      <c r="I16" s="57" t="s">
        <v>53</v>
      </c>
      <c r="J16" s="58"/>
      <c r="K16" s="58"/>
      <c r="L16" s="58"/>
      <c r="M16" s="58"/>
      <c r="N16" s="58"/>
      <c r="O16" s="58"/>
      <c r="P16" s="58"/>
      <c r="Q16" s="58"/>
      <c r="R16" s="58"/>
      <c r="S16" s="58"/>
      <c r="T16" s="58"/>
      <c r="U16" s="58"/>
      <c r="V16" s="57" t="s">
        <v>53</v>
      </c>
      <c r="W16" s="379"/>
      <c r="X16" s="58"/>
      <c r="Y16" s="57" t="s">
        <v>53</v>
      </c>
      <c r="Z16" s="60"/>
      <c r="AA16" s="61"/>
      <c r="AB16" s="337"/>
      <c r="AC16" s="329"/>
    </row>
    <row r="17" spans="1:29" ht="13.5" customHeight="1" x14ac:dyDescent="0.2">
      <c r="A17" s="316"/>
      <c r="B17" s="389" t="s">
        <v>69</v>
      </c>
      <c r="C17" s="396" t="s">
        <v>3</v>
      </c>
      <c r="D17" s="526" t="s">
        <v>132</v>
      </c>
      <c r="E17" s="399" t="s">
        <v>128</v>
      </c>
      <c r="F17" s="393"/>
      <c r="G17" s="56"/>
      <c r="H17" s="58"/>
      <c r="I17" s="58"/>
      <c r="J17" s="58"/>
      <c r="K17" s="58"/>
      <c r="L17" s="57" t="s">
        <v>53</v>
      </c>
      <c r="M17" s="58"/>
      <c r="N17" s="58"/>
      <c r="O17" s="58"/>
      <c r="P17" s="58"/>
      <c r="Q17" s="58"/>
      <c r="R17" s="58"/>
      <c r="S17" s="58"/>
      <c r="T17" s="58"/>
      <c r="U17" s="58"/>
      <c r="V17" s="57" t="s">
        <v>53</v>
      </c>
      <c r="W17" s="379"/>
      <c r="X17" s="58"/>
      <c r="Y17" s="58"/>
      <c r="Z17" s="60"/>
      <c r="AA17" s="61"/>
      <c r="AB17" s="337"/>
      <c r="AC17" s="329"/>
    </row>
    <row r="18" spans="1:29" ht="13.5" customHeight="1" x14ac:dyDescent="0.2">
      <c r="A18" s="316"/>
      <c r="B18" s="389" t="s">
        <v>69</v>
      </c>
      <c r="C18" s="396" t="s">
        <v>13</v>
      </c>
      <c r="D18" s="526" t="s">
        <v>129</v>
      </c>
      <c r="E18" s="398"/>
      <c r="F18" s="393"/>
      <c r="G18" s="56"/>
      <c r="H18" s="58"/>
      <c r="I18" s="58"/>
      <c r="J18" s="58"/>
      <c r="K18" s="58"/>
      <c r="M18" s="58"/>
      <c r="N18" s="58"/>
      <c r="O18" s="58"/>
      <c r="P18" s="58"/>
      <c r="Q18" s="57" t="s">
        <v>53</v>
      </c>
      <c r="R18" s="58"/>
      <c r="S18" s="58"/>
      <c r="T18" s="58"/>
      <c r="U18" s="58"/>
      <c r="V18" s="57" t="s">
        <v>53</v>
      </c>
      <c r="W18" s="379"/>
      <c r="X18" s="58"/>
      <c r="Y18" s="58"/>
      <c r="Z18" s="60"/>
      <c r="AA18" s="61"/>
      <c r="AB18" s="337"/>
      <c r="AC18" s="329"/>
    </row>
    <row r="19" spans="1:29" ht="13.5" customHeight="1" x14ac:dyDescent="0.2">
      <c r="A19" s="316"/>
      <c r="B19" s="389" t="s">
        <v>69</v>
      </c>
      <c r="C19" s="396" t="s">
        <v>14</v>
      </c>
      <c r="D19" s="526" t="s">
        <v>186</v>
      </c>
      <c r="E19" s="398"/>
      <c r="F19" s="394" t="s">
        <v>53</v>
      </c>
      <c r="G19" s="56"/>
      <c r="H19" s="57" t="s">
        <v>53</v>
      </c>
      <c r="I19" s="58"/>
      <c r="J19" s="57" t="s">
        <v>53</v>
      </c>
      <c r="K19" s="58"/>
      <c r="L19" s="58"/>
      <c r="M19" s="58"/>
      <c r="N19" s="58"/>
      <c r="O19" s="58"/>
      <c r="P19" s="58"/>
      <c r="Q19" s="58"/>
      <c r="R19" s="58"/>
      <c r="S19" s="58"/>
      <c r="T19" s="58"/>
      <c r="U19" s="57" t="s">
        <v>53</v>
      </c>
      <c r="V19" s="378"/>
      <c r="W19" s="378"/>
      <c r="X19" s="57" t="s">
        <v>53</v>
      </c>
      <c r="Y19" s="57" t="s">
        <v>53</v>
      </c>
      <c r="Z19" s="60"/>
      <c r="AA19" s="61"/>
      <c r="AB19" s="337"/>
      <c r="AC19" s="329"/>
    </row>
    <row r="20" spans="1:29" ht="13.5" customHeight="1" x14ac:dyDescent="0.2">
      <c r="A20" s="316"/>
      <c r="B20" s="389" t="s">
        <v>69</v>
      </c>
      <c r="C20" s="396" t="s">
        <v>15</v>
      </c>
      <c r="D20" s="526"/>
      <c r="E20" s="398"/>
      <c r="F20" s="393"/>
      <c r="G20" s="56"/>
      <c r="H20" s="58"/>
      <c r="I20" s="58"/>
      <c r="J20" s="58"/>
      <c r="K20" s="58"/>
      <c r="L20" s="58"/>
      <c r="M20" s="58"/>
      <c r="N20" s="58"/>
      <c r="O20" s="58"/>
      <c r="P20" s="58"/>
      <c r="Q20" s="58"/>
      <c r="R20" s="58"/>
      <c r="S20" s="58"/>
      <c r="T20" s="57" t="s">
        <v>53</v>
      </c>
      <c r="U20" s="58"/>
      <c r="V20" s="379"/>
      <c r="W20" s="379"/>
      <c r="X20" s="58"/>
      <c r="Y20" s="58"/>
      <c r="Z20" s="60"/>
      <c r="AA20" s="61"/>
      <c r="AB20" s="337"/>
      <c r="AC20" s="329"/>
    </row>
    <row r="21" spans="1:29" ht="13.5" customHeight="1" x14ac:dyDescent="0.2">
      <c r="A21" s="316"/>
      <c r="B21" s="389" t="s">
        <v>69</v>
      </c>
      <c r="C21" s="396" t="s">
        <v>4</v>
      </c>
      <c r="D21" s="526"/>
      <c r="E21" s="398"/>
      <c r="F21" s="393"/>
      <c r="G21" s="57" t="s">
        <v>53</v>
      </c>
      <c r="H21" s="58"/>
      <c r="I21" s="58"/>
      <c r="J21" s="58"/>
      <c r="K21" s="58"/>
      <c r="L21" s="58"/>
      <c r="M21" s="58"/>
      <c r="N21" s="57" t="s">
        <v>53</v>
      </c>
      <c r="O21" s="58"/>
      <c r="P21" s="58"/>
      <c r="Q21" s="58"/>
      <c r="R21" s="58"/>
      <c r="S21" s="58"/>
      <c r="T21" s="57" t="s">
        <v>53</v>
      </c>
      <c r="U21" s="58"/>
      <c r="V21" s="379"/>
      <c r="W21" s="379"/>
      <c r="X21" s="58"/>
      <c r="Y21" s="58"/>
      <c r="Z21" s="60"/>
      <c r="AA21" s="63"/>
      <c r="AB21" s="337"/>
      <c r="AC21" s="329"/>
    </row>
    <row r="22" spans="1:29" ht="13.5" customHeight="1" x14ac:dyDescent="0.2">
      <c r="A22" s="316"/>
      <c r="B22" s="389" t="s">
        <v>69</v>
      </c>
      <c r="C22" s="396" t="s">
        <v>16</v>
      </c>
      <c r="D22" s="526"/>
      <c r="E22" s="398"/>
      <c r="F22" s="393"/>
      <c r="G22" s="56"/>
      <c r="H22" s="58"/>
      <c r="I22" s="58"/>
      <c r="J22" s="58"/>
      <c r="K22" s="58"/>
      <c r="L22" s="58"/>
      <c r="M22" s="58"/>
      <c r="N22" s="58"/>
      <c r="O22" s="58"/>
      <c r="P22" s="58"/>
      <c r="Q22" s="57" t="s">
        <v>53</v>
      </c>
      <c r="R22" s="58"/>
      <c r="S22" s="58"/>
      <c r="T22" s="58"/>
      <c r="U22" s="58"/>
      <c r="V22" s="379"/>
      <c r="W22" s="379"/>
      <c r="X22" s="58"/>
      <c r="Y22" s="58"/>
      <c r="Z22" s="60"/>
      <c r="AA22" s="63"/>
      <c r="AB22" s="337"/>
      <c r="AC22" s="329"/>
    </row>
    <row r="23" spans="1:29" ht="13.5" customHeight="1" x14ac:dyDescent="0.2">
      <c r="A23" s="316"/>
      <c r="B23" s="388" t="s">
        <v>83</v>
      </c>
      <c r="C23" s="397" t="s">
        <v>93</v>
      </c>
      <c r="D23" s="526" t="s">
        <v>129</v>
      </c>
      <c r="E23" s="399" t="s">
        <v>128</v>
      </c>
      <c r="F23" s="393"/>
      <c r="G23" s="56"/>
      <c r="H23" s="58"/>
      <c r="I23" s="57" t="s">
        <v>53</v>
      </c>
      <c r="J23" s="58"/>
      <c r="K23" s="58"/>
      <c r="L23" s="58"/>
      <c r="M23" s="58"/>
      <c r="N23" s="58"/>
      <c r="O23" s="58"/>
      <c r="P23" s="58"/>
      <c r="Q23" s="58"/>
      <c r="R23" s="58"/>
      <c r="S23" s="58"/>
      <c r="T23" s="58"/>
      <c r="U23" s="58"/>
      <c r="V23" s="379"/>
      <c r="W23" s="379"/>
      <c r="X23" s="58"/>
      <c r="Y23" s="58"/>
      <c r="Z23" s="58"/>
      <c r="AA23" s="61"/>
      <c r="AB23" s="337"/>
      <c r="AC23" s="329"/>
    </row>
    <row r="24" spans="1:29" ht="13.5" customHeight="1" x14ac:dyDescent="0.2">
      <c r="A24" s="316"/>
      <c r="B24" s="389" t="s">
        <v>69</v>
      </c>
      <c r="C24" s="396" t="s">
        <v>17</v>
      </c>
      <c r="D24" s="526" t="s">
        <v>129</v>
      </c>
      <c r="E24" s="398"/>
      <c r="F24" s="393"/>
      <c r="G24" s="56"/>
      <c r="H24" s="58"/>
      <c r="I24" s="58"/>
      <c r="J24" s="58"/>
      <c r="K24" s="378"/>
      <c r="L24" s="58"/>
      <c r="M24" s="58"/>
      <c r="N24" s="58"/>
      <c r="O24" s="58"/>
      <c r="P24" s="57" t="s">
        <v>53</v>
      </c>
      <c r="Q24" s="58"/>
      <c r="R24" s="58"/>
      <c r="S24" s="58"/>
      <c r="T24" s="378"/>
      <c r="U24" s="58"/>
      <c r="V24" s="379"/>
      <c r="W24" s="379"/>
      <c r="X24" s="58"/>
      <c r="Y24" s="58"/>
      <c r="Z24" s="60"/>
      <c r="AA24" s="63"/>
      <c r="AB24" s="337"/>
      <c r="AC24" s="329"/>
    </row>
    <row r="25" spans="1:29" ht="13.5" customHeight="1" x14ac:dyDescent="0.2">
      <c r="A25" s="316"/>
      <c r="B25" s="389" t="s">
        <v>69</v>
      </c>
      <c r="C25" s="396" t="s">
        <v>8</v>
      </c>
      <c r="D25" s="526"/>
      <c r="E25" s="398"/>
      <c r="F25" s="394" t="s">
        <v>53</v>
      </c>
      <c r="G25" s="64"/>
      <c r="H25" s="57" t="s">
        <v>53</v>
      </c>
      <c r="I25" s="58"/>
      <c r="J25" s="57" t="s">
        <v>53</v>
      </c>
      <c r="K25" s="58"/>
      <c r="L25" s="58"/>
      <c r="M25" s="58"/>
      <c r="N25" s="58"/>
      <c r="O25" s="57" t="s">
        <v>53</v>
      </c>
      <c r="P25" s="58"/>
      <c r="Q25" s="58"/>
      <c r="R25" s="58"/>
      <c r="S25" s="58"/>
      <c r="T25" s="58"/>
      <c r="U25" s="58"/>
      <c r="V25" s="379"/>
      <c r="W25" s="379"/>
      <c r="X25" s="57" t="s">
        <v>53</v>
      </c>
      <c r="Y25" s="58"/>
      <c r="Z25" s="57" t="s">
        <v>53</v>
      </c>
      <c r="AA25" s="62" t="s">
        <v>53</v>
      </c>
      <c r="AB25" s="337"/>
      <c r="AC25" s="329"/>
    </row>
    <row r="26" spans="1:29" ht="13.5" customHeight="1" x14ac:dyDescent="0.2">
      <c r="A26" s="316"/>
      <c r="B26" s="388" t="s">
        <v>83</v>
      </c>
      <c r="C26" s="397" t="s">
        <v>123</v>
      </c>
      <c r="D26" s="526" t="s">
        <v>130</v>
      </c>
      <c r="E26" s="399"/>
      <c r="F26" s="393"/>
      <c r="G26" s="56"/>
      <c r="H26" s="58"/>
      <c r="I26" s="58"/>
      <c r="J26" s="58"/>
      <c r="K26" s="58"/>
      <c r="L26" s="57" t="s">
        <v>53</v>
      </c>
      <c r="M26" s="57" t="s">
        <v>53</v>
      </c>
      <c r="N26" s="58"/>
      <c r="O26" s="58"/>
      <c r="P26" s="58"/>
      <c r="Q26" s="58"/>
      <c r="R26" s="58"/>
      <c r="S26" s="58"/>
      <c r="T26" s="58"/>
      <c r="U26" s="58"/>
      <c r="V26" s="379"/>
      <c r="W26" s="379"/>
      <c r="X26" s="58"/>
      <c r="Y26" s="58"/>
      <c r="Z26" s="58"/>
      <c r="AA26" s="61"/>
      <c r="AB26" s="337"/>
      <c r="AC26" s="329"/>
    </row>
    <row r="27" spans="1:29" ht="13.5" customHeight="1" x14ac:dyDescent="0.2">
      <c r="A27" s="316"/>
      <c r="B27" s="388" t="s">
        <v>83</v>
      </c>
      <c r="C27" s="397" t="s">
        <v>124</v>
      </c>
      <c r="D27" s="526"/>
      <c r="E27" s="399"/>
      <c r="F27" s="393"/>
      <c r="G27" s="56"/>
      <c r="H27" s="56"/>
      <c r="I27" s="56"/>
      <c r="J27" s="56"/>
      <c r="K27" s="57" t="s">
        <v>53</v>
      </c>
      <c r="L27" s="56"/>
      <c r="M27" s="56"/>
      <c r="N27" s="56"/>
      <c r="O27" s="56"/>
      <c r="P27" s="56"/>
      <c r="Q27" s="56"/>
      <c r="R27" s="56"/>
      <c r="S27" s="56"/>
      <c r="T27" s="56"/>
      <c r="U27" s="56"/>
      <c r="V27" s="380"/>
      <c r="W27" s="380"/>
      <c r="X27" s="56"/>
      <c r="Y27" s="58"/>
      <c r="Z27" s="58"/>
      <c r="AA27" s="61"/>
      <c r="AB27" s="337"/>
      <c r="AC27" s="329"/>
    </row>
    <row r="28" spans="1:29" ht="13.5" customHeight="1" x14ac:dyDescent="0.2">
      <c r="A28" s="316"/>
      <c r="B28" s="389" t="s">
        <v>69</v>
      </c>
      <c r="C28" s="396" t="s">
        <v>18</v>
      </c>
      <c r="D28" s="526" t="s">
        <v>187</v>
      </c>
      <c r="E28" s="398"/>
      <c r="F28" s="394" t="s">
        <v>53</v>
      </c>
      <c r="G28" s="64"/>
      <c r="H28" s="57" t="s">
        <v>53</v>
      </c>
      <c r="I28" s="58"/>
      <c r="J28" s="57" t="s">
        <v>53</v>
      </c>
      <c r="K28" s="58"/>
      <c r="L28" s="58"/>
      <c r="M28" s="58"/>
      <c r="N28" s="58"/>
      <c r="O28" s="57" t="s">
        <v>53</v>
      </c>
      <c r="P28" s="58"/>
      <c r="Q28" s="58"/>
      <c r="R28" s="58"/>
      <c r="S28" s="58"/>
      <c r="T28" s="58"/>
      <c r="U28" s="57" t="s">
        <v>53</v>
      </c>
      <c r="V28" s="378"/>
      <c r="W28" s="378"/>
      <c r="X28" s="58"/>
      <c r="Y28" s="58"/>
      <c r="Z28" s="65"/>
      <c r="AA28" s="63"/>
      <c r="AB28" s="337"/>
      <c r="AC28" s="329"/>
    </row>
    <row r="29" spans="1:29" ht="13.5" customHeight="1" x14ac:dyDescent="0.2">
      <c r="A29" s="316"/>
      <c r="B29" s="389" t="s">
        <v>69</v>
      </c>
      <c r="C29" s="396" t="s">
        <v>6</v>
      </c>
      <c r="D29" s="526" t="s">
        <v>132</v>
      </c>
      <c r="E29" s="399" t="s">
        <v>128</v>
      </c>
      <c r="F29" s="393"/>
      <c r="G29" s="56"/>
      <c r="H29" s="58"/>
      <c r="J29" s="57" t="s">
        <v>53</v>
      </c>
      <c r="K29" s="58"/>
      <c r="L29" s="58"/>
      <c r="M29" s="58"/>
      <c r="N29" s="58"/>
      <c r="O29" s="58"/>
      <c r="P29" s="58"/>
      <c r="Q29" s="58"/>
      <c r="R29" s="58"/>
      <c r="S29" s="58"/>
      <c r="T29" s="58"/>
      <c r="U29" s="58"/>
      <c r="V29" s="379"/>
      <c r="W29" s="379"/>
      <c r="X29" s="58"/>
      <c r="Y29" s="58"/>
      <c r="Z29" s="60"/>
      <c r="AA29" s="63"/>
      <c r="AB29" s="337"/>
      <c r="AC29" s="329"/>
    </row>
    <row r="30" spans="1:29" ht="13.5" customHeight="1" x14ac:dyDescent="0.2">
      <c r="A30" s="316"/>
      <c r="B30" s="389" t="s">
        <v>69</v>
      </c>
      <c r="C30" s="396" t="s">
        <v>46</v>
      </c>
      <c r="D30" s="526" t="s">
        <v>127</v>
      </c>
      <c r="E30" s="399" t="s">
        <v>128</v>
      </c>
      <c r="F30" s="394" t="s">
        <v>53</v>
      </c>
      <c r="G30" s="64"/>
      <c r="H30" s="57" t="s">
        <v>53</v>
      </c>
      <c r="I30" s="58"/>
      <c r="J30" s="57" t="s">
        <v>53</v>
      </c>
      <c r="K30" s="58"/>
      <c r="L30" s="58"/>
      <c r="M30" s="58"/>
      <c r="N30" s="58"/>
      <c r="O30" s="57" t="s">
        <v>53</v>
      </c>
      <c r="P30" s="58"/>
      <c r="Q30" s="58"/>
      <c r="R30" s="58"/>
      <c r="S30" s="58"/>
      <c r="T30" s="58"/>
      <c r="U30" s="57" t="s">
        <v>53</v>
      </c>
      <c r="V30" s="378"/>
      <c r="W30" s="378"/>
      <c r="X30" s="57" t="s">
        <v>53</v>
      </c>
      <c r="Y30" s="58"/>
      <c r="Z30" s="60"/>
      <c r="AA30" s="62" t="s">
        <v>53</v>
      </c>
      <c r="AB30" s="337"/>
      <c r="AC30" s="329"/>
    </row>
    <row r="31" spans="1:29" ht="13.5" customHeight="1" x14ac:dyDescent="0.2">
      <c r="A31" s="316"/>
      <c r="B31" s="389" t="s">
        <v>69</v>
      </c>
      <c r="C31" s="396" t="s">
        <v>19</v>
      </c>
      <c r="D31" s="526"/>
      <c r="E31" s="398"/>
      <c r="F31" s="394" t="s">
        <v>53</v>
      </c>
      <c r="G31" s="64"/>
      <c r="H31" s="57" t="s">
        <v>53</v>
      </c>
      <c r="I31" s="58"/>
      <c r="J31" s="57" t="s">
        <v>53</v>
      </c>
      <c r="K31" s="58"/>
      <c r="L31" s="58"/>
      <c r="M31" s="58"/>
      <c r="N31" s="58"/>
      <c r="O31" s="57" t="s">
        <v>53</v>
      </c>
      <c r="P31" s="58"/>
      <c r="Q31" s="58"/>
      <c r="R31" s="58"/>
      <c r="S31" s="58"/>
      <c r="T31" s="58"/>
      <c r="U31" s="57" t="s">
        <v>53</v>
      </c>
      <c r="V31" s="378"/>
      <c r="W31" s="378"/>
      <c r="X31" s="57" t="s">
        <v>53</v>
      </c>
      <c r="Y31" s="58"/>
      <c r="Z31" s="57" t="s">
        <v>53</v>
      </c>
      <c r="AA31" s="63"/>
      <c r="AB31" s="337"/>
      <c r="AC31" s="329"/>
    </row>
    <row r="32" spans="1:29" ht="19.5" customHeight="1" x14ac:dyDescent="0.2">
      <c r="A32" s="316"/>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2"/>
      <c r="AB32" s="337"/>
      <c r="AC32" s="329"/>
    </row>
    <row r="33" spans="1:31" ht="16.5" customHeight="1" x14ac:dyDescent="0.2">
      <c r="A33" s="339"/>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340"/>
      <c r="AC33" s="329"/>
    </row>
    <row r="34" spans="1:31" ht="11.25" customHeight="1" x14ac:dyDescent="0.2">
      <c r="A34" s="341"/>
      <c r="B34" s="342"/>
      <c r="C34" s="342"/>
      <c r="D34" s="320"/>
      <c r="E34" s="342"/>
      <c r="F34" s="342"/>
      <c r="G34" s="342"/>
      <c r="H34" s="342"/>
      <c r="I34" s="342"/>
      <c r="J34" s="342"/>
      <c r="K34" s="342"/>
      <c r="L34" s="342"/>
      <c r="M34" s="342"/>
      <c r="N34" s="342"/>
      <c r="O34" s="342"/>
      <c r="P34" s="342"/>
      <c r="Q34" s="342"/>
      <c r="R34" s="342"/>
      <c r="S34" s="342"/>
      <c r="T34" s="343"/>
      <c r="U34" s="343"/>
      <c r="V34" s="343"/>
      <c r="W34" s="376"/>
      <c r="X34" s="343"/>
      <c r="Y34" s="343"/>
      <c r="Z34" s="343"/>
      <c r="AA34" s="343"/>
      <c r="AB34" s="344"/>
      <c r="AC34" s="329"/>
    </row>
    <row r="35" spans="1:31" s="116" customFormat="1" ht="11.25" customHeight="1" x14ac:dyDescent="0.2">
      <c r="A35" s="195"/>
      <c r="B35" s="37"/>
      <c r="C35" s="37"/>
      <c r="D35" s="37"/>
      <c r="E35" s="37"/>
      <c r="F35" s="37"/>
      <c r="G35" s="37"/>
      <c r="H35" s="37"/>
      <c r="I35" s="37"/>
      <c r="J35" s="42"/>
      <c r="K35" s="37"/>
      <c r="L35" s="37"/>
      <c r="M35" s="37"/>
      <c r="N35" s="37"/>
      <c r="O35" s="37"/>
      <c r="P35" s="37"/>
      <c r="Q35" s="37"/>
      <c r="R35" s="37"/>
      <c r="S35" s="37"/>
      <c r="T35" s="37"/>
      <c r="U35" s="40"/>
      <c r="V35" s="40"/>
      <c r="W35" s="40"/>
      <c r="X35" s="41"/>
      <c r="Y35" s="41"/>
      <c r="Z35" s="41"/>
      <c r="AA35" s="41"/>
      <c r="AB35" s="41"/>
      <c r="AC35" s="327"/>
      <c r="AE35" s="117"/>
    </row>
    <row r="36" spans="1:31" s="116" customFormat="1" ht="11.25" customHeight="1" x14ac:dyDescent="0.2">
      <c r="A36" s="195"/>
      <c r="B36" s="37"/>
      <c r="C36" s="37"/>
      <c r="D36" s="37"/>
      <c r="E36" s="37"/>
      <c r="F36" s="37"/>
      <c r="G36" s="37"/>
      <c r="H36" s="37"/>
      <c r="I36" s="37"/>
      <c r="J36" s="42"/>
      <c r="K36" s="37"/>
      <c r="L36" s="37"/>
      <c r="M36" s="37"/>
      <c r="N36" s="37"/>
      <c r="O36" s="37"/>
      <c r="P36" s="37"/>
      <c r="Q36" s="37"/>
      <c r="R36" s="37"/>
      <c r="S36" s="37"/>
      <c r="T36" s="37"/>
      <c r="U36" s="40"/>
      <c r="V36" s="40"/>
      <c r="W36" s="40"/>
      <c r="X36" s="41"/>
      <c r="Y36" s="41"/>
      <c r="Z36" s="41"/>
      <c r="AA36" s="41"/>
      <c r="AB36" s="41"/>
      <c r="AC36" s="327"/>
      <c r="AE36" s="117"/>
    </row>
    <row r="37" spans="1:31" s="116" customFormat="1" ht="11.25" customHeight="1" x14ac:dyDescent="0.2">
      <c r="A37" s="195"/>
      <c r="B37" s="818" t="s">
        <v>81</v>
      </c>
      <c r="C37" s="763"/>
      <c r="D37" s="763"/>
      <c r="E37" s="763"/>
      <c r="F37" s="763"/>
      <c r="G37" s="764"/>
      <c r="H37" s="764"/>
      <c r="I37" s="37"/>
      <c r="J37" s="42"/>
      <c r="K37" s="37"/>
      <c r="L37" s="37"/>
      <c r="M37" s="37"/>
      <c r="N37" s="37"/>
      <c r="O37" s="37"/>
      <c r="P37" s="37"/>
      <c r="Q37" s="37"/>
      <c r="R37" s="37"/>
      <c r="S37" s="37"/>
      <c r="T37" s="37"/>
      <c r="U37" s="40"/>
      <c r="V37" s="40"/>
      <c r="W37" s="40"/>
      <c r="X37" s="41"/>
      <c r="Y37" s="41"/>
      <c r="Z37" s="41"/>
      <c r="AA37" s="41"/>
      <c r="AB37" s="41"/>
      <c r="AC37" s="327"/>
      <c r="AE37" s="117"/>
    </row>
    <row r="38" spans="1:31" s="116" customFormat="1" ht="11.25" customHeight="1" x14ac:dyDescent="0.2">
      <c r="A38" s="195"/>
      <c r="B38" s="819"/>
      <c r="C38" s="764"/>
      <c r="D38" s="764"/>
      <c r="E38" s="764"/>
      <c r="F38" s="764"/>
      <c r="G38" s="764"/>
      <c r="H38" s="764"/>
      <c r="I38" s="37"/>
      <c r="J38" s="42"/>
      <c r="K38" s="37"/>
      <c r="L38" s="37"/>
      <c r="M38" s="37"/>
      <c r="N38" s="37"/>
      <c r="O38" s="37"/>
      <c r="P38" s="37"/>
      <c r="Q38" s="37"/>
      <c r="R38" s="37"/>
      <c r="S38" s="37"/>
      <c r="T38" s="37"/>
      <c r="U38" s="40"/>
      <c r="V38" s="40"/>
      <c r="W38" s="40"/>
      <c r="X38" s="41"/>
      <c r="Y38" s="41"/>
      <c r="Z38" s="41"/>
      <c r="AA38" s="41"/>
      <c r="AB38" s="41"/>
      <c r="AC38" s="329"/>
      <c r="AD38" s="117"/>
      <c r="AE38" s="117"/>
    </row>
    <row r="39" spans="1:31" s="116" customFormat="1" ht="11.25" customHeight="1" x14ac:dyDescent="0.2">
      <c r="A39" s="195"/>
      <c r="B39" s="812" t="s">
        <v>80</v>
      </c>
      <c r="C39" s="813"/>
      <c r="D39" s="813"/>
      <c r="E39" s="813"/>
      <c r="F39" s="813"/>
      <c r="G39" s="813"/>
      <c r="H39" s="764"/>
      <c r="I39" s="37"/>
      <c r="J39" s="42"/>
      <c r="K39" s="37"/>
      <c r="L39" s="37"/>
      <c r="M39" s="37"/>
      <c r="N39" s="37"/>
      <c r="O39" s="37"/>
      <c r="P39" s="37"/>
      <c r="Q39" s="37"/>
      <c r="R39" s="37"/>
      <c r="S39" s="37"/>
      <c r="T39" s="37"/>
      <c r="U39" s="40"/>
      <c r="V39" s="40"/>
      <c r="W39" s="40"/>
      <c r="X39" s="41"/>
      <c r="Y39" s="41"/>
      <c r="Z39" s="41"/>
      <c r="AA39" s="41"/>
      <c r="AB39" s="41"/>
      <c r="AC39" s="329"/>
      <c r="AD39" s="117"/>
      <c r="AE39" s="117"/>
    </row>
    <row r="40" spans="1:31" s="116" customFormat="1" ht="11.25" customHeight="1" x14ac:dyDescent="0.2">
      <c r="A40" s="195"/>
      <c r="B40" s="812"/>
      <c r="C40" s="813"/>
      <c r="D40" s="813"/>
      <c r="E40" s="813"/>
      <c r="F40" s="813"/>
      <c r="G40" s="813"/>
      <c r="H40" s="764"/>
      <c r="I40" s="37"/>
      <c r="J40" s="42"/>
      <c r="K40" s="37"/>
      <c r="L40" s="37"/>
      <c r="M40" s="37"/>
      <c r="N40" s="37"/>
      <c r="O40" s="37"/>
      <c r="P40" s="37"/>
      <c r="Q40" s="37"/>
      <c r="R40" s="37"/>
      <c r="S40" s="37"/>
      <c r="T40" s="37"/>
      <c r="U40" s="40"/>
      <c r="V40" s="40"/>
      <c r="W40" s="40"/>
      <c r="X40" s="41"/>
      <c r="Y40" s="41"/>
      <c r="Z40" s="41"/>
      <c r="AA40" s="41"/>
      <c r="AB40" s="41"/>
      <c r="AC40" s="330"/>
      <c r="AD40" s="121"/>
      <c r="AE40" s="121"/>
    </row>
    <row r="41" spans="1:31" s="118" customFormat="1" ht="11.25" customHeight="1" x14ac:dyDescent="0.2">
      <c r="A41" s="195"/>
      <c r="B41" s="812" t="s">
        <v>73</v>
      </c>
      <c r="C41" s="814"/>
      <c r="D41" s="814"/>
      <c r="E41" s="814"/>
      <c r="F41" s="814"/>
      <c r="G41" s="814"/>
      <c r="H41" s="763"/>
      <c r="I41" s="44"/>
      <c r="J41" s="44"/>
      <c r="K41" s="44"/>
      <c r="L41" s="44"/>
      <c r="M41" s="44"/>
      <c r="N41" s="44"/>
      <c r="O41" s="44"/>
      <c r="P41" s="44"/>
      <c r="Q41" s="44"/>
      <c r="R41" s="44"/>
      <c r="S41" s="44"/>
      <c r="T41" s="44"/>
      <c r="U41" s="44"/>
      <c r="V41" s="44"/>
      <c r="W41" s="44"/>
      <c r="X41" s="41"/>
      <c r="Y41" s="41"/>
      <c r="Z41" s="41"/>
      <c r="AA41" s="41"/>
      <c r="AB41" s="41"/>
      <c r="AC41" s="329"/>
      <c r="AD41" s="117"/>
      <c r="AE41" s="117"/>
    </row>
    <row r="42" spans="1:31" s="116" customFormat="1" ht="11.25" customHeight="1" x14ac:dyDescent="0.2">
      <c r="A42" s="195"/>
      <c r="B42" s="812"/>
      <c r="C42" s="814"/>
      <c r="D42" s="814"/>
      <c r="E42" s="814"/>
      <c r="F42" s="814"/>
      <c r="G42" s="814"/>
      <c r="H42" s="764"/>
      <c r="I42" s="37"/>
      <c r="J42" s="42"/>
      <c r="K42" s="37"/>
      <c r="L42" s="37"/>
      <c r="M42" s="37"/>
      <c r="N42" s="37"/>
      <c r="O42" s="37"/>
      <c r="P42" s="37"/>
      <c r="Q42" s="37"/>
      <c r="R42" s="37"/>
      <c r="S42" s="37"/>
      <c r="T42" s="37"/>
      <c r="U42" s="40"/>
      <c r="V42" s="40"/>
      <c r="W42" s="40"/>
      <c r="X42" s="41"/>
      <c r="Y42" s="41"/>
      <c r="Z42" s="41"/>
      <c r="AA42" s="41"/>
      <c r="AB42" s="41"/>
      <c r="AC42" s="329"/>
      <c r="AD42" s="117"/>
      <c r="AE42" s="117"/>
    </row>
    <row r="43" spans="1:31" s="116" customFormat="1" ht="11.25" customHeight="1" x14ac:dyDescent="0.2">
      <c r="A43" s="195"/>
      <c r="B43" s="815" t="s">
        <v>23</v>
      </c>
      <c r="C43" s="816"/>
      <c r="D43" s="816"/>
      <c r="E43" s="816"/>
      <c r="F43" s="816"/>
      <c r="G43" s="816"/>
      <c r="H43" s="764"/>
      <c r="I43" s="37"/>
      <c r="J43" s="42"/>
      <c r="K43" s="37"/>
      <c r="L43" s="37"/>
      <c r="M43" s="37"/>
      <c r="N43" s="37"/>
      <c r="O43" s="37"/>
      <c r="P43" s="37"/>
      <c r="Q43" s="37"/>
      <c r="R43" s="37"/>
      <c r="S43" s="37"/>
      <c r="T43" s="37"/>
      <c r="U43" s="40"/>
      <c r="V43" s="40"/>
      <c r="W43" s="40"/>
      <c r="X43" s="41"/>
      <c r="Y43" s="41"/>
      <c r="Z43" s="41"/>
      <c r="AA43" s="41"/>
      <c r="AB43" s="41"/>
      <c r="AC43" s="329"/>
      <c r="AD43" s="117"/>
      <c r="AE43" s="117"/>
    </row>
    <row r="44" spans="1:31" s="116" customFormat="1" ht="11.25" customHeight="1" x14ac:dyDescent="0.2">
      <c r="A44" s="195"/>
      <c r="B44" s="815"/>
      <c r="C44" s="816"/>
      <c r="D44" s="816"/>
      <c r="E44" s="816"/>
      <c r="F44" s="816"/>
      <c r="G44" s="816"/>
      <c r="H44" s="764"/>
      <c r="I44" s="37"/>
      <c r="J44" s="42"/>
      <c r="K44" s="37"/>
      <c r="L44" s="37"/>
      <c r="M44" s="37"/>
      <c r="N44" s="37"/>
      <c r="O44" s="37"/>
      <c r="P44" s="37"/>
      <c r="Q44" s="37"/>
      <c r="R44" s="37"/>
      <c r="S44" s="37"/>
      <c r="T44" s="37"/>
      <c r="U44" s="40"/>
      <c r="V44" s="40"/>
      <c r="W44" s="40"/>
      <c r="X44" s="41"/>
      <c r="Y44" s="41"/>
      <c r="Z44" s="41"/>
      <c r="AA44" s="41"/>
      <c r="AB44" s="41"/>
      <c r="AC44" s="329"/>
      <c r="AD44" s="117"/>
      <c r="AE44" s="117"/>
    </row>
    <row r="45" spans="1:31" s="116" customFormat="1" ht="11.25" customHeight="1" x14ac:dyDescent="0.2">
      <c r="A45" s="195"/>
      <c r="B45" s="812" t="s">
        <v>77</v>
      </c>
      <c r="C45" s="813"/>
      <c r="D45" s="813"/>
      <c r="E45" s="813"/>
      <c r="F45" s="813"/>
      <c r="G45" s="813"/>
      <c r="H45" s="764"/>
      <c r="I45" s="37"/>
      <c r="J45" s="42"/>
      <c r="K45" s="37"/>
      <c r="L45" s="37"/>
      <c r="M45" s="37"/>
      <c r="N45" s="37"/>
      <c r="O45" s="37"/>
      <c r="P45" s="37"/>
      <c r="Q45" s="37"/>
      <c r="R45" s="37"/>
      <c r="S45" s="37"/>
      <c r="T45" s="37"/>
      <c r="U45" s="40"/>
      <c r="V45" s="40"/>
      <c r="W45" s="40"/>
      <c r="X45" s="41"/>
      <c r="Y45" s="41"/>
      <c r="Z45" s="41"/>
      <c r="AA45" s="41"/>
      <c r="AB45" s="41"/>
      <c r="AC45" s="329"/>
      <c r="AD45" s="117"/>
      <c r="AE45" s="117"/>
    </row>
    <row r="46" spans="1:31" s="116" customFormat="1" ht="11.25" customHeight="1" x14ac:dyDescent="0.2">
      <c r="A46" s="195"/>
      <c r="B46" s="812"/>
      <c r="C46" s="813"/>
      <c r="D46" s="813"/>
      <c r="E46" s="813"/>
      <c r="F46" s="813"/>
      <c r="G46" s="813"/>
      <c r="H46" s="764"/>
      <c r="I46" s="37"/>
      <c r="J46" s="42"/>
      <c r="K46" s="37"/>
      <c r="L46" s="37"/>
      <c r="M46" s="37"/>
      <c r="N46" s="37"/>
      <c r="O46" s="37"/>
      <c r="P46" s="37"/>
      <c r="Q46" s="37"/>
      <c r="R46" s="37"/>
      <c r="S46" s="37"/>
      <c r="T46" s="37"/>
      <c r="U46" s="40"/>
      <c r="V46" s="40"/>
      <c r="W46" s="40"/>
      <c r="X46" s="41"/>
      <c r="Y46" s="41"/>
      <c r="Z46" s="41"/>
      <c r="AA46" s="41"/>
      <c r="AB46" s="41"/>
      <c r="AC46" s="329"/>
      <c r="AD46" s="117"/>
      <c r="AE46" s="117"/>
    </row>
    <row r="47" spans="1:31" s="116" customFormat="1" ht="11.25" customHeight="1" x14ac:dyDescent="0.2">
      <c r="A47" s="195"/>
      <c r="B47" s="812" t="s">
        <v>62</v>
      </c>
      <c r="C47" s="813"/>
      <c r="D47" s="813"/>
      <c r="E47" s="813"/>
      <c r="F47" s="813"/>
      <c r="G47" s="813"/>
      <c r="H47" s="764"/>
      <c r="I47" s="37"/>
      <c r="J47" s="42"/>
      <c r="K47" s="37"/>
      <c r="L47" s="37"/>
      <c r="M47" s="37"/>
      <c r="N47" s="37"/>
      <c r="O47" s="37"/>
      <c r="P47" s="37"/>
      <c r="Q47" s="37"/>
      <c r="R47" s="37"/>
      <c r="S47" s="37"/>
      <c r="T47" s="37"/>
      <c r="U47" s="40"/>
      <c r="V47" s="40"/>
      <c r="W47" s="40"/>
      <c r="X47" s="41"/>
      <c r="Y47" s="41"/>
      <c r="Z47" s="41"/>
      <c r="AA47" s="41"/>
      <c r="AB47" s="41"/>
      <c r="AC47" s="329"/>
      <c r="AD47" s="117"/>
      <c r="AE47" s="117"/>
    </row>
    <row r="48" spans="1:31" s="116" customFormat="1" ht="11.25" customHeight="1" x14ac:dyDescent="0.2">
      <c r="A48" s="195"/>
      <c r="B48" s="812"/>
      <c r="C48" s="813"/>
      <c r="D48" s="813"/>
      <c r="E48" s="813"/>
      <c r="F48" s="813"/>
      <c r="G48" s="813"/>
      <c r="H48" s="764"/>
      <c r="I48" s="37"/>
      <c r="J48" s="42"/>
      <c r="K48" s="37"/>
      <c r="L48" s="37"/>
      <c r="M48" s="37"/>
      <c r="N48" s="37"/>
      <c r="O48" s="37"/>
      <c r="P48" s="37"/>
      <c r="Q48" s="37"/>
      <c r="R48" s="37"/>
      <c r="S48" s="37"/>
      <c r="T48" s="37"/>
      <c r="U48" s="40"/>
      <c r="V48" s="40"/>
      <c r="W48" s="40"/>
      <c r="X48" s="41"/>
      <c r="Y48" s="41"/>
      <c r="Z48" s="41"/>
      <c r="AA48" s="41"/>
      <c r="AB48" s="41"/>
      <c r="AC48" s="329"/>
      <c r="AD48" s="117"/>
      <c r="AE48" s="117"/>
    </row>
    <row r="49" spans="1:31" s="116" customFormat="1" ht="11.25" customHeight="1" x14ac:dyDescent="0.2">
      <c r="A49" s="195"/>
      <c r="B49" s="812" t="s">
        <v>33</v>
      </c>
      <c r="C49" s="813"/>
      <c r="D49" s="813"/>
      <c r="E49" s="813"/>
      <c r="F49" s="813"/>
      <c r="G49" s="813"/>
      <c r="H49" s="764"/>
      <c r="I49" s="37"/>
      <c r="J49" s="42"/>
      <c r="K49" s="37"/>
      <c r="L49" s="37"/>
      <c r="M49" s="37"/>
      <c r="N49" s="37"/>
      <c r="O49" s="37"/>
      <c r="P49" s="37"/>
      <c r="Q49" s="37"/>
      <c r="R49" s="37"/>
      <c r="S49" s="37"/>
      <c r="T49" s="37"/>
      <c r="U49" s="40"/>
      <c r="V49" s="40"/>
      <c r="W49" s="40"/>
      <c r="X49" s="41"/>
      <c r="Y49" s="41"/>
      <c r="Z49" s="41"/>
      <c r="AA49" s="41"/>
      <c r="AB49" s="41"/>
      <c r="AC49" s="329"/>
      <c r="AD49" s="117"/>
      <c r="AE49" s="117"/>
    </row>
    <row r="50" spans="1:31" s="116" customFormat="1" ht="11.25" customHeight="1" x14ac:dyDescent="0.2">
      <c r="A50" s="195"/>
      <c r="B50" s="812"/>
      <c r="C50" s="813"/>
      <c r="D50" s="813"/>
      <c r="E50" s="813"/>
      <c r="F50" s="813"/>
      <c r="G50" s="813"/>
      <c r="H50" s="764"/>
      <c r="I50" s="37"/>
      <c r="J50" s="42"/>
      <c r="K50" s="37"/>
      <c r="L50" s="37"/>
      <c r="M50" s="37"/>
      <c r="N50" s="37"/>
      <c r="O50" s="37"/>
      <c r="P50" s="37"/>
      <c r="Q50" s="37"/>
      <c r="R50" s="37"/>
      <c r="S50" s="37"/>
      <c r="T50" s="37"/>
      <c r="U50" s="40"/>
      <c r="V50" s="40"/>
      <c r="W50" s="40"/>
      <c r="X50" s="41"/>
      <c r="Y50" s="41"/>
      <c r="Z50" s="41"/>
      <c r="AA50" s="41"/>
      <c r="AB50" s="41"/>
      <c r="AC50" s="329"/>
      <c r="AD50" s="117"/>
      <c r="AE50" s="117"/>
    </row>
    <row r="51" spans="1:31" s="116" customFormat="1" ht="11.25" customHeight="1" x14ac:dyDescent="0.2">
      <c r="A51" s="195"/>
      <c r="B51" s="812" t="s">
        <v>28</v>
      </c>
      <c r="C51" s="813"/>
      <c r="D51" s="813"/>
      <c r="E51" s="813"/>
      <c r="F51" s="813"/>
      <c r="G51" s="813"/>
      <c r="H51" s="764"/>
      <c r="I51" s="37"/>
      <c r="J51" s="42"/>
      <c r="K51" s="37"/>
      <c r="L51" s="37"/>
      <c r="M51" s="37"/>
      <c r="N51" s="37"/>
      <c r="O51" s="37"/>
      <c r="P51" s="37"/>
      <c r="Q51" s="37"/>
      <c r="R51" s="37"/>
      <c r="S51" s="37"/>
      <c r="T51" s="37"/>
      <c r="U51" s="40"/>
      <c r="V51" s="40"/>
      <c r="W51" s="40"/>
      <c r="X51" s="41"/>
      <c r="Y51" s="41"/>
      <c r="Z51" s="41"/>
      <c r="AA51" s="41"/>
      <c r="AB51" s="41"/>
      <c r="AC51" s="329"/>
      <c r="AD51" s="117"/>
      <c r="AE51" s="117"/>
    </row>
    <row r="52" spans="1:31" s="116" customFormat="1" ht="11.25" customHeight="1" x14ac:dyDescent="0.2">
      <c r="A52" s="195"/>
      <c r="B52" s="812"/>
      <c r="C52" s="813"/>
      <c r="D52" s="813"/>
      <c r="E52" s="813"/>
      <c r="F52" s="813"/>
      <c r="G52" s="813"/>
      <c r="H52" s="764"/>
      <c r="I52" s="37"/>
      <c r="J52" s="42"/>
      <c r="K52" s="37"/>
      <c r="L52" s="37"/>
      <c r="M52" s="37"/>
      <c r="N52" s="37"/>
      <c r="O52" s="37"/>
      <c r="P52" s="37"/>
      <c r="Q52" s="37"/>
      <c r="R52" s="37"/>
      <c r="S52" s="37"/>
      <c r="T52" s="37"/>
      <c r="U52" s="40"/>
      <c r="V52" s="40"/>
      <c r="W52" s="40"/>
      <c r="X52" s="41"/>
      <c r="Y52" s="41"/>
      <c r="Z52" s="41"/>
      <c r="AA52" s="41"/>
      <c r="AB52" s="41"/>
      <c r="AC52" s="329"/>
      <c r="AD52" s="117"/>
      <c r="AE52" s="117"/>
    </row>
    <row r="53" spans="1:31" s="116" customFormat="1" ht="11.25" customHeight="1" x14ac:dyDescent="0.2">
      <c r="A53" s="195"/>
      <c r="B53" s="812" t="s">
        <v>37</v>
      </c>
      <c r="C53" s="813"/>
      <c r="D53" s="813"/>
      <c r="E53" s="813"/>
      <c r="F53" s="813"/>
      <c r="G53" s="813"/>
      <c r="H53" s="764"/>
      <c r="I53" s="37"/>
      <c r="J53" s="42"/>
      <c r="K53" s="37"/>
      <c r="L53" s="37"/>
      <c r="M53" s="37"/>
      <c r="N53" s="37"/>
      <c r="O53" s="37"/>
      <c r="P53" s="37"/>
      <c r="Q53" s="37"/>
      <c r="R53" s="37"/>
      <c r="S53" s="37"/>
      <c r="T53" s="37"/>
      <c r="U53" s="40"/>
      <c r="V53" s="40"/>
      <c r="W53" s="40"/>
      <c r="X53" s="41"/>
      <c r="Y53" s="41"/>
      <c r="Z53" s="41"/>
      <c r="AA53" s="41"/>
      <c r="AB53" s="41"/>
      <c r="AC53" s="329"/>
      <c r="AD53" s="117"/>
      <c r="AE53" s="117"/>
    </row>
    <row r="54" spans="1:31" s="116" customFormat="1" ht="11.25" customHeight="1" x14ac:dyDescent="0.2">
      <c r="A54" s="195"/>
      <c r="B54" s="812"/>
      <c r="C54" s="813"/>
      <c r="D54" s="813"/>
      <c r="E54" s="813"/>
      <c r="F54" s="813"/>
      <c r="G54" s="813"/>
      <c r="H54" s="764"/>
      <c r="I54" s="37"/>
      <c r="J54" s="42"/>
      <c r="K54" s="37"/>
      <c r="L54" s="37"/>
      <c r="M54" s="37"/>
      <c r="N54" s="37"/>
      <c r="O54" s="37"/>
      <c r="P54" s="37"/>
      <c r="Q54" s="37"/>
      <c r="R54" s="37"/>
      <c r="S54" s="37"/>
      <c r="T54" s="37"/>
      <c r="U54" s="40"/>
      <c r="V54" s="40"/>
      <c r="W54" s="40"/>
      <c r="X54" s="41"/>
      <c r="Y54" s="41"/>
      <c r="Z54" s="41"/>
      <c r="AA54" s="41"/>
      <c r="AB54" s="41"/>
      <c r="AC54" s="329"/>
      <c r="AD54" s="117"/>
      <c r="AE54" s="117"/>
    </row>
    <row r="55" spans="1:31" s="116" customFormat="1" ht="11.25" customHeight="1" x14ac:dyDescent="0.2">
      <c r="A55" s="195"/>
      <c r="B55" s="812" t="s">
        <v>24</v>
      </c>
      <c r="C55" s="813"/>
      <c r="D55" s="813"/>
      <c r="E55" s="813"/>
      <c r="F55" s="813"/>
      <c r="G55" s="813"/>
      <c r="H55" s="764"/>
      <c r="I55" s="37"/>
      <c r="J55" s="42"/>
      <c r="K55" s="37"/>
      <c r="L55" s="37"/>
      <c r="M55" s="37"/>
      <c r="N55" s="37"/>
      <c r="O55" s="37"/>
      <c r="P55" s="37"/>
      <c r="Q55" s="37"/>
      <c r="R55" s="37"/>
      <c r="S55" s="37"/>
      <c r="T55" s="37"/>
      <c r="U55" s="40"/>
      <c r="V55" s="40"/>
      <c r="W55" s="40"/>
      <c r="X55" s="41"/>
      <c r="Y55" s="41"/>
      <c r="Z55" s="41"/>
      <c r="AA55" s="41"/>
      <c r="AB55" s="41"/>
      <c r="AC55" s="329"/>
      <c r="AD55" s="117"/>
      <c r="AE55" s="117"/>
    </row>
    <row r="56" spans="1:31" s="116" customFormat="1" ht="11.25" customHeight="1" x14ac:dyDescent="0.2">
      <c r="A56" s="195"/>
      <c r="B56" s="812"/>
      <c r="C56" s="813"/>
      <c r="D56" s="813"/>
      <c r="E56" s="813"/>
      <c r="F56" s="813"/>
      <c r="G56" s="813"/>
      <c r="H56" s="764"/>
      <c r="I56" s="37"/>
      <c r="J56" s="42"/>
      <c r="K56" s="37"/>
      <c r="L56" s="37"/>
      <c r="M56" s="37"/>
      <c r="N56" s="37"/>
      <c r="O56" s="37"/>
      <c r="P56" s="37"/>
      <c r="Q56" s="37"/>
      <c r="R56" s="37"/>
      <c r="S56" s="37"/>
      <c r="T56" s="37"/>
      <c r="U56" s="40"/>
      <c r="V56" s="40"/>
      <c r="W56" s="40"/>
      <c r="X56" s="41"/>
      <c r="Y56" s="41"/>
      <c r="Z56" s="41"/>
      <c r="AA56" s="41"/>
      <c r="AB56" s="41"/>
      <c r="AC56" s="329"/>
      <c r="AD56" s="117"/>
      <c r="AE56" s="117"/>
    </row>
    <row r="57" spans="1:31" s="116" customFormat="1" ht="11.25" customHeight="1" x14ac:dyDescent="0.2">
      <c r="A57" s="195"/>
      <c r="B57" s="812" t="s">
        <v>25</v>
      </c>
      <c r="C57" s="817"/>
      <c r="D57" s="817"/>
      <c r="E57" s="817"/>
      <c r="F57" s="817"/>
      <c r="G57" s="817"/>
      <c r="H57" s="817"/>
      <c r="I57" s="37"/>
      <c r="J57" s="42"/>
      <c r="K57" s="37"/>
      <c r="L57" s="37"/>
      <c r="M57" s="37"/>
      <c r="N57" s="37"/>
      <c r="O57" s="37"/>
      <c r="P57" s="37"/>
      <c r="Q57" s="37"/>
      <c r="R57" s="37"/>
      <c r="S57" s="37"/>
      <c r="T57" s="37"/>
      <c r="U57" s="40"/>
      <c r="V57" s="40"/>
      <c r="W57" s="40"/>
      <c r="X57" s="41"/>
      <c r="Y57" s="41"/>
      <c r="Z57" s="41"/>
      <c r="AA57" s="41"/>
      <c r="AB57" s="41"/>
      <c r="AC57" s="329"/>
      <c r="AD57" s="117"/>
      <c r="AE57" s="117"/>
    </row>
    <row r="58" spans="1:31" s="116" customFormat="1" ht="11.25" customHeight="1" x14ac:dyDescent="0.2">
      <c r="A58" s="195"/>
      <c r="B58" s="817"/>
      <c r="C58" s="817"/>
      <c r="D58" s="817"/>
      <c r="E58" s="817"/>
      <c r="F58" s="817"/>
      <c r="G58" s="817"/>
      <c r="H58" s="817"/>
      <c r="I58" s="37"/>
      <c r="J58" s="42"/>
      <c r="K58" s="37"/>
      <c r="L58" s="37"/>
      <c r="M58" s="37"/>
      <c r="N58" s="37"/>
      <c r="O58" s="37"/>
      <c r="P58" s="37"/>
      <c r="Q58" s="37"/>
      <c r="R58" s="37"/>
      <c r="S58" s="37"/>
      <c r="T58" s="37"/>
      <c r="U58" s="40"/>
      <c r="V58" s="40"/>
      <c r="W58" s="40"/>
      <c r="X58" s="41"/>
      <c r="Y58" s="41"/>
      <c r="Z58" s="41"/>
      <c r="AA58" s="41"/>
      <c r="AB58" s="41"/>
      <c r="AC58" s="329"/>
      <c r="AD58" s="117"/>
      <c r="AE58" s="117"/>
    </row>
    <row r="59" spans="1:31" s="116" customFormat="1" ht="11.25" customHeight="1" x14ac:dyDescent="0.2">
      <c r="A59" s="195"/>
      <c r="B59" s="812" t="s">
        <v>26</v>
      </c>
      <c r="C59" s="813"/>
      <c r="D59" s="813"/>
      <c r="E59" s="813"/>
      <c r="F59" s="813"/>
      <c r="G59" s="813"/>
      <c r="H59" s="764"/>
      <c r="I59" s="37"/>
      <c r="J59" s="42"/>
      <c r="K59" s="37"/>
      <c r="L59" s="37"/>
      <c r="M59" s="37"/>
      <c r="N59" s="37"/>
      <c r="O59" s="37"/>
      <c r="P59" s="37"/>
      <c r="Q59" s="37"/>
      <c r="R59" s="37"/>
      <c r="S59" s="37"/>
      <c r="T59" s="37"/>
      <c r="U59" s="40"/>
      <c r="V59" s="40"/>
      <c r="W59" s="40"/>
      <c r="X59" s="41"/>
      <c r="Y59" s="41"/>
      <c r="Z59" s="41"/>
      <c r="AA59" s="41"/>
      <c r="AB59" s="41"/>
      <c r="AC59" s="329"/>
      <c r="AD59" s="117"/>
      <c r="AE59" s="117"/>
    </row>
    <row r="60" spans="1:31" s="116" customFormat="1" ht="11.25" customHeight="1" x14ac:dyDescent="0.2">
      <c r="A60" s="195"/>
      <c r="B60" s="812"/>
      <c r="C60" s="813"/>
      <c r="D60" s="813"/>
      <c r="E60" s="813"/>
      <c r="F60" s="813"/>
      <c r="G60" s="813"/>
      <c r="H60" s="764"/>
      <c r="I60" s="37"/>
      <c r="J60" s="42"/>
      <c r="K60" s="37"/>
      <c r="L60" s="37"/>
      <c r="M60" s="37"/>
      <c r="N60" s="37"/>
      <c r="O60" s="37"/>
      <c r="P60" s="37"/>
      <c r="Q60" s="37"/>
      <c r="R60" s="37"/>
      <c r="S60" s="37"/>
      <c r="T60" s="37"/>
      <c r="U60" s="40"/>
      <c r="V60" s="40"/>
      <c r="W60" s="40"/>
      <c r="X60" s="41"/>
      <c r="Y60" s="41"/>
      <c r="Z60" s="41"/>
      <c r="AA60" s="41"/>
      <c r="AB60" s="41"/>
      <c r="AC60" s="329"/>
      <c r="AD60" s="117"/>
      <c r="AE60" s="117"/>
    </row>
    <row r="61" spans="1:31" s="116" customFormat="1" ht="11.25" customHeight="1" x14ac:dyDescent="0.2">
      <c r="A61" s="195"/>
      <c r="B61" s="812" t="s">
        <v>38</v>
      </c>
      <c r="C61" s="813"/>
      <c r="D61" s="813"/>
      <c r="E61" s="813"/>
      <c r="F61" s="813"/>
      <c r="G61" s="813"/>
      <c r="H61" s="764"/>
      <c r="I61" s="37"/>
      <c r="J61" s="42"/>
      <c r="K61" s="37"/>
      <c r="L61" s="37"/>
      <c r="M61" s="37"/>
      <c r="N61" s="37"/>
      <c r="O61" s="37"/>
      <c r="P61" s="37"/>
      <c r="Q61" s="37"/>
      <c r="R61" s="37"/>
      <c r="S61" s="37"/>
      <c r="T61" s="37"/>
      <c r="U61" s="40"/>
      <c r="V61" s="40"/>
      <c r="W61" s="40"/>
      <c r="X61" s="41"/>
      <c r="Y61" s="41"/>
      <c r="Z61" s="41"/>
      <c r="AA61" s="41"/>
      <c r="AB61" s="41"/>
      <c r="AC61" s="329"/>
      <c r="AD61" s="117"/>
      <c r="AE61" s="117"/>
    </row>
    <row r="62" spans="1:31" s="116" customFormat="1" ht="11.25" customHeight="1" x14ac:dyDescent="0.2">
      <c r="A62" s="195"/>
      <c r="B62" s="812"/>
      <c r="C62" s="813"/>
      <c r="D62" s="813"/>
      <c r="E62" s="813"/>
      <c r="F62" s="813"/>
      <c r="G62" s="813"/>
      <c r="H62" s="764"/>
      <c r="I62" s="37"/>
      <c r="J62" s="42"/>
      <c r="K62" s="37"/>
      <c r="L62" s="37"/>
      <c r="M62" s="37"/>
      <c r="N62" s="37"/>
      <c r="O62" s="37"/>
      <c r="P62" s="37"/>
      <c r="Q62" s="37"/>
      <c r="R62" s="37"/>
      <c r="S62" s="37"/>
      <c r="T62" s="37"/>
      <c r="U62" s="40"/>
      <c r="V62" s="40"/>
      <c r="W62" s="40"/>
      <c r="X62" s="41"/>
      <c r="Y62" s="41"/>
      <c r="Z62" s="41"/>
      <c r="AA62" s="41"/>
      <c r="AB62" s="41"/>
      <c r="AC62" s="329"/>
      <c r="AD62" s="117"/>
      <c r="AE62" s="117"/>
    </row>
    <row r="63" spans="1:31" s="116" customFormat="1" ht="11.25" customHeight="1" x14ac:dyDescent="0.2">
      <c r="A63" s="195"/>
      <c r="B63" s="812" t="s">
        <v>27</v>
      </c>
      <c r="C63" s="813"/>
      <c r="D63" s="813"/>
      <c r="E63" s="813"/>
      <c r="F63" s="813"/>
      <c r="G63" s="813"/>
      <c r="H63" s="764"/>
      <c r="I63" s="37"/>
      <c r="J63" s="42"/>
      <c r="K63" s="37"/>
      <c r="L63" s="37"/>
      <c r="M63" s="37"/>
      <c r="N63" s="37"/>
      <c r="O63" s="37"/>
      <c r="P63" s="37"/>
      <c r="Q63" s="37"/>
      <c r="R63" s="37"/>
      <c r="S63" s="37"/>
      <c r="T63" s="37"/>
      <c r="U63" s="40"/>
      <c r="V63" s="40"/>
      <c r="W63" s="40"/>
      <c r="X63" s="41"/>
      <c r="Y63" s="41"/>
      <c r="Z63" s="41"/>
      <c r="AA63" s="41"/>
      <c r="AB63" s="41"/>
      <c r="AC63" s="329"/>
      <c r="AD63" s="117"/>
      <c r="AE63" s="117"/>
    </row>
    <row r="64" spans="1:31" s="116" customFormat="1" ht="11.25" customHeight="1" x14ac:dyDescent="0.2">
      <c r="A64" s="195"/>
      <c r="B64" s="812"/>
      <c r="C64" s="813"/>
      <c r="D64" s="813"/>
      <c r="E64" s="813"/>
      <c r="F64" s="813"/>
      <c r="G64" s="813"/>
      <c r="H64" s="764"/>
      <c r="I64" s="37"/>
      <c r="J64" s="42"/>
      <c r="K64" s="37"/>
      <c r="L64" s="37"/>
      <c r="M64" s="37"/>
      <c r="N64" s="37"/>
      <c r="O64" s="37"/>
      <c r="P64" s="37"/>
      <c r="Q64" s="37"/>
      <c r="R64" s="37"/>
      <c r="S64" s="37"/>
      <c r="T64" s="37"/>
      <c r="U64" s="40"/>
      <c r="V64" s="40"/>
      <c r="W64" s="40"/>
      <c r="X64" s="41"/>
      <c r="Y64" s="41"/>
      <c r="Z64" s="41"/>
      <c r="AA64" s="41"/>
      <c r="AB64" s="41"/>
      <c r="AC64" s="329"/>
      <c r="AD64" s="117"/>
      <c r="AE64" s="117"/>
    </row>
    <row r="65" spans="1:31" ht="11.25" customHeight="1" x14ac:dyDescent="0.2">
      <c r="A65" s="334"/>
      <c r="B65" s="332"/>
      <c r="C65" s="332"/>
      <c r="D65" s="377"/>
      <c r="E65" s="332"/>
      <c r="F65" s="332"/>
      <c r="G65" s="332"/>
      <c r="H65" s="332"/>
      <c r="I65" s="332"/>
      <c r="J65" s="332"/>
      <c r="K65" s="332"/>
      <c r="L65" s="332"/>
      <c r="M65" s="332"/>
      <c r="N65" s="332"/>
      <c r="O65" s="332"/>
      <c r="P65" s="332"/>
      <c r="Q65" s="332"/>
      <c r="R65" s="332"/>
      <c r="S65" s="332"/>
      <c r="T65" s="332"/>
      <c r="U65" s="332"/>
      <c r="V65" s="332"/>
      <c r="W65" s="377"/>
      <c r="X65" s="332"/>
      <c r="Y65" s="332"/>
      <c r="Z65" s="332"/>
      <c r="AA65" s="332"/>
      <c r="AB65" s="332"/>
      <c r="AC65" s="333"/>
    </row>
    <row r="80" spans="1:31" ht="11.25" customHeight="1" x14ac:dyDescent="0.2">
      <c r="AD80" s="116"/>
      <c r="AE80" s="116"/>
    </row>
    <row r="81" spans="30:32" ht="11.25" customHeight="1" x14ac:dyDescent="0.2">
      <c r="AD81" s="116"/>
      <c r="AE81" s="116"/>
    </row>
    <row r="82" spans="30:32" ht="11.25" customHeight="1" x14ac:dyDescent="0.2">
      <c r="AD82" s="116"/>
      <c r="AE82" s="116"/>
    </row>
    <row r="85" spans="30:32" ht="11.25" customHeight="1" x14ac:dyDescent="0.2">
      <c r="AD85" s="121"/>
      <c r="AE85" s="121"/>
      <c r="AF85" s="121"/>
    </row>
    <row r="124" spans="30:31" ht="11.25" customHeight="1" x14ac:dyDescent="0.2">
      <c r="AD124" s="116"/>
      <c r="AE124" s="116"/>
    </row>
    <row r="125" spans="30:31" ht="11.25" customHeight="1" x14ac:dyDescent="0.2">
      <c r="AD125" s="116"/>
      <c r="AE125" s="116"/>
    </row>
    <row r="126" spans="30:31" ht="11.25" customHeight="1" x14ac:dyDescent="0.2">
      <c r="AD126" s="116"/>
      <c r="AE126" s="116"/>
    </row>
    <row r="129" spans="30:32" ht="11.25" customHeight="1" x14ac:dyDescent="0.2">
      <c r="AD129" s="121"/>
      <c r="AE129" s="121"/>
      <c r="AF129" s="121"/>
    </row>
    <row r="168" spans="30:32" ht="11.25" customHeight="1" x14ac:dyDescent="0.2">
      <c r="AD168" s="116"/>
      <c r="AE168" s="116"/>
    </row>
    <row r="169" spans="30:32" ht="11.25" customHeight="1" x14ac:dyDescent="0.2">
      <c r="AD169" s="116"/>
      <c r="AE169" s="116"/>
    </row>
    <row r="170" spans="30:32" ht="11.25" customHeight="1" x14ac:dyDescent="0.2">
      <c r="AD170" s="116"/>
      <c r="AE170" s="116"/>
    </row>
    <row r="173" spans="30:32" ht="11.25" customHeight="1" x14ac:dyDescent="0.2">
      <c r="AD173" s="121"/>
      <c r="AE173" s="121"/>
      <c r="AF173" s="121"/>
    </row>
    <row r="212" spans="30:32" ht="11.25" customHeight="1" x14ac:dyDescent="0.2">
      <c r="AD212" s="116"/>
      <c r="AE212" s="116"/>
    </row>
    <row r="213" spans="30:32" ht="11.25" customHeight="1" x14ac:dyDescent="0.2">
      <c r="AD213" s="116"/>
      <c r="AE213" s="116"/>
    </row>
    <row r="214" spans="30:32" ht="11.25" customHeight="1" x14ac:dyDescent="0.2">
      <c r="AD214" s="116"/>
      <c r="AE214" s="116"/>
    </row>
    <row r="217" spans="30:32" ht="11.25" customHeight="1" x14ac:dyDescent="0.2">
      <c r="AD217" s="121"/>
      <c r="AE217" s="121"/>
      <c r="AF217" s="121"/>
    </row>
    <row r="256" spans="30:31" ht="11.25" customHeight="1" x14ac:dyDescent="0.2">
      <c r="AD256" s="116"/>
      <c r="AE256" s="116"/>
    </row>
    <row r="257" spans="30:32" ht="11.25" customHeight="1" x14ac:dyDescent="0.2">
      <c r="AD257" s="116"/>
      <c r="AE257" s="116"/>
    </row>
    <row r="258" spans="30:32" ht="11.25" customHeight="1" x14ac:dyDescent="0.2">
      <c r="AD258" s="116"/>
      <c r="AE258" s="116"/>
    </row>
    <row r="261" spans="30:32" ht="11.25" customHeight="1" x14ac:dyDescent="0.2">
      <c r="AD261" s="121"/>
      <c r="AE261" s="121"/>
      <c r="AF261" s="121"/>
    </row>
    <row r="300" spans="30:31" ht="11.25" customHeight="1" x14ac:dyDescent="0.2">
      <c r="AD300" s="116"/>
      <c r="AE300" s="116"/>
    </row>
    <row r="301" spans="30:31" ht="11.25" customHeight="1" x14ac:dyDescent="0.2">
      <c r="AD301" s="116"/>
      <c r="AE301" s="116"/>
    </row>
    <row r="302" spans="30:31" ht="11.25" customHeight="1" x14ac:dyDescent="0.2">
      <c r="AD302" s="116"/>
      <c r="AE302" s="116"/>
    </row>
    <row r="305" spans="30:32" ht="11.25" customHeight="1" x14ac:dyDescent="0.2">
      <c r="AD305" s="121"/>
      <c r="AE305" s="121"/>
      <c r="AF305" s="121"/>
    </row>
    <row r="344" spans="30:32" ht="11.25" customHeight="1" x14ac:dyDescent="0.2">
      <c r="AD344" s="116"/>
      <c r="AE344" s="116"/>
    </row>
    <row r="345" spans="30:32" ht="11.25" customHeight="1" x14ac:dyDescent="0.2">
      <c r="AD345" s="116"/>
      <c r="AE345" s="116"/>
    </row>
    <row r="346" spans="30:32" ht="11.25" customHeight="1" x14ac:dyDescent="0.2">
      <c r="AD346" s="116"/>
      <c r="AE346" s="116"/>
    </row>
    <row r="349" spans="30:32" ht="11.25" customHeight="1" x14ac:dyDescent="0.2">
      <c r="AD349" s="121"/>
      <c r="AE349" s="121"/>
      <c r="AF349" s="121"/>
    </row>
    <row r="388" spans="30:32" ht="11.25" customHeight="1" x14ac:dyDescent="0.2">
      <c r="AD388" s="116"/>
      <c r="AE388" s="116"/>
    </row>
    <row r="389" spans="30:32" ht="11.25" customHeight="1" x14ac:dyDescent="0.2">
      <c r="AD389" s="116"/>
      <c r="AE389" s="116"/>
    </row>
    <row r="390" spans="30:32" ht="11.25" customHeight="1" x14ac:dyDescent="0.2">
      <c r="AD390" s="116"/>
      <c r="AE390" s="116"/>
    </row>
    <row r="393" spans="30:32" ht="11.25" customHeight="1" x14ac:dyDescent="0.2">
      <c r="AD393" s="121"/>
      <c r="AE393" s="121"/>
      <c r="AF393" s="121"/>
    </row>
  </sheetData>
  <sheetProtection sheet="1" objects="1" scenarios="1"/>
  <mergeCells count="42">
    <mergeCell ref="B6:AA6"/>
    <mergeCell ref="Z8:Z9"/>
    <mergeCell ref="AA8:AA9"/>
    <mergeCell ref="F8:F9"/>
    <mergeCell ref="G8:G9"/>
    <mergeCell ref="H8:H9"/>
    <mergeCell ref="X8:X9"/>
    <mergeCell ref="Y8:Y9"/>
    <mergeCell ref="N8:N9"/>
    <mergeCell ref="R8:R9"/>
    <mergeCell ref="O8:O9"/>
    <mergeCell ref="P8:P9"/>
    <mergeCell ref="E7:E9"/>
    <mergeCell ref="D7:D9"/>
    <mergeCell ref="B37:B38"/>
    <mergeCell ref="B39:G40"/>
    <mergeCell ref="F7:AA7"/>
    <mergeCell ref="B7:B9"/>
    <mergeCell ref="C7:C9"/>
    <mergeCell ref="S8:S9"/>
    <mergeCell ref="T8:T9"/>
    <mergeCell ref="U8:U9"/>
    <mergeCell ref="I8:I9"/>
    <mergeCell ref="J8:J9"/>
    <mergeCell ref="K8:K9"/>
    <mergeCell ref="L8:L9"/>
    <mergeCell ref="M8:M9"/>
    <mergeCell ref="Q8:Q9"/>
    <mergeCell ref="V8:V9"/>
    <mergeCell ref="W8:W9"/>
    <mergeCell ref="B63:G64"/>
    <mergeCell ref="B57:H58"/>
    <mergeCell ref="B55:G56"/>
    <mergeCell ref="B59:G60"/>
    <mergeCell ref="B61:G62"/>
    <mergeCell ref="B47:G48"/>
    <mergeCell ref="B49:G50"/>
    <mergeCell ref="B51:G52"/>
    <mergeCell ref="B53:G54"/>
    <mergeCell ref="B41:G42"/>
    <mergeCell ref="B43:G44"/>
    <mergeCell ref="B45:G46"/>
  </mergeCells>
  <phoneticPr fontId="3" type="noConversion"/>
  <hyperlinks>
    <hyperlink ref="B39:B40" location="Coverage!A1" display="Participating LA's"/>
    <hyperlink ref="B41:B42" location="IDACI!A1" display="IDACI"/>
    <hyperlink ref="B63:B64" location="'Looked After Children'!A1" display="Looked After Children"/>
    <hyperlink ref="B61:B62" location="'Court Applications'!A1" display="Court Applications"/>
    <hyperlink ref="B59:B60" location="'Child Protection Plans'!A1" display="Child Protection Plans"/>
    <hyperlink ref="B57:B58" location="'Initial CP Conferences'!A1" display="Initial Child Protection Conferences"/>
    <hyperlink ref="B55:B56" location="'Section 47 Enquiries'!A1" display="Section 47 Enquiries"/>
    <hyperlink ref="B53:B54" location="'Children in Need'!A1" display="Children in Need"/>
    <hyperlink ref="B51:B52" location="Assessments!A1" display="Assessments"/>
    <hyperlink ref="B49:B50" location="'Re-referrals'!A1" display="Re-referrals"/>
    <hyperlink ref="B47:B48" location="Referral_Source!A1" display="Referral Source"/>
    <hyperlink ref="B45:B46" location="Referrals!A1" display="Referrals"/>
    <hyperlink ref="B43:B44" location="Population!A1" display="Population"/>
    <hyperlink ref="B41:G42" location="IDACI!A1" display="IDACI"/>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39"/>
  </sheetPr>
  <dimension ref="A1:AK393"/>
  <sheetViews>
    <sheetView showRowColHeaders="0" zoomScaleNormal="100" workbookViewId="0">
      <selection activeCell="B32" sqref="B32:E35"/>
    </sheetView>
  </sheetViews>
  <sheetFormatPr defaultColWidth="9.140625" defaultRowHeight="11.25" customHeight="1" x14ac:dyDescent="0.2"/>
  <cols>
    <col min="1" max="1" width="2.85546875" style="116" customWidth="1"/>
    <col min="2" max="2" width="17" style="116" bestFit="1" customWidth="1"/>
    <col min="3" max="3" width="11.7109375" style="116" customWidth="1"/>
    <col min="4" max="5" width="12.42578125" style="116" customWidth="1"/>
    <col min="6" max="6" width="2.28515625" style="116" customWidth="1"/>
    <col min="7" max="7" width="10" style="116" customWidth="1"/>
    <col min="8" max="8" width="6.140625" style="116" customWidth="1"/>
    <col min="9" max="9" width="8.28515625" style="116" customWidth="1"/>
    <col min="10" max="10" width="4" style="116" customWidth="1"/>
    <col min="11" max="15" width="8.28515625" style="116" customWidth="1"/>
    <col min="16" max="16" width="2.85546875" style="116" customWidth="1"/>
    <col min="17" max="18" width="6.42578125" style="116" customWidth="1"/>
    <col min="19" max="19" width="12.140625" style="116" hidden="1" customWidth="1"/>
    <col min="20" max="20" width="15.42578125" style="116" hidden="1" customWidth="1"/>
    <col min="21" max="21" width="20.28515625" style="116" hidden="1" customWidth="1"/>
    <col min="22" max="22" width="4.42578125" style="116" hidden="1" customWidth="1"/>
    <col min="23" max="23" width="13.7109375" style="116" hidden="1" customWidth="1"/>
    <col min="24" max="24" width="4.42578125" style="116" customWidth="1"/>
    <col min="25" max="25" width="9.140625" style="116"/>
    <col min="26" max="26" width="12.140625" style="117" customWidth="1"/>
    <col min="27" max="27" width="9.140625" style="117"/>
    <col min="28" max="28" width="12.140625" style="117" customWidth="1"/>
    <col min="29" max="31" width="9.140625" style="116"/>
    <col min="32" max="32" width="9.140625" style="116" customWidth="1"/>
    <col min="33" max="34" width="9.140625" style="116"/>
    <col min="35" max="37" width="9.140625" style="275"/>
    <col min="38" max="16384" width="9.140625" style="116"/>
  </cols>
  <sheetData>
    <row r="1" spans="1:37" ht="18.75" customHeight="1" x14ac:dyDescent="0.2">
      <c r="A1" s="165"/>
      <c r="B1" s="166"/>
      <c r="C1" s="166"/>
      <c r="D1" s="166"/>
      <c r="E1" s="166"/>
      <c r="F1" s="166"/>
      <c r="G1" s="166"/>
      <c r="H1" s="166"/>
      <c r="I1" s="167"/>
      <c r="J1" s="166"/>
      <c r="K1" s="166"/>
      <c r="L1" s="166"/>
      <c r="M1" s="166"/>
      <c r="N1" s="166"/>
      <c r="O1" s="166"/>
      <c r="P1" s="166"/>
      <c r="Q1" s="168"/>
      <c r="R1" s="311"/>
      <c r="S1" s="275"/>
      <c r="T1" s="275"/>
      <c r="U1" s="275"/>
      <c r="V1" s="123"/>
      <c r="W1" s="123"/>
      <c r="X1" s="271"/>
      <c r="Y1" s="271"/>
      <c r="Z1" s="271"/>
      <c r="AA1" s="271"/>
      <c r="AB1" s="271"/>
      <c r="AC1" s="271"/>
      <c r="AD1" s="271"/>
      <c r="AE1" s="271"/>
      <c r="AF1" s="271"/>
      <c r="AG1" s="271"/>
      <c r="AH1" s="271"/>
    </row>
    <row r="2" spans="1:37" ht="18.75" customHeight="1" x14ac:dyDescent="0.2">
      <c r="A2" s="171"/>
      <c r="B2" s="181" t="s">
        <v>73</v>
      </c>
      <c r="C2" s="37"/>
      <c r="D2" s="37"/>
      <c r="E2" s="37"/>
      <c r="F2" s="37"/>
      <c r="G2" s="37"/>
      <c r="H2" s="37"/>
      <c r="I2" s="42"/>
      <c r="J2" s="37"/>
      <c r="K2" s="37"/>
      <c r="L2" s="37"/>
      <c r="M2" s="37"/>
      <c r="N2" s="37"/>
      <c r="O2" s="37"/>
      <c r="P2" s="37"/>
      <c r="Q2" s="170"/>
      <c r="R2" s="327"/>
      <c r="S2" s="275"/>
      <c r="T2" s="275"/>
      <c r="U2" s="275"/>
      <c r="V2" s="123"/>
      <c r="W2" s="123"/>
      <c r="X2" s="124"/>
      <c r="Y2" s="124"/>
      <c r="Z2" s="124"/>
      <c r="AA2" s="124"/>
      <c r="AB2" s="124"/>
      <c r="AC2" s="124"/>
      <c r="AD2" s="124"/>
      <c r="AE2" s="124"/>
      <c r="AF2" s="124"/>
      <c r="AG2" s="124"/>
      <c r="AH2" s="124"/>
    </row>
    <row r="3" spans="1:37" ht="18.75" customHeight="1" x14ac:dyDescent="0.2">
      <c r="A3" s="171"/>
      <c r="B3" s="37"/>
      <c r="C3" s="37"/>
      <c r="D3" s="37"/>
      <c r="E3" s="37"/>
      <c r="F3" s="37"/>
      <c r="G3" s="37"/>
      <c r="H3" s="37"/>
      <c r="I3" s="42"/>
      <c r="J3" s="37"/>
      <c r="K3" s="37"/>
      <c r="L3" s="37"/>
      <c r="M3" s="37"/>
      <c r="N3" s="37"/>
      <c r="O3" s="37"/>
      <c r="P3" s="37"/>
      <c r="Q3" s="170"/>
      <c r="R3" s="327"/>
      <c r="S3" s="275"/>
      <c r="T3" s="275"/>
      <c r="U3" s="275"/>
      <c r="V3" s="123"/>
      <c r="W3" s="123"/>
      <c r="X3" s="124"/>
      <c r="Y3" s="124"/>
      <c r="Z3" s="124"/>
      <c r="AA3" s="124"/>
      <c r="AB3" s="124"/>
      <c r="AC3" s="124"/>
      <c r="AD3" s="124"/>
      <c r="AE3" s="124"/>
      <c r="AF3" s="124"/>
      <c r="AG3" s="124"/>
      <c r="AH3" s="124"/>
    </row>
    <row r="4" spans="1:37" ht="9" customHeight="1" x14ac:dyDescent="0.2">
      <c r="A4" s="165"/>
      <c r="B4" s="166"/>
      <c r="C4" s="166"/>
      <c r="D4" s="166"/>
      <c r="E4" s="166"/>
      <c r="F4" s="166"/>
      <c r="G4" s="166"/>
      <c r="H4" s="166"/>
      <c r="I4" s="166"/>
      <c r="J4" s="166"/>
      <c r="K4" s="166"/>
      <c r="L4" s="166"/>
      <c r="M4" s="166"/>
      <c r="N4" s="166"/>
      <c r="O4" s="166"/>
      <c r="P4" s="166"/>
      <c r="Q4" s="299"/>
      <c r="R4" s="237"/>
      <c r="X4" s="117"/>
      <c r="Y4" s="117"/>
      <c r="AA4" s="116"/>
      <c r="AB4" s="116"/>
    </row>
    <row r="5" spans="1:37" s="118" customFormat="1" ht="15" x14ac:dyDescent="0.2">
      <c r="A5" s="172"/>
      <c r="B5" s="94" t="s">
        <v>99</v>
      </c>
      <c r="C5" s="306"/>
      <c r="D5" s="306"/>
      <c r="E5" s="306"/>
      <c r="F5" s="306"/>
      <c r="G5" s="306"/>
      <c r="H5" s="306"/>
      <c r="I5" s="306"/>
      <c r="J5" s="306"/>
      <c r="K5" s="306"/>
      <c r="L5" s="306"/>
      <c r="M5" s="306"/>
      <c r="N5" s="97"/>
      <c r="O5" s="97"/>
      <c r="P5" s="44"/>
      <c r="Q5" s="300"/>
      <c r="R5" s="238"/>
      <c r="S5" s="126" t="e">
        <f>VLOOKUP(T5,$S$8:$T$29,2,FALSE)</f>
        <v>#N/A</v>
      </c>
      <c r="T5" s="119" t="str">
        <f>Home!B5</f>
        <v>(None)</v>
      </c>
      <c r="U5" s="325" t="str">
        <f>"Selected LA- "&amp;T5</f>
        <v>Selected LA- (None)</v>
      </c>
      <c r="V5" s="275"/>
      <c r="X5" s="121"/>
      <c r="Y5" s="323"/>
      <c r="Z5" s="121"/>
      <c r="AI5" s="280"/>
      <c r="AJ5" s="280"/>
      <c r="AK5" s="280"/>
    </row>
    <row r="6" spans="1:37" ht="30.75" customHeight="1" x14ac:dyDescent="0.2">
      <c r="A6" s="171"/>
      <c r="B6" s="790" t="s">
        <v>97</v>
      </c>
      <c r="C6" s="845"/>
      <c r="D6" s="845"/>
      <c r="E6" s="845"/>
      <c r="F6" s="845"/>
      <c r="G6" s="845"/>
      <c r="H6" s="845"/>
      <c r="I6" s="845"/>
      <c r="J6" s="845"/>
      <c r="K6" s="845"/>
      <c r="L6" s="845"/>
      <c r="M6" s="845"/>
      <c r="N6" s="845"/>
      <c r="O6" s="845"/>
      <c r="P6" s="37"/>
      <c r="Q6" s="321"/>
      <c r="R6" s="237"/>
      <c r="U6" s="118"/>
      <c r="V6" s="280"/>
      <c r="W6" s="118"/>
      <c r="X6" s="118"/>
      <c r="Y6" s="275"/>
    </row>
    <row r="7" spans="1:37" ht="37.5" customHeight="1" x14ac:dyDescent="0.2">
      <c r="A7" s="171"/>
      <c r="B7" s="591" t="s">
        <v>211</v>
      </c>
      <c r="C7" s="110" t="s">
        <v>95</v>
      </c>
      <c r="D7" s="111" t="s">
        <v>96</v>
      </c>
      <c r="E7" s="112" t="s">
        <v>100</v>
      </c>
      <c r="F7" s="68"/>
      <c r="G7" s="68"/>
      <c r="H7" s="68"/>
      <c r="I7" s="68"/>
      <c r="J7" s="68"/>
      <c r="K7" s="307"/>
      <c r="L7" s="67"/>
      <c r="M7" s="67"/>
      <c r="N7" s="67"/>
      <c r="O7" s="37"/>
      <c r="P7" s="37"/>
      <c r="Q7" s="321"/>
      <c r="R7" s="237"/>
      <c r="V7" s="275"/>
      <c r="Y7" s="275"/>
    </row>
    <row r="8" spans="1:37" ht="12.75" customHeight="1" x14ac:dyDescent="0.2">
      <c r="A8" s="610" t="e">
        <f>VLOOKUP(B8,Sheet1!$B$4:$C$25,2,FALSE)</f>
        <v>#N/A</v>
      </c>
      <c r="B8" s="69" t="s">
        <v>1</v>
      </c>
      <c r="C8" s="113">
        <v>11</v>
      </c>
      <c r="D8" s="114">
        <v>23799</v>
      </c>
      <c r="E8" s="115">
        <f>D8*(C8/100)</f>
        <v>2617.89</v>
      </c>
      <c r="F8" s="307"/>
      <c r="G8" s="307"/>
      <c r="H8" s="70"/>
      <c r="I8" s="44"/>
      <c r="J8" s="44"/>
      <c r="K8" s="44"/>
      <c r="L8" s="66"/>
      <c r="M8" s="67"/>
      <c r="N8" s="66"/>
      <c r="O8" s="37"/>
      <c r="P8" s="37"/>
      <c r="Q8" s="321"/>
      <c r="R8" s="237"/>
      <c r="S8" s="127" t="s">
        <v>1</v>
      </c>
      <c r="T8" s="122">
        <v>1</v>
      </c>
      <c r="U8" s="326" t="str">
        <f>IF(B8=$T$5,C8," ")</f>
        <v xml:space="preserve"> </v>
      </c>
      <c r="V8" s="275"/>
      <c r="X8" s="117"/>
      <c r="Y8" s="324"/>
      <c r="AA8" s="116"/>
      <c r="AB8" s="116"/>
    </row>
    <row r="9" spans="1:37" ht="12.75" customHeight="1" x14ac:dyDescent="0.2">
      <c r="A9" s="610" t="e">
        <f>VLOOKUP(B9,Sheet1!$B$4:$C$25,2,FALSE)</f>
        <v>#N/A</v>
      </c>
      <c r="B9" s="71" t="s">
        <v>47</v>
      </c>
      <c r="C9" s="113">
        <v>18.3</v>
      </c>
      <c r="D9" s="114">
        <v>44814</v>
      </c>
      <c r="E9" s="115">
        <f t="shared" ref="E9:E29" si="0">D9*(C9/100)</f>
        <v>8200.9619999999995</v>
      </c>
      <c r="F9" s="307"/>
      <c r="G9" s="307"/>
      <c r="H9" s="70"/>
      <c r="I9" s="72"/>
      <c r="J9" s="44"/>
      <c r="K9" s="37"/>
      <c r="L9" s="37"/>
      <c r="M9" s="37"/>
      <c r="N9" s="37"/>
      <c r="O9" s="37"/>
      <c r="P9" s="37"/>
      <c r="Q9" s="321"/>
      <c r="R9" s="237"/>
      <c r="S9" s="127" t="s">
        <v>47</v>
      </c>
      <c r="T9" s="122">
        <v>2</v>
      </c>
      <c r="U9" s="326" t="str">
        <f t="shared" ref="U9:U29" si="1">IF(B9=$T$5,C9," ")</f>
        <v xml:space="preserve"> </v>
      </c>
      <c r="V9" s="275"/>
      <c r="X9" s="117"/>
      <c r="Y9" s="324"/>
      <c r="AA9" s="116"/>
      <c r="AB9" s="116"/>
    </row>
    <row r="10" spans="1:37" ht="12.75" customHeight="1" x14ac:dyDescent="0.2">
      <c r="A10" s="610" t="e">
        <f>VLOOKUP(B10,Sheet1!$B$4:$C$25,2,FALSE)</f>
        <v>#N/A</v>
      </c>
      <c r="B10" s="71" t="s">
        <v>11</v>
      </c>
      <c r="C10" s="113">
        <v>9.8000000000000007</v>
      </c>
      <c r="D10" s="114">
        <v>103548</v>
      </c>
      <c r="E10" s="115">
        <f t="shared" si="0"/>
        <v>10147.704</v>
      </c>
      <c r="F10" s="307"/>
      <c r="G10" s="70"/>
      <c r="H10" s="70"/>
      <c r="I10" s="44"/>
      <c r="J10" s="44"/>
      <c r="K10" s="37"/>
      <c r="L10" s="66"/>
      <c r="M10" s="67"/>
      <c r="N10" s="66"/>
      <c r="O10" s="37"/>
      <c r="P10" s="37"/>
      <c r="Q10" s="321"/>
      <c r="R10" s="237"/>
      <c r="S10" s="127" t="s">
        <v>11</v>
      </c>
      <c r="T10" s="122">
        <v>3</v>
      </c>
      <c r="U10" s="326" t="str">
        <f t="shared" si="1"/>
        <v xml:space="preserve"> </v>
      </c>
      <c r="V10" s="275"/>
      <c r="X10" s="117"/>
      <c r="Y10" s="324"/>
      <c r="AA10" s="116"/>
      <c r="AB10" s="116"/>
    </row>
    <row r="11" spans="1:37" ht="12.75" customHeight="1" x14ac:dyDescent="0.2">
      <c r="A11" s="610" t="e">
        <f>VLOOKUP(B11,Sheet1!$B$4:$C$25,2,FALSE)</f>
        <v>#N/A</v>
      </c>
      <c r="B11" s="71" t="s">
        <v>5</v>
      </c>
      <c r="C11" s="113">
        <v>17.399999999999999</v>
      </c>
      <c r="D11" s="114">
        <v>91918</v>
      </c>
      <c r="E11" s="115">
        <f t="shared" si="0"/>
        <v>15993.731999999998</v>
      </c>
      <c r="F11" s="307"/>
      <c r="G11" s="307"/>
      <c r="H11" s="307"/>
      <c r="I11" s="44"/>
      <c r="J11" s="44"/>
      <c r="K11" s="37"/>
      <c r="L11" s="66"/>
      <c r="M11" s="67"/>
      <c r="N11" s="66"/>
      <c r="O11" s="37"/>
      <c r="P11" s="37"/>
      <c r="Q11" s="321"/>
      <c r="R11" s="237"/>
      <c r="S11" s="127" t="s">
        <v>5</v>
      </c>
      <c r="T11" s="122">
        <v>4</v>
      </c>
      <c r="U11" s="326" t="str">
        <f t="shared" si="1"/>
        <v xml:space="preserve"> </v>
      </c>
      <c r="V11" s="275"/>
      <c r="X11" s="117"/>
      <c r="Y11" s="324"/>
      <c r="AA11" s="116"/>
      <c r="AB11" s="116"/>
    </row>
    <row r="12" spans="1:37" ht="12.75" customHeight="1" x14ac:dyDescent="0.2">
      <c r="A12" s="610" t="e">
        <f>VLOOKUP(B12,Sheet1!$B$4:$C$25,2,FALSE)</f>
        <v>#N/A</v>
      </c>
      <c r="B12" s="71" t="s">
        <v>7</v>
      </c>
      <c r="C12" s="113">
        <v>11.799999999999999</v>
      </c>
      <c r="D12" s="114">
        <v>247800</v>
      </c>
      <c r="E12" s="115">
        <f t="shared" si="0"/>
        <v>29240.399999999998</v>
      </c>
      <c r="F12" s="307"/>
      <c r="G12" s="307"/>
      <c r="H12" s="307"/>
      <c r="I12" s="44"/>
      <c r="J12" s="44"/>
      <c r="K12" s="37"/>
      <c r="L12" s="66"/>
      <c r="M12" s="67"/>
      <c r="N12" s="66"/>
      <c r="O12" s="37"/>
      <c r="P12" s="37"/>
      <c r="Q12" s="321"/>
      <c r="R12" s="237"/>
      <c r="S12" s="127" t="s">
        <v>7</v>
      </c>
      <c r="T12" s="122">
        <v>5</v>
      </c>
      <c r="U12" s="326" t="str">
        <f t="shared" si="1"/>
        <v xml:space="preserve"> </v>
      </c>
      <c r="V12" s="275"/>
      <c r="X12" s="117"/>
      <c r="Y12" s="324"/>
      <c r="AA12" s="116"/>
      <c r="AB12" s="116"/>
    </row>
    <row r="13" spans="1:37" ht="12.75" customHeight="1" x14ac:dyDescent="0.2">
      <c r="A13" s="610" t="e">
        <f>VLOOKUP(B13,Sheet1!$B$4:$C$25,2,FALSE)</f>
        <v>#N/A</v>
      </c>
      <c r="B13" s="71" t="s">
        <v>2</v>
      </c>
      <c r="C13" s="113">
        <v>20.399999999999999</v>
      </c>
      <c r="D13" s="114">
        <v>22502</v>
      </c>
      <c r="E13" s="115">
        <f t="shared" si="0"/>
        <v>4590.4079999999994</v>
      </c>
      <c r="F13" s="307"/>
      <c r="G13" s="307"/>
      <c r="H13" s="307"/>
      <c r="I13" s="44"/>
      <c r="J13" s="44"/>
      <c r="K13" s="37"/>
      <c r="L13" s="66"/>
      <c r="M13" s="67"/>
      <c r="N13" s="66"/>
      <c r="O13" s="37"/>
      <c r="P13" s="37"/>
      <c r="Q13" s="321"/>
      <c r="R13" s="237"/>
      <c r="S13" s="127" t="s">
        <v>2</v>
      </c>
      <c r="T13" s="122">
        <v>6</v>
      </c>
      <c r="U13" s="326" t="str">
        <f t="shared" si="1"/>
        <v xml:space="preserve"> </v>
      </c>
      <c r="V13" s="275"/>
      <c r="X13" s="117"/>
      <c r="Y13" s="324"/>
      <c r="AA13" s="116"/>
      <c r="AB13" s="116"/>
    </row>
    <row r="14" spans="1:37" ht="12.75" customHeight="1" x14ac:dyDescent="0.2">
      <c r="A14" s="610" t="e">
        <f>VLOOKUP(B14,Sheet1!$B$4:$C$25,2,FALSE)</f>
        <v>#N/A</v>
      </c>
      <c r="B14" s="71" t="s">
        <v>12</v>
      </c>
      <c r="C14" s="113">
        <v>17.8</v>
      </c>
      <c r="D14" s="114">
        <v>286168</v>
      </c>
      <c r="E14" s="115">
        <f t="shared" si="0"/>
        <v>50937.904000000002</v>
      </c>
      <c r="F14" s="70"/>
      <c r="G14" s="70"/>
      <c r="H14" s="307"/>
      <c r="I14" s="44"/>
      <c r="J14" s="44"/>
      <c r="K14" s="37"/>
      <c r="L14" s="66"/>
      <c r="M14" s="67"/>
      <c r="N14" s="66"/>
      <c r="O14" s="37"/>
      <c r="P14" s="37"/>
      <c r="Q14" s="321"/>
      <c r="R14" s="237"/>
      <c r="S14" s="127" t="s">
        <v>12</v>
      </c>
      <c r="T14" s="122">
        <v>7</v>
      </c>
      <c r="U14" s="326" t="str">
        <f t="shared" si="1"/>
        <v xml:space="preserve"> </v>
      </c>
      <c r="V14" s="275"/>
      <c r="X14" s="117"/>
      <c r="Y14" s="324"/>
      <c r="AA14" s="116"/>
      <c r="AB14" s="116"/>
    </row>
    <row r="15" spans="1:37" ht="12.75" customHeight="1" x14ac:dyDescent="0.2">
      <c r="A15" s="610" t="e">
        <f>VLOOKUP(B15,Sheet1!$B$4:$C$25,2,FALSE)</f>
        <v>#N/A</v>
      </c>
      <c r="B15" s="71" t="s">
        <v>3</v>
      </c>
      <c r="C15" s="113">
        <v>22</v>
      </c>
      <c r="D15" s="114">
        <v>54280</v>
      </c>
      <c r="E15" s="115">
        <f t="shared" si="0"/>
        <v>11941.6</v>
      </c>
      <c r="F15" s="307"/>
      <c r="G15" s="307"/>
      <c r="H15" s="307"/>
      <c r="I15" s="44"/>
      <c r="J15" s="44"/>
      <c r="K15" s="37"/>
      <c r="L15" s="66"/>
      <c r="M15" s="67"/>
      <c r="N15" s="66"/>
      <c r="O15" s="37"/>
      <c r="P15" s="37"/>
      <c r="Q15" s="321"/>
      <c r="R15" s="237"/>
      <c r="S15" s="127" t="s">
        <v>3</v>
      </c>
      <c r="T15" s="122">
        <v>8</v>
      </c>
      <c r="U15" s="326" t="str">
        <f t="shared" si="1"/>
        <v xml:space="preserve"> </v>
      </c>
      <c r="V15" s="275"/>
      <c r="X15" s="117"/>
      <c r="Y15" s="324"/>
      <c r="AA15" s="116"/>
      <c r="AB15" s="116"/>
    </row>
    <row r="16" spans="1:37" ht="12.75" customHeight="1" x14ac:dyDescent="0.2">
      <c r="A16" s="610" t="e">
        <f>VLOOKUP(B16,Sheet1!$B$4:$C$25,2,FALSE)</f>
        <v>#N/A</v>
      </c>
      <c r="B16" s="71" t="s">
        <v>13</v>
      </c>
      <c r="C16" s="113">
        <v>19.7</v>
      </c>
      <c r="D16" s="114">
        <v>56637</v>
      </c>
      <c r="E16" s="115">
        <f t="shared" si="0"/>
        <v>11157.489</v>
      </c>
      <c r="F16" s="307"/>
      <c r="G16" s="307"/>
      <c r="H16" s="307"/>
      <c r="I16" s="44"/>
      <c r="J16" s="44"/>
      <c r="K16" s="37"/>
      <c r="L16" s="66"/>
      <c r="M16" s="67"/>
      <c r="N16" s="66"/>
      <c r="O16" s="37"/>
      <c r="P16" s="37"/>
      <c r="Q16" s="321"/>
      <c r="R16" s="237"/>
      <c r="S16" s="127" t="s">
        <v>13</v>
      </c>
      <c r="T16" s="122">
        <v>9</v>
      </c>
      <c r="U16" s="326" t="str">
        <f t="shared" si="1"/>
        <v xml:space="preserve"> </v>
      </c>
      <c r="V16" s="275"/>
      <c r="X16" s="117"/>
      <c r="Y16" s="324"/>
      <c r="AA16" s="116"/>
      <c r="AB16" s="116"/>
    </row>
    <row r="17" spans="1:28" ht="12.75" customHeight="1" x14ac:dyDescent="0.2">
      <c r="A17" s="610" t="e">
        <f>VLOOKUP(B17,Sheet1!$B$4:$C$25,2,FALSE)</f>
        <v>#N/A</v>
      </c>
      <c r="B17" s="71" t="s">
        <v>14</v>
      </c>
      <c r="C17" s="113">
        <v>11.799999999999999</v>
      </c>
      <c r="D17" s="114">
        <v>123975</v>
      </c>
      <c r="E17" s="115">
        <f t="shared" si="0"/>
        <v>14629.05</v>
      </c>
      <c r="F17" s="307"/>
      <c r="G17" s="307"/>
      <c r="H17" s="307"/>
      <c r="I17" s="44"/>
      <c r="J17" s="44"/>
      <c r="K17" s="37"/>
      <c r="L17" s="66"/>
      <c r="M17" s="67"/>
      <c r="N17" s="66"/>
      <c r="O17" s="37"/>
      <c r="P17" s="37"/>
      <c r="Q17" s="321"/>
      <c r="R17" s="237"/>
      <c r="S17" s="127" t="s">
        <v>14</v>
      </c>
      <c r="T17" s="122">
        <v>10</v>
      </c>
      <c r="U17" s="326" t="str">
        <f t="shared" si="1"/>
        <v xml:space="preserve"> </v>
      </c>
      <c r="V17" s="275"/>
      <c r="X17" s="117"/>
      <c r="Y17" s="324"/>
      <c r="AA17" s="116"/>
      <c r="AB17" s="116"/>
    </row>
    <row r="18" spans="1:28" ht="12.75" customHeight="1" x14ac:dyDescent="0.2">
      <c r="A18" s="610" t="e">
        <f>VLOOKUP(B18,Sheet1!$B$4:$C$25,2,FALSE)</f>
        <v>#N/A</v>
      </c>
      <c r="B18" s="71" t="s">
        <v>15</v>
      </c>
      <c r="C18" s="113">
        <v>23.799999999999997</v>
      </c>
      <c r="D18" s="114">
        <v>37912</v>
      </c>
      <c r="E18" s="115">
        <f t="shared" si="0"/>
        <v>9023.0559999999987</v>
      </c>
      <c r="F18" s="307"/>
      <c r="G18" s="307"/>
      <c r="H18" s="307"/>
      <c r="I18" s="44"/>
      <c r="J18" s="44"/>
      <c r="K18" s="37"/>
      <c r="L18" s="66"/>
      <c r="M18" s="67"/>
      <c r="N18" s="66"/>
      <c r="O18" s="37"/>
      <c r="P18" s="37"/>
      <c r="Q18" s="321"/>
      <c r="R18" s="237"/>
      <c r="S18" s="127" t="s">
        <v>15</v>
      </c>
      <c r="T18" s="122">
        <v>11</v>
      </c>
      <c r="U18" s="326" t="str">
        <f t="shared" si="1"/>
        <v xml:space="preserve"> </v>
      </c>
      <c r="V18" s="275"/>
      <c r="X18" s="117"/>
      <c r="Y18" s="324"/>
      <c r="AA18" s="116"/>
      <c r="AB18" s="116"/>
    </row>
    <row r="19" spans="1:28" ht="12.75" customHeight="1" x14ac:dyDescent="0.2">
      <c r="A19" s="610" t="e">
        <f>VLOOKUP(B19,Sheet1!$B$4:$C$25,2,FALSE)</f>
        <v>#N/A</v>
      </c>
      <c r="B19" s="71" t="s">
        <v>4</v>
      </c>
      <c r="C19" s="113">
        <v>19.8</v>
      </c>
      <c r="D19" s="114">
        <v>30916</v>
      </c>
      <c r="E19" s="115">
        <f t="shared" si="0"/>
        <v>6121.3680000000004</v>
      </c>
      <c r="F19" s="307"/>
      <c r="G19" s="70"/>
      <c r="H19" s="307"/>
      <c r="I19" s="70"/>
      <c r="J19" s="70"/>
      <c r="K19" s="37"/>
      <c r="L19" s="66"/>
      <c r="M19" s="67"/>
      <c r="N19" s="66"/>
      <c r="O19" s="37"/>
      <c r="P19" s="37"/>
      <c r="Q19" s="321"/>
      <c r="R19" s="237"/>
      <c r="S19" s="127" t="s">
        <v>4</v>
      </c>
      <c r="T19" s="122">
        <v>12</v>
      </c>
      <c r="U19" s="326" t="str">
        <f t="shared" si="1"/>
        <v xml:space="preserve"> </v>
      </c>
      <c r="V19" s="275"/>
      <c r="X19" s="117"/>
      <c r="Y19" s="324"/>
      <c r="AA19" s="116"/>
      <c r="AB19" s="116"/>
    </row>
    <row r="20" spans="1:28" ht="12.75" customHeight="1" x14ac:dyDescent="0.2">
      <c r="A20" s="610" t="e">
        <f>VLOOKUP(B20,Sheet1!$B$4:$C$25,2,FALSE)</f>
        <v>#N/A</v>
      </c>
      <c r="B20" s="71" t="s">
        <v>16</v>
      </c>
      <c r="C20" s="113">
        <v>19.5</v>
      </c>
      <c r="D20" s="114">
        <v>34703</v>
      </c>
      <c r="E20" s="115">
        <f t="shared" si="0"/>
        <v>6767.085</v>
      </c>
      <c r="F20" s="70"/>
      <c r="G20" s="307"/>
      <c r="H20" s="307"/>
      <c r="I20" s="44"/>
      <c r="J20" s="44"/>
      <c r="K20" s="37"/>
      <c r="L20" s="66"/>
      <c r="M20" s="67"/>
      <c r="N20" s="66"/>
      <c r="O20" s="37"/>
      <c r="P20" s="37"/>
      <c r="Q20" s="321"/>
      <c r="R20" s="237"/>
      <c r="S20" s="127" t="s">
        <v>16</v>
      </c>
      <c r="T20" s="122">
        <v>13</v>
      </c>
      <c r="U20" s="326" t="str">
        <f t="shared" si="1"/>
        <v xml:space="preserve"> </v>
      </c>
      <c r="V20" s="275"/>
      <c r="X20" s="117"/>
      <c r="Y20" s="324"/>
      <c r="AA20" s="116"/>
      <c r="AB20" s="116"/>
    </row>
    <row r="21" spans="1:28" ht="12.75" customHeight="1" x14ac:dyDescent="0.2">
      <c r="A21" s="610" t="e">
        <f>VLOOKUP(B21,Sheet1!$B$4:$C$25,2,FALSE)</f>
        <v>#N/A</v>
      </c>
      <c r="B21" s="71" t="s">
        <v>93</v>
      </c>
      <c r="C21" s="113">
        <v>14.8</v>
      </c>
      <c r="D21" s="114">
        <v>94797</v>
      </c>
      <c r="E21" s="115">
        <f t="shared" si="0"/>
        <v>14029.956000000002</v>
      </c>
      <c r="F21" s="70"/>
      <c r="G21" s="307"/>
      <c r="H21" s="307"/>
      <c r="I21" s="44"/>
      <c r="J21" s="44"/>
      <c r="K21" s="37"/>
      <c r="L21" s="66"/>
      <c r="M21" s="67"/>
      <c r="N21" s="66"/>
      <c r="O21" s="37"/>
      <c r="P21" s="37"/>
      <c r="Q21" s="321"/>
      <c r="R21" s="237"/>
      <c r="S21" s="127" t="s">
        <v>93</v>
      </c>
      <c r="T21" s="122">
        <v>14</v>
      </c>
      <c r="U21" s="326" t="str">
        <f t="shared" si="1"/>
        <v xml:space="preserve"> </v>
      </c>
      <c r="V21" s="275"/>
      <c r="X21" s="117"/>
      <c r="Y21" s="324"/>
      <c r="AA21" s="116"/>
      <c r="AB21" s="116"/>
    </row>
    <row r="22" spans="1:28" ht="12.75" customHeight="1" x14ac:dyDescent="0.2">
      <c r="A22" s="610" t="e">
        <f>VLOOKUP(B22,Sheet1!$B$4:$C$25,2,FALSE)</f>
        <v>#N/A</v>
      </c>
      <c r="B22" s="71" t="s">
        <v>17</v>
      </c>
      <c r="C22" s="113">
        <v>25</v>
      </c>
      <c r="D22" s="114">
        <v>42079</v>
      </c>
      <c r="E22" s="115">
        <f t="shared" si="0"/>
        <v>10519.75</v>
      </c>
      <c r="F22" s="307"/>
      <c r="G22" s="307"/>
      <c r="H22" s="307"/>
      <c r="I22" s="44"/>
      <c r="J22" s="44"/>
      <c r="K22" s="37"/>
      <c r="L22" s="66"/>
      <c r="M22" s="67"/>
      <c r="N22" s="66"/>
      <c r="O22" s="37"/>
      <c r="P22" s="37"/>
      <c r="Q22" s="321"/>
      <c r="R22" s="237"/>
      <c r="S22" s="127" t="s">
        <v>17</v>
      </c>
      <c r="T22" s="122">
        <v>15</v>
      </c>
      <c r="U22" s="326" t="str">
        <f t="shared" si="1"/>
        <v xml:space="preserve"> </v>
      </c>
      <c r="V22" s="275"/>
      <c r="X22" s="117"/>
      <c r="Y22" s="324"/>
      <c r="AA22" s="116"/>
      <c r="AB22" s="116"/>
    </row>
    <row r="23" spans="1:28" ht="12.75" customHeight="1" x14ac:dyDescent="0.2">
      <c r="A23" s="610" t="e">
        <f>VLOOKUP(B23,Sheet1!$B$4:$C$25,2,FALSE)</f>
        <v>#N/A</v>
      </c>
      <c r="B23" s="71" t="s">
        <v>8</v>
      </c>
      <c r="C23" s="113">
        <v>9.7000000000000011</v>
      </c>
      <c r="D23" s="114">
        <v>221989</v>
      </c>
      <c r="E23" s="115">
        <f t="shared" si="0"/>
        <v>21532.933000000005</v>
      </c>
      <c r="F23" s="70"/>
      <c r="G23" s="70"/>
      <c r="H23" s="307"/>
      <c r="I23" s="44"/>
      <c r="J23" s="70"/>
      <c r="K23" s="37"/>
      <c r="L23" s="66"/>
      <c r="M23" s="67"/>
      <c r="N23" s="66"/>
      <c r="O23" s="37"/>
      <c r="P23" s="37"/>
      <c r="Q23" s="321"/>
      <c r="R23" s="237"/>
      <c r="S23" s="127" t="s">
        <v>8</v>
      </c>
      <c r="T23" s="122">
        <v>16</v>
      </c>
      <c r="U23" s="326" t="str">
        <f t="shared" si="1"/>
        <v xml:space="preserve"> </v>
      </c>
      <c r="V23" s="275"/>
      <c r="X23" s="117"/>
      <c r="Y23" s="324"/>
      <c r="AA23" s="116"/>
      <c r="AB23" s="116"/>
    </row>
    <row r="24" spans="1:28" ht="12.75" customHeight="1" x14ac:dyDescent="0.2">
      <c r="A24" s="610" t="e">
        <f>VLOOKUP(B24,Sheet1!$B$4:$C$25,2,FALSE)</f>
        <v>#N/A</v>
      </c>
      <c r="B24" s="71" t="s">
        <v>123</v>
      </c>
      <c r="C24" s="113">
        <v>17.2</v>
      </c>
      <c r="D24" s="114">
        <v>42184</v>
      </c>
      <c r="E24" s="115">
        <f t="shared" si="0"/>
        <v>7255.6479999999992</v>
      </c>
      <c r="F24" s="70"/>
      <c r="G24" s="70"/>
      <c r="H24" s="307"/>
      <c r="I24" s="44"/>
      <c r="J24" s="70"/>
      <c r="K24" s="37"/>
      <c r="L24" s="66"/>
      <c r="M24" s="67"/>
      <c r="N24" s="66"/>
      <c r="O24" s="37"/>
      <c r="P24" s="37"/>
      <c r="Q24" s="321"/>
      <c r="R24" s="237"/>
      <c r="S24" s="127"/>
      <c r="T24" s="122"/>
      <c r="U24" s="326" t="str">
        <f t="shared" si="1"/>
        <v xml:space="preserve"> </v>
      </c>
      <c r="V24" s="275"/>
      <c r="X24" s="117"/>
      <c r="Y24" s="324"/>
      <c r="AA24" s="116"/>
      <c r="AB24" s="116"/>
    </row>
    <row r="25" spans="1:28" ht="12.75" customHeight="1" x14ac:dyDescent="0.2">
      <c r="A25" s="610" t="e">
        <f>VLOOKUP(B25,Sheet1!$B$4:$C$25,2,FALSE)</f>
        <v>#N/A</v>
      </c>
      <c r="B25" s="71" t="s">
        <v>124</v>
      </c>
      <c r="C25" s="113">
        <v>24.1</v>
      </c>
      <c r="D25" s="114">
        <v>21714</v>
      </c>
      <c r="E25" s="115">
        <f t="shared" si="0"/>
        <v>5233.0740000000005</v>
      </c>
      <c r="F25" s="70"/>
      <c r="G25" s="70"/>
      <c r="H25" s="307"/>
      <c r="I25" s="44"/>
      <c r="J25" s="70"/>
      <c r="K25" s="37"/>
      <c r="L25" s="66"/>
      <c r="M25" s="67"/>
      <c r="N25" s="66"/>
      <c r="O25" s="37"/>
      <c r="P25" s="37"/>
      <c r="Q25" s="321"/>
      <c r="R25" s="237"/>
      <c r="S25" s="127"/>
      <c r="T25" s="122"/>
      <c r="U25" s="326" t="str">
        <f t="shared" si="1"/>
        <v xml:space="preserve"> </v>
      </c>
      <c r="V25" s="275"/>
      <c r="X25" s="117"/>
      <c r="Y25" s="324"/>
      <c r="AA25" s="116"/>
      <c r="AB25" s="116"/>
    </row>
    <row r="26" spans="1:28" ht="12.75" customHeight="1" x14ac:dyDescent="0.2">
      <c r="A26" s="610" t="e">
        <f>VLOOKUP(B26,Sheet1!$B$4:$C$25,2,FALSE)</f>
        <v>#N/A</v>
      </c>
      <c r="B26" s="71" t="s">
        <v>18</v>
      </c>
      <c r="C26" s="113">
        <v>10.4</v>
      </c>
      <c r="D26" s="114">
        <v>31302</v>
      </c>
      <c r="E26" s="115">
        <f t="shared" si="0"/>
        <v>3255.4080000000004</v>
      </c>
      <c r="F26" s="70"/>
      <c r="G26" s="70"/>
      <c r="H26" s="307"/>
      <c r="I26" s="70"/>
      <c r="J26" s="44"/>
      <c r="K26" s="37"/>
      <c r="L26" s="66"/>
      <c r="M26" s="67"/>
      <c r="N26" s="66"/>
      <c r="O26" s="37"/>
      <c r="P26" s="37"/>
      <c r="Q26" s="321"/>
      <c r="R26" s="237"/>
      <c r="S26" s="127" t="s">
        <v>18</v>
      </c>
      <c r="T26" s="122">
        <v>17</v>
      </c>
      <c r="U26" s="326" t="str">
        <f t="shared" si="1"/>
        <v xml:space="preserve"> </v>
      </c>
      <c r="V26" s="275"/>
      <c r="X26" s="117"/>
      <c r="Y26" s="324"/>
      <c r="AA26" s="116"/>
      <c r="AB26" s="116"/>
    </row>
    <row r="27" spans="1:28" ht="12.75" customHeight="1" x14ac:dyDescent="0.2">
      <c r="A27" s="610" t="e">
        <f>VLOOKUP(B27,Sheet1!$B$4:$C$25,2,FALSE)</f>
        <v>#N/A</v>
      </c>
      <c r="B27" s="71" t="s">
        <v>6</v>
      </c>
      <c r="C27" s="113">
        <v>12.9</v>
      </c>
      <c r="D27" s="114">
        <v>146958</v>
      </c>
      <c r="E27" s="115">
        <f t="shared" si="0"/>
        <v>18957.582000000002</v>
      </c>
      <c r="F27" s="37"/>
      <c r="G27" s="37"/>
      <c r="H27" s="37"/>
      <c r="I27" s="37"/>
      <c r="J27" s="44"/>
      <c r="K27" s="37"/>
      <c r="L27" s="66"/>
      <c r="M27" s="67"/>
      <c r="N27" s="66"/>
      <c r="O27" s="37"/>
      <c r="P27" s="37"/>
      <c r="Q27" s="321"/>
      <c r="R27" s="237"/>
      <c r="S27" s="127" t="s">
        <v>6</v>
      </c>
      <c r="T27" s="122">
        <v>18</v>
      </c>
      <c r="U27" s="326" t="str">
        <f t="shared" si="1"/>
        <v xml:space="preserve"> </v>
      </c>
      <c r="V27" s="275"/>
      <c r="X27" s="117"/>
      <c r="Y27" s="324"/>
      <c r="AA27" s="116"/>
      <c r="AB27" s="116"/>
    </row>
    <row r="28" spans="1:28" ht="12.75" customHeight="1" x14ac:dyDescent="0.2">
      <c r="A28" s="610" t="e">
        <f>VLOOKUP(B28,Sheet1!$B$4:$C$25,2,FALSE)</f>
        <v>#N/A</v>
      </c>
      <c r="B28" s="71" t="s">
        <v>46</v>
      </c>
      <c r="C28" s="113">
        <v>8.4</v>
      </c>
      <c r="D28" s="114">
        <v>29154</v>
      </c>
      <c r="E28" s="115">
        <f t="shared" si="0"/>
        <v>2448.9360000000001</v>
      </c>
      <c r="F28" s="37"/>
      <c r="G28" s="37"/>
      <c r="H28" s="37"/>
      <c r="I28" s="37"/>
      <c r="J28" s="44"/>
      <c r="K28" s="37"/>
      <c r="L28" s="66"/>
      <c r="M28" s="67"/>
      <c r="N28" s="66"/>
      <c r="O28" s="37"/>
      <c r="P28" s="37"/>
      <c r="Q28" s="321"/>
      <c r="R28" s="237"/>
      <c r="S28" s="127" t="s">
        <v>46</v>
      </c>
      <c r="T28" s="122">
        <v>19</v>
      </c>
      <c r="U28" s="326" t="str">
        <f t="shared" si="1"/>
        <v xml:space="preserve"> </v>
      </c>
      <c r="V28" s="275"/>
      <c r="X28" s="117"/>
      <c r="Y28" s="324"/>
      <c r="AA28" s="116"/>
      <c r="AB28" s="116"/>
    </row>
    <row r="29" spans="1:28" ht="12.75" customHeight="1" x14ac:dyDescent="0.2">
      <c r="A29" s="610" t="e">
        <f>VLOOKUP(B29,Sheet1!$B$4:$C$25,2,FALSE)</f>
        <v>#N/A</v>
      </c>
      <c r="B29" s="71" t="s">
        <v>19</v>
      </c>
      <c r="C29" s="113">
        <v>6.8000000000000007</v>
      </c>
      <c r="D29" s="114">
        <v>31967</v>
      </c>
      <c r="E29" s="115">
        <f t="shared" si="0"/>
        <v>2173.7560000000003</v>
      </c>
      <c r="F29" s="50"/>
      <c r="G29" s="50"/>
      <c r="H29" s="50"/>
      <c r="I29" s="50"/>
      <c r="J29" s="50"/>
      <c r="K29" s="50"/>
      <c r="L29" s="50"/>
      <c r="M29" s="50"/>
      <c r="N29" s="50"/>
      <c r="O29" s="45"/>
      <c r="P29" s="37"/>
      <c r="Q29" s="321"/>
      <c r="R29" s="237"/>
      <c r="S29" s="127" t="s">
        <v>19</v>
      </c>
      <c r="T29" s="122">
        <v>20</v>
      </c>
      <c r="U29" s="326" t="str">
        <f t="shared" si="1"/>
        <v xml:space="preserve"> </v>
      </c>
      <c r="V29" s="275"/>
      <c r="X29" s="117"/>
      <c r="Y29" s="324"/>
      <c r="AA29" s="116"/>
      <c r="AB29" s="116"/>
    </row>
    <row r="30" spans="1:28" ht="12.75" customHeight="1" x14ac:dyDescent="0.2">
      <c r="A30" s="316"/>
      <c r="B30" s="448" t="s">
        <v>69</v>
      </c>
      <c r="C30" s="449">
        <f>E30/D30*100</f>
        <v>14.45223640702325</v>
      </c>
      <c r="D30" s="450">
        <f>SUM(D8:D20,D22:D23,D26:D29)</f>
        <v>1662421</v>
      </c>
      <c r="E30" s="451">
        <f>SUM(E8:E20,E22:E23,E26:E29)</f>
        <v>240257.01299999998</v>
      </c>
      <c r="F30" s="37"/>
      <c r="G30" s="37"/>
      <c r="H30" s="37"/>
      <c r="I30" s="37"/>
      <c r="J30" s="44"/>
      <c r="K30" s="37"/>
      <c r="L30" s="66"/>
      <c r="M30" s="67"/>
      <c r="N30" s="66"/>
      <c r="O30" s="37"/>
      <c r="P30" s="37"/>
      <c r="Q30" s="321"/>
      <c r="R30" s="237"/>
      <c r="X30" s="117"/>
      <c r="Y30" s="324"/>
      <c r="AA30" s="116"/>
      <c r="AB30" s="116"/>
    </row>
    <row r="31" spans="1:28" ht="12.75" customHeight="1" x14ac:dyDescent="0.2">
      <c r="A31" s="368"/>
      <c r="B31" s="444" t="s">
        <v>138</v>
      </c>
      <c r="C31" s="445">
        <f>E31/D31*100</f>
        <v>19.902611588091716</v>
      </c>
      <c r="D31" s="446">
        <v>10130158</v>
      </c>
      <c r="E31" s="447">
        <v>2016166</v>
      </c>
      <c r="F31" s="37"/>
      <c r="G31" s="37"/>
      <c r="H31" s="37"/>
      <c r="I31" s="37"/>
      <c r="J31" s="44"/>
      <c r="K31" s="37"/>
      <c r="L31" s="66"/>
      <c r="M31" s="67"/>
      <c r="N31" s="66"/>
      <c r="O31" s="37"/>
      <c r="P31" s="37"/>
      <c r="Q31" s="321"/>
      <c r="R31" s="237"/>
      <c r="X31" s="117"/>
      <c r="Y31" s="324"/>
      <c r="AA31" s="116"/>
      <c r="AB31" s="116"/>
    </row>
    <row r="32" spans="1:28" ht="18" customHeight="1" x14ac:dyDescent="0.2">
      <c r="A32" s="171"/>
      <c r="B32" s="851" t="s">
        <v>101</v>
      </c>
      <c r="C32" s="851"/>
      <c r="D32" s="851"/>
      <c r="E32" s="851"/>
      <c r="F32" s="148"/>
      <c r="G32" s="148"/>
      <c r="H32" s="148"/>
      <c r="I32" s="148"/>
      <c r="J32" s="148"/>
      <c r="K32" s="148"/>
      <c r="L32" s="148"/>
      <c r="M32" s="148"/>
      <c r="N32" s="148"/>
      <c r="O32" s="148"/>
      <c r="P32" s="37"/>
      <c r="Q32" s="321"/>
      <c r="R32" s="237"/>
    </row>
    <row r="33" spans="1:37" ht="11.25" customHeight="1" x14ac:dyDescent="0.2">
      <c r="A33" s="171"/>
      <c r="B33" s="852"/>
      <c r="C33" s="852"/>
      <c r="D33" s="852"/>
      <c r="E33" s="852"/>
      <c r="F33" s="148"/>
      <c r="G33" s="148"/>
      <c r="H33" s="148"/>
      <c r="I33" s="148"/>
      <c r="J33" s="148"/>
      <c r="K33" s="148"/>
      <c r="L33" s="148"/>
      <c r="M33" s="148"/>
      <c r="N33" s="148"/>
      <c r="O33" s="148"/>
      <c r="P33" s="37"/>
      <c r="Q33" s="321"/>
      <c r="R33" s="237"/>
    </row>
    <row r="34" spans="1:37" ht="11.25" customHeight="1" x14ac:dyDescent="0.2">
      <c r="A34" s="171"/>
      <c r="B34" s="852"/>
      <c r="C34" s="852"/>
      <c r="D34" s="852"/>
      <c r="E34" s="852"/>
      <c r="F34" s="148"/>
      <c r="G34" s="148"/>
      <c r="H34" s="148"/>
      <c r="I34" s="148"/>
      <c r="J34" s="148"/>
      <c r="K34" s="148"/>
      <c r="L34" s="148"/>
      <c r="M34" s="148"/>
      <c r="N34" s="148"/>
      <c r="O34" s="148"/>
      <c r="P34" s="37"/>
      <c r="Q34" s="321"/>
      <c r="R34" s="237"/>
    </row>
    <row r="35" spans="1:37" ht="11.25" customHeight="1" x14ac:dyDescent="0.2">
      <c r="A35" s="171"/>
      <c r="B35" s="852"/>
      <c r="C35" s="852"/>
      <c r="D35" s="852"/>
      <c r="E35" s="852"/>
      <c r="F35" s="88"/>
      <c r="G35" s="88"/>
      <c r="H35" s="88"/>
      <c r="I35" s="88"/>
      <c r="J35" s="88"/>
      <c r="K35" s="88"/>
      <c r="L35" s="88"/>
      <c r="M35" s="88"/>
      <c r="N35" s="88"/>
      <c r="O35" s="88"/>
      <c r="P35" s="37"/>
      <c r="Q35" s="321"/>
      <c r="R35" s="237"/>
    </row>
    <row r="36" spans="1:37" ht="7.5" customHeight="1" x14ac:dyDescent="0.2">
      <c r="A36" s="316"/>
      <c r="B36" s="37"/>
      <c r="C36" s="66"/>
      <c r="D36" s="73"/>
      <c r="E36" s="66"/>
      <c r="F36" s="37"/>
      <c r="G36" s="37"/>
      <c r="H36" s="37"/>
      <c r="I36" s="37"/>
      <c r="J36" s="44"/>
      <c r="K36" s="37"/>
      <c r="L36" s="66"/>
      <c r="M36" s="67"/>
      <c r="N36" s="66"/>
      <c r="O36" s="37"/>
      <c r="P36" s="37"/>
      <c r="Q36" s="321"/>
      <c r="R36" s="237"/>
    </row>
    <row r="37" spans="1:37" ht="9" customHeight="1" x14ac:dyDescent="0.2">
      <c r="A37" s="850"/>
      <c r="B37" s="845"/>
      <c r="C37" s="845"/>
      <c r="D37" s="845"/>
      <c r="E37" s="845"/>
      <c r="F37" s="845"/>
      <c r="G37" s="845"/>
      <c r="H37" s="845"/>
      <c r="I37" s="845"/>
      <c r="J37" s="845"/>
      <c r="K37" s="845"/>
      <c r="L37" s="845"/>
      <c r="M37" s="845"/>
      <c r="N37" s="845"/>
      <c r="O37" s="845"/>
      <c r="P37" s="845"/>
      <c r="Q37" s="321"/>
      <c r="R37" s="237"/>
    </row>
    <row r="38" spans="1:37" ht="8.25" customHeight="1" x14ac:dyDescent="0.2">
      <c r="A38" s="848"/>
      <c r="B38" s="849"/>
      <c r="C38" s="849"/>
      <c r="D38" s="849"/>
      <c r="E38" s="849"/>
      <c r="F38" s="849"/>
      <c r="G38" s="849"/>
      <c r="H38" s="849"/>
      <c r="I38" s="849"/>
      <c r="J38" s="849"/>
      <c r="K38" s="849"/>
      <c r="L38" s="849"/>
      <c r="M38" s="849"/>
      <c r="N38" s="849"/>
      <c r="O38" s="849"/>
      <c r="P38" s="849"/>
      <c r="Q38" s="322"/>
      <c r="R38" s="237"/>
    </row>
    <row r="39" spans="1:37" ht="11.25" customHeight="1" x14ac:dyDescent="0.2">
      <c r="A39" s="131"/>
      <c r="B39" s="37"/>
      <c r="C39" s="37"/>
      <c r="D39" s="37"/>
      <c r="E39" s="37"/>
      <c r="F39" s="37"/>
      <c r="G39" s="37"/>
      <c r="H39" s="42"/>
      <c r="I39" s="37"/>
      <c r="J39" s="37"/>
      <c r="K39" s="37"/>
      <c r="L39" s="37"/>
      <c r="M39" s="37"/>
      <c r="N39" s="37"/>
      <c r="O39" s="37"/>
      <c r="P39" s="37"/>
      <c r="Q39" s="88"/>
      <c r="R39" s="237"/>
      <c r="T39" s="123"/>
      <c r="U39" s="124"/>
      <c r="V39" s="124"/>
      <c r="W39" s="124"/>
      <c r="X39" s="124"/>
      <c r="Y39" s="124"/>
      <c r="Z39" s="124"/>
      <c r="AA39" s="124"/>
      <c r="AB39" s="125"/>
      <c r="AC39" s="124"/>
      <c r="AD39" s="124"/>
      <c r="AG39" s="117"/>
    </row>
    <row r="40" spans="1:37" ht="11.25" customHeight="1" x14ac:dyDescent="0.2">
      <c r="A40" s="131"/>
      <c r="B40" s="37"/>
      <c r="C40" s="37"/>
      <c r="D40" s="37"/>
      <c r="E40" s="37"/>
      <c r="F40" s="37"/>
      <c r="G40" s="37"/>
      <c r="H40" s="42"/>
      <c r="I40" s="37"/>
      <c r="J40" s="37"/>
      <c r="K40" s="37"/>
      <c r="L40" s="37"/>
      <c r="M40" s="37"/>
      <c r="N40" s="37"/>
      <c r="O40" s="37"/>
      <c r="P40" s="37"/>
      <c r="Q40" s="88"/>
      <c r="R40" s="237"/>
      <c r="T40" s="123"/>
      <c r="U40" s="124"/>
      <c r="V40" s="124"/>
      <c r="W40" s="124"/>
      <c r="X40" s="124"/>
      <c r="Y40" s="124"/>
      <c r="Z40" s="124"/>
      <c r="AA40" s="124"/>
      <c r="AB40" s="125"/>
      <c r="AC40" s="124"/>
      <c r="AD40" s="124"/>
      <c r="AG40" s="117"/>
    </row>
    <row r="41" spans="1:37" ht="11.25" customHeight="1" x14ac:dyDescent="0.2">
      <c r="A41" s="131"/>
      <c r="B41" s="846" t="s">
        <v>81</v>
      </c>
      <c r="C41" s="44"/>
      <c r="D41" s="44"/>
      <c r="E41" s="37"/>
      <c r="F41" s="37"/>
      <c r="G41" s="37"/>
      <c r="H41" s="42"/>
      <c r="I41" s="37"/>
      <c r="J41" s="37"/>
      <c r="K41" s="37"/>
      <c r="L41" s="37"/>
      <c r="M41" s="37"/>
      <c r="N41" s="37"/>
      <c r="O41" s="37"/>
      <c r="P41" s="37"/>
      <c r="Q41" s="88"/>
      <c r="R41" s="237"/>
      <c r="T41" s="123"/>
      <c r="U41" s="124"/>
      <c r="V41" s="124"/>
      <c r="W41" s="124"/>
      <c r="X41" s="124"/>
      <c r="Y41" s="124"/>
      <c r="Z41" s="124"/>
      <c r="AA41" s="124"/>
      <c r="AB41" s="125"/>
      <c r="AC41" s="124"/>
      <c r="AD41" s="124"/>
      <c r="AG41" s="117"/>
    </row>
    <row r="42" spans="1:37" ht="11.25" customHeight="1" x14ac:dyDescent="0.2">
      <c r="A42" s="131"/>
      <c r="B42" s="847"/>
      <c r="C42" s="37"/>
      <c r="D42" s="37"/>
      <c r="E42" s="37"/>
      <c r="F42" s="37"/>
      <c r="G42" s="37"/>
      <c r="H42" s="42"/>
      <c r="I42" s="37"/>
      <c r="J42" s="37"/>
      <c r="K42" s="37"/>
      <c r="L42" s="37"/>
      <c r="M42" s="37"/>
      <c r="N42" s="37"/>
      <c r="O42" s="37"/>
      <c r="P42" s="37"/>
      <c r="Q42" s="88"/>
      <c r="R42" s="237"/>
      <c r="T42" s="123"/>
      <c r="U42" s="124"/>
      <c r="V42" s="124"/>
      <c r="W42" s="124"/>
      <c r="X42" s="124"/>
      <c r="Y42" s="124"/>
      <c r="Z42" s="124"/>
      <c r="AA42" s="124"/>
      <c r="AB42" s="125"/>
      <c r="AC42" s="124"/>
      <c r="AD42" s="124"/>
      <c r="AE42" s="117"/>
      <c r="AF42" s="117"/>
      <c r="AG42" s="117"/>
    </row>
    <row r="43" spans="1:37" ht="11.25" customHeight="1" x14ac:dyDescent="0.2">
      <c r="A43" s="131"/>
      <c r="B43" s="843" t="s">
        <v>80</v>
      </c>
      <c r="C43" s="844"/>
      <c r="D43" s="844"/>
      <c r="E43" s="844"/>
      <c r="F43" s="37"/>
      <c r="G43" s="37"/>
      <c r="H43" s="42"/>
      <c r="I43" s="37"/>
      <c r="J43" s="37"/>
      <c r="K43" s="37"/>
      <c r="L43" s="37"/>
      <c r="M43" s="37"/>
      <c r="N43" s="37"/>
      <c r="O43" s="37"/>
      <c r="P43" s="37"/>
      <c r="Q43" s="88"/>
      <c r="R43" s="237"/>
      <c r="T43" s="123"/>
      <c r="U43" s="124"/>
      <c r="V43" s="124"/>
      <c r="W43" s="124"/>
      <c r="X43" s="124"/>
      <c r="Y43" s="124"/>
      <c r="Z43" s="124"/>
      <c r="AA43" s="124"/>
      <c r="AB43" s="125"/>
      <c r="AC43" s="124"/>
      <c r="AD43" s="124"/>
      <c r="AE43" s="117"/>
      <c r="AF43" s="117"/>
      <c r="AG43" s="117"/>
    </row>
    <row r="44" spans="1:37" ht="11.25" customHeight="1" x14ac:dyDescent="0.2">
      <c r="A44" s="131"/>
      <c r="B44" s="843"/>
      <c r="C44" s="844"/>
      <c r="D44" s="844"/>
      <c r="E44" s="844"/>
      <c r="F44" s="37"/>
      <c r="G44" s="37"/>
      <c r="H44" s="42"/>
      <c r="I44" s="37"/>
      <c r="J44" s="37"/>
      <c r="K44" s="37"/>
      <c r="L44" s="37"/>
      <c r="M44" s="37"/>
      <c r="N44" s="37"/>
      <c r="O44" s="37"/>
      <c r="P44" s="37"/>
      <c r="Q44" s="88"/>
      <c r="R44" s="237"/>
      <c r="T44" s="123"/>
      <c r="U44" s="124"/>
      <c r="V44" s="124"/>
      <c r="W44" s="124"/>
      <c r="X44" s="124"/>
      <c r="Y44" s="124"/>
      <c r="Z44" s="124"/>
      <c r="AA44" s="124"/>
      <c r="AB44" s="125"/>
      <c r="AC44" s="124"/>
      <c r="AD44" s="124"/>
      <c r="AE44" s="121"/>
      <c r="AF44" s="121"/>
      <c r="AG44" s="121"/>
    </row>
    <row r="45" spans="1:37" s="118" customFormat="1" ht="11.25" customHeight="1" x14ac:dyDescent="0.2">
      <c r="A45" s="131"/>
      <c r="B45" s="843" t="s">
        <v>73</v>
      </c>
      <c r="C45" s="844"/>
      <c r="D45" s="844"/>
      <c r="E45" s="844"/>
      <c r="F45" s="44"/>
      <c r="G45" s="44"/>
      <c r="H45" s="44"/>
      <c r="I45" s="44"/>
      <c r="J45" s="44"/>
      <c r="K45" s="44"/>
      <c r="L45" s="44"/>
      <c r="M45" s="44"/>
      <c r="N45" s="44"/>
      <c r="O45" s="44"/>
      <c r="P45" s="44"/>
      <c r="Q45" s="97"/>
      <c r="R45" s="238"/>
      <c r="U45" s="124"/>
      <c r="V45" s="124"/>
      <c r="W45" s="124"/>
      <c r="X45" s="124"/>
      <c r="Y45" s="124"/>
      <c r="Z45" s="124"/>
      <c r="AA45" s="124"/>
      <c r="AB45" s="125"/>
      <c r="AC45" s="124"/>
      <c r="AD45" s="124"/>
      <c r="AE45" s="117"/>
      <c r="AF45" s="117"/>
      <c r="AG45" s="117"/>
      <c r="AI45" s="280"/>
      <c r="AJ45" s="280"/>
      <c r="AK45" s="280"/>
    </row>
    <row r="46" spans="1:37" ht="11.25" customHeight="1" x14ac:dyDescent="0.2">
      <c r="A46" s="131"/>
      <c r="B46" s="843"/>
      <c r="C46" s="844"/>
      <c r="D46" s="844"/>
      <c r="E46" s="844"/>
      <c r="F46" s="37"/>
      <c r="G46" s="37"/>
      <c r="H46" s="42"/>
      <c r="I46" s="37"/>
      <c r="J46" s="37"/>
      <c r="K46" s="37"/>
      <c r="L46" s="37"/>
      <c r="M46" s="37"/>
      <c r="N46" s="37"/>
      <c r="O46" s="37"/>
      <c r="P46" s="37"/>
      <c r="Q46" s="88"/>
      <c r="R46" s="237"/>
      <c r="T46" s="123"/>
      <c r="U46" s="124"/>
      <c r="V46" s="124"/>
      <c r="W46" s="124"/>
      <c r="X46" s="124"/>
      <c r="Y46" s="124"/>
      <c r="Z46" s="124"/>
      <c r="AA46" s="124"/>
      <c r="AB46" s="125"/>
      <c r="AC46" s="124"/>
      <c r="AD46" s="124"/>
      <c r="AE46" s="117"/>
      <c r="AF46" s="117"/>
      <c r="AG46" s="117"/>
    </row>
    <row r="47" spans="1:37" ht="11.25" customHeight="1" x14ac:dyDescent="0.2">
      <c r="A47" s="131"/>
      <c r="B47" s="843" t="s">
        <v>23</v>
      </c>
      <c r="C47" s="844"/>
      <c r="D47" s="844"/>
      <c r="E47" s="844"/>
      <c r="F47" s="37"/>
      <c r="G47" s="37"/>
      <c r="H47" s="42"/>
      <c r="I47" s="37"/>
      <c r="J47" s="37"/>
      <c r="K47" s="37"/>
      <c r="L47" s="37"/>
      <c r="M47" s="37"/>
      <c r="N47" s="37"/>
      <c r="O47" s="37"/>
      <c r="P47" s="37"/>
      <c r="Q47" s="88"/>
      <c r="R47" s="237"/>
      <c r="T47" s="123"/>
      <c r="U47" s="124"/>
      <c r="V47" s="124"/>
      <c r="W47" s="124"/>
      <c r="X47" s="124"/>
      <c r="Y47" s="124"/>
      <c r="Z47" s="124"/>
      <c r="AA47" s="124"/>
      <c r="AB47" s="125"/>
      <c r="AC47" s="124"/>
      <c r="AD47" s="124"/>
      <c r="AE47" s="117"/>
      <c r="AF47" s="117"/>
      <c r="AG47" s="117"/>
    </row>
    <row r="48" spans="1:37" ht="11.25" customHeight="1" x14ac:dyDescent="0.2">
      <c r="A48" s="131"/>
      <c r="B48" s="843"/>
      <c r="C48" s="844"/>
      <c r="D48" s="844"/>
      <c r="E48" s="844"/>
      <c r="F48" s="37"/>
      <c r="G48" s="37"/>
      <c r="H48" s="42"/>
      <c r="I48" s="37"/>
      <c r="J48" s="37"/>
      <c r="K48" s="37"/>
      <c r="L48" s="37"/>
      <c r="M48" s="37"/>
      <c r="N48" s="37"/>
      <c r="O48" s="37"/>
      <c r="P48" s="37"/>
      <c r="Q48" s="88"/>
      <c r="R48" s="237"/>
      <c r="T48" s="123"/>
      <c r="U48" s="124"/>
      <c r="V48" s="124"/>
      <c r="W48" s="124"/>
      <c r="X48" s="124"/>
      <c r="Y48" s="124"/>
      <c r="Z48" s="124"/>
      <c r="AA48" s="124"/>
      <c r="AB48" s="125"/>
      <c r="AC48" s="124"/>
      <c r="AD48" s="124"/>
      <c r="AE48" s="117"/>
      <c r="AF48" s="117"/>
      <c r="AG48" s="117"/>
    </row>
    <row r="49" spans="1:33" ht="11.25" customHeight="1" x14ac:dyDescent="0.2">
      <c r="A49" s="131"/>
      <c r="B49" s="843" t="s">
        <v>77</v>
      </c>
      <c r="C49" s="844"/>
      <c r="D49" s="844"/>
      <c r="E49" s="844"/>
      <c r="F49" s="37"/>
      <c r="G49" s="37"/>
      <c r="H49" s="42"/>
      <c r="I49" s="37"/>
      <c r="J49" s="37"/>
      <c r="K49" s="37"/>
      <c r="L49" s="37"/>
      <c r="M49" s="37"/>
      <c r="N49" s="37"/>
      <c r="O49" s="37"/>
      <c r="P49" s="37"/>
      <c r="Q49" s="88"/>
      <c r="R49" s="237"/>
      <c r="T49" s="123"/>
      <c r="U49" s="124"/>
      <c r="V49" s="124"/>
      <c r="W49" s="124"/>
      <c r="X49" s="124"/>
      <c r="Y49" s="124"/>
      <c r="Z49" s="124"/>
      <c r="AA49" s="124"/>
      <c r="AB49" s="125"/>
      <c r="AC49" s="124"/>
      <c r="AD49" s="124"/>
      <c r="AE49" s="117"/>
      <c r="AF49" s="117"/>
      <c r="AG49" s="117"/>
    </row>
    <row r="50" spans="1:33" ht="11.25" customHeight="1" x14ac:dyDescent="0.2">
      <c r="A50" s="131"/>
      <c r="B50" s="843"/>
      <c r="C50" s="844"/>
      <c r="D50" s="844"/>
      <c r="E50" s="844"/>
      <c r="F50" s="37"/>
      <c r="G50" s="37"/>
      <c r="H50" s="42"/>
      <c r="I50" s="37"/>
      <c r="J50" s="37"/>
      <c r="K50" s="37"/>
      <c r="L50" s="37"/>
      <c r="M50" s="37"/>
      <c r="N50" s="37"/>
      <c r="O50" s="37"/>
      <c r="P50" s="37"/>
      <c r="Q50" s="88"/>
      <c r="R50" s="237"/>
      <c r="T50" s="123"/>
      <c r="U50" s="124"/>
      <c r="V50" s="124"/>
      <c r="W50" s="124"/>
      <c r="X50" s="124"/>
      <c r="Y50" s="124"/>
      <c r="Z50" s="124"/>
      <c r="AA50" s="124"/>
      <c r="AB50" s="125"/>
      <c r="AC50" s="124"/>
      <c r="AD50" s="124"/>
      <c r="AE50" s="117"/>
      <c r="AF50" s="117"/>
      <c r="AG50" s="117"/>
    </row>
    <row r="51" spans="1:33" ht="11.25" customHeight="1" x14ac:dyDescent="0.2">
      <c r="A51" s="131"/>
      <c r="B51" s="843" t="s">
        <v>62</v>
      </c>
      <c r="C51" s="844"/>
      <c r="D51" s="844"/>
      <c r="E51" s="844"/>
      <c r="F51" s="37"/>
      <c r="G51" s="37"/>
      <c r="H51" s="42"/>
      <c r="I51" s="37"/>
      <c r="J51" s="37"/>
      <c r="K51" s="37"/>
      <c r="L51" s="37"/>
      <c r="M51" s="37"/>
      <c r="N51" s="37"/>
      <c r="O51" s="37"/>
      <c r="P51" s="37"/>
      <c r="Q51" s="88"/>
      <c r="R51" s="237"/>
      <c r="T51" s="123"/>
      <c r="U51" s="124"/>
      <c r="V51" s="124"/>
      <c r="W51" s="124"/>
      <c r="X51" s="124"/>
      <c r="Y51" s="124"/>
      <c r="Z51" s="124"/>
      <c r="AA51" s="124"/>
      <c r="AB51" s="125"/>
      <c r="AC51" s="124"/>
      <c r="AD51" s="124"/>
      <c r="AE51" s="117"/>
      <c r="AF51" s="117"/>
      <c r="AG51" s="117"/>
    </row>
    <row r="52" spans="1:33" ht="11.25" customHeight="1" x14ac:dyDescent="0.2">
      <c r="A52" s="131"/>
      <c r="B52" s="843"/>
      <c r="C52" s="844"/>
      <c r="D52" s="844"/>
      <c r="E52" s="844"/>
      <c r="F52" s="37"/>
      <c r="G52" s="37"/>
      <c r="H52" s="42"/>
      <c r="I52" s="37"/>
      <c r="J52" s="37"/>
      <c r="K52" s="37"/>
      <c r="L52" s="37"/>
      <c r="M52" s="37"/>
      <c r="N52" s="37"/>
      <c r="O52" s="37"/>
      <c r="P52" s="37"/>
      <c r="Q52" s="88"/>
      <c r="R52" s="237"/>
      <c r="T52" s="123"/>
      <c r="U52" s="124"/>
      <c r="V52" s="124"/>
      <c r="W52" s="124"/>
      <c r="X52" s="124"/>
      <c r="Y52" s="124"/>
      <c r="Z52" s="124"/>
      <c r="AA52" s="124"/>
      <c r="AB52" s="125"/>
      <c r="AC52" s="124"/>
      <c r="AD52" s="124"/>
      <c r="AE52" s="117"/>
      <c r="AF52" s="117"/>
      <c r="AG52" s="117"/>
    </row>
    <row r="53" spans="1:33" ht="11.25" customHeight="1" x14ac:dyDescent="0.2">
      <c r="A53" s="131"/>
      <c r="B53" s="843" t="s">
        <v>33</v>
      </c>
      <c r="C53" s="844"/>
      <c r="D53" s="844"/>
      <c r="E53" s="844"/>
      <c r="F53" s="37"/>
      <c r="G53" s="37"/>
      <c r="H53" s="42"/>
      <c r="I53" s="37"/>
      <c r="J53" s="37"/>
      <c r="K53" s="37"/>
      <c r="L53" s="37"/>
      <c r="M53" s="37"/>
      <c r="N53" s="37"/>
      <c r="O53" s="37"/>
      <c r="P53" s="37"/>
      <c r="Q53" s="88"/>
      <c r="R53" s="237"/>
      <c r="T53" s="123"/>
      <c r="U53" s="124"/>
      <c r="V53" s="124"/>
      <c r="W53" s="124"/>
      <c r="X53" s="124"/>
      <c r="Y53" s="124"/>
      <c r="Z53" s="124"/>
      <c r="AA53" s="124"/>
      <c r="AB53" s="125"/>
      <c r="AC53" s="124"/>
      <c r="AD53" s="124"/>
      <c r="AE53" s="117"/>
      <c r="AF53" s="117"/>
      <c r="AG53" s="117"/>
    </row>
    <row r="54" spans="1:33" ht="11.25" customHeight="1" x14ac:dyDescent="0.2">
      <c r="A54" s="131"/>
      <c r="B54" s="843"/>
      <c r="C54" s="844"/>
      <c r="D54" s="844"/>
      <c r="E54" s="844"/>
      <c r="F54" s="37"/>
      <c r="G54" s="37"/>
      <c r="H54" s="42"/>
      <c r="I54" s="37"/>
      <c r="J54" s="37"/>
      <c r="K54" s="37"/>
      <c r="L54" s="37"/>
      <c r="M54" s="37"/>
      <c r="N54" s="37"/>
      <c r="O54" s="37"/>
      <c r="P54" s="37"/>
      <c r="Q54" s="88"/>
      <c r="R54" s="237"/>
      <c r="T54" s="123"/>
      <c r="U54" s="124"/>
      <c r="V54" s="124"/>
      <c r="W54" s="124"/>
      <c r="X54" s="124"/>
      <c r="Y54" s="124"/>
      <c r="Z54" s="124"/>
      <c r="AA54" s="124"/>
      <c r="AB54" s="125"/>
      <c r="AC54" s="124"/>
      <c r="AD54" s="124"/>
      <c r="AE54" s="117"/>
      <c r="AF54" s="117"/>
      <c r="AG54" s="117"/>
    </row>
    <row r="55" spans="1:33" ht="11.25" customHeight="1" x14ac:dyDescent="0.2">
      <c r="A55" s="131"/>
      <c r="B55" s="843" t="s">
        <v>28</v>
      </c>
      <c r="C55" s="844"/>
      <c r="D55" s="844"/>
      <c r="E55" s="844"/>
      <c r="F55" s="37"/>
      <c r="G55" s="37"/>
      <c r="H55" s="42"/>
      <c r="I55" s="37"/>
      <c r="J55" s="37"/>
      <c r="K55" s="37"/>
      <c r="L55" s="37"/>
      <c r="M55" s="37"/>
      <c r="N55" s="37"/>
      <c r="O55" s="37"/>
      <c r="P55" s="37"/>
      <c r="Q55" s="88"/>
      <c r="R55" s="237"/>
      <c r="T55" s="123"/>
      <c r="U55" s="124"/>
      <c r="V55" s="124"/>
      <c r="W55" s="124"/>
      <c r="X55" s="124"/>
      <c r="Y55" s="124"/>
      <c r="Z55" s="124"/>
      <c r="AA55" s="124"/>
      <c r="AB55" s="125"/>
      <c r="AC55" s="124"/>
      <c r="AD55" s="124"/>
      <c r="AE55" s="117"/>
      <c r="AF55" s="117"/>
      <c r="AG55" s="117"/>
    </row>
    <row r="56" spans="1:33" ht="11.25" customHeight="1" x14ac:dyDescent="0.2">
      <c r="A56" s="131"/>
      <c r="B56" s="843"/>
      <c r="C56" s="844"/>
      <c r="D56" s="844"/>
      <c r="E56" s="844"/>
      <c r="F56" s="37"/>
      <c r="G56" s="37"/>
      <c r="H56" s="42"/>
      <c r="I56" s="37"/>
      <c r="J56" s="37"/>
      <c r="K56" s="37"/>
      <c r="L56" s="37"/>
      <c r="M56" s="37"/>
      <c r="N56" s="37"/>
      <c r="O56" s="37"/>
      <c r="P56" s="37"/>
      <c r="Q56" s="88"/>
      <c r="R56" s="237"/>
      <c r="T56" s="123"/>
      <c r="U56" s="124"/>
      <c r="V56" s="124"/>
      <c r="W56" s="124"/>
      <c r="X56" s="124"/>
      <c r="Y56" s="124"/>
      <c r="Z56" s="124"/>
      <c r="AA56" s="124"/>
      <c r="AB56" s="125"/>
      <c r="AC56" s="124"/>
      <c r="AD56" s="124"/>
      <c r="AE56" s="117"/>
      <c r="AF56" s="117"/>
      <c r="AG56" s="117"/>
    </row>
    <row r="57" spans="1:33" ht="11.25" customHeight="1" x14ac:dyDescent="0.2">
      <c r="A57" s="131"/>
      <c r="B57" s="843" t="s">
        <v>37</v>
      </c>
      <c r="C57" s="844"/>
      <c r="D57" s="844"/>
      <c r="E57" s="844"/>
      <c r="F57" s="37"/>
      <c r="G57" s="37"/>
      <c r="H57" s="42"/>
      <c r="I57" s="37"/>
      <c r="J57" s="37"/>
      <c r="K57" s="37"/>
      <c r="L57" s="37"/>
      <c r="M57" s="37"/>
      <c r="N57" s="37"/>
      <c r="O57" s="37"/>
      <c r="P57" s="37"/>
      <c r="Q57" s="88"/>
      <c r="R57" s="237"/>
      <c r="T57" s="123"/>
      <c r="U57" s="124"/>
      <c r="V57" s="124"/>
      <c r="W57" s="124"/>
      <c r="X57" s="124"/>
      <c r="Y57" s="124"/>
      <c r="Z57" s="124"/>
      <c r="AA57" s="124"/>
      <c r="AB57" s="125"/>
      <c r="AC57" s="124"/>
      <c r="AD57" s="124"/>
      <c r="AE57" s="117"/>
      <c r="AF57" s="117"/>
      <c r="AG57" s="117"/>
    </row>
    <row r="58" spans="1:33" ht="11.25" customHeight="1" x14ac:dyDescent="0.2">
      <c r="A58" s="131"/>
      <c r="B58" s="843"/>
      <c r="C58" s="844"/>
      <c r="D58" s="844"/>
      <c r="E58" s="844"/>
      <c r="F58" s="37"/>
      <c r="G58" s="37"/>
      <c r="H58" s="42"/>
      <c r="I58" s="37"/>
      <c r="J58" s="37"/>
      <c r="K58" s="37"/>
      <c r="L58" s="37"/>
      <c r="M58" s="37"/>
      <c r="N58" s="37"/>
      <c r="O58" s="37"/>
      <c r="P58" s="37"/>
      <c r="Q58" s="88"/>
      <c r="R58" s="237"/>
      <c r="T58" s="123"/>
      <c r="U58" s="124"/>
      <c r="V58" s="124"/>
      <c r="W58" s="124"/>
      <c r="X58" s="124"/>
      <c r="Y58" s="124"/>
      <c r="Z58" s="124"/>
      <c r="AA58" s="124"/>
      <c r="AB58" s="125"/>
      <c r="AC58" s="124"/>
      <c r="AD58" s="124"/>
      <c r="AE58" s="117"/>
      <c r="AF58" s="117"/>
      <c r="AG58" s="117"/>
    </row>
    <row r="59" spans="1:33" ht="11.25" customHeight="1" x14ac:dyDescent="0.2">
      <c r="A59" s="131"/>
      <c r="B59" s="843" t="s">
        <v>24</v>
      </c>
      <c r="C59" s="844"/>
      <c r="D59" s="844"/>
      <c r="E59" s="844"/>
      <c r="F59" s="37"/>
      <c r="G59" s="37"/>
      <c r="H59" s="42"/>
      <c r="I59" s="37"/>
      <c r="J59" s="37"/>
      <c r="K59" s="37"/>
      <c r="L59" s="37"/>
      <c r="M59" s="37"/>
      <c r="N59" s="37"/>
      <c r="O59" s="37"/>
      <c r="P59" s="37"/>
      <c r="Q59" s="88"/>
      <c r="R59" s="237"/>
      <c r="T59" s="123"/>
      <c r="U59" s="124"/>
      <c r="V59" s="124"/>
      <c r="W59" s="124"/>
      <c r="X59" s="124"/>
      <c r="Y59" s="124"/>
      <c r="Z59" s="124"/>
      <c r="AA59" s="124"/>
      <c r="AB59" s="125"/>
      <c r="AC59" s="124"/>
      <c r="AD59" s="124"/>
      <c r="AE59" s="117"/>
      <c r="AF59" s="117"/>
      <c r="AG59" s="117"/>
    </row>
    <row r="60" spans="1:33" ht="11.25" customHeight="1" x14ac:dyDescent="0.2">
      <c r="A60" s="131"/>
      <c r="B60" s="843"/>
      <c r="C60" s="844"/>
      <c r="D60" s="844"/>
      <c r="E60" s="844"/>
      <c r="F60" s="37"/>
      <c r="G60" s="37"/>
      <c r="H60" s="42"/>
      <c r="I60" s="37"/>
      <c r="J60" s="37"/>
      <c r="K60" s="37"/>
      <c r="L60" s="37"/>
      <c r="M60" s="37"/>
      <c r="N60" s="37"/>
      <c r="O60" s="37"/>
      <c r="P60" s="37"/>
      <c r="Q60" s="88"/>
      <c r="R60" s="237"/>
      <c r="T60" s="123"/>
      <c r="U60" s="124"/>
      <c r="V60" s="124"/>
      <c r="W60" s="124"/>
      <c r="X60" s="124"/>
      <c r="Y60" s="124"/>
      <c r="Z60" s="124"/>
      <c r="AA60" s="124"/>
      <c r="AB60" s="125"/>
      <c r="AC60" s="124"/>
      <c r="AD60" s="124"/>
      <c r="AE60" s="117"/>
      <c r="AF60" s="117"/>
      <c r="AG60" s="117"/>
    </row>
    <row r="61" spans="1:33" ht="11.25" customHeight="1" x14ac:dyDescent="0.2">
      <c r="A61" s="131"/>
      <c r="B61" s="843" t="s">
        <v>25</v>
      </c>
      <c r="C61" s="844"/>
      <c r="D61" s="844"/>
      <c r="E61" s="844"/>
      <c r="F61" s="37"/>
      <c r="G61" s="37"/>
      <c r="H61" s="42"/>
      <c r="I61" s="37"/>
      <c r="J61" s="37"/>
      <c r="K61" s="37"/>
      <c r="L61" s="37"/>
      <c r="M61" s="37"/>
      <c r="N61" s="37"/>
      <c r="O61" s="37"/>
      <c r="P61" s="37"/>
      <c r="Q61" s="88"/>
      <c r="R61" s="237"/>
      <c r="T61" s="123"/>
      <c r="U61" s="124"/>
      <c r="V61" s="124"/>
      <c r="W61" s="124"/>
      <c r="X61" s="124"/>
      <c r="Y61" s="124"/>
      <c r="Z61" s="124"/>
      <c r="AA61" s="124"/>
      <c r="AB61" s="125"/>
      <c r="AC61" s="124"/>
      <c r="AD61" s="124"/>
      <c r="AE61" s="117"/>
      <c r="AF61" s="117"/>
      <c r="AG61" s="117"/>
    </row>
    <row r="62" spans="1:33" ht="11.25" customHeight="1" x14ac:dyDescent="0.2">
      <c r="A62" s="131"/>
      <c r="B62" s="844"/>
      <c r="C62" s="844"/>
      <c r="D62" s="844"/>
      <c r="E62" s="844"/>
      <c r="F62" s="37"/>
      <c r="G62" s="37"/>
      <c r="H62" s="42"/>
      <c r="I62" s="37"/>
      <c r="J62" s="37"/>
      <c r="K62" s="37"/>
      <c r="L62" s="37"/>
      <c r="M62" s="37"/>
      <c r="N62" s="37"/>
      <c r="O62" s="37"/>
      <c r="P62" s="37"/>
      <c r="Q62" s="88"/>
      <c r="R62" s="237"/>
      <c r="T62" s="123"/>
      <c r="U62" s="124"/>
      <c r="V62" s="124"/>
      <c r="W62" s="124"/>
      <c r="X62" s="124"/>
      <c r="Y62" s="124"/>
      <c r="Z62" s="124"/>
      <c r="AA62" s="124"/>
      <c r="AB62" s="125"/>
      <c r="AC62" s="124"/>
      <c r="AD62" s="124"/>
      <c r="AE62" s="117"/>
      <c r="AF62" s="117"/>
      <c r="AG62" s="117"/>
    </row>
    <row r="63" spans="1:33" ht="11.25" customHeight="1" x14ac:dyDescent="0.2">
      <c r="A63" s="131"/>
      <c r="B63" s="843" t="s">
        <v>26</v>
      </c>
      <c r="C63" s="844"/>
      <c r="D63" s="844"/>
      <c r="E63" s="844"/>
      <c r="F63" s="37"/>
      <c r="G63" s="37"/>
      <c r="H63" s="42"/>
      <c r="I63" s="37"/>
      <c r="J63" s="37"/>
      <c r="K63" s="37"/>
      <c r="L63" s="37"/>
      <c r="M63" s="37"/>
      <c r="N63" s="37"/>
      <c r="O63" s="37"/>
      <c r="P63" s="37"/>
      <c r="Q63" s="88"/>
      <c r="R63" s="237"/>
      <c r="T63" s="123"/>
      <c r="U63" s="124"/>
      <c r="V63" s="124"/>
      <c r="W63" s="124"/>
      <c r="X63" s="124"/>
      <c r="Y63" s="124"/>
      <c r="Z63" s="124"/>
      <c r="AA63" s="124"/>
      <c r="AB63" s="125"/>
      <c r="AC63" s="124"/>
      <c r="AD63" s="124"/>
      <c r="AE63" s="117"/>
      <c r="AF63" s="117"/>
      <c r="AG63" s="117"/>
    </row>
    <row r="64" spans="1:33" ht="11.25" customHeight="1" x14ac:dyDescent="0.2">
      <c r="A64" s="131"/>
      <c r="B64" s="843"/>
      <c r="C64" s="844"/>
      <c r="D64" s="844"/>
      <c r="E64" s="844"/>
      <c r="F64" s="37"/>
      <c r="G64" s="37"/>
      <c r="H64" s="42"/>
      <c r="I64" s="37"/>
      <c r="J64" s="37"/>
      <c r="K64" s="37"/>
      <c r="L64" s="37"/>
      <c r="M64" s="37"/>
      <c r="N64" s="37"/>
      <c r="O64" s="37"/>
      <c r="P64" s="37"/>
      <c r="Q64" s="88"/>
      <c r="R64" s="237"/>
      <c r="T64" s="123"/>
      <c r="U64" s="124"/>
      <c r="V64" s="124"/>
      <c r="W64" s="124"/>
      <c r="X64" s="124"/>
      <c r="Y64" s="124"/>
      <c r="Z64" s="124"/>
      <c r="AA64" s="124"/>
      <c r="AB64" s="125"/>
      <c r="AC64" s="124"/>
      <c r="AD64" s="124"/>
      <c r="AE64" s="117"/>
      <c r="AF64" s="117"/>
      <c r="AG64" s="117"/>
    </row>
    <row r="65" spans="1:33" ht="11.25" customHeight="1" x14ac:dyDescent="0.2">
      <c r="A65" s="131"/>
      <c r="B65" s="843" t="s">
        <v>38</v>
      </c>
      <c r="C65" s="844"/>
      <c r="D65" s="844"/>
      <c r="E65" s="844"/>
      <c r="F65" s="37"/>
      <c r="G65" s="37"/>
      <c r="H65" s="42"/>
      <c r="I65" s="37"/>
      <c r="J65" s="37"/>
      <c r="K65" s="37"/>
      <c r="L65" s="37"/>
      <c r="M65" s="37"/>
      <c r="N65" s="37"/>
      <c r="O65" s="37"/>
      <c r="P65" s="37"/>
      <c r="Q65" s="88"/>
      <c r="R65" s="237"/>
      <c r="T65" s="123"/>
      <c r="U65" s="124"/>
      <c r="V65" s="124"/>
      <c r="W65" s="124"/>
      <c r="X65" s="124"/>
      <c r="Y65" s="124"/>
      <c r="Z65" s="124"/>
      <c r="AA65" s="124"/>
      <c r="AB65" s="125"/>
      <c r="AC65" s="124"/>
      <c r="AD65" s="124"/>
      <c r="AE65" s="117"/>
      <c r="AF65" s="117"/>
      <c r="AG65" s="117"/>
    </row>
    <row r="66" spans="1:33" ht="11.25" customHeight="1" x14ac:dyDescent="0.2">
      <c r="A66" s="131"/>
      <c r="B66" s="843"/>
      <c r="C66" s="844"/>
      <c r="D66" s="844"/>
      <c r="E66" s="844"/>
      <c r="F66" s="37"/>
      <c r="G66" s="37"/>
      <c r="H66" s="42"/>
      <c r="I66" s="37"/>
      <c r="J66" s="37"/>
      <c r="K66" s="37"/>
      <c r="L66" s="37"/>
      <c r="M66" s="37"/>
      <c r="N66" s="37"/>
      <c r="O66" s="37"/>
      <c r="P66" s="37"/>
      <c r="Q66" s="88"/>
      <c r="R66" s="237"/>
      <c r="T66" s="123"/>
      <c r="U66" s="124"/>
      <c r="V66" s="124"/>
      <c r="W66" s="124"/>
      <c r="X66" s="124"/>
      <c r="Y66" s="124"/>
      <c r="Z66" s="124"/>
      <c r="AA66" s="124"/>
      <c r="AB66" s="125"/>
      <c r="AC66" s="124"/>
      <c r="AD66" s="124"/>
      <c r="AE66" s="117"/>
      <c r="AF66" s="117"/>
      <c r="AG66" s="117"/>
    </row>
    <row r="67" spans="1:33" ht="11.25" customHeight="1" x14ac:dyDescent="0.2">
      <c r="A67" s="131"/>
      <c r="B67" s="843" t="s">
        <v>27</v>
      </c>
      <c r="C67" s="844"/>
      <c r="D67" s="844"/>
      <c r="E67" s="844"/>
      <c r="F67" s="37"/>
      <c r="G67" s="37"/>
      <c r="H67" s="42"/>
      <c r="I67" s="37"/>
      <c r="J67" s="37"/>
      <c r="K67" s="37"/>
      <c r="L67" s="37"/>
      <c r="M67" s="37"/>
      <c r="N67" s="37"/>
      <c r="O67" s="37"/>
      <c r="P67" s="37"/>
      <c r="Q67" s="88"/>
      <c r="R67" s="237"/>
      <c r="T67" s="123"/>
      <c r="U67" s="124"/>
      <c r="V67" s="124"/>
      <c r="W67" s="124"/>
      <c r="X67" s="124"/>
      <c r="Y67" s="124"/>
      <c r="Z67" s="124"/>
      <c r="AA67" s="124"/>
      <c r="AB67" s="125"/>
      <c r="AC67" s="124"/>
      <c r="AD67" s="124"/>
      <c r="AE67" s="117"/>
      <c r="AF67" s="117"/>
      <c r="AG67" s="117"/>
    </row>
    <row r="68" spans="1:33" ht="11.25" customHeight="1" x14ac:dyDescent="0.2">
      <c r="A68" s="131"/>
      <c r="B68" s="843"/>
      <c r="C68" s="844"/>
      <c r="D68" s="844"/>
      <c r="E68" s="844"/>
      <c r="F68" s="37"/>
      <c r="G68" s="37"/>
      <c r="H68" s="42"/>
      <c r="I68" s="37"/>
      <c r="J68" s="37"/>
      <c r="K68" s="37"/>
      <c r="L68" s="37"/>
      <c r="M68" s="37"/>
      <c r="N68" s="37"/>
      <c r="O68" s="37"/>
      <c r="P68" s="37"/>
      <c r="Q68" s="88"/>
      <c r="R68" s="237"/>
      <c r="T68" s="123"/>
      <c r="U68" s="124"/>
      <c r="V68" s="124"/>
      <c r="W68" s="124"/>
      <c r="X68" s="124"/>
      <c r="Y68" s="124"/>
      <c r="Z68" s="124"/>
      <c r="AA68" s="124"/>
      <c r="AB68" s="125"/>
      <c r="AC68" s="124"/>
      <c r="AD68" s="124"/>
      <c r="AE68" s="117"/>
      <c r="AF68" s="117"/>
      <c r="AG68" s="117"/>
    </row>
    <row r="69" spans="1:33" ht="22.5" customHeight="1" x14ac:dyDescent="0.2">
      <c r="A69" s="196"/>
      <c r="B69" s="197"/>
      <c r="C69" s="197"/>
      <c r="D69" s="197"/>
      <c r="E69" s="197"/>
      <c r="F69" s="197"/>
      <c r="G69" s="197"/>
      <c r="H69" s="197"/>
      <c r="I69" s="197"/>
      <c r="J69" s="197"/>
      <c r="K69" s="197"/>
      <c r="L69" s="197"/>
      <c r="M69" s="197"/>
      <c r="N69" s="197"/>
      <c r="O69" s="197"/>
      <c r="P69" s="197"/>
      <c r="Q69" s="295"/>
      <c r="R69" s="328"/>
    </row>
    <row r="80" spans="1:33" ht="11.25" customHeight="1" x14ac:dyDescent="0.2">
      <c r="Z80" s="116"/>
      <c r="AA80" s="116"/>
    </row>
    <row r="81" spans="26:28" ht="11.25" customHeight="1" x14ac:dyDescent="0.2">
      <c r="Z81" s="116"/>
      <c r="AA81" s="116"/>
    </row>
    <row r="82" spans="26:28" ht="11.25" customHeight="1" x14ac:dyDescent="0.2">
      <c r="Z82" s="116"/>
      <c r="AA82" s="116"/>
    </row>
    <row r="85" spans="26:28" ht="11.25" customHeight="1" x14ac:dyDescent="0.2">
      <c r="Z85" s="121"/>
      <c r="AA85" s="121"/>
      <c r="AB85" s="121"/>
    </row>
    <row r="124" spans="26:27" ht="11.25" customHeight="1" x14ac:dyDescent="0.2">
      <c r="Z124" s="116"/>
      <c r="AA124" s="116"/>
    </row>
    <row r="125" spans="26:27" ht="11.25" customHeight="1" x14ac:dyDescent="0.2">
      <c r="Z125" s="116"/>
      <c r="AA125" s="116"/>
    </row>
    <row r="126" spans="26:27" ht="11.25" customHeight="1" x14ac:dyDescent="0.2">
      <c r="Z126" s="116"/>
      <c r="AA126" s="116"/>
    </row>
    <row r="129" spans="26:28" ht="11.25" customHeight="1" x14ac:dyDescent="0.2">
      <c r="Z129" s="121"/>
      <c r="AA129" s="121"/>
      <c r="AB129" s="121"/>
    </row>
    <row r="168" spans="26:28" ht="11.25" customHeight="1" x14ac:dyDescent="0.2">
      <c r="Z168" s="116"/>
      <c r="AA168" s="116"/>
    </row>
    <row r="169" spans="26:28" ht="11.25" customHeight="1" x14ac:dyDescent="0.2">
      <c r="Z169" s="116"/>
      <c r="AA169" s="116"/>
    </row>
    <row r="170" spans="26:28" ht="11.25" customHeight="1" x14ac:dyDescent="0.2">
      <c r="Z170" s="116"/>
      <c r="AA170" s="116"/>
    </row>
    <row r="173" spans="26:28" ht="11.25" customHeight="1" x14ac:dyDescent="0.2">
      <c r="Z173" s="121"/>
      <c r="AA173" s="121"/>
      <c r="AB173" s="121"/>
    </row>
    <row r="212" spans="26:28" ht="11.25" customHeight="1" x14ac:dyDescent="0.2">
      <c r="Z212" s="116"/>
      <c r="AA212" s="116"/>
    </row>
    <row r="213" spans="26:28" ht="11.25" customHeight="1" x14ac:dyDescent="0.2">
      <c r="Z213" s="116"/>
      <c r="AA213" s="116"/>
    </row>
    <row r="214" spans="26:28" ht="11.25" customHeight="1" x14ac:dyDescent="0.2">
      <c r="Z214" s="116"/>
      <c r="AA214" s="116"/>
    </row>
    <row r="217" spans="26:28" ht="11.25" customHeight="1" x14ac:dyDescent="0.2">
      <c r="Z217" s="121"/>
      <c r="AA217" s="121"/>
      <c r="AB217" s="121"/>
    </row>
    <row r="256" spans="26:27" ht="11.25" customHeight="1" x14ac:dyDescent="0.2">
      <c r="Z256" s="116"/>
      <c r="AA256" s="116"/>
    </row>
    <row r="257" spans="26:28" ht="11.25" customHeight="1" x14ac:dyDescent="0.2">
      <c r="Z257" s="116"/>
      <c r="AA257" s="116"/>
    </row>
    <row r="258" spans="26:28" ht="11.25" customHeight="1" x14ac:dyDescent="0.2">
      <c r="Z258" s="116"/>
      <c r="AA258" s="116"/>
    </row>
    <row r="261" spans="26:28" ht="11.25" customHeight="1" x14ac:dyDescent="0.2">
      <c r="Z261" s="121"/>
      <c r="AA261" s="121"/>
      <c r="AB261" s="121"/>
    </row>
    <row r="300" spans="26:27" ht="11.25" customHeight="1" x14ac:dyDescent="0.2">
      <c r="Z300" s="116"/>
      <c r="AA300" s="116"/>
    </row>
    <row r="301" spans="26:27" ht="11.25" customHeight="1" x14ac:dyDescent="0.2">
      <c r="Z301" s="116"/>
      <c r="AA301" s="116"/>
    </row>
    <row r="302" spans="26:27" ht="11.25" customHeight="1" x14ac:dyDescent="0.2">
      <c r="Z302" s="116"/>
      <c r="AA302" s="116"/>
    </row>
    <row r="305" spans="26:28" ht="11.25" customHeight="1" x14ac:dyDescent="0.2">
      <c r="Z305" s="121"/>
      <c r="AA305" s="121"/>
      <c r="AB305" s="121"/>
    </row>
    <row r="344" spans="26:28" ht="11.25" customHeight="1" x14ac:dyDescent="0.2">
      <c r="Z344" s="116"/>
      <c r="AA344" s="116"/>
    </row>
    <row r="345" spans="26:28" ht="11.25" customHeight="1" x14ac:dyDescent="0.2">
      <c r="Z345" s="116"/>
      <c r="AA345" s="116"/>
    </row>
    <row r="346" spans="26:28" ht="11.25" customHeight="1" x14ac:dyDescent="0.2">
      <c r="Z346" s="116"/>
      <c r="AA346" s="116"/>
    </row>
    <row r="349" spans="26:28" ht="11.25" customHeight="1" x14ac:dyDescent="0.2">
      <c r="Z349" s="121"/>
      <c r="AA349" s="121"/>
      <c r="AB349" s="121"/>
    </row>
    <row r="388" spans="26:28" ht="11.25" customHeight="1" x14ac:dyDescent="0.2">
      <c r="Z388" s="116"/>
      <c r="AA388" s="116"/>
    </row>
    <row r="389" spans="26:28" ht="11.25" customHeight="1" x14ac:dyDescent="0.2">
      <c r="Z389" s="116"/>
      <c r="AA389" s="116"/>
    </row>
    <row r="390" spans="26:28" ht="11.25" customHeight="1" x14ac:dyDescent="0.2">
      <c r="Z390" s="116"/>
      <c r="AA390" s="116"/>
    </row>
    <row r="393" spans="26:28" ht="11.25" customHeight="1" x14ac:dyDescent="0.2">
      <c r="Z393" s="121"/>
      <c r="AA393" s="121"/>
      <c r="AB393" s="121"/>
    </row>
  </sheetData>
  <sheetProtection sheet="1" objects="1" scenarios="1"/>
  <mergeCells count="18">
    <mergeCell ref="B49:E50"/>
    <mergeCell ref="B51:E52"/>
    <mergeCell ref="B53:E54"/>
    <mergeCell ref="B6:O6"/>
    <mergeCell ref="B41:B42"/>
    <mergeCell ref="B43:E44"/>
    <mergeCell ref="B45:E46"/>
    <mergeCell ref="B47:E48"/>
    <mergeCell ref="A38:P38"/>
    <mergeCell ref="A37:P37"/>
    <mergeCell ref="B32:E35"/>
    <mergeCell ref="B63:E64"/>
    <mergeCell ref="B65:E66"/>
    <mergeCell ref="B67:E68"/>
    <mergeCell ref="B55:E56"/>
    <mergeCell ref="B57:E58"/>
    <mergeCell ref="B59:E60"/>
    <mergeCell ref="B61:E62"/>
  </mergeCells>
  <phoneticPr fontId="3" type="noConversion"/>
  <conditionalFormatting sqref="B8:E29">
    <cfRule type="expression" dxfId="128" priority="20" stopIfTrue="1">
      <formula>$B8=$T$5</formula>
    </cfRule>
  </conditionalFormatting>
  <conditionalFormatting sqref="A8:A29">
    <cfRule type="containsErrors" dxfId="127" priority="1">
      <formula>ISERROR(A8)</formula>
    </cfRule>
    <cfRule type="cellIs" dxfId="126" priority="2" operator="equal">
      <formula>0</formula>
    </cfRule>
  </conditionalFormatting>
  <hyperlinks>
    <hyperlink ref="B43:B44" location="Coverage!A1" display="Participating LA's"/>
    <hyperlink ref="B45:B46" location="IDACI!A1" display="IDACI"/>
    <hyperlink ref="B67:B68" location="'Looked After Children'!A1" display="Looked After Children"/>
    <hyperlink ref="B65:B66" location="'Court Applications'!A1" display="Court Applications"/>
    <hyperlink ref="B63:B64" location="'Child Protection Plans'!A1" display="Child Protection Plans"/>
    <hyperlink ref="B61:B62" location="'Initial CP Conferences'!A1" display="Initial Child Protection Conferences"/>
    <hyperlink ref="B59:B60" location="'Section 47 Enquiries'!A1" display="Section 47 Enquiries"/>
    <hyperlink ref="B57:B58" location="'Children in Need'!A1" display="Children in Need"/>
    <hyperlink ref="B55:B56" location="Assessments!A1" display="Assessments"/>
    <hyperlink ref="B53:B54" location="'Re-referrals'!A1" display="Re-referrals"/>
    <hyperlink ref="B51:B52" location="Referral_Source!A1" display="Referral Source"/>
    <hyperlink ref="B49:B50" location="Referrals!A1" display="Referrals"/>
    <hyperlink ref="B47:B48"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oddFooter>&amp;C&amp;"Arial,Bold"&amp;9&amp;F - Page &amp;P</oddFooter>
  </headerFooter>
  <ignoredErrors>
    <ignoredError sqref="A8:A29"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39"/>
  </sheetPr>
  <dimension ref="A1:AI390"/>
  <sheetViews>
    <sheetView showRowColHeaders="0" zoomScaleNormal="100" workbookViewId="0">
      <selection activeCell="D2" sqref="D2"/>
    </sheetView>
  </sheetViews>
  <sheetFormatPr defaultColWidth="9.140625" defaultRowHeight="11.25" customHeight="1" x14ac:dyDescent="0.2"/>
  <cols>
    <col min="1" max="1" width="2.5703125" style="117" customWidth="1"/>
    <col min="2" max="2" width="17.140625" style="117" customWidth="1"/>
    <col min="3" max="7" width="8.5703125" style="117" customWidth="1"/>
    <col min="8" max="8" width="2.140625" style="117" customWidth="1"/>
    <col min="9" max="9" width="10.7109375" style="117" customWidth="1"/>
    <col min="10" max="14" width="10" style="117" customWidth="1"/>
    <col min="15" max="15" width="9.85546875" style="117" customWidth="1"/>
    <col min="16" max="16" width="2.5703125" style="117" customWidth="1"/>
    <col min="17" max="17" width="6.42578125" style="117" customWidth="1"/>
    <col min="18" max="18" width="16.140625" style="116" hidden="1" customWidth="1"/>
    <col min="19" max="19" width="9.5703125" style="116" hidden="1" customWidth="1"/>
    <col min="20" max="20" width="20.28515625" style="116" hidden="1" customWidth="1"/>
    <col min="21" max="21" width="14" style="116" hidden="1" customWidth="1"/>
    <col min="22" max="22" width="5.28515625" style="116" hidden="1" customWidth="1"/>
    <col min="23" max="23" width="12.140625" style="117" hidden="1" customWidth="1"/>
    <col min="24" max="24" width="9.140625" style="117" hidden="1" customWidth="1"/>
    <col min="25" max="25" width="12.140625" style="117" hidden="1" customWidth="1"/>
    <col min="26" max="26" width="9.140625" style="117" customWidth="1"/>
    <col min="27" max="16384" width="9.140625" style="117"/>
  </cols>
  <sheetData>
    <row r="1" spans="1:35" s="116" customFormat="1" ht="18.75" customHeight="1" x14ac:dyDescent="0.2">
      <c r="A1" s="165"/>
      <c r="B1" s="166"/>
      <c r="C1" s="166"/>
      <c r="D1" s="166"/>
      <c r="E1" s="166"/>
      <c r="F1" s="166"/>
      <c r="G1" s="166"/>
      <c r="H1" s="166"/>
      <c r="I1" s="166"/>
      <c r="J1" s="166"/>
      <c r="K1" s="166"/>
      <c r="L1" s="166"/>
      <c r="M1" s="166"/>
      <c r="N1" s="166"/>
      <c r="O1" s="166"/>
      <c r="P1" s="168"/>
      <c r="Q1" s="311"/>
      <c r="T1" s="271"/>
      <c r="U1" s="271"/>
      <c r="V1" s="271"/>
      <c r="W1" s="271"/>
      <c r="X1" s="271"/>
      <c r="Y1" s="271"/>
      <c r="Z1" s="271"/>
      <c r="AA1" s="271"/>
      <c r="AB1" s="271"/>
      <c r="AC1" s="271"/>
      <c r="AD1" s="271"/>
      <c r="AE1" s="271"/>
      <c r="AF1" s="271"/>
      <c r="AG1" s="272"/>
      <c r="AH1" s="272"/>
      <c r="AI1" s="272"/>
    </row>
    <row r="2" spans="1:35" s="116" customFormat="1" ht="18.75" customHeight="1" x14ac:dyDescent="0.2">
      <c r="A2" s="366"/>
      <c r="B2" s="181" t="s">
        <v>23</v>
      </c>
      <c r="C2" s="37"/>
      <c r="D2" s="37"/>
      <c r="E2" s="37"/>
      <c r="F2" s="37"/>
      <c r="G2" s="37"/>
      <c r="H2" s="37"/>
      <c r="I2" s="37"/>
      <c r="J2" s="37"/>
      <c r="K2" s="37"/>
      <c r="L2" s="37"/>
      <c r="M2" s="37"/>
      <c r="N2" s="37"/>
      <c r="O2" s="37"/>
      <c r="P2" s="170"/>
      <c r="Q2" s="312"/>
      <c r="T2" s="124"/>
      <c r="U2" s="124"/>
      <c r="V2" s="124"/>
      <c r="W2" s="124"/>
      <c r="X2" s="124"/>
      <c r="Y2" s="124"/>
      <c r="Z2" s="124"/>
      <c r="AA2" s="124"/>
      <c r="AB2" s="124"/>
      <c r="AC2" s="124"/>
      <c r="AD2" s="124"/>
      <c r="AE2" s="124"/>
      <c r="AF2" s="124"/>
      <c r="AG2" s="275"/>
      <c r="AH2" s="275"/>
      <c r="AI2" s="275"/>
    </row>
    <row r="3" spans="1:35" s="116" customFormat="1" ht="18.75" customHeight="1" x14ac:dyDescent="0.2">
      <c r="A3" s="366"/>
      <c r="B3" s="37"/>
      <c r="C3" s="37"/>
      <c r="D3" s="37"/>
      <c r="E3" s="37"/>
      <c r="F3" s="37"/>
      <c r="G3" s="37"/>
      <c r="H3" s="37"/>
      <c r="I3" s="37"/>
      <c r="J3" s="37"/>
      <c r="K3" s="37"/>
      <c r="L3" s="37"/>
      <c r="M3" s="37"/>
      <c r="N3" s="37"/>
      <c r="O3" s="37"/>
      <c r="P3" s="347"/>
      <c r="Q3" s="312"/>
      <c r="T3" s="124"/>
      <c r="U3" s="124"/>
      <c r="V3" s="124"/>
      <c r="W3" s="124"/>
      <c r="X3" s="124"/>
      <c r="Y3" s="124"/>
      <c r="Z3" s="124"/>
      <c r="AA3" s="124"/>
      <c r="AB3" s="124"/>
      <c r="AC3" s="124"/>
      <c r="AD3" s="124"/>
      <c r="AE3" s="124"/>
      <c r="AF3" s="124"/>
      <c r="AG3" s="275"/>
      <c r="AH3" s="275"/>
      <c r="AI3" s="275"/>
    </row>
    <row r="4" spans="1:35" ht="13.5" customHeight="1" x14ac:dyDescent="0.2">
      <c r="A4" s="314"/>
      <c r="B4" s="315"/>
      <c r="C4" s="315"/>
      <c r="D4" s="315"/>
      <c r="E4" s="315"/>
      <c r="F4" s="315"/>
      <c r="G4" s="315"/>
      <c r="H4" s="315"/>
      <c r="I4" s="315"/>
      <c r="J4" s="315"/>
      <c r="K4" s="315"/>
      <c r="L4" s="315"/>
      <c r="M4" s="315"/>
      <c r="N4" s="315"/>
      <c r="O4" s="315"/>
      <c r="P4" s="367"/>
      <c r="Q4" s="145"/>
      <c r="R4" s="126" t="e">
        <f>VLOOKUP(S4,R8:S29,2,FALSE)</f>
        <v>#N/A</v>
      </c>
      <c r="S4" s="135" t="str">
        <f>Home!B5</f>
        <v>(None)</v>
      </c>
      <c r="T4" s="120" t="str">
        <f>"Selected LA- "&amp;S4</f>
        <v>Selected LA- (None)</v>
      </c>
    </row>
    <row r="5" spans="1:35" s="121" customFormat="1" ht="15" customHeight="1" x14ac:dyDescent="0.2">
      <c r="A5" s="369"/>
      <c r="B5" s="855" t="s">
        <v>136</v>
      </c>
      <c r="C5" s="856"/>
      <c r="D5" s="856"/>
      <c r="E5" s="856"/>
      <c r="F5" s="856"/>
      <c r="G5" s="856"/>
      <c r="H5" s="856"/>
      <c r="I5" s="37"/>
      <c r="J5" s="37"/>
      <c r="K5" s="37"/>
      <c r="L5" s="37"/>
      <c r="M5" s="44"/>
      <c r="N5" s="44"/>
      <c r="O5" s="44"/>
      <c r="P5" s="370"/>
      <c r="Q5" s="146"/>
      <c r="R5" s="118"/>
      <c r="S5" s="118"/>
      <c r="T5" s="118"/>
      <c r="U5" s="116"/>
      <c r="V5" s="118"/>
      <c r="W5" s="117"/>
      <c r="X5" s="117"/>
      <c r="Y5" s="117"/>
    </row>
    <row r="6" spans="1:35" ht="13.5" customHeight="1" x14ac:dyDescent="0.2">
      <c r="A6" s="368"/>
      <c r="B6" s="856"/>
      <c r="C6" s="856"/>
      <c r="D6" s="856"/>
      <c r="E6" s="856"/>
      <c r="F6" s="856"/>
      <c r="G6" s="856"/>
      <c r="H6" s="856"/>
      <c r="I6" s="37"/>
      <c r="J6" s="37"/>
      <c r="K6" s="37"/>
      <c r="L6" s="37"/>
      <c r="M6" s="37"/>
      <c r="N6" s="37"/>
      <c r="O6" s="37"/>
      <c r="P6" s="367"/>
      <c r="Q6" s="145"/>
    </row>
    <row r="7" spans="1:35" ht="36.75" customHeight="1" x14ac:dyDescent="0.2">
      <c r="A7" s="368"/>
      <c r="B7" s="591" t="s">
        <v>211</v>
      </c>
      <c r="C7" s="428" t="s">
        <v>135</v>
      </c>
      <c r="D7" s="261" t="s">
        <v>98</v>
      </c>
      <c r="E7" s="261" t="s">
        <v>98</v>
      </c>
      <c r="F7" s="261" t="s">
        <v>134</v>
      </c>
      <c r="G7" s="262" t="s">
        <v>206</v>
      </c>
      <c r="H7" s="51"/>
      <c r="I7" s="37"/>
      <c r="J7" s="37"/>
      <c r="K7" s="37"/>
      <c r="L7" s="37"/>
      <c r="M7" s="37"/>
      <c r="N7" s="37"/>
      <c r="O7" s="37"/>
      <c r="P7" s="367"/>
      <c r="Q7" s="145"/>
      <c r="U7" s="116" t="s">
        <v>137</v>
      </c>
    </row>
    <row r="8" spans="1:35" s="136" customFormat="1" ht="13.5" customHeight="1" x14ac:dyDescent="0.2">
      <c r="A8" s="610" t="e">
        <f>VLOOKUP(B8,Sheet1!$B$4:$C$25,2,FALSE)</f>
        <v>#N/A</v>
      </c>
      <c r="B8" s="55" t="s">
        <v>1</v>
      </c>
      <c r="C8" s="424">
        <v>26600</v>
      </c>
      <c r="D8" s="425">
        <v>27100</v>
      </c>
      <c r="E8" s="425">
        <v>27800</v>
      </c>
      <c r="F8" s="425">
        <v>28200</v>
      </c>
      <c r="G8" s="426">
        <v>28174</v>
      </c>
      <c r="H8" s="132"/>
      <c r="I8" s="133"/>
      <c r="J8" s="133"/>
      <c r="K8" s="133"/>
      <c r="L8" s="133"/>
      <c r="M8" s="133"/>
      <c r="N8" s="133"/>
      <c r="O8" s="133"/>
      <c r="P8" s="372"/>
      <c r="Q8" s="147"/>
      <c r="R8" s="144" t="str">
        <f>B8</f>
        <v>Bracknell Forest</v>
      </c>
      <c r="S8" s="134">
        <v>1</v>
      </c>
      <c r="T8" s="137" t="b">
        <f t="shared" ref="T8:T29" si="0">IF(B8=$S$4,G8)</f>
        <v>0</v>
      </c>
      <c r="U8" s="138">
        <v>28158</v>
      </c>
      <c r="V8" s="138"/>
      <c r="W8" s="136">
        <f>ROUND(U8,-2)</f>
        <v>28200</v>
      </c>
    </row>
    <row r="9" spans="1:35" s="136" customFormat="1" ht="13.5" customHeight="1" x14ac:dyDescent="0.2">
      <c r="A9" s="610" t="e">
        <f>VLOOKUP(B9,Sheet1!$B$4:$C$25,2,FALSE)</f>
        <v>#N/A</v>
      </c>
      <c r="B9" s="69" t="s">
        <v>47</v>
      </c>
      <c r="C9" s="424">
        <v>50200</v>
      </c>
      <c r="D9" s="425">
        <v>50500</v>
      </c>
      <c r="E9" s="425">
        <v>51000</v>
      </c>
      <c r="F9" s="425">
        <v>51200</v>
      </c>
      <c r="G9" s="426">
        <v>51281</v>
      </c>
      <c r="H9" s="132"/>
      <c r="I9" s="133"/>
      <c r="J9" s="133"/>
      <c r="K9" s="133"/>
      <c r="L9" s="133"/>
      <c r="M9" s="133"/>
      <c r="N9" s="133"/>
      <c r="O9" s="133"/>
      <c r="P9" s="372"/>
      <c r="Q9" s="147"/>
      <c r="R9" s="144" t="str">
        <f t="shared" ref="R9:R29" si="1">B9</f>
        <v>Brighton &amp; Hove</v>
      </c>
      <c r="S9" s="134">
        <v>2</v>
      </c>
      <c r="T9" s="137" t="b">
        <f t="shared" si="0"/>
        <v>0</v>
      </c>
      <c r="U9" s="138">
        <v>51249</v>
      </c>
      <c r="V9" s="138"/>
      <c r="W9" s="136">
        <f>ROUND(U9,-2)</f>
        <v>51200</v>
      </c>
    </row>
    <row r="10" spans="1:35" s="136" customFormat="1" ht="13.5" customHeight="1" x14ac:dyDescent="0.2">
      <c r="A10" s="610" t="e">
        <f>VLOOKUP(B10,Sheet1!$B$4:$C$25,2,FALSE)</f>
        <v>#N/A</v>
      </c>
      <c r="B10" s="55" t="s">
        <v>11</v>
      </c>
      <c r="C10" s="424">
        <v>116300</v>
      </c>
      <c r="D10" s="425">
        <v>117600</v>
      </c>
      <c r="E10" s="425">
        <v>118900</v>
      </c>
      <c r="F10" s="425">
        <v>120600</v>
      </c>
      <c r="G10" s="426">
        <v>122205</v>
      </c>
      <c r="H10" s="132"/>
      <c r="I10" s="133"/>
      <c r="J10" s="133"/>
      <c r="K10" s="133"/>
      <c r="L10" s="133"/>
      <c r="M10" s="133"/>
      <c r="N10" s="133"/>
      <c r="O10" s="133"/>
      <c r="P10" s="372"/>
      <c r="Q10" s="147"/>
      <c r="R10" s="144" t="str">
        <f t="shared" si="1"/>
        <v>Buckinghamshire</v>
      </c>
      <c r="S10" s="134">
        <v>3</v>
      </c>
      <c r="T10" s="137" t="b">
        <f t="shared" si="0"/>
        <v>0</v>
      </c>
      <c r="U10" s="138">
        <v>120643</v>
      </c>
      <c r="V10" s="138"/>
      <c r="W10" s="136">
        <f>ROUND(U10,-2)</f>
        <v>120600</v>
      </c>
    </row>
    <row r="11" spans="1:35" s="136" customFormat="1" ht="13.5" customHeight="1" x14ac:dyDescent="0.2">
      <c r="A11" s="610" t="e">
        <f>VLOOKUP(B11,Sheet1!$B$4:$C$25,2,FALSE)</f>
        <v>#N/A</v>
      </c>
      <c r="B11" s="55" t="s">
        <v>5</v>
      </c>
      <c r="C11" s="424">
        <v>104400</v>
      </c>
      <c r="D11" s="425">
        <v>104800</v>
      </c>
      <c r="E11" s="425">
        <v>105400</v>
      </c>
      <c r="F11" s="425">
        <v>105900</v>
      </c>
      <c r="G11" s="426">
        <v>105923</v>
      </c>
      <c r="H11" s="132"/>
      <c r="I11" s="133"/>
      <c r="J11" s="133"/>
      <c r="K11" s="133"/>
      <c r="L11" s="133"/>
      <c r="M11" s="133"/>
      <c r="N11" s="133"/>
      <c r="O11" s="133"/>
      <c r="P11" s="372"/>
      <c r="Q11" s="147"/>
      <c r="R11" s="144" t="str">
        <f t="shared" si="1"/>
        <v>East Sussex</v>
      </c>
      <c r="S11" s="134">
        <v>4</v>
      </c>
      <c r="T11" s="137" t="b">
        <f t="shared" si="0"/>
        <v>0</v>
      </c>
      <c r="U11" s="138">
        <v>105873</v>
      </c>
      <c r="V11" s="138"/>
      <c r="W11" s="136">
        <f>ROUND(U11,-2)</f>
        <v>105900</v>
      </c>
    </row>
    <row r="12" spans="1:35" s="136" customFormat="1" ht="13.5" customHeight="1" x14ac:dyDescent="0.2">
      <c r="A12" s="610" t="e">
        <f>VLOOKUP(B12,Sheet1!$B$4:$C$25,2,FALSE)</f>
        <v>#N/A</v>
      </c>
      <c r="B12" s="69" t="s">
        <v>7</v>
      </c>
      <c r="C12" s="424">
        <v>280900</v>
      </c>
      <c r="D12" s="425">
        <v>281900</v>
      </c>
      <c r="E12" s="425">
        <v>281500</v>
      </c>
      <c r="F12" s="425">
        <v>281900</v>
      </c>
      <c r="G12" s="426">
        <v>282791</v>
      </c>
      <c r="H12" s="132"/>
      <c r="I12" s="133"/>
      <c r="J12" s="133"/>
      <c r="K12" s="133"/>
      <c r="L12" s="133"/>
      <c r="M12" s="133"/>
      <c r="N12" s="133"/>
      <c r="O12" s="133"/>
      <c r="P12" s="372"/>
      <c r="Q12" s="147"/>
      <c r="R12" s="144" t="str">
        <f t="shared" si="1"/>
        <v>Hampshire</v>
      </c>
      <c r="S12" s="134">
        <v>5</v>
      </c>
      <c r="T12" s="137" t="b">
        <f t="shared" si="0"/>
        <v>0</v>
      </c>
      <c r="U12" s="138">
        <v>281923</v>
      </c>
      <c r="V12" s="138"/>
      <c r="W12" s="136">
        <f t="shared" ref="W12:W30" si="2">ROUND(U12,-2)</f>
        <v>281900</v>
      </c>
    </row>
    <row r="13" spans="1:35" s="136" customFormat="1" ht="13.5" customHeight="1" x14ac:dyDescent="0.2">
      <c r="A13" s="610" t="e">
        <f>VLOOKUP(B13,Sheet1!$B$4:$C$25,2,FALSE)</f>
        <v>#N/A</v>
      </c>
      <c r="B13" s="55" t="s">
        <v>2</v>
      </c>
      <c r="C13" s="424">
        <v>26000</v>
      </c>
      <c r="D13" s="425">
        <v>25800</v>
      </c>
      <c r="E13" s="425">
        <v>25500</v>
      </c>
      <c r="F13" s="425">
        <v>25300</v>
      </c>
      <c r="G13" s="426">
        <v>25200</v>
      </c>
      <c r="H13" s="132"/>
      <c r="I13" s="133"/>
      <c r="J13" s="133"/>
      <c r="K13" s="133"/>
      <c r="L13" s="133"/>
      <c r="M13" s="133"/>
      <c r="N13" s="133"/>
      <c r="O13" s="133"/>
      <c r="P13" s="372"/>
      <c r="Q13" s="147"/>
      <c r="R13" s="144" t="str">
        <f t="shared" si="1"/>
        <v>Isle of Wight</v>
      </c>
      <c r="S13" s="134">
        <v>6</v>
      </c>
      <c r="T13" s="137" t="b">
        <f t="shared" si="0"/>
        <v>0</v>
      </c>
      <c r="U13" s="138">
        <v>25314</v>
      </c>
      <c r="V13" s="138"/>
      <c r="W13" s="136">
        <f t="shared" si="2"/>
        <v>25300</v>
      </c>
    </row>
    <row r="14" spans="1:35" s="136" customFormat="1" ht="13.5" customHeight="1" x14ac:dyDescent="0.2">
      <c r="A14" s="610" t="e">
        <f>VLOOKUP(B14,Sheet1!$B$4:$C$25,2,FALSE)</f>
        <v>#N/A</v>
      </c>
      <c r="B14" s="55" t="s">
        <v>12</v>
      </c>
      <c r="C14" s="424">
        <v>323900</v>
      </c>
      <c r="D14" s="425">
        <v>325600</v>
      </c>
      <c r="E14" s="425">
        <v>328300</v>
      </c>
      <c r="F14" s="425">
        <v>330400</v>
      </c>
      <c r="G14" s="426">
        <v>333045</v>
      </c>
      <c r="H14" s="132"/>
      <c r="I14" s="133"/>
      <c r="J14" s="133"/>
      <c r="K14" s="133"/>
      <c r="L14" s="133"/>
      <c r="M14" s="133"/>
      <c r="N14" s="133"/>
      <c r="O14" s="133"/>
      <c r="P14" s="372"/>
      <c r="Q14" s="147"/>
      <c r="R14" s="144" t="str">
        <f t="shared" si="1"/>
        <v>Kent</v>
      </c>
      <c r="S14" s="134">
        <v>7</v>
      </c>
      <c r="T14" s="137" t="b">
        <f t="shared" si="0"/>
        <v>0</v>
      </c>
      <c r="U14" s="138">
        <v>330387</v>
      </c>
      <c r="V14" s="138"/>
      <c r="W14" s="136">
        <f t="shared" si="2"/>
        <v>330400</v>
      </c>
    </row>
    <row r="15" spans="1:35" s="136" customFormat="1" ht="13.5" customHeight="1" x14ac:dyDescent="0.2">
      <c r="A15" s="610" t="e">
        <f>VLOOKUP(B15,Sheet1!$B$4:$C$25,2,FALSE)</f>
        <v>#N/A</v>
      </c>
      <c r="B15" s="55" t="s">
        <v>3</v>
      </c>
      <c r="C15" s="424">
        <v>60900</v>
      </c>
      <c r="D15" s="425">
        <v>61600</v>
      </c>
      <c r="E15" s="425">
        <v>62500</v>
      </c>
      <c r="F15" s="425">
        <v>63200</v>
      </c>
      <c r="G15" s="426">
        <v>63697</v>
      </c>
      <c r="H15" s="132"/>
      <c r="I15" s="133"/>
      <c r="J15" s="133"/>
      <c r="K15" s="133"/>
      <c r="L15" s="133"/>
      <c r="M15" s="133"/>
      <c r="N15" s="133"/>
      <c r="O15" s="133"/>
      <c r="P15" s="372"/>
      <c r="Q15" s="147"/>
      <c r="R15" s="144" t="str">
        <f t="shared" si="1"/>
        <v>Medway</v>
      </c>
      <c r="S15" s="134">
        <v>8</v>
      </c>
      <c r="T15" s="137" t="b">
        <f t="shared" si="0"/>
        <v>0</v>
      </c>
      <c r="U15" s="138">
        <v>63173</v>
      </c>
      <c r="V15" s="138"/>
      <c r="W15" s="136">
        <f t="shared" si="2"/>
        <v>63200</v>
      </c>
    </row>
    <row r="16" spans="1:35" s="136" customFormat="1" ht="13.5" customHeight="1" x14ac:dyDescent="0.2">
      <c r="A16" s="610" t="e">
        <f>VLOOKUP(B16,Sheet1!$B$4:$C$25,2,FALSE)</f>
        <v>#N/A</v>
      </c>
      <c r="B16" s="55" t="s">
        <v>13</v>
      </c>
      <c r="C16" s="424">
        <v>63400</v>
      </c>
      <c r="D16" s="425">
        <v>64000</v>
      </c>
      <c r="E16" s="425">
        <v>65200</v>
      </c>
      <c r="F16" s="425">
        <v>66100</v>
      </c>
      <c r="G16" s="426">
        <v>67146</v>
      </c>
      <c r="H16" s="132"/>
      <c r="I16" s="133"/>
      <c r="J16" s="133"/>
      <c r="K16" s="133"/>
      <c r="L16" s="133"/>
      <c r="M16" s="133"/>
      <c r="N16" s="133"/>
      <c r="O16" s="133"/>
      <c r="P16" s="372"/>
      <c r="Q16" s="147"/>
      <c r="R16" s="144" t="str">
        <f t="shared" si="1"/>
        <v>Milton Keynes</v>
      </c>
      <c r="S16" s="134">
        <v>9</v>
      </c>
      <c r="T16" s="137" t="b">
        <f t="shared" si="0"/>
        <v>0</v>
      </c>
      <c r="U16" s="138">
        <v>66123</v>
      </c>
      <c r="V16" s="138"/>
      <c r="W16" s="136">
        <f t="shared" si="2"/>
        <v>66100</v>
      </c>
    </row>
    <row r="17" spans="1:23" s="136" customFormat="1" ht="13.5" customHeight="1" x14ac:dyDescent="0.2">
      <c r="A17" s="610" t="e">
        <f>VLOOKUP(B17,Sheet1!$B$4:$C$25,2,FALSE)</f>
        <v>#N/A</v>
      </c>
      <c r="B17" s="55" t="s">
        <v>14</v>
      </c>
      <c r="C17" s="424">
        <v>139200</v>
      </c>
      <c r="D17" s="425">
        <v>140300</v>
      </c>
      <c r="E17" s="425">
        <v>141200</v>
      </c>
      <c r="F17" s="425">
        <v>141800</v>
      </c>
      <c r="G17" s="426">
        <v>142897</v>
      </c>
      <c r="H17" s="132"/>
      <c r="I17" s="133"/>
      <c r="J17" s="133"/>
      <c r="K17" s="133"/>
      <c r="L17" s="133"/>
      <c r="M17" s="133"/>
      <c r="N17" s="133"/>
      <c r="O17" s="133"/>
      <c r="P17" s="372"/>
      <c r="Q17" s="147"/>
      <c r="R17" s="144" t="str">
        <f t="shared" si="1"/>
        <v>Oxfordshire</v>
      </c>
      <c r="S17" s="134">
        <v>10</v>
      </c>
      <c r="T17" s="137" t="b">
        <f t="shared" si="0"/>
        <v>0</v>
      </c>
      <c r="U17" s="138">
        <v>141779</v>
      </c>
      <c r="V17" s="138"/>
      <c r="W17" s="136">
        <f t="shared" si="2"/>
        <v>141800</v>
      </c>
    </row>
    <row r="18" spans="1:23" s="136" customFormat="1" ht="13.5" customHeight="1" x14ac:dyDescent="0.2">
      <c r="A18" s="610" t="e">
        <f>VLOOKUP(B18,Sheet1!$B$4:$C$25,2,FALSE)</f>
        <v>#N/A</v>
      </c>
      <c r="B18" s="55" t="s">
        <v>15</v>
      </c>
      <c r="C18" s="424">
        <v>42300</v>
      </c>
      <c r="D18" s="425">
        <v>42600</v>
      </c>
      <c r="E18" s="425">
        <v>43400</v>
      </c>
      <c r="F18" s="425">
        <v>43800</v>
      </c>
      <c r="G18" s="426">
        <v>44000</v>
      </c>
      <c r="H18" s="132"/>
      <c r="I18" s="133"/>
      <c r="J18" s="133"/>
      <c r="K18" s="133"/>
      <c r="L18" s="133"/>
      <c r="M18" s="133"/>
      <c r="N18" s="133"/>
      <c r="O18" s="133"/>
      <c r="P18" s="372"/>
      <c r="Q18" s="147"/>
      <c r="R18" s="144" t="str">
        <f t="shared" si="1"/>
        <v>Portsmouth</v>
      </c>
      <c r="S18" s="134">
        <v>11</v>
      </c>
      <c r="T18" s="137" t="b">
        <f t="shared" si="0"/>
        <v>0</v>
      </c>
      <c r="U18" s="138">
        <v>43766</v>
      </c>
      <c r="V18" s="138"/>
      <c r="W18" s="136">
        <f t="shared" si="2"/>
        <v>43800</v>
      </c>
    </row>
    <row r="19" spans="1:23" s="136" customFormat="1" ht="13.5" customHeight="1" x14ac:dyDescent="0.2">
      <c r="A19" s="610" t="e">
        <f>VLOOKUP(B19,Sheet1!$B$4:$C$25,2,FALSE)</f>
        <v>#N/A</v>
      </c>
      <c r="B19" s="55" t="s">
        <v>4</v>
      </c>
      <c r="C19" s="424">
        <v>34000</v>
      </c>
      <c r="D19" s="425">
        <v>34700</v>
      </c>
      <c r="E19" s="425">
        <v>35900</v>
      </c>
      <c r="F19" s="425">
        <v>36400</v>
      </c>
      <c r="G19" s="426">
        <v>36641</v>
      </c>
      <c r="H19" s="132"/>
      <c r="I19" s="133"/>
      <c r="J19" s="133"/>
      <c r="K19" s="133"/>
      <c r="L19" s="133"/>
      <c r="M19" s="133"/>
      <c r="N19" s="133"/>
      <c r="O19" s="133"/>
      <c r="P19" s="372"/>
      <c r="Q19" s="147"/>
      <c r="R19" s="144" t="str">
        <f t="shared" si="1"/>
        <v>Reading</v>
      </c>
      <c r="S19" s="134">
        <v>12</v>
      </c>
      <c r="T19" s="137" t="b">
        <f t="shared" si="0"/>
        <v>0</v>
      </c>
      <c r="U19" s="138">
        <v>36433</v>
      </c>
      <c r="V19" s="138"/>
      <c r="W19" s="136">
        <f t="shared" si="2"/>
        <v>36400</v>
      </c>
    </row>
    <row r="20" spans="1:23" s="136" customFormat="1" ht="13.5" customHeight="1" x14ac:dyDescent="0.2">
      <c r="A20" s="610" t="e">
        <f>VLOOKUP(B20,Sheet1!$B$4:$C$25,2,FALSE)</f>
        <v>#N/A</v>
      </c>
      <c r="B20" s="55" t="s">
        <v>16</v>
      </c>
      <c r="C20" s="424">
        <v>38000</v>
      </c>
      <c r="D20" s="425">
        <v>38900</v>
      </c>
      <c r="E20" s="425">
        <v>39900</v>
      </c>
      <c r="F20" s="425">
        <v>40600</v>
      </c>
      <c r="G20" s="426">
        <v>41406</v>
      </c>
      <c r="H20" s="132"/>
      <c r="I20" s="133"/>
      <c r="J20" s="133"/>
      <c r="K20" s="133"/>
      <c r="L20" s="133"/>
      <c r="M20" s="133"/>
      <c r="N20" s="133"/>
      <c r="O20" s="133"/>
      <c r="P20" s="372"/>
      <c r="Q20" s="147"/>
      <c r="R20" s="144" t="str">
        <f t="shared" si="1"/>
        <v>Slough</v>
      </c>
      <c r="S20" s="134">
        <v>13</v>
      </c>
      <c r="T20" s="137" t="b">
        <f t="shared" si="0"/>
        <v>0</v>
      </c>
      <c r="U20" s="138">
        <v>40561</v>
      </c>
      <c r="V20" s="138"/>
      <c r="W20" s="136">
        <f t="shared" si="2"/>
        <v>40600</v>
      </c>
    </row>
    <row r="21" spans="1:23" s="136" customFormat="1" ht="13.5" customHeight="1" x14ac:dyDescent="0.2">
      <c r="A21" s="610" t="e">
        <f>VLOOKUP(B21,Sheet1!$B$4:$C$25,2,FALSE)</f>
        <v>#N/A</v>
      </c>
      <c r="B21" s="55" t="s">
        <v>93</v>
      </c>
      <c r="C21" s="424">
        <v>108800</v>
      </c>
      <c r="D21" s="425">
        <v>108800</v>
      </c>
      <c r="E21" s="425">
        <v>108900</v>
      </c>
      <c r="F21" s="425">
        <v>109200</v>
      </c>
      <c r="G21" s="426">
        <v>109657</v>
      </c>
      <c r="H21" s="132"/>
      <c r="I21" s="133"/>
      <c r="J21" s="133"/>
      <c r="K21" s="133"/>
      <c r="L21" s="133"/>
      <c r="M21" s="133"/>
      <c r="N21" s="133"/>
      <c r="O21" s="133"/>
      <c r="P21" s="372"/>
      <c r="Q21" s="147"/>
      <c r="R21" s="144" t="str">
        <f t="shared" si="1"/>
        <v>Somerset</v>
      </c>
      <c r="S21" s="134">
        <v>14</v>
      </c>
      <c r="T21" s="137" t="b">
        <f t="shared" si="0"/>
        <v>0</v>
      </c>
      <c r="U21" s="138">
        <v>109183</v>
      </c>
      <c r="V21" s="138"/>
      <c r="W21" s="136">
        <f t="shared" si="2"/>
        <v>109200</v>
      </c>
    </row>
    <row r="22" spans="1:23" s="136" customFormat="1" ht="13.5" customHeight="1" x14ac:dyDescent="0.2">
      <c r="A22" s="610" t="e">
        <f>VLOOKUP(B22,Sheet1!$B$4:$C$25,2,FALSE)</f>
        <v>#N/A</v>
      </c>
      <c r="B22" s="55" t="s">
        <v>17</v>
      </c>
      <c r="C22" s="424">
        <v>46500</v>
      </c>
      <c r="D22" s="425">
        <v>47400</v>
      </c>
      <c r="E22" s="425">
        <v>48600</v>
      </c>
      <c r="F22" s="425">
        <v>49200</v>
      </c>
      <c r="G22" s="426">
        <v>49901</v>
      </c>
      <c r="H22" s="132"/>
      <c r="I22" s="133"/>
      <c r="J22" s="133"/>
      <c r="K22" s="133"/>
      <c r="L22" s="133"/>
      <c r="M22" s="133"/>
      <c r="N22" s="133"/>
      <c r="O22" s="133"/>
      <c r="P22" s="372"/>
      <c r="Q22" s="147"/>
      <c r="R22" s="144" t="str">
        <f t="shared" si="1"/>
        <v>Southampton</v>
      </c>
      <c r="S22" s="134">
        <v>15</v>
      </c>
      <c r="T22" s="137" t="b">
        <f t="shared" si="0"/>
        <v>0</v>
      </c>
      <c r="U22" s="138">
        <v>49152</v>
      </c>
      <c r="V22" s="138"/>
      <c r="W22" s="136">
        <f t="shared" si="2"/>
        <v>49200</v>
      </c>
    </row>
    <row r="23" spans="1:23" s="136" customFormat="1" ht="13.5" customHeight="1" x14ac:dyDescent="0.2">
      <c r="A23" s="610" t="e">
        <f>VLOOKUP(B23,Sheet1!$B$4:$C$25,2,FALSE)</f>
        <v>#N/A</v>
      </c>
      <c r="B23" s="55" t="s">
        <v>8</v>
      </c>
      <c r="C23" s="424">
        <v>249600</v>
      </c>
      <c r="D23" s="425">
        <v>252000</v>
      </c>
      <c r="E23" s="425">
        <v>254600</v>
      </c>
      <c r="F23" s="425">
        <v>256400</v>
      </c>
      <c r="G23" s="426">
        <v>258999</v>
      </c>
      <c r="H23" s="132"/>
      <c r="I23" s="133"/>
      <c r="J23" s="133"/>
      <c r="K23" s="133"/>
      <c r="L23" s="133"/>
      <c r="M23" s="133"/>
      <c r="N23" s="133"/>
      <c r="O23" s="133"/>
      <c r="P23" s="372"/>
      <c r="Q23" s="147"/>
      <c r="R23" s="144" t="str">
        <f t="shared" si="1"/>
        <v>Surrey</v>
      </c>
      <c r="S23" s="134">
        <v>16</v>
      </c>
      <c r="T23" s="137" t="b">
        <f t="shared" si="0"/>
        <v>0</v>
      </c>
      <c r="U23" s="138">
        <v>256383</v>
      </c>
      <c r="V23" s="138"/>
      <c r="W23" s="136">
        <f t="shared" si="2"/>
        <v>256400</v>
      </c>
    </row>
    <row r="24" spans="1:23" s="136" customFormat="1" ht="13.5" customHeight="1" x14ac:dyDescent="0.2">
      <c r="A24" s="610" t="e">
        <f>VLOOKUP(B24,Sheet1!$B$4:$C$25,2,FALSE)</f>
        <v>#N/A</v>
      </c>
      <c r="B24" s="55" t="s">
        <v>123</v>
      </c>
      <c r="C24" s="424">
        <v>47400</v>
      </c>
      <c r="D24" s="425">
        <v>47900</v>
      </c>
      <c r="E24" s="425">
        <v>48600</v>
      </c>
      <c r="F24" s="425">
        <v>49000</v>
      </c>
      <c r="G24" s="426">
        <v>49462</v>
      </c>
      <c r="H24" s="132"/>
      <c r="I24" s="133"/>
      <c r="J24" s="133"/>
      <c r="K24" s="133"/>
      <c r="L24" s="133"/>
      <c r="M24" s="133"/>
      <c r="N24" s="133"/>
      <c r="O24" s="133"/>
      <c r="P24" s="372"/>
      <c r="Q24" s="147"/>
      <c r="R24" s="144" t="str">
        <f t="shared" si="1"/>
        <v>Swindon</v>
      </c>
      <c r="S24" s="134">
        <v>17</v>
      </c>
      <c r="T24" s="137" t="b">
        <f t="shared" si="0"/>
        <v>0</v>
      </c>
      <c r="U24" s="138">
        <v>49026</v>
      </c>
      <c r="V24" s="138"/>
      <c r="W24" s="136">
        <f t="shared" si="2"/>
        <v>49000</v>
      </c>
    </row>
    <row r="25" spans="1:23" s="136" customFormat="1" ht="13.5" customHeight="1" x14ac:dyDescent="0.2">
      <c r="A25" s="610" t="e">
        <f>VLOOKUP(B25,Sheet1!$B$4:$C$25,2,FALSE)</f>
        <v>#N/A</v>
      </c>
      <c r="B25" s="55" t="s">
        <v>124</v>
      </c>
      <c r="C25" s="424">
        <v>24900</v>
      </c>
      <c r="D25" s="425">
        <v>24800</v>
      </c>
      <c r="E25" s="425">
        <v>25100</v>
      </c>
      <c r="F25" s="425">
        <v>25200</v>
      </c>
      <c r="G25" s="426">
        <v>25373</v>
      </c>
      <c r="H25" s="132"/>
      <c r="I25" s="133"/>
      <c r="J25" s="133"/>
      <c r="K25" s="133"/>
      <c r="L25" s="133"/>
      <c r="M25" s="133"/>
      <c r="N25" s="133"/>
      <c r="O25" s="133"/>
      <c r="P25" s="372"/>
      <c r="Q25" s="147"/>
      <c r="R25" s="144" t="str">
        <f t="shared" si="1"/>
        <v>Torbay</v>
      </c>
      <c r="S25" s="134">
        <v>18</v>
      </c>
      <c r="T25" s="137" t="b">
        <f t="shared" si="0"/>
        <v>0</v>
      </c>
      <c r="U25" s="138">
        <v>25242</v>
      </c>
      <c r="V25" s="138"/>
      <c r="W25" s="136">
        <f t="shared" si="2"/>
        <v>25200</v>
      </c>
    </row>
    <row r="26" spans="1:23" s="136" customFormat="1" ht="13.5" customHeight="1" x14ac:dyDescent="0.2">
      <c r="A26" s="610" t="e">
        <f>VLOOKUP(B26,Sheet1!$B$4:$C$25,2,FALSE)</f>
        <v>#N/A</v>
      </c>
      <c r="B26" s="55" t="s">
        <v>18</v>
      </c>
      <c r="C26" s="424">
        <v>35900</v>
      </c>
      <c r="D26" s="425">
        <v>35700</v>
      </c>
      <c r="E26" s="425">
        <v>35600</v>
      </c>
      <c r="F26" s="425">
        <v>35700</v>
      </c>
      <c r="G26" s="426">
        <v>35931</v>
      </c>
      <c r="H26" s="132"/>
      <c r="I26" s="133"/>
      <c r="J26" s="133"/>
      <c r="K26" s="133"/>
      <c r="L26" s="133"/>
      <c r="M26" s="133"/>
      <c r="N26" s="133"/>
      <c r="O26" s="133"/>
      <c r="P26" s="372"/>
      <c r="Q26" s="147"/>
      <c r="R26" s="144" t="str">
        <f t="shared" si="1"/>
        <v>West Berkshire</v>
      </c>
      <c r="S26" s="134">
        <v>19</v>
      </c>
      <c r="T26" s="137" t="b">
        <f t="shared" si="0"/>
        <v>0</v>
      </c>
      <c r="U26" s="138">
        <v>35681</v>
      </c>
      <c r="V26" s="138"/>
      <c r="W26" s="136">
        <f t="shared" si="2"/>
        <v>35700</v>
      </c>
    </row>
    <row r="27" spans="1:23" s="136" customFormat="1" ht="13.5" customHeight="1" x14ac:dyDescent="0.2">
      <c r="A27" s="610" t="e">
        <f>VLOOKUP(B27,Sheet1!$B$4:$C$25,2,FALSE)</f>
        <v>#N/A</v>
      </c>
      <c r="B27" s="55" t="s">
        <v>6</v>
      </c>
      <c r="C27" s="424">
        <v>165600</v>
      </c>
      <c r="D27" s="425">
        <v>167000</v>
      </c>
      <c r="E27" s="425">
        <v>168800</v>
      </c>
      <c r="F27" s="425">
        <v>170400</v>
      </c>
      <c r="G27" s="426">
        <v>171761</v>
      </c>
      <c r="H27" s="132"/>
      <c r="I27" s="133"/>
      <c r="J27" s="133"/>
      <c r="K27" s="133"/>
      <c r="L27" s="133"/>
      <c r="M27" s="133"/>
      <c r="N27" s="133"/>
      <c r="O27" s="133"/>
      <c r="P27" s="372"/>
      <c r="Q27" s="147"/>
      <c r="R27" s="144" t="str">
        <f t="shared" si="1"/>
        <v>West Sussex</v>
      </c>
      <c r="S27" s="134">
        <v>20</v>
      </c>
      <c r="T27" s="137" t="b">
        <f t="shared" si="0"/>
        <v>0</v>
      </c>
      <c r="U27" s="138">
        <v>170439</v>
      </c>
      <c r="V27" s="138"/>
      <c r="W27" s="136">
        <f t="shared" si="2"/>
        <v>170400</v>
      </c>
    </row>
    <row r="28" spans="1:23" s="136" customFormat="1" ht="13.5" customHeight="1" x14ac:dyDescent="0.2">
      <c r="A28" s="610" t="e">
        <f>VLOOKUP(B28,Sheet1!$B$4:$C$25,2,FALSE)</f>
        <v>#N/A</v>
      </c>
      <c r="B28" s="69" t="s">
        <v>46</v>
      </c>
      <c r="C28" s="424">
        <v>33100</v>
      </c>
      <c r="D28" s="425">
        <v>33300</v>
      </c>
      <c r="E28" s="425">
        <v>33400</v>
      </c>
      <c r="F28" s="425">
        <v>33700</v>
      </c>
      <c r="G28" s="426">
        <v>34176</v>
      </c>
      <c r="H28" s="132"/>
      <c r="I28" s="133"/>
      <c r="J28" s="133"/>
      <c r="K28" s="133"/>
      <c r="L28" s="133"/>
      <c r="M28" s="133"/>
      <c r="N28" s="133"/>
      <c r="O28" s="133"/>
      <c r="P28" s="372"/>
      <c r="Q28" s="147"/>
      <c r="R28" s="144" t="str">
        <f t="shared" si="1"/>
        <v>Windsor &amp; Maidenhead</v>
      </c>
      <c r="S28" s="134">
        <v>21</v>
      </c>
      <c r="T28" s="137" t="b">
        <f t="shared" si="0"/>
        <v>0</v>
      </c>
      <c r="U28" s="138">
        <v>33746</v>
      </c>
      <c r="V28" s="138"/>
      <c r="W28" s="136">
        <f t="shared" si="2"/>
        <v>33700</v>
      </c>
    </row>
    <row r="29" spans="1:23" s="136" customFormat="1" ht="13.5" customHeight="1" x14ac:dyDescent="0.2">
      <c r="A29" s="610" t="e">
        <f>VLOOKUP(B29,Sheet1!$B$4:$C$25,2,FALSE)</f>
        <v>#N/A</v>
      </c>
      <c r="B29" s="55" t="s">
        <v>19</v>
      </c>
      <c r="C29" s="424">
        <v>35800</v>
      </c>
      <c r="D29" s="425">
        <v>36200</v>
      </c>
      <c r="E29" s="425">
        <v>36900</v>
      </c>
      <c r="F29" s="425">
        <v>37300</v>
      </c>
      <c r="G29" s="426">
        <v>38019</v>
      </c>
      <c r="H29" s="132"/>
      <c r="I29" s="133"/>
      <c r="J29" s="133"/>
      <c r="K29" s="133"/>
      <c r="L29" s="133"/>
      <c r="M29" s="133"/>
      <c r="N29" s="133"/>
      <c r="O29" s="133"/>
      <c r="P29" s="372"/>
      <c r="Q29" s="147"/>
      <c r="R29" s="144" t="str">
        <f t="shared" si="1"/>
        <v>Wokingham</v>
      </c>
      <c r="S29" s="134">
        <v>22</v>
      </c>
      <c r="T29" s="137" t="b">
        <f t="shared" si="0"/>
        <v>0</v>
      </c>
      <c r="U29" s="138">
        <v>37292</v>
      </c>
      <c r="V29" s="138"/>
      <c r="W29" s="136">
        <f t="shared" si="2"/>
        <v>37300</v>
      </c>
    </row>
    <row r="30" spans="1:23" s="136" customFormat="1" ht="13.5" customHeight="1" x14ac:dyDescent="0.2">
      <c r="A30" s="371"/>
      <c r="B30" s="435" t="s">
        <v>69</v>
      </c>
      <c r="C30" s="432">
        <v>1872400</v>
      </c>
      <c r="D30" s="433">
        <v>1886800</v>
      </c>
      <c r="E30" s="433">
        <v>1904200</v>
      </c>
      <c r="F30" s="433">
        <v>1918100</v>
      </c>
      <c r="G30" s="434">
        <v>1933193</v>
      </c>
      <c r="H30" s="132"/>
      <c r="I30" s="133"/>
      <c r="J30" s="133"/>
      <c r="K30" s="133"/>
      <c r="L30" s="133"/>
      <c r="M30" s="133"/>
      <c r="N30" s="133"/>
      <c r="O30" s="133"/>
      <c r="P30" s="372"/>
      <c r="Q30" s="147"/>
      <c r="R30" s="138"/>
      <c r="S30" s="138"/>
      <c r="T30" s="138"/>
      <c r="U30" s="138">
        <v>1918075</v>
      </c>
      <c r="V30" s="138"/>
      <c r="W30" s="136">
        <f t="shared" si="2"/>
        <v>1918100</v>
      </c>
    </row>
    <row r="31" spans="1:23" s="136" customFormat="1" ht="13.5" customHeight="1" x14ac:dyDescent="0.2">
      <c r="A31" s="371"/>
      <c r="B31" s="436" t="s">
        <v>138</v>
      </c>
      <c r="C31" s="429">
        <v>11397500</v>
      </c>
      <c r="D31" s="430">
        <v>11478900</v>
      </c>
      <c r="E31" s="430">
        <v>11591700</v>
      </c>
      <c r="F31" s="430">
        <v>11677900</v>
      </c>
      <c r="G31" s="431">
        <v>11785277</v>
      </c>
      <c r="H31" s="132"/>
      <c r="I31" s="133"/>
      <c r="J31" s="133"/>
      <c r="K31" s="133"/>
      <c r="L31" s="133"/>
      <c r="M31" s="133"/>
      <c r="N31" s="133"/>
      <c r="O31" s="133"/>
      <c r="P31" s="372"/>
      <c r="Q31" s="147"/>
      <c r="R31" s="138"/>
      <c r="S31" s="138"/>
      <c r="T31" s="138"/>
      <c r="U31" s="138"/>
      <c r="V31" s="138"/>
    </row>
    <row r="32" spans="1:23" ht="10.5" customHeight="1" x14ac:dyDescent="0.2">
      <c r="A32" s="368"/>
      <c r="B32" s="51"/>
      <c r="C32" s="51"/>
      <c r="D32" s="51"/>
      <c r="E32" s="51"/>
      <c r="F32" s="51"/>
      <c r="G32" s="51"/>
      <c r="H32" s="51"/>
      <c r="I32" s="37"/>
      <c r="J32" s="37"/>
      <c r="K32" s="37"/>
      <c r="L32" s="37"/>
      <c r="M32" s="37"/>
      <c r="N32" s="37"/>
      <c r="O32" s="37"/>
      <c r="P32" s="367"/>
      <c r="Q32" s="145"/>
    </row>
    <row r="33" spans="1:32" ht="10.5" customHeight="1" x14ac:dyDescent="0.2">
      <c r="A33" s="368"/>
      <c r="B33" s="859" t="s">
        <v>227</v>
      </c>
      <c r="C33" s="859"/>
      <c r="D33" s="859"/>
      <c r="E33" s="859"/>
      <c r="F33" s="859"/>
      <c r="G33" s="859"/>
      <c r="H33" s="859"/>
      <c r="I33" s="37"/>
      <c r="J33" s="37"/>
      <c r="K33" s="37"/>
      <c r="L33" s="37"/>
      <c r="M33" s="37"/>
      <c r="N33" s="37"/>
      <c r="O33" s="37"/>
      <c r="P33" s="367"/>
      <c r="Q33" s="145"/>
    </row>
    <row r="34" spans="1:32" ht="10.5" customHeight="1" x14ac:dyDescent="0.2">
      <c r="A34" s="368"/>
      <c r="B34" s="859"/>
      <c r="C34" s="859"/>
      <c r="D34" s="859"/>
      <c r="E34" s="859"/>
      <c r="F34" s="859"/>
      <c r="G34" s="859"/>
      <c r="H34" s="859"/>
      <c r="I34" s="37"/>
      <c r="J34" s="37"/>
      <c r="K34" s="37"/>
      <c r="L34" s="37"/>
      <c r="M34" s="37"/>
      <c r="N34" s="37"/>
      <c r="O34" s="37"/>
      <c r="P34" s="367"/>
      <c r="Q34" s="145"/>
    </row>
    <row r="35" spans="1:32" ht="10.5" customHeight="1" x14ac:dyDescent="0.2">
      <c r="A35" s="368"/>
      <c r="B35" s="859"/>
      <c r="C35" s="859"/>
      <c r="D35" s="859"/>
      <c r="E35" s="859"/>
      <c r="F35" s="859"/>
      <c r="G35" s="859"/>
      <c r="H35" s="859"/>
      <c r="I35" s="37"/>
      <c r="J35" s="37"/>
      <c r="K35" s="37"/>
      <c r="L35" s="37"/>
      <c r="M35" s="37"/>
      <c r="N35" s="37"/>
      <c r="O35" s="37"/>
      <c r="P35" s="367"/>
      <c r="Q35" s="145"/>
    </row>
    <row r="36" spans="1:32" ht="10.5" customHeight="1" x14ac:dyDescent="0.2">
      <c r="A36" s="368"/>
      <c r="B36" s="50"/>
      <c r="C36" s="50"/>
      <c r="D36" s="50"/>
      <c r="E36" s="50"/>
      <c r="F36" s="50"/>
      <c r="G36" s="50"/>
      <c r="H36" s="50"/>
      <c r="I36" s="50"/>
      <c r="J36" s="50"/>
      <c r="K36" s="50"/>
      <c r="L36" s="50"/>
      <c r="M36" s="50"/>
      <c r="N36" s="50"/>
      <c r="O36" s="51"/>
      <c r="P36" s="367"/>
      <c r="Q36" s="145"/>
    </row>
    <row r="37" spans="1:32" ht="12.75" customHeight="1" x14ac:dyDescent="0.2">
      <c r="A37" s="373"/>
      <c r="B37" s="45"/>
      <c r="C37" s="45"/>
      <c r="D37" s="45"/>
      <c r="E37" s="45"/>
      <c r="F37" s="45"/>
      <c r="G37" s="45"/>
      <c r="H37" s="45"/>
      <c r="I37" s="45"/>
      <c r="J37" s="45"/>
      <c r="K37" s="45"/>
      <c r="L37" s="45"/>
      <c r="M37" s="45"/>
      <c r="N37" s="45"/>
      <c r="O37" s="45"/>
      <c r="P37" s="367"/>
      <c r="Q37" s="145"/>
    </row>
    <row r="38" spans="1:32" ht="7.5" customHeight="1" x14ac:dyDescent="0.2">
      <c r="A38" s="319"/>
      <c r="B38" s="320"/>
      <c r="C38" s="342"/>
      <c r="D38" s="342"/>
      <c r="E38" s="342"/>
      <c r="F38" s="342"/>
      <c r="G38" s="320"/>
      <c r="H38" s="320"/>
      <c r="I38" s="320"/>
      <c r="J38" s="320"/>
      <c r="K38" s="320"/>
      <c r="L38" s="320"/>
      <c r="M38" s="320"/>
      <c r="N38" s="320"/>
      <c r="O38" s="320"/>
      <c r="P38" s="374"/>
      <c r="Q38" s="145"/>
    </row>
    <row r="39" spans="1:32" s="116" customFormat="1" ht="11.25" customHeight="1" x14ac:dyDescent="0.2">
      <c r="A39" s="139"/>
      <c r="B39" s="88"/>
      <c r="C39" s="88"/>
      <c r="D39" s="88"/>
      <c r="E39" s="88"/>
      <c r="F39" s="88"/>
      <c r="G39" s="88"/>
      <c r="H39" s="88"/>
      <c r="I39" s="88"/>
      <c r="J39" s="88"/>
      <c r="K39" s="88"/>
      <c r="L39" s="88"/>
      <c r="M39" s="88"/>
      <c r="N39" s="88"/>
      <c r="O39" s="88"/>
      <c r="P39" s="88"/>
      <c r="Q39" s="128"/>
      <c r="S39" s="123"/>
      <c r="T39" s="124"/>
      <c r="U39" s="124"/>
      <c r="V39" s="124"/>
      <c r="W39" s="124"/>
      <c r="X39" s="124"/>
      <c r="Y39" s="124"/>
      <c r="Z39" s="124"/>
      <c r="AA39" s="125"/>
      <c r="AB39" s="124"/>
      <c r="AC39" s="124"/>
      <c r="AF39" s="117"/>
    </row>
    <row r="40" spans="1:32" s="116" customFormat="1" ht="11.25" customHeight="1" x14ac:dyDescent="0.2">
      <c r="A40" s="139"/>
      <c r="B40" s="88"/>
      <c r="C40" s="88"/>
      <c r="D40" s="88"/>
      <c r="E40" s="88"/>
      <c r="F40" s="88"/>
      <c r="G40" s="88"/>
      <c r="H40" s="88"/>
      <c r="I40" s="88"/>
      <c r="J40" s="88"/>
      <c r="K40" s="88"/>
      <c r="L40" s="88"/>
      <c r="M40" s="88"/>
      <c r="N40" s="88"/>
      <c r="O40" s="88"/>
      <c r="P40" s="88"/>
      <c r="Q40" s="128"/>
      <c r="S40" s="123"/>
      <c r="T40" s="124"/>
      <c r="U40" s="124"/>
      <c r="V40" s="124"/>
      <c r="W40" s="124"/>
      <c r="X40" s="124"/>
      <c r="Y40" s="124"/>
      <c r="Z40" s="124"/>
      <c r="AA40" s="125"/>
      <c r="AB40" s="124"/>
      <c r="AC40" s="124"/>
      <c r="AF40" s="117"/>
    </row>
    <row r="41" spans="1:32" s="116" customFormat="1" ht="11.25" customHeight="1" x14ac:dyDescent="0.2">
      <c r="A41" s="139"/>
      <c r="B41" s="857" t="s">
        <v>81</v>
      </c>
      <c r="C41" s="97"/>
      <c r="D41" s="97"/>
      <c r="E41" s="97"/>
      <c r="F41" s="97"/>
      <c r="G41" s="97"/>
      <c r="H41" s="97"/>
      <c r="I41" s="88"/>
      <c r="J41" s="88"/>
      <c r="K41" s="88"/>
      <c r="L41" s="88"/>
      <c r="M41" s="88"/>
      <c r="N41" s="88"/>
      <c r="O41" s="88"/>
      <c r="P41" s="88"/>
      <c r="Q41" s="128"/>
      <c r="S41" s="123"/>
      <c r="T41" s="124"/>
      <c r="U41" s="124"/>
      <c r="V41" s="124"/>
      <c r="W41" s="124"/>
      <c r="X41" s="124"/>
      <c r="Y41" s="124"/>
      <c r="Z41" s="124"/>
      <c r="AA41" s="125"/>
      <c r="AB41" s="124"/>
      <c r="AC41" s="124"/>
      <c r="AF41" s="117"/>
    </row>
    <row r="42" spans="1:32" s="116" customFormat="1" ht="11.25" customHeight="1" x14ac:dyDescent="0.2">
      <c r="A42" s="139"/>
      <c r="B42" s="858"/>
      <c r="C42" s="88"/>
      <c r="D42" s="88"/>
      <c r="E42" s="88"/>
      <c r="F42" s="88"/>
      <c r="G42" s="88"/>
      <c r="H42" s="88"/>
      <c r="I42" s="88"/>
      <c r="J42" s="88"/>
      <c r="K42" s="88"/>
      <c r="L42" s="88"/>
      <c r="M42" s="88"/>
      <c r="N42" s="88"/>
      <c r="O42" s="88"/>
      <c r="P42" s="88"/>
      <c r="Q42" s="128"/>
      <c r="S42" s="123"/>
      <c r="T42" s="124"/>
      <c r="U42" s="124"/>
      <c r="V42" s="124"/>
      <c r="W42" s="124"/>
      <c r="X42" s="124"/>
      <c r="Y42" s="124"/>
      <c r="Z42" s="124"/>
      <c r="AA42" s="125"/>
      <c r="AB42" s="124"/>
      <c r="AC42" s="124"/>
      <c r="AD42" s="117"/>
      <c r="AE42" s="117"/>
      <c r="AF42" s="117"/>
    </row>
    <row r="43" spans="1:32" s="116" customFormat="1" ht="11.25" customHeight="1" x14ac:dyDescent="0.2">
      <c r="A43" s="139"/>
      <c r="B43" s="853" t="s">
        <v>80</v>
      </c>
      <c r="C43" s="854"/>
      <c r="D43" s="854"/>
      <c r="E43" s="854"/>
      <c r="F43" s="854"/>
      <c r="G43" s="854"/>
      <c r="H43" s="854"/>
      <c r="I43" s="88"/>
      <c r="J43" s="88"/>
      <c r="K43" s="88"/>
      <c r="L43" s="88"/>
      <c r="M43" s="88"/>
      <c r="N43" s="88"/>
      <c r="O43" s="88"/>
      <c r="P43" s="88"/>
      <c r="Q43" s="128"/>
      <c r="S43" s="123"/>
      <c r="T43" s="124"/>
      <c r="U43" s="124"/>
      <c r="V43" s="124"/>
      <c r="W43" s="124"/>
      <c r="X43" s="124"/>
      <c r="Y43" s="124"/>
      <c r="Z43" s="124"/>
      <c r="AA43" s="125"/>
      <c r="AB43" s="124"/>
      <c r="AC43" s="124"/>
      <c r="AD43" s="117"/>
      <c r="AE43" s="117"/>
      <c r="AF43" s="117"/>
    </row>
    <row r="44" spans="1:32" s="116" customFormat="1" ht="11.25" customHeight="1" x14ac:dyDescent="0.2">
      <c r="A44" s="139"/>
      <c r="B44" s="853"/>
      <c r="C44" s="854"/>
      <c r="D44" s="854"/>
      <c r="E44" s="854"/>
      <c r="F44" s="854"/>
      <c r="G44" s="854"/>
      <c r="H44" s="854"/>
      <c r="I44" s="88"/>
      <c r="J44" s="88"/>
      <c r="K44" s="88"/>
      <c r="L44" s="88"/>
      <c r="M44" s="88"/>
      <c r="N44" s="88"/>
      <c r="O44" s="88"/>
      <c r="P44" s="88"/>
      <c r="Q44" s="128"/>
      <c r="S44" s="123"/>
      <c r="T44" s="124"/>
      <c r="U44" s="124"/>
      <c r="V44" s="124"/>
      <c r="W44" s="124"/>
      <c r="X44" s="124"/>
      <c r="Y44" s="124"/>
      <c r="Z44" s="124"/>
      <c r="AA44" s="125"/>
      <c r="AB44" s="124"/>
      <c r="AC44" s="124"/>
      <c r="AD44" s="121"/>
      <c r="AE44" s="121"/>
      <c r="AF44" s="121"/>
    </row>
    <row r="45" spans="1:32" s="118" customFormat="1" ht="11.25" customHeight="1" x14ac:dyDescent="0.2">
      <c r="A45" s="139"/>
      <c r="B45" s="853" t="s">
        <v>73</v>
      </c>
      <c r="C45" s="854"/>
      <c r="D45" s="854"/>
      <c r="E45" s="854"/>
      <c r="F45" s="854"/>
      <c r="G45" s="854"/>
      <c r="H45" s="854"/>
      <c r="I45" s="97"/>
      <c r="J45" s="97"/>
      <c r="K45" s="97"/>
      <c r="L45" s="97"/>
      <c r="M45" s="97"/>
      <c r="N45" s="97"/>
      <c r="O45" s="97"/>
      <c r="P45" s="97"/>
      <c r="Q45" s="129"/>
      <c r="T45" s="124"/>
      <c r="U45" s="124"/>
      <c r="V45" s="124"/>
      <c r="W45" s="124"/>
      <c r="X45" s="124"/>
      <c r="Y45" s="124"/>
      <c r="Z45" s="124"/>
      <c r="AA45" s="125"/>
      <c r="AB45" s="124"/>
      <c r="AC45" s="124"/>
      <c r="AD45" s="117"/>
      <c r="AE45" s="117"/>
      <c r="AF45" s="117"/>
    </row>
    <row r="46" spans="1:32" s="116" customFormat="1" ht="11.25" customHeight="1" x14ac:dyDescent="0.2">
      <c r="A46" s="139"/>
      <c r="B46" s="853"/>
      <c r="C46" s="854"/>
      <c r="D46" s="854"/>
      <c r="E46" s="854"/>
      <c r="F46" s="854"/>
      <c r="G46" s="854"/>
      <c r="H46" s="854"/>
      <c r="I46" s="88"/>
      <c r="J46" s="88"/>
      <c r="K46" s="88"/>
      <c r="L46" s="88"/>
      <c r="M46" s="88"/>
      <c r="N46" s="88"/>
      <c r="O46" s="88"/>
      <c r="P46" s="88"/>
      <c r="Q46" s="128"/>
      <c r="S46" s="123"/>
      <c r="T46" s="124"/>
      <c r="U46" s="124"/>
      <c r="V46" s="124"/>
      <c r="W46" s="124"/>
      <c r="X46" s="124"/>
      <c r="Y46" s="124"/>
      <c r="Z46" s="124"/>
      <c r="AA46" s="125"/>
      <c r="AB46" s="124"/>
      <c r="AC46" s="124"/>
      <c r="AD46" s="117"/>
      <c r="AE46" s="117"/>
      <c r="AF46" s="117"/>
    </row>
    <row r="47" spans="1:32" s="116" customFormat="1" ht="11.25" customHeight="1" x14ac:dyDescent="0.2">
      <c r="A47" s="139"/>
      <c r="B47" s="853" t="s">
        <v>23</v>
      </c>
      <c r="C47" s="854"/>
      <c r="D47" s="854"/>
      <c r="E47" s="854"/>
      <c r="F47" s="854"/>
      <c r="G47" s="854"/>
      <c r="H47" s="854"/>
      <c r="I47" s="88"/>
      <c r="J47" s="88"/>
      <c r="K47" s="88"/>
      <c r="L47" s="88"/>
      <c r="M47" s="88"/>
      <c r="N47" s="88"/>
      <c r="O47" s="88"/>
      <c r="P47" s="88"/>
      <c r="Q47" s="128"/>
      <c r="S47" s="123"/>
      <c r="T47" s="124"/>
      <c r="U47" s="124"/>
      <c r="V47" s="124"/>
      <c r="W47" s="124"/>
      <c r="X47" s="124"/>
      <c r="Y47" s="124"/>
      <c r="Z47" s="124"/>
      <c r="AA47" s="125"/>
      <c r="AB47" s="124"/>
      <c r="AC47" s="124"/>
      <c r="AD47" s="117"/>
      <c r="AE47" s="117"/>
      <c r="AF47" s="117"/>
    </row>
    <row r="48" spans="1:32" s="116" customFormat="1" ht="11.25" customHeight="1" x14ac:dyDescent="0.2">
      <c r="A48" s="139"/>
      <c r="B48" s="853"/>
      <c r="C48" s="854"/>
      <c r="D48" s="854"/>
      <c r="E48" s="854"/>
      <c r="F48" s="854"/>
      <c r="G48" s="854"/>
      <c r="H48" s="854"/>
      <c r="I48" s="88"/>
      <c r="J48" s="88"/>
      <c r="K48" s="88"/>
      <c r="L48" s="88"/>
      <c r="M48" s="88"/>
      <c r="N48" s="88"/>
      <c r="O48" s="88"/>
      <c r="P48" s="88"/>
      <c r="Q48" s="128"/>
      <c r="S48" s="123"/>
      <c r="T48" s="124"/>
      <c r="U48" s="124"/>
      <c r="V48" s="124"/>
      <c r="W48" s="124"/>
      <c r="X48" s="124"/>
      <c r="Y48" s="124"/>
      <c r="Z48" s="124"/>
      <c r="AA48" s="125"/>
      <c r="AB48" s="124"/>
      <c r="AC48" s="124"/>
      <c r="AD48" s="117"/>
      <c r="AE48" s="117"/>
      <c r="AF48" s="117"/>
    </row>
    <row r="49" spans="1:32" s="116" customFormat="1" ht="11.25" customHeight="1" x14ac:dyDescent="0.2">
      <c r="A49" s="139"/>
      <c r="B49" s="853" t="s">
        <v>77</v>
      </c>
      <c r="C49" s="854"/>
      <c r="D49" s="854"/>
      <c r="E49" s="854"/>
      <c r="F49" s="854"/>
      <c r="G49" s="854"/>
      <c r="H49" s="854"/>
      <c r="I49" s="88"/>
      <c r="J49" s="88"/>
      <c r="K49" s="88"/>
      <c r="L49" s="88"/>
      <c r="M49" s="88"/>
      <c r="N49" s="88"/>
      <c r="O49" s="88"/>
      <c r="P49" s="88"/>
      <c r="Q49" s="237"/>
      <c r="S49" s="123"/>
      <c r="T49" s="124"/>
      <c r="U49" s="124"/>
      <c r="V49" s="124"/>
      <c r="W49" s="124"/>
      <c r="X49" s="124"/>
      <c r="Y49" s="124"/>
      <c r="Z49" s="124"/>
      <c r="AA49" s="125"/>
      <c r="AB49" s="124"/>
      <c r="AC49" s="124"/>
      <c r="AD49" s="117"/>
      <c r="AE49" s="117"/>
      <c r="AF49" s="117"/>
    </row>
    <row r="50" spans="1:32" s="116" customFormat="1" ht="11.25" customHeight="1" x14ac:dyDescent="0.2">
      <c r="A50" s="139"/>
      <c r="B50" s="853"/>
      <c r="C50" s="854"/>
      <c r="D50" s="854"/>
      <c r="E50" s="854"/>
      <c r="F50" s="854"/>
      <c r="G50" s="854"/>
      <c r="H50" s="854"/>
      <c r="I50" s="88"/>
      <c r="J50" s="88"/>
      <c r="K50" s="88"/>
      <c r="L50" s="88"/>
      <c r="M50" s="88"/>
      <c r="N50" s="88"/>
      <c r="O50" s="88"/>
      <c r="P50" s="88"/>
      <c r="Q50" s="128"/>
      <c r="S50" s="123"/>
      <c r="T50" s="124"/>
      <c r="U50" s="124"/>
      <c r="V50" s="124"/>
      <c r="W50" s="124"/>
      <c r="X50" s="124"/>
      <c r="Y50" s="124"/>
      <c r="Z50" s="124"/>
      <c r="AA50" s="125"/>
      <c r="AB50" s="124"/>
      <c r="AC50" s="124"/>
      <c r="AD50" s="117"/>
      <c r="AE50" s="117"/>
      <c r="AF50" s="117"/>
    </row>
    <row r="51" spans="1:32" s="116" customFormat="1" ht="11.25" customHeight="1" x14ac:dyDescent="0.2">
      <c r="A51" s="139"/>
      <c r="B51" s="853" t="s">
        <v>62</v>
      </c>
      <c r="C51" s="854"/>
      <c r="D51" s="854"/>
      <c r="E51" s="854"/>
      <c r="F51" s="854"/>
      <c r="G51" s="854"/>
      <c r="H51" s="854"/>
      <c r="I51" s="88"/>
      <c r="J51" s="88"/>
      <c r="K51" s="88"/>
      <c r="L51" s="88"/>
      <c r="M51" s="88"/>
      <c r="N51" s="88"/>
      <c r="O51" s="88"/>
      <c r="P51" s="88"/>
      <c r="Q51" s="128"/>
      <c r="S51" s="123"/>
      <c r="T51" s="124"/>
      <c r="U51" s="124"/>
      <c r="V51" s="124"/>
      <c r="W51" s="124"/>
      <c r="X51" s="124"/>
      <c r="Y51" s="124"/>
      <c r="Z51" s="124"/>
      <c r="AA51" s="125"/>
      <c r="AB51" s="124"/>
      <c r="AC51" s="124"/>
      <c r="AD51" s="117"/>
      <c r="AE51" s="117"/>
      <c r="AF51" s="117"/>
    </row>
    <row r="52" spans="1:32" s="116" customFormat="1" ht="11.25" customHeight="1" x14ac:dyDescent="0.2">
      <c r="A52" s="139"/>
      <c r="B52" s="853"/>
      <c r="C52" s="854"/>
      <c r="D52" s="854"/>
      <c r="E52" s="854"/>
      <c r="F52" s="854"/>
      <c r="G52" s="854"/>
      <c r="H52" s="854"/>
      <c r="I52" s="88"/>
      <c r="J52" s="88"/>
      <c r="K52" s="88"/>
      <c r="L52" s="88"/>
      <c r="M52" s="88"/>
      <c r="N52" s="88"/>
      <c r="O52" s="88"/>
      <c r="P52" s="88"/>
      <c r="Q52" s="128"/>
      <c r="S52" s="123"/>
      <c r="T52" s="124"/>
      <c r="U52" s="124"/>
      <c r="V52" s="124"/>
      <c r="W52" s="124"/>
      <c r="X52" s="124"/>
      <c r="Y52" s="124"/>
      <c r="Z52" s="124"/>
      <c r="AA52" s="125"/>
      <c r="AB52" s="124"/>
      <c r="AC52" s="124"/>
      <c r="AD52" s="117"/>
      <c r="AE52" s="117"/>
      <c r="AF52" s="117"/>
    </row>
    <row r="53" spans="1:32" s="116" customFormat="1" ht="11.25" customHeight="1" x14ac:dyDescent="0.2">
      <c r="A53" s="139"/>
      <c r="B53" s="853" t="s">
        <v>33</v>
      </c>
      <c r="C53" s="854"/>
      <c r="D53" s="854"/>
      <c r="E53" s="854"/>
      <c r="F53" s="854"/>
      <c r="G53" s="854"/>
      <c r="H53" s="854"/>
      <c r="I53" s="88"/>
      <c r="J53" s="88"/>
      <c r="K53" s="88"/>
      <c r="L53" s="88"/>
      <c r="M53" s="88"/>
      <c r="N53" s="88"/>
      <c r="O53" s="88"/>
      <c r="P53" s="88"/>
      <c r="Q53" s="128"/>
      <c r="S53" s="123"/>
      <c r="T53" s="124"/>
      <c r="U53" s="124"/>
      <c r="V53" s="124"/>
      <c r="W53" s="124"/>
      <c r="X53" s="124"/>
      <c r="Y53" s="124"/>
      <c r="Z53" s="124"/>
      <c r="AA53" s="125"/>
      <c r="AB53" s="124"/>
      <c r="AC53" s="124"/>
      <c r="AD53" s="117"/>
      <c r="AE53" s="117"/>
      <c r="AF53" s="117"/>
    </row>
    <row r="54" spans="1:32" s="116" customFormat="1" ht="11.25" customHeight="1" x14ac:dyDescent="0.2">
      <c r="A54" s="139"/>
      <c r="B54" s="853"/>
      <c r="C54" s="854"/>
      <c r="D54" s="854"/>
      <c r="E54" s="854"/>
      <c r="F54" s="854"/>
      <c r="G54" s="854"/>
      <c r="H54" s="854"/>
      <c r="I54" s="88"/>
      <c r="J54" s="88"/>
      <c r="K54" s="88"/>
      <c r="L54" s="88"/>
      <c r="M54" s="88"/>
      <c r="N54" s="88"/>
      <c r="O54" s="88"/>
      <c r="P54" s="88"/>
      <c r="Q54" s="128"/>
      <c r="S54" s="123"/>
      <c r="T54" s="124"/>
      <c r="U54" s="124"/>
      <c r="V54" s="124"/>
      <c r="W54" s="124"/>
      <c r="X54" s="124"/>
      <c r="Y54" s="124"/>
      <c r="Z54" s="124"/>
      <c r="AA54" s="125"/>
      <c r="AB54" s="124"/>
      <c r="AC54" s="124"/>
      <c r="AD54" s="117"/>
      <c r="AE54" s="117"/>
      <c r="AF54" s="117"/>
    </row>
    <row r="55" spans="1:32" s="116" customFormat="1" ht="11.25" customHeight="1" x14ac:dyDescent="0.2">
      <c r="A55" s="139"/>
      <c r="B55" s="853" t="s">
        <v>28</v>
      </c>
      <c r="C55" s="854"/>
      <c r="D55" s="854"/>
      <c r="E55" s="854"/>
      <c r="F55" s="854"/>
      <c r="G55" s="854"/>
      <c r="H55" s="854"/>
      <c r="I55" s="88"/>
      <c r="J55" s="88"/>
      <c r="K55" s="88"/>
      <c r="L55" s="88"/>
      <c r="M55" s="88"/>
      <c r="N55" s="88"/>
      <c r="O55" s="88"/>
      <c r="P55" s="88"/>
      <c r="Q55" s="128"/>
      <c r="S55" s="123"/>
      <c r="T55" s="124"/>
      <c r="U55" s="124"/>
      <c r="V55" s="124"/>
      <c r="W55" s="124"/>
      <c r="X55" s="124"/>
      <c r="Y55" s="124"/>
      <c r="Z55" s="124"/>
      <c r="AA55" s="125"/>
      <c r="AB55" s="124"/>
      <c r="AC55" s="124"/>
      <c r="AD55" s="117"/>
      <c r="AE55" s="117"/>
      <c r="AF55" s="117"/>
    </row>
    <row r="56" spans="1:32" s="116" customFormat="1" ht="11.25" customHeight="1" x14ac:dyDescent="0.2">
      <c r="A56" s="139"/>
      <c r="B56" s="853"/>
      <c r="C56" s="854"/>
      <c r="D56" s="854"/>
      <c r="E56" s="854"/>
      <c r="F56" s="854"/>
      <c r="G56" s="854"/>
      <c r="H56" s="854"/>
      <c r="I56" s="88"/>
      <c r="J56" s="88"/>
      <c r="K56" s="88"/>
      <c r="L56" s="88"/>
      <c r="M56" s="88"/>
      <c r="N56" s="88"/>
      <c r="O56" s="88"/>
      <c r="P56" s="88"/>
      <c r="Q56" s="128"/>
      <c r="S56" s="123"/>
      <c r="T56" s="124"/>
      <c r="U56" s="124"/>
      <c r="V56" s="124"/>
      <c r="W56" s="124"/>
      <c r="X56" s="124"/>
      <c r="Y56" s="124"/>
      <c r="Z56" s="124"/>
      <c r="AA56" s="125"/>
      <c r="AB56" s="124"/>
      <c r="AC56" s="124"/>
      <c r="AD56" s="117"/>
      <c r="AE56" s="117"/>
      <c r="AF56" s="117"/>
    </row>
    <row r="57" spans="1:32" s="116" customFormat="1" ht="11.25" customHeight="1" x14ac:dyDescent="0.2">
      <c r="A57" s="139"/>
      <c r="B57" s="853" t="s">
        <v>37</v>
      </c>
      <c r="C57" s="854"/>
      <c r="D57" s="854"/>
      <c r="E57" s="854"/>
      <c r="F57" s="854"/>
      <c r="G57" s="854"/>
      <c r="H57" s="854"/>
      <c r="I57" s="88"/>
      <c r="J57" s="88"/>
      <c r="K57" s="88"/>
      <c r="L57" s="88"/>
      <c r="M57" s="88"/>
      <c r="N57" s="88"/>
      <c r="O57" s="88"/>
      <c r="P57" s="88"/>
      <c r="Q57" s="128"/>
      <c r="S57" s="123"/>
      <c r="T57" s="124"/>
      <c r="U57" s="124"/>
      <c r="V57" s="124"/>
      <c r="W57" s="124"/>
      <c r="X57" s="124"/>
      <c r="Y57" s="124"/>
      <c r="Z57" s="124"/>
      <c r="AA57" s="125"/>
      <c r="AB57" s="124"/>
      <c r="AC57" s="124"/>
      <c r="AD57" s="117"/>
      <c r="AE57" s="117"/>
      <c r="AF57" s="117"/>
    </row>
    <row r="58" spans="1:32" s="116" customFormat="1" ht="11.25" customHeight="1" x14ac:dyDescent="0.2">
      <c r="A58" s="139"/>
      <c r="B58" s="853"/>
      <c r="C58" s="854"/>
      <c r="D58" s="854"/>
      <c r="E58" s="854"/>
      <c r="F58" s="854"/>
      <c r="G58" s="854"/>
      <c r="H58" s="854"/>
      <c r="I58" s="88"/>
      <c r="J58" s="88"/>
      <c r="K58" s="88"/>
      <c r="L58" s="88"/>
      <c r="M58" s="88"/>
      <c r="N58" s="88"/>
      <c r="O58" s="88"/>
      <c r="P58" s="88"/>
      <c r="Q58" s="128"/>
      <c r="S58" s="123"/>
      <c r="T58" s="124"/>
      <c r="U58" s="124"/>
      <c r="V58" s="124"/>
      <c r="W58" s="124"/>
      <c r="X58" s="124"/>
      <c r="Y58" s="124"/>
      <c r="Z58" s="124"/>
      <c r="AA58" s="125"/>
      <c r="AB58" s="124"/>
      <c r="AC58" s="124"/>
      <c r="AD58" s="117"/>
      <c r="AE58" s="117"/>
      <c r="AF58" s="117"/>
    </row>
    <row r="59" spans="1:32" s="116" customFormat="1" ht="11.25" customHeight="1" x14ac:dyDescent="0.2">
      <c r="A59" s="139"/>
      <c r="B59" s="853" t="s">
        <v>24</v>
      </c>
      <c r="C59" s="854"/>
      <c r="D59" s="854"/>
      <c r="E59" s="854"/>
      <c r="F59" s="854"/>
      <c r="G59" s="854"/>
      <c r="H59" s="854"/>
      <c r="I59" s="88"/>
      <c r="J59" s="88"/>
      <c r="K59" s="88"/>
      <c r="L59" s="88"/>
      <c r="M59" s="88"/>
      <c r="N59" s="88"/>
      <c r="O59" s="88"/>
      <c r="P59" s="88"/>
      <c r="Q59" s="128"/>
      <c r="S59" s="123"/>
      <c r="T59" s="124"/>
      <c r="U59" s="124"/>
      <c r="V59" s="124"/>
      <c r="W59" s="124"/>
      <c r="X59" s="124"/>
      <c r="Y59" s="124"/>
      <c r="Z59" s="124"/>
      <c r="AA59" s="125"/>
      <c r="AB59" s="124"/>
      <c r="AC59" s="124"/>
      <c r="AD59" s="117"/>
      <c r="AE59" s="117"/>
      <c r="AF59" s="117"/>
    </row>
    <row r="60" spans="1:32" s="116" customFormat="1" ht="11.25" customHeight="1" x14ac:dyDescent="0.2">
      <c r="A60" s="139"/>
      <c r="B60" s="853"/>
      <c r="C60" s="854"/>
      <c r="D60" s="854"/>
      <c r="E60" s="854"/>
      <c r="F60" s="854"/>
      <c r="G60" s="854"/>
      <c r="H60" s="854"/>
      <c r="I60" s="88"/>
      <c r="J60" s="88"/>
      <c r="K60" s="88"/>
      <c r="L60" s="88"/>
      <c r="M60" s="88"/>
      <c r="N60" s="88"/>
      <c r="O60" s="88"/>
      <c r="P60" s="88"/>
      <c r="Q60" s="128"/>
      <c r="S60" s="123"/>
      <c r="T60" s="124"/>
      <c r="U60" s="124"/>
      <c r="V60" s="124"/>
      <c r="W60" s="124"/>
      <c r="X60" s="124"/>
      <c r="Y60" s="124"/>
      <c r="Z60" s="124"/>
      <c r="AA60" s="125"/>
      <c r="AB60" s="124"/>
      <c r="AC60" s="124"/>
      <c r="AD60" s="117"/>
      <c r="AE60" s="117"/>
      <c r="AF60" s="117"/>
    </row>
    <row r="61" spans="1:32" s="116" customFormat="1" ht="11.25" customHeight="1" x14ac:dyDescent="0.2">
      <c r="A61" s="139"/>
      <c r="B61" s="853" t="s">
        <v>25</v>
      </c>
      <c r="C61" s="854"/>
      <c r="D61" s="854"/>
      <c r="E61" s="854"/>
      <c r="F61" s="854"/>
      <c r="G61" s="854"/>
      <c r="H61" s="854"/>
      <c r="I61" s="88"/>
      <c r="J61" s="88"/>
      <c r="K61" s="88"/>
      <c r="L61" s="88"/>
      <c r="M61" s="88"/>
      <c r="N61" s="88"/>
      <c r="O61" s="88"/>
      <c r="P61" s="88"/>
      <c r="Q61" s="128"/>
      <c r="S61" s="123"/>
      <c r="T61" s="124"/>
      <c r="U61" s="124"/>
      <c r="V61" s="124"/>
      <c r="W61" s="124"/>
      <c r="X61" s="124"/>
      <c r="Y61" s="124"/>
      <c r="Z61" s="124"/>
      <c r="AA61" s="125"/>
      <c r="AB61" s="124"/>
      <c r="AC61" s="124"/>
      <c r="AD61" s="117"/>
      <c r="AE61" s="117"/>
      <c r="AF61" s="117"/>
    </row>
    <row r="62" spans="1:32" s="116" customFormat="1" ht="11.25" customHeight="1" x14ac:dyDescent="0.2">
      <c r="A62" s="139"/>
      <c r="B62" s="854"/>
      <c r="C62" s="854"/>
      <c r="D62" s="854"/>
      <c r="E62" s="854"/>
      <c r="F62" s="854"/>
      <c r="G62" s="854"/>
      <c r="H62" s="854"/>
      <c r="I62" s="88"/>
      <c r="J62" s="88"/>
      <c r="K62" s="88"/>
      <c r="L62" s="88"/>
      <c r="M62" s="88"/>
      <c r="N62" s="88"/>
      <c r="O62" s="88"/>
      <c r="P62" s="88"/>
      <c r="Q62" s="128"/>
      <c r="S62" s="123"/>
      <c r="T62" s="124"/>
      <c r="U62" s="124"/>
      <c r="V62" s="124"/>
      <c r="W62" s="124"/>
      <c r="X62" s="124"/>
      <c r="Y62" s="124"/>
      <c r="Z62" s="124"/>
      <c r="AA62" s="125"/>
      <c r="AB62" s="124"/>
      <c r="AC62" s="124"/>
      <c r="AD62" s="117"/>
      <c r="AE62" s="117"/>
      <c r="AF62" s="117"/>
    </row>
    <row r="63" spans="1:32" s="116" customFormat="1" ht="11.25" customHeight="1" x14ac:dyDescent="0.2">
      <c r="A63" s="139"/>
      <c r="B63" s="853" t="s">
        <v>26</v>
      </c>
      <c r="C63" s="854"/>
      <c r="D63" s="854"/>
      <c r="E63" s="854"/>
      <c r="F63" s="854"/>
      <c r="G63" s="854"/>
      <c r="H63" s="854"/>
      <c r="I63" s="88"/>
      <c r="J63" s="88"/>
      <c r="K63" s="88"/>
      <c r="L63" s="88"/>
      <c r="M63" s="88"/>
      <c r="N63" s="88"/>
      <c r="O63" s="88"/>
      <c r="P63" s="88"/>
      <c r="Q63" s="128"/>
      <c r="S63" s="123"/>
      <c r="T63" s="124"/>
      <c r="U63" s="124"/>
      <c r="V63" s="124"/>
      <c r="W63" s="124"/>
      <c r="X63" s="124"/>
      <c r="Y63" s="124"/>
      <c r="Z63" s="124"/>
      <c r="AA63" s="125"/>
      <c r="AB63" s="124"/>
      <c r="AC63" s="124"/>
      <c r="AD63" s="117"/>
      <c r="AE63" s="117"/>
      <c r="AF63" s="117"/>
    </row>
    <row r="64" spans="1:32" s="116" customFormat="1" ht="11.25" customHeight="1" x14ac:dyDescent="0.2">
      <c r="A64" s="139"/>
      <c r="B64" s="853"/>
      <c r="C64" s="854"/>
      <c r="D64" s="854"/>
      <c r="E64" s="854"/>
      <c r="F64" s="854"/>
      <c r="G64" s="854"/>
      <c r="H64" s="854"/>
      <c r="I64" s="88"/>
      <c r="J64" s="88"/>
      <c r="K64" s="88"/>
      <c r="L64" s="88"/>
      <c r="M64" s="88"/>
      <c r="N64" s="88"/>
      <c r="O64" s="88"/>
      <c r="P64" s="88"/>
      <c r="Q64" s="128"/>
      <c r="S64" s="123"/>
      <c r="T64" s="124"/>
      <c r="U64" s="124"/>
      <c r="V64" s="124"/>
      <c r="W64" s="124"/>
      <c r="X64" s="124"/>
      <c r="Y64" s="124"/>
      <c r="Z64" s="124"/>
      <c r="AA64" s="125"/>
      <c r="AB64" s="124"/>
      <c r="AC64" s="124"/>
      <c r="AD64" s="117"/>
      <c r="AE64" s="117"/>
      <c r="AF64" s="117"/>
    </row>
    <row r="65" spans="1:32" s="116" customFormat="1" ht="11.25" customHeight="1" x14ac:dyDescent="0.2">
      <c r="A65" s="139"/>
      <c r="B65" s="853" t="s">
        <v>38</v>
      </c>
      <c r="C65" s="854"/>
      <c r="D65" s="854"/>
      <c r="E65" s="854"/>
      <c r="F65" s="854"/>
      <c r="G65" s="854"/>
      <c r="H65" s="854"/>
      <c r="I65" s="88"/>
      <c r="J65" s="88"/>
      <c r="K65" s="88"/>
      <c r="L65" s="88"/>
      <c r="M65" s="88"/>
      <c r="N65" s="88"/>
      <c r="O65" s="88"/>
      <c r="P65" s="88"/>
      <c r="Q65" s="128"/>
      <c r="S65" s="123"/>
      <c r="T65" s="124"/>
      <c r="U65" s="124"/>
      <c r="V65" s="124"/>
      <c r="W65" s="124"/>
      <c r="X65" s="124"/>
      <c r="Y65" s="124"/>
      <c r="Z65" s="124"/>
      <c r="AA65" s="125"/>
      <c r="AB65" s="124"/>
      <c r="AC65" s="124"/>
      <c r="AD65" s="117"/>
      <c r="AE65" s="117"/>
      <c r="AF65" s="117"/>
    </row>
    <row r="66" spans="1:32" s="116" customFormat="1" ht="11.25" customHeight="1" x14ac:dyDescent="0.2">
      <c r="A66" s="139"/>
      <c r="B66" s="853"/>
      <c r="C66" s="854"/>
      <c r="D66" s="854"/>
      <c r="E66" s="854"/>
      <c r="F66" s="854"/>
      <c r="G66" s="854"/>
      <c r="H66" s="854"/>
      <c r="I66" s="88"/>
      <c r="J66" s="88"/>
      <c r="K66" s="88"/>
      <c r="L66" s="88"/>
      <c r="M66" s="88"/>
      <c r="N66" s="88"/>
      <c r="O66" s="88"/>
      <c r="P66" s="88"/>
      <c r="Q66" s="128"/>
      <c r="S66" s="123"/>
      <c r="T66" s="124"/>
      <c r="U66" s="124"/>
      <c r="V66" s="124"/>
      <c r="W66" s="124"/>
      <c r="X66" s="124"/>
      <c r="Y66" s="124"/>
      <c r="Z66" s="124"/>
      <c r="AA66" s="125"/>
      <c r="AB66" s="124"/>
      <c r="AC66" s="124"/>
      <c r="AD66" s="117"/>
      <c r="AE66" s="117"/>
      <c r="AF66" s="117"/>
    </row>
    <row r="67" spans="1:32" s="116" customFormat="1" ht="11.25" customHeight="1" x14ac:dyDescent="0.2">
      <c r="A67" s="139"/>
      <c r="B67" s="853" t="s">
        <v>27</v>
      </c>
      <c r="C67" s="854"/>
      <c r="D67" s="854"/>
      <c r="E67" s="854"/>
      <c r="F67" s="854"/>
      <c r="G67" s="854"/>
      <c r="H67" s="854"/>
      <c r="I67" s="88"/>
      <c r="J67" s="88"/>
      <c r="K67" s="88"/>
      <c r="L67" s="88"/>
      <c r="M67" s="88"/>
      <c r="N67" s="88"/>
      <c r="O67" s="88"/>
      <c r="P67" s="88"/>
      <c r="Q67" s="128"/>
      <c r="S67" s="123"/>
      <c r="T67" s="124"/>
      <c r="U67" s="124"/>
      <c r="V67" s="124"/>
      <c r="W67" s="124"/>
      <c r="X67" s="124"/>
      <c r="Y67" s="124"/>
      <c r="Z67" s="124"/>
      <c r="AA67" s="125"/>
      <c r="AB67" s="124"/>
      <c r="AC67" s="124"/>
      <c r="AD67" s="117"/>
      <c r="AE67" s="117"/>
      <c r="AF67" s="117"/>
    </row>
    <row r="68" spans="1:32" s="116" customFormat="1" ht="11.25" customHeight="1" x14ac:dyDescent="0.2">
      <c r="A68" s="139"/>
      <c r="B68" s="853"/>
      <c r="C68" s="854"/>
      <c r="D68" s="854"/>
      <c r="E68" s="854"/>
      <c r="F68" s="854"/>
      <c r="G68" s="854"/>
      <c r="H68" s="854"/>
      <c r="I68" s="88"/>
      <c r="J68" s="88"/>
      <c r="K68" s="88"/>
      <c r="L68" s="88"/>
      <c r="M68" s="88"/>
      <c r="N68" s="88"/>
      <c r="O68" s="88"/>
      <c r="P68" s="88"/>
      <c r="Q68" s="128"/>
      <c r="S68" s="123"/>
      <c r="T68" s="124"/>
      <c r="U68" s="124"/>
      <c r="V68" s="124"/>
      <c r="W68" s="124"/>
      <c r="X68" s="124"/>
      <c r="Y68" s="124"/>
      <c r="Z68" s="124"/>
      <c r="AA68" s="125"/>
      <c r="AB68" s="124"/>
      <c r="AC68" s="124"/>
      <c r="AD68" s="117"/>
      <c r="AE68" s="117"/>
      <c r="AF68" s="117"/>
    </row>
    <row r="69" spans="1:32" ht="22.5" customHeight="1" x14ac:dyDescent="0.2">
      <c r="A69" s="140"/>
      <c r="B69" s="141"/>
      <c r="C69" s="423"/>
      <c r="D69" s="423"/>
      <c r="E69" s="423"/>
      <c r="F69" s="423"/>
      <c r="G69" s="141"/>
      <c r="H69" s="141"/>
      <c r="I69" s="142"/>
      <c r="J69" s="142"/>
      <c r="K69" s="142"/>
      <c r="L69" s="142"/>
      <c r="M69" s="142"/>
      <c r="N69" s="142"/>
      <c r="O69" s="142"/>
      <c r="P69" s="142"/>
      <c r="Q69" s="313"/>
    </row>
    <row r="77" spans="1:32" ht="11.25" customHeight="1" x14ac:dyDescent="0.2">
      <c r="W77" s="116"/>
      <c r="X77" s="116"/>
    </row>
    <row r="78" spans="1:32" ht="11.25" customHeight="1" x14ac:dyDescent="0.2">
      <c r="W78" s="116"/>
      <c r="X78" s="116"/>
    </row>
    <row r="79" spans="1:32" ht="11.25" customHeight="1" x14ac:dyDescent="0.2">
      <c r="W79" s="116"/>
      <c r="X79" s="116"/>
    </row>
    <row r="82" spans="23:25" ht="11.25" customHeight="1" x14ac:dyDescent="0.2">
      <c r="W82" s="121"/>
      <c r="X82" s="121"/>
      <c r="Y82" s="121"/>
    </row>
    <row r="121" spans="23:25" ht="11.25" customHeight="1" x14ac:dyDescent="0.2">
      <c r="W121" s="116"/>
      <c r="X121" s="116"/>
    </row>
    <row r="122" spans="23:25" ht="11.25" customHeight="1" x14ac:dyDescent="0.2">
      <c r="W122" s="116"/>
      <c r="X122" s="116"/>
    </row>
    <row r="123" spans="23:25" ht="11.25" customHeight="1" x14ac:dyDescent="0.2">
      <c r="W123" s="116"/>
      <c r="X123" s="116"/>
    </row>
    <row r="126" spans="23:25" ht="11.25" customHeight="1" x14ac:dyDescent="0.2">
      <c r="W126" s="121"/>
      <c r="X126" s="121"/>
      <c r="Y126" s="121"/>
    </row>
    <row r="165" spans="23:25" ht="11.25" customHeight="1" x14ac:dyDescent="0.2">
      <c r="W165" s="116"/>
      <c r="X165" s="116"/>
    </row>
    <row r="166" spans="23:25" ht="11.25" customHeight="1" x14ac:dyDescent="0.2">
      <c r="W166" s="116"/>
      <c r="X166" s="116"/>
    </row>
    <row r="167" spans="23:25" ht="11.25" customHeight="1" x14ac:dyDescent="0.2">
      <c r="W167" s="116"/>
      <c r="X167" s="116"/>
    </row>
    <row r="170" spans="23:25" ht="11.25" customHeight="1" x14ac:dyDescent="0.2">
      <c r="W170" s="121"/>
      <c r="X170" s="121"/>
      <c r="Y170" s="121"/>
    </row>
    <row r="209" spans="23:25" ht="11.25" customHeight="1" x14ac:dyDescent="0.2">
      <c r="W209" s="116"/>
      <c r="X209" s="116"/>
    </row>
    <row r="210" spans="23:25" ht="11.25" customHeight="1" x14ac:dyDescent="0.2">
      <c r="W210" s="116"/>
      <c r="X210" s="116"/>
    </row>
    <row r="211" spans="23:25" ht="11.25" customHeight="1" x14ac:dyDescent="0.2">
      <c r="W211" s="116"/>
      <c r="X211" s="116"/>
    </row>
    <row r="214" spans="23:25" ht="11.25" customHeight="1" x14ac:dyDescent="0.2">
      <c r="W214" s="121"/>
      <c r="X214" s="121"/>
      <c r="Y214" s="121"/>
    </row>
    <row r="253" spans="23:24" ht="11.25" customHeight="1" x14ac:dyDescent="0.2">
      <c r="W253" s="116"/>
      <c r="X253" s="116"/>
    </row>
    <row r="254" spans="23:24" ht="11.25" customHeight="1" x14ac:dyDescent="0.2">
      <c r="W254" s="116"/>
      <c r="X254" s="116"/>
    </row>
    <row r="255" spans="23:24" ht="11.25" customHeight="1" x14ac:dyDescent="0.2">
      <c r="W255" s="116"/>
      <c r="X255" s="116"/>
    </row>
    <row r="258" spans="23:25" ht="11.25" customHeight="1" x14ac:dyDescent="0.2">
      <c r="W258" s="121"/>
      <c r="X258" s="121"/>
      <c r="Y258" s="121"/>
    </row>
    <row r="297" spans="23:25" ht="11.25" customHeight="1" x14ac:dyDescent="0.2">
      <c r="W297" s="116"/>
      <c r="X297" s="116"/>
    </row>
    <row r="298" spans="23:25" ht="11.25" customHeight="1" x14ac:dyDescent="0.2">
      <c r="W298" s="116"/>
      <c r="X298" s="116"/>
    </row>
    <row r="299" spans="23:25" ht="11.25" customHeight="1" x14ac:dyDescent="0.2">
      <c r="W299" s="116"/>
      <c r="X299" s="116"/>
    </row>
    <row r="302" spans="23:25" ht="11.25" customHeight="1" x14ac:dyDescent="0.2">
      <c r="W302" s="121"/>
      <c r="X302" s="121"/>
      <c r="Y302" s="121"/>
    </row>
    <row r="341" spans="23:25" ht="11.25" customHeight="1" x14ac:dyDescent="0.2">
      <c r="W341" s="116"/>
      <c r="X341" s="116"/>
    </row>
    <row r="342" spans="23:25" ht="11.25" customHeight="1" x14ac:dyDescent="0.2">
      <c r="W342" s="116"/>
      <c r="X342" s="116"/>
    </row>
    <row r="343" spans="23:25" ht="11.25" customHeight="1" x14ac:dyDescent="0.2">
      <c r="W343" s="116"/>
      <c r="X343" s="116"/>
    </row>
    <row r="346" spans="23:25" ht="11.25" customHeight="1" x14ac:dyDescent="0.2">
      <c r="W346" s="121"/>
      <c r="X346" s="121"/>
      <c r="Y346" s="121"/>
    </row>
    <row r="385" spans="23:25" ht="11.25" customHeight="1" x14ac:dyDescent="0.2">
      <c r="W385" s="116"/>
      <c r="X385" s="116"/>
    </row>
    <row r="386" spans="23:25" ht="11.25" customHeight="1" x14ac:dyDescent="0.2">
      <c r="W386" s="116"/>
      <c r="X386" s="116"/>
    </row>
    <row r="387" spans="23:25" ht="11.25" customHeight="1" x14ac:dyDescent="0.2">
      <c r="W387" s="116"/>
      <c r="X387" s="116"/>
    </row>
    <row r="390" spans="23:25" ht="11.25" customHeight="1" x14ac:dyDescent="0.2">
      <c r="W390" s="121"/>
      <c r="X390" s="121"/>
      <c r="Y390" s="121"/>
    </row>
  </sheetData>
  <sheetProtection sheet="1" objects="1" scenarios="1"/>
  <mergeCells count="16">
    <mergeCell ref="B5:H6"/>
    <mergeCell ref="B41:B42"/>
    <mergeCell ref="B43:H44"/>
    <mergeCell ref="B45:H46"/>
    <mergeCell ref="B47:H48"/>
    <mergeCell ref="B33:H35"/>
    <mergeCell ref="B63:H64"/>
    <mergeCell ref="B65:H66"/>
    <mergeCell ref="B67:H68"/>
    <mergeCell ref="B49:H50"/>
    <mergeCell ref="B55:H56"/>
    <mergeCell ref="B57:H58"/>
    <mergeCell ref="B59:H60"/>
    <mergeCell ref="B61:H62"/>
    <mergeCell ref="B51:H52"/>
    <mergeCell ref="B53:H54"/>
  </mergeCells>
  <phoneticPr fontId="3" type="noConversion"/>
  <conditionalFormatting sqref="B30">
    <cfRule type="expression" dxfId="125" priority="3" stopIfTrue="1">
      <formula>$B30=$X$4</formula>
    </cfRule>
  </conditionalFormatting>
  <conditionalFormatting sqref="B8:G29">
    <cfRule type="expression" dxfId="124" priority="998" stopIfTrue="1">
      <formula>$B8=$S$4</formula>
    </cfRule>
  </conditionalFormatting>
  <conditionalFormatting sqref="A8:A29">
    <cfRule type="cellIs" dxfId="123" priority="2" operator="equal">
      <formula>0</formula>
    </cfRule>
  </conditionalFormatting>
  <conditionalFormatting sqref="A8:A31">
    <cfRule type="containsErrors" dxfId="122" priority="1">
      <formula>ISERROR(A8)</formula>
    </cfRule>
  </conditionalFormatting>
  <hyperlinks>
    <hyperlink ref="B43:B44" location="Coverage!A1" display="Participating LA's"/>
    <hyperlink ref="B45:B46" location="IDACI!A1" display="IDACI"/>
    <hyperlink ref="B67:B68" location="'Looked After Children'!A1" display="Looked After Children"/>
    <hyperlink ref="B65:B66" location="'Court Applications'!A1" display="Court Applications"/>
    <hyperlink ref="B63:B64" location="'Child Protection Plans'!A1" display="Child Protection Plans"/>
    <hyperlink ref="B61:B62" location="'Initial CP Conferences'!A1" display="Initial Child Protection Conferences"/>
    <hyperlink ref="B59:B60" location="'Section 47 Enquiries'!A1" display="Section 47 Enquiries"/>
    <hyperlink ref="B57:B58" location="'Children in Need'!A1" display="Children in Need"/>
    <hyperlink ref="B55:B56" location="Assessments!A1" display="Assessments"/>
    <hyperlink ref="B53:B54" location="'Re-referrals'!A1" display="Re-referrals"/>
    <hyperlink ref="B51:B52" location="Referral_Source!A1" display="Referral Source"/>
    <hyperlink ref="B49:B50" location="Referrals!A1" display="Referrals"/>
    <hyperlink ref="B47:B48"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ignoredErrors>
    <ignoredError sqref="A8:A31" evalError="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FFFF00"/>
  </sheetPr>
  <dimension ref="A1:BE263"/>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3.57031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57" width="9.140625" style="116" hidden="1" customWidth="1"/>
    <col min="58" max="78" width="0" style="116" hidden="1" customWidth="1"/>
    <col min="79"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77</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855" t="s">
        <v>144</v>
      </c>
      <c r="C5" s="783"/>
      <c r="D5" s="783"/>
      <c r="E5" s="783"/>
      <c r="F5" s="783"/>
      <c r="G5" s="783"/>
      <c r="H5" s="783"/>
      <c r="I5" s="783"/>
      <c r="J5" s="783"/>
      <c r="K5" s="783"/>
      <c r="L5" s="783"/>
      <c r="M5" s="783"/>
      <c r="N5" s="783"/>
      <c r="O5" s="106"/>
      <c r="P5" s="106"/>
      <c r="Q5" s="106"/>
      <c r="R5" s="106"/>
      <c r="S5" s="106"/>
      <c r="T5" s="106"/>
      <c r="U5" s="173"/>
      <c r="V5" s="190"/>
      <c r="W5" s="206"/>
      <c r="X5" s="97"/>
      <c r="Y5" s="97"/>
      <c r="Z5" s="97"/>
      <c r="AA5" s="97"/>
      <c r="AB5" s="97"/>
      <c r="AC5" s="97"/>
      <c r="AD5" s="97"/>
      <c r="AE5" s="97"/>
      <c r="AF5" s="97"/>
      <c r="AG5" s="97"/>
      <c r="AH5" s="97"/>
      <c r="AI5" s="97"/>
      <c r="AJ5" s="238"/>
    </row>
    <row r="6" spans="1:44" ht="13.5" customHeight="1" x14ac:dyDescent="0.2">
      <c r="A6" s="171"/>
      <c r="B6" s="783"/>
      <c r="C6" s="783"/>
      <c r="D6" s="783"/>
      <c r="E6" s="783"/>
      <c r="F6" s="783"/>
      <c r="G6" s="783"/>
      <c r="H6" s="783"/>
      <c r="I6" s="783"/>
      <c r="J6" s="783"/>
      <c r="K6" s="783"/>
      <c r="L6" s="783"/>
      <c r="M6" s="783"/>
      <c r="N6" s="783"/>
      <c r="O6" s="106"/>
      <c r="P6" s="106"/>
      <c r="Q6" s="106"/>
      <c r="R6" s="106"/>
      <c r="S6" s="106"/>
      <c r="T6" s="106"/>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4">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1098</v>
      </c>
      <c r="E9" s="150">
        <v>1136</v>
      </c>
      <c r="F9" s="150">
        <v>1060</v>
      </c>
      <c r="G9" s="150">
        <v>1306</v>
      </c>
      <c r="H9" s="682">
        <v>1644</v>
      </c>
      <c r="I9" s="461">
        <f>IF(H9=0,"",(H9-E9)/E9)</f>
        <v>0.44718309859154931</v>
      </c>
      <c r="J9" s="152"/>
      <c r="K9" s="153">
        <f>IF(D9=0,#N/A,D9/Population!C8*10000)</f>
        <v>412.78195488721803</v>
      </c>
      <c r="L9" s="153">
        <f>IF(E9=0,#N/A,E9/Population!D8*10000)</f>
        <v>419.18819188191884</v>
      </c>
      <c r="M9" s="153">
        <f>IF(F9=0,#N/A,F9/Population!E8*10000)</f>
        <v>381.29496402877697</v>
      </c>
      <c r="N9" s="153">
        <f>IF(G9=0,#N/A,G9/Population!F8*10000)</f>
        <v>463.12056737588654</v>
      </c>
      <c r="O9" s="154">
        <f>IF(H9=0,#N/A,H9/Population!G8*10000)</f>
        <v>583.51671754099527</v>
      </c>
      <c r="P9" s="466">
        <f>IF(ISNA(VLOOKUP(B9,$AF$9:$AH$27,3,FALSE)),"--",VLOOKUP(B9,$AF$9:$AH$27,3,FALSE))</f>
        <v>12</v>
      </c>
      <c r="Q9" s="106"/>
      <c r="R9" s="456">
        <f>IDACI!C8</f>
        <v>11</v>
      </c>
      <c r="S9" s="457">
        <f>(R9*$Y$68)+$Z$68</f>
        <v>438.64</v>
      </c>
      <c r="T9" s="458">
        <f>O9-S9</f>
        <v>144.87671754099529</v>
      </c>
      <c r="U9" s="175"/>
      <c r="V9" s="191"/>
      <c r="W9" s="208"/>
      <c r="X9" s="213" t="str">
        <f t="shared" ref="X9:X32" si="1">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738">
        <f>O9</f>
        <v>583.51671754099527</v>
      </c>
      <c r="AH9" s="216">
        <f>RANK(AG9,$AG$9:$AG$27,1)</f>
        <v>12</v>
      </c>
      <c r="AI9" s="239"/>
      <c r="AJ9" s="240"/>
    </row>
    <row r="10" spans="1:44" s="138" customFormat="1" ht="13.5" customHeight="1" x14ac:dyDescent="0.2">
      <c r="A10" s="610" t="e">
        <f>VLOOKUP(B10,Sheet1!$B$4:$C$25,2,FALSE)</f>
        <v>#N/A</v>
      </c>
      <c r="B10" s="149" t="s">
        <v>47</v>
      </c>
      <c r="C10" s="133"/>
      <c r="D10" s="150">
        <v>4795</v>
      </c>
      <c r="E10" s="150">
        <v>4232</v>
      </c>
      <c r="F10" s="150">
        <v>7307</v>
      </c>
      <c r="G10" s="150">
        <v>3426</v>
      </c>
      <c r="H10" s="682">
        <v>3405</v>
      </c>
      <c r="I10" s="461">
        <f t="shared" ref="I10:I30" si="2">IF(H10=0,"",(H10-E10)/E10)</f>
        <v>-0.19541587901701324</v>
      </c>
      <c r="J10" s="152"/>
      <c r="K10" s="153">
        <f>IF(D10=0,#N/A,D10/Population!C9*10000)</f>
        <v>955.17928286852589</v>
      </c>
      <c r="L10" s="153">
        <f>IF(E10=0,#N/A,E10/Population!D9*10000)</f>
        <v>838.01980198019805</v>
      </c>
      <c r="M10" s="153">
        <f>IF(F10=0,#N/A,F10/Population!E9*10000)</f>
        <v>1432.7450980392157</v>
      </c>
      <c r="N10" s="153">
        <f>IF(G10=0,#N/A,G10/Population!F9*10000)</f>
        <v>669.140625</v>
      </c>
      <c r="O10" s="154">
        <f>IF(H10=0,#N/A,H10/Population!G9*10000)</f>
        <v>663.98861176654123</v>
      </c>
      <c r="P10" s="466">
        <f t="shared" ref="P10:P30" si="3">IF(ISNA(VLOOKUP(B10,$AF$9:$AH$27,3,FALSE)),"--",VLOOKUP(B10,$AF$9:$AH$27,3,FALSE))</f>
        <v>14</v>
      </c>
      <c r="Q10" s="106"/>
      <c r="R10" s="456">
        <f>IDACI!C9</f>
        <v>18.3</v>
      </c>
      <c r="S10" s="457">
        <f t="shared" ref="S10:S32" si="4">(R10*$Y$68)+$Z$68</f>
        <v>533.029</v>
      </c>
      <c r="T10" s="458">
        <f t="shared" ref="T10:T32" si="5">O10-S10</f>
        <v>130.95961176654123</v>
      </c>
      <c r="U10" s="175"/>
      <c r="V10" s="191"/>
      <c r="W10" s="208"/>
      <c r="X10" s="213" t="str">
        <f t="shared" si="1"/>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738">
        <f t="shared" ref="AG10:AG21" si="7">O10</f>
        <v>663.98861176654123</v>
      </c>
      <c r="AH10" s="216">
        <f t="shared" ref="AH10:AH27" si="8">RANK(AG10,$AG$9:$AG$27,1)</f>
        <v>14</v>
      </c>
      <c r="AI10" s="239"/>
      <c r="AJ10" s="240"/>
    </row>
    <row r="11" spans="1:44" s="138" customFormat="1" ht="13.5" customHeight="1" x14ac:dyDescent="0.2">
      <c r="A11" s="610" t="e">
        <f>VLOOKUP(B11,Sheet1!$B$4:$C$25,2,FALSE)</f>
        <v>#N/A</v>
      </c>
      <c r="B11" s="149" t="s">
        <v>11</v>
      </c>
      <c r="C11" s="133"/>
      <c r="D11" s="150">
        <v>4418</v>
      </c>
      <c r="E11" s="150">
        <v>7317</v>
      </c>
      <c r="F11" s="150">
        <v>5129</v>
      </c>
      <c r="G11" s="150">
        <v>6958</v>
      </c>
      <c r="H11" s="682">
        <v>9204</v>
      </c>
      <c r="I11" s="461">
        <f t="shared" si="2"/>
        <v>0.25789257892578926</v>
      </c>
      <c r="J11" s="152"/>
      <c r="K11" s="153">
        <f>IF(D11=0,#N/A,D11/Population!C10*10000)</f>
        <v>379.87962166809973</v>
      </c>
      <c r="L11" s="153">
        <f>IF(E11=0,#N/A,E11/Population!D10*10000)</f>
        <v>622.19387755102036</v>
      </c>
      <c r="M11" s="153">
        <f>IF(F11=0,#N/A,F11/Population!E10*10000)</f>
        <v>431.37089991589573</v>
      </c>
      <c r="N11" s="153">
        <f>IF(G11=0,#N/A,G11/Population!F10*10000)</f>
        <v>576.94859038142624</v>
      </c>
      <c r="O11" s="154">
        <f>IF(H11=0,#N/A,H11/Population!G10*10000)</f>
        <v>753.1606726402357</v>
      </c>
      <c r="P11" s="466">
        <f t="shared" si="3"/>
        <v>16</v>
      </c>
      <c r="Q11" s="106"/>
      <c r="R11" s="456">
        <f>IDACI!C10</f>
        <v>9.8000000000000007</v>
      </c>
      <c r="S11" s="457">
        <f t="shared" si="4"/>
        <v>423.12400000000002</v>
      </c>
      <c r="T11" s="458">
        <f t="shared" si="5"/>
        <v>330.03667264023568</v>
      </c>
      <c r="U11" s="175"/>
      <c r="V11" s="191"/>
      <c r="W11" s="208"/>
      <c r="X11" s="213" t="str">
        <f t="shared" si="1"/>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738">
        <f t="shared" si="7"/>
        <v>753.1606726402357</v>
      </c>
      <c r="AH11" s="216">
        <f t="shared" si="8"/>
        <v>16</v>
      </c>
      <c r="AI11" s="239"/>
      <c r="AJ11" s="240"/>
    </row>
    <row r="12" spans="1:44" s="138" customFormat="1" ht="13.5" customHeight="1" x14ac:dyDescent="0.2">
      <c r="A12" s="610" t="e">
        <f>VLOOKUP(B12,Sheet1!$B$4:$C$25,2,FALSE)</f>
        <v>#N/A</v>
      </c>
      <c r="B12" s="149" t="s">
        <v>5</v>
      </c>
      <c r="C12" s="133"/>
      <c r="D12" s="155">
        <v>9681</v>
      </c>
      <c r="E12" s="150">
        <v>7430</v>
      </c>
      <c r="F12" s="150">
        <v>3990</v>
      </c>
      <c r="G12" s="150">
        <v>3198</v>
      </c>
      <c r="H12" s="682">
        <v>3676</v>
      </c>
      <c r="I12" s="461">
        <f t="shared" si="2"/>
        <v>-0.50524899057873485</v>
      </c>
      <c r="J12" s="152"/>
      <c r="K12" s="153">
        <f>IF(D12=0,#N/A,D12/Population!C11*10000)</f>
        <v>927.29885057471267</v>
      </c>
      <c r="L12" s="153">
        <f>IF(E12=0,#N/A,E12/Population!D11*10000)</f>
        <v>708.96946564885502</v>
      </c>
      <c r="M12" s="153">
        <f>IF(F12=0,#N/A,F12/Population!E11*10000)</f>
        <v>378.55787476280835</v>
      </c>
      <c r="N12" s="153">
        <f>IF(G12=0,#N/A,G12/Population!F11*10000)</f>
        <v>301.98300283286119</v>
      </c>
      <c r="O12" s="154">
        <f>IF(H12=0,#N/A,H12/Population!G11*10000)</f>
        <v>347.04455123061092</v>
      </c>
      <c r="P12" s="466">
        <f t="shared" si="3"/>
        <v>3</v>
      </c>
      <c r="Q12" s="106"/>
      <c r="R12" s="456">
        <f>IDACI!C11</f>
        <v>17.399999999999999</v>
      </c>
      <c r="S12" s="457">
        <f>(R12*$Y$68)+$Z$68</f>
        <v>521.39200000000005</v>
      </c>
      <c r="T12" s="458">
        <f t="shared" si="5"/>
        <v>-174.34744876938913</v>
      </c>
      <c r="U12" s="175"/>
      <c r="V12" s="191"/>
      <c r="W12" s="208"/>
      <c r="X12" s="213" t="str">
        <f t="shared" si="1"/>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738">
        <f t="shared" si="7"/>
        <v>347.04455123061092</v>
      </c>
      <c r="AH12" s="216">
        <f t="shared" si="8"/>
        <v>3</v>
      </c>
      <c r="AI12" s="239"/>
      <c r="AJ12" s="240"/>
    </row>
    <row r="13" spans="1:44" s="138" customFormat="1" ht="13.5" customHeight="1" x14ac:dyDescent="0.2">
      <c r="A13" s="610" t="e">
        <f>VLOOKUP(B13,Sheet1!$B$4:$C$25,2,FALSE)</f>
        <v>#N/A</v>
      </c>
      <c r="B13" s="149" t="s">
        <v>7</v>
      </c>
      <c r="C13" s="133"/>
      <c r="D13" s="150">
        <v>10297</v>
      </c>
      <c r="E13" s="156">
        <v>16212</v>
      </c>
      <c r="F13" s="156">
        <v>16749</v>
      </c>
      <c r="G13" s="150">
        <v>16666</v>
      </c>
      <c r="H13" s="682">
        <v>19435</v>
      </c>
      <c r="I13" s="461">
        <f t="shared" si="2"/>
        <v>0.19880335553910683</v>
      </c>
      <c r="J13" s="152"/>
      <c r="K13" s="153">
        <f>IF(D13=0,#N/A,D13/Population!C12*10000)</f>
        <v>366.57173371306516</v>
      </c>
      <c r="L13" s="153">
        <f>IF(E13=0,#N/A,E13/Population!D12*10000)</f>
        <v>575.09755232351893</v>
      </c>
      <c r="M13" s="153">
        <f>IF(F13=0,#N/A,F13/Population!E12*10000)</f>
        <v>594.99111900532853</v>
      </c>
      <c r="N13" s="153">
        <f>IF(G13=0,#N/A,G13/Population!F12*10000)</f>
        <v>591.20255409719766</v>
      </c>
      <c r="O13" s="154">
        <f>IF(H13=0,#N/A,H13/Population!G12*10000)</f>
        <v>687.25666658415582</v>
      </c>
      <c r="P13" s="466">
        <f t="shared" si="3"/>
        <v>15</v>
      </c>
      <c r="Q13" s="106"/>
      <c r="R13" s="456">
        <f>IDACI!C12</f>
        <v>11.799999999999999</v>
      </c>
      <c r="S13" s="457">
        <f t="shared" si="4"/>
        <v>448.98400000000004</v>
      </c>
      <c r="T13" s="458">
        <f t="shared" si="5"/>
        <v>238.27266658415579</v>
      </c>
      <c r="U13" s="175"/>
      <c r="V13" s="191"/>
      <c r="W13" s="208"/>
      <c r="X13" s="213" t="str">
        <f t="shared" si="1"/>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738">
        <f t="shared" si="7"/>
        <v>687.25666658415582</v>
      </c>
      <c r="AH13" s="216">
        <f t="shared" si="8"/>
        <v>15</v>
      </c>
      <c r="AI13" s="239"/>
      <c r="AJ13" s="240"/>
    </row>
    <row r="14" spans="1:44" s="138" customFormat="1" ht="13.5" customHeight="1" x14ac:dyDescent="0.2">
      <c r="A14" s="610" t="e">
        <f>VLOOKUP(B14,Sheet1!$B$4:$C$25,2,FALSE)</f>
        <v>#N/A</v>
      </c>
      <c r="B14" s="149" t="s">
        <v>2</v>
      </c>
      <c r="C14" s="133"/>
      <c r="D14" s="150">
        <v>2986</v>
      </c>
      <c r="E14" s="150">
        <v>2211</v>
      </c>
      <c r="F14" s="150">
        <v>2375</v>
      </c>
      <c r="G14" s="150">
        <v>2389</v>
      </c>
      <c r="H14" s="682">
        <v>2613</v>
      </c>
      <c r="I14" s="461">
        <f t="shared" si="2"/>
        <v>0.18181818181818182</v>
      </c>
      <c r="J14" s="152"/>
      <c r="K14" s="153">
        <f>IF(D14=0,#N/A,D14/Population!C13*10000)</f>
        <v>1148.4615384615386</v>
      </c>
      <c r="L14" s="153">
        <f>IF(E14=0,#N/A,E14/Population!D13*10000)</f>
        <v>856.97674418604652</v>
      </c>
      <c r="M14" s="153">
        <f>IF(F14=0,#N/A,F14/Population!E13*10000)</f>
        <v>931.37254901960785</v>
      </c>
      <c r="N14" s="153">
        <f>IF(G14=0,#N/A,G14/Population!F13*10000)</f>
        <v>944.26877470355737</v>
      </c>
      <c r="O14" s="154">
        <f>IF(H14=0,#N/A,H14/Population!G13*10000)</f>
        <v>1036.9047619047619</v>
      </c>
      <c r="P14" s="466">
        <f t="shared" si="3"/>
        <v>18</v>
      </c>
      <c r="Q14" s="106"/>
      <c r="R14" s="456">
        <f>IDACI!C13</f>
        <v>20.399999999999999</v>
      </c>
      <c r="S14" s="457">
        <f t="shared" si="4"/>
        <v>560.18200000000002</v>
      </c>
      <c r="T14" s="458">
        <f t="shared" si="5"/>
        <v>476.72276190476191</v>
      </c>
      <c r="U14" s="175"/>
      <c r="V14" s="191"/>
      <c r="W14" s="208"/>
      <c r="X14" s="213" t="str">
        <f t="shared" si="1"/>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738">
        <f t="shared" si="7"/>
        <v>1036.9047619047619</v>
      </c>
      <c r="AH14" s="216">
        <f t="shared" si="8"/>
        <v>18</v>
      </c>
      <c r="AI14" s="239"/>
      <c r="AJ14" s="240"/>
      <c r="AR14" s="138" t="s">
        <v>106</v>
      </c>
    </row>
    <row r="15" spans="1:44" s="138" customFormat="1" ht="13.5" customHeight="1" x14ac:dyDescent="0.2">
      <c r="A15" s="610" t="e">
        <f>VLOOKUP(B15,Sheet1!$B$4:$C$25,2,FALSE)</f>
        <v>#N/A</v>
      </c>
      <c r="B15" s="149" t="s">
        <v>12</v>
      </c>
      <c r="C15" s="133"/>
      <c r="D15" s="150">
        <v>14644</v>
      </c>
      <c r="E15" s="150">
        <v>19164</v>
      </c>
      <c r="F15" s="150">
        <v>16529</v>
      </c>
      <c r="G15" s="150">
        <v>15342</v>
      </c>
      <c r="H15" s="682">
        <v>15805</v>
      </c>
      <c r="I15" s="461">
        <f t="shared" si="2"/>
        <v>-0.17527656021707369</v>
      </c>
      <c r="J15" s="152"/>
      <c r="K15" s="153">
        <f>IF(D15=0,#N/A,D15/Population!C14*10000)</f>
        <v>452.11485026242673</v>
      </c>
      <c r="L15" s="153">
        <f>IF(E15=0,#N/A,E15/Population!D14*10000)</f>
        <v>588.57493857493853</v>
      </c>
      <c r="M15" s="153">
        <f>IF(F15=0,#N/A,F15/Population!E14*10000)</f>
        <v>503.4724337496192</v>
      </c>
      <c r="N15" s="153">
        <f>IF(G15=0,#N/A,G15/Population!F14*10000)</f>
        <v>464.34624697336562</v>
      </c>
      <c r="O15" s="154">
        <f>IF(H15=0,#N/A,H15/Population!G14*10000)</f>
        <v>474.56049482802626</v>
      </c>
      <c r="P15" s="466">
        <f t="shared" si="3"/>
        <v>8</v>
      </c>
      <c r="Q15" s="106"/>
      <c r="R15" s="456">
        <f>IDACI!C14</f>
        <v>17.8</v>
      </c>
      <c r="S15" s="457">
        <f t="shared" si="4"/>
        <v>526.56400000000008</v>
      </c>
      <c r="T15" s="458">
        <f t="shared" si="5"/>
        <v>-52.003505171973814</v>
      </c>
      <c r="U15" s="175"/>
      <c r="V15" s="191"/>
      <c r="W15" s="208"/>
      <c r="X15" s="213" t="str">
        <f t="shared" si="1"/>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738">
        <f t="shared" si="7"/>
        <v>474.56049482802626</v>
      </c>
      <c r="AH15" s="216">
        <f t="shared" si="8"/>
        <v>8</v>
      </c>
      <c r="AI15" s="239"/>
      <c r="AJ15" s="240"/>
    </row>
    <row r="16" spans="1:44" s="138" customFormat="1" ht="13.5" customHeight="1" x14ac:dyDescent="0.2">
      <c r="A16" s="610" t="e">
        <f>VLOOKUP(B16,Sheet1!$B$4:$C$25,2,FALSE)</f>
        <v>#N/A</v>
      </c>
      <c r="B16" s="149" t="s">
        <v>3</v>
      </c>
      <c r="C16" s="133"/>
      <c r="D16" s="390">
        <v>7361</v>
      </c>
      <c r="E16" s="390">
        <v>4259</v>
      </c>
      <c r="F16" s="390">
        <v>3080</v>
      </c>
      <c r="G16" s="390">
        <v>3368</v>
      </c>
      <c r="H16" s="682">
        <v>2732</v>
      </c>
      <c r="I16" s="461">
        <f t="shared" si="2"/>
        <v>-0.3585348673397511</v>
      </c>
      <c r="J16" s="152"/>
      <c r="K16" s="153">
        <f>IF(D16=0,#N/A,D16/Population!C15*10000)</f>
        <v>1208.7027914614123</v>
      </c>
      <c r="L16" s="153">
        <f>IF(E16=0,#N/A,E16/Population!D15*10000)</f>
        <v>691.39610389610391</v>
      </c>
      <c r="M16" s="153">
        <f>IF(F16=0,#N/A,F16/Population!E15*10000)</f>
        <v>492.79999999999995</v>
      </c>
      <c r="N16" s="153">
        <f>IF(G16=0,#N/A,G16/Population!F15*10000)</f>
        <v>532.91139240506334</v>
      </c>
      <c r="O16" s="154">
        <f>IF(H16=0,#N/A,H16/Population!G15*10000)</f>
        <v>428.90559994976212</v>
      </c>
      <c r="P16" s="466">
        <f t="shared" si="3"/>
        <v>4</v>
      </c>
      <c r="Q16" s="106"/>
      <c r="R16" s="456">
        <f>IDACI!C15</f>
        <v>22</v>
      </c>
      <c r="S16" s="457">
        <f t="shared" si="4"/>
        <v>580.87</v>
      </c>
      <c r="T16" s="458">
        <f t="shared" si="5"/>
        <v>-151.96440005023788</v>
      </c>
      <c r="U16" s="175"/>
      <c r="V16" s="191"/>
      <c r="W16" s="208"/>
      <c r="X16" s="213" t="str">
        <f t="shared" si="1"/>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738">
        <f t="shared" si="7"/>
        <v>428.90559994976212</v>
      </c>
      <c r="AH16" s="216">
        <f t="shared" si="8"/>
        <v>4</v>
      </c>
      <c r="AI16" s="239"/>
      <c r="AJ16" s="240"/>
    </row>
    <row r="17" spans="1:36" s="138" customFormat="1" ht="13.5" customHeight="1" x14ac:dyDescent="0.2">
      <c r="A17" s="610" t="e">
        <f>VLOOKUP(B17,Sheet1!$B$4:$C$25,2,FALSE)</f>
        <v>#N/A</v>
      </c>
      <c r="B17" s="149" t="s">
        <v>13</v>
      </c>
      <c r="C17" s="133"/>
      <c r="D17" s="150">
        <v>3269</v>
      </c>
      <c r="E17" s="150">
        <v>3138</v>
      </c>
      <c r="F17" s="150">
        <v>2569</v>
      </c>
      <c r="G17" s="150">
        <v>2769</v>
      </c>
      <c r="H17" s="682">
        <v>3083</v>
      </c>
      <c r="I17" s="461">
        <f t="shared" si="2"/>
        <v>-1.7527087316762269E-2</v>
      </c>
      <c r="J17" s="152"/>
      <c r="K17" s="153">
        <f>IF(D17=0,#N/A,D17/Population!C16*10000)</f>
        <v>515.61514195583595</v>
      </c>
      <c r="L17" s="153">
        <f>IF(E17=0,#N/A,E17/Population!D16*10000)</f>
        <v>490.3125</v>
      </c>
      <c r="M17" s="153">
        <f>IF(F17=0,#N/A,F17/Population!E16*10000)</f>
        <v>394.01840490797548</v>
      </c>
      <c r="N17" s="153">
        <f>IF(G17=0,#N/A,G17/Population!F16*10000)</f>
        <v>418.91074130105898</v>
      </c>
      <c r="O17" s="154">
        <f>IF(H17=0,#N/A,H17/Population!G16*10000)</f>
        <v>459.14872069818006</v>
      </c>
      <c r="P17" s="466">
        <f t="shared" si="3"/>
        <v>6</v>
      </c>
      <c r="Q17" s="106"/>
      <c r="R17" s="456">
        <f>IDACI!C16</f>
        <v>19.7</v>
      </c>
      <c r="S17" s="457">
        <f t="shared" si="4"/>
        <v>551.13099999999997</v>
      </c>
      <c r="T17" s="458">
        <f t="shared" si="5"/>
        <v>-91.982279301819915</v>
      </c>
      <c r="U17" s="175"/>
      <c r="V17" s="191"/>
      <c r="W17" s="208"/>
      <c r="X17" s="213" t="str">
        <f t="shared" si="1"/>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738">
        <f t="shared" si="7"/>
        <v>459.14872069818006</v>
      </c>
      <c r="AH17" s="216">
        <f t="shared" si="8"/>
        <v>6</v>
      </c>
      <c r="AI17" s="239"/>
      <c r="AJ17" s="240"/>
    </row>
    <row r="18" spans="1:36" s="138" customFormat="1" ht="13.5" customHeight="1" x14ac:dyDescent="0.2">
      <c r="A18" s="610" t="e">
        <f>VLOOKUP(B18,Sheet1!$B$4:$C$25,2,FALSE)</f>
        <v>#N/A</v>
      </c>
      <c r="B18" s="149" t="s">
        <v>14</v>
      </c>
      <c r="C18" s="133"/>
      <c r="D18" s="150">
        <v>6411</v>
      </c>
      <c r="E18" s="150">
        <v>5905</v>
      </c>
      <c r="F18" s="150">
        <v>5663</v>
      </c>
      <c r="G18" s="150">
        <v>6750</v>
      </c>
      <c r="H18" s="682">
        <v>7066</v>
      </c>
      <c r="I18" s="461">
        <f t="shared" si="2"/>
        <v>0.19661303979678238</v>
      </c>
      <c r="J18" s="152"/>
      <c r="K18" s="153">
        <f>IF(D18=0,#N/A,D18/Population!C17*10000)</f>
        <v>460.56034482758622</v>
      </c>
      <c r="L18" s="153">
        <f>IF(E18=0,#N/A,E18/Population!D17*10000)</f>
        <v>420.88382038488953</v>
      </c>
      <c r="M18" s="153">
        <f>IF(F18=0,#N/A,F18/Population!E17*10000)</f>
        <v>401.06232294617564</v>
      </c>
      <c r="N18" s="153">
        <f>IF(G18=0,#N/A,G18/Population!F17*10000)</f>
        <v>476.02256699576873</v>
      </c>
      <c r="O18" s="154">
        <f>IF(H18=0,#N/A,H18/Population!G17*10000)</f>
        <v>494.48203951097639</v>
      </c>
      <c r="P18" s="466">
        <f t="shared" si="3"/>
        <v>9</v>
      </c>
      <c r="Q18" s="106"/>
      <c r="R18" s="456">
        <f>IDACI!C17</f>
        <v>11.799999999999999</v>
      </c>
      <c r="S18" s="457">
        <f t="shared" si="4"/>
        <v>448.98400000000004</v>
      </c>
      <c r="T18" s="458">
        <f t="shared" si="5"/>
        <v>45.498039510976355</v>
      </c>
      <c r="U18" s="175"/>
      <c r="V18" s="191"/>
      <c r="W18" s="208"/>
      <c r="X18" s="213" t="str">
        <f t="shared" si="1"/>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738">
        <f t="shared" si="7"/>
        <v>494.48203951097639</v>
      </c>
      <c r="AH18" s="216">
        <f t="shared" si="8"/>
        <v>9</v>
      </c>
      <c r="AI18" s="239"/>
      <c r="AJ18" s="240"/>
    </row>
    <row r="19" spans="1:36" s="138" customFormat="1" ht="13.5" customHeight="1" x14ac:dyDescent="0.2">
      <c r="A19" s="610" t="e">
        <f>VLOOKUP(B19,Sheet1!$B$4:$C$25,2,FALSE)</f>
        <v>#N/A</v>
      </c>
      <c r="B19" s="149" t="s">
        <v>15</v>
      </c>
      <c r="C19" s="133"/>
      <c r="D19" s="150">
        <v>1833</v>
      </c>
      <c r="E19" s="150">
        <v>1822</v>
      </c>
      <c r="F19" s="150">
        <v>1921</v>
      </c>
      <c r="G19" s="150">
        <v>2093</v>
      </c>
      <c r="H19" s="682">
        <v>2487</v>
      </c>
      <c r="I19" s="461">
        <f t="shared" si="2"/>
        <v>0.36498353457738747</v>
      </c>
      <c r="J19" s="152"/>
      <c r="K19" s="153">
        <f>IF(D19=0,#N/A,D19/Population!C18*10000)</f>
        <v>433.33333333333337</v>
      </c>
      <c r="L19" s="153">
        <f>IF(E19=0,#N/A,E19/Population!D18*10000)</f>
        <v>427.69953051643188</v>
      </c>
      <c r="M19" s="153">
        <f>IF(F19=0,#N/A,F19/Population!E18*10000)</f>
        <v>442.62672811059912</v>
      </c>
      <c r="N19" s="153">
        <f>IF(G19=0,#N/A,G19/Population!F18*10000)</f>
        <v>477.85388127853878</v>
      </c>
      <c r="O19" s="154">
        <f>IF(H19=0,#N/A,H19/Population!G18*10000)</f>
        <v>565.22727272727275</v>
      </c>
      <c r="P19" s="466">
        <f t="shared" si="3"/>
        <v>11</v>
      </c>
      <c r="Q19" s="106"/>
      <c r="R19" s="456">
        <f>IDACI!C18</f>
        <v>23.799999999999997</v>
      </c>
      <c r="S19" s="457">
        <f t="shared" si="4"/>
        <v>604.14400000000001</v>
      </c>
      <c r="T19" s="458">
        <f t="shared" si="5"/>
        <v>-38.916727272727258</v>
      </c>
      <c r="U19" s="175"/>
      <c r="V19" s="191"/>
      <c r="W19" s="208"/>
      <c r="X19" s="213" t="str">
        <f t="shared" si="1"/>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738">
        <f t="shared" si="7"/>
        <v>565.22727272727275</v>
      </c>
      <c r="AH19" s="216">
        <f t="shared" si="8"/>
        <v>11</v>
      </c>
      <c r="AI19" s="239"/>
      <c r="AJ19" s="240"/>
    </row>
    <row r="20" spans="1:36" s="138" customFormat="1" ht="13.5" customHeight="1" x14ac:dyDescent="0.2">
      <c r="A20" s="610" t="e">
        <f>VLOOKUP(B20,Sheet1!$B$4:$C$25,2,FALSE)</f>
        <v>#N/A</v>
      </c>
      <c r="B20" s="149" t="s">
        <v>4</v>
      </c>
      <c r="C20" s="133"/>
      <c r="D20" s="150">
        <v>1681</v>
      </c>
      <c r="E20" s="150">
        <v>1732</v>
      </c>
      <c r="F20" s="150">
        <v>1673</v>
      </c>
      <c r="G20" s="150">
        <v>3078</v>
      </c>
      <c r="H20" s="682">
        <v>3267</v>
      </c>
      <c r="I20" s="461">
        <f t="shared" si="2"/>
        <v>0.88625866050808311</v>
      </c>
      <c r="J20" s="152"/>
      <c r="K20" s="153">
        <f>IF(D20=0,#N/A,D20/Population!C19*10000)</f>
        <v>494.41176470588238</v>
      </c>
      <c r="L20" s="153">
        <f>IF(E20=0,#N/A,E20/Population!D19*10000)</f>
        <v>499.135446685879</v>
      </c>
      <c r="M20" s="153">
        <f>IF(F20=0,#N/A,F20/Population!E19*10000)</f>
        <v>466.01671309192204</v>
      </c>
      <c r="N20" s="153">
        <f>IF(G20=0,#N/A,G20/Population!F19*10000)</f>
        <v>845.60439560439556</v>
      </c>
      <c r="O20" s="154">
        <f>IF(H20=0,#N/A,H20/Population!G19*10000)</f>
        <v>891.62413689582706</v>
      </c>
      <c r="P20" s="466">
        <f t="shared" si="3"/>
        <v>17</v>
      </c>
      <c r="Q20" s="106"/>
      <c r="R20" s="456">
        <f>IDACI!C19</f>
        <v>19.8</v>
      </c>
      <c r="S20" s="457">
        <f t="shared" si="4"/>
        <v>552.42399999999998</v>
      </c>
      <c r="T20" s="458">
        <f t="shared" si="5"/>
        <v>339.20013689582709</v>
      </c>
      <c r="U20" s="175"/>
      <c r="V20" s="191"/>
      <c r="W20" s="208"/>
      <c r="X20" s="213" t="str">
        <f t="shared" si="1"/>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738">
        <f t="shared" si="7"/>
        <v>891.62413689582706</v>
      </c>
      <c r="AH20" s="216">
        <f t="shared" si="8"/>
        <v>17</v>
      </c>
      <c r="AI20" s="239"/>
      <c r="AJ20" s="240"/>
    </row>
    <row r="21" spans="1:36" s="138" customFormat="1" ht="13.5" customHeight="1" x14ac:dyDescent="0.2">
      <c r="A21" s="610" t="e">
        <f>VLOOKUP(B21,Sheet1!$B$4:$C$25,2,FALSE)</f>
        <v>#N/A</v>
      </c>
      <c r="B21" s="149" t="s">
        <v>16</v>
      </c>
      <c r="C21" s="133"/>
      <c r="D21" s="150">
        <v>1730</v>
      </c>
      <c r="E21" s="150">
        <v>2507</v>
      </c>
      <c r="F21" s="150">
        <v>2282</v>
      </c>
      <c r="G21" s="150">
        <v>2774</v>
      </c>
      <c r="H21" s="682">
        <v>5688</v>
      </c>
      <c r="I21" s="461">
        <f t="shared" si="2"/>
        <v>1.2688472277622656</v>
      </c>
      <c r="J21" s="152"/>
      <c r="K21" s="153">
        <f>IF(D21=0,#N/A,D21/Population!C20*10000)</f>
        <v>455.26315789473688</v>
      </c>
      <c r="L21" s="153">
        <f>IF(E21=0,#N/A,E21/Population!D20*10000)</f>
        <v>644.47300771208222</v>
      </c>
      <c r="M21" s="153">
        <f>IF(F21=0,#N/A,F21/Population!E20*10000)</f>
        <v>571.92982456140351</v>
      </c>
      <c r="N21" s="153">
        <f>IF(G21=0,#N/A,G21/Population!F20*10000)</f>
        <v>683.25123152709364</v>
      </c>
      <c r="O21" s="154">
        <f>IF(H21=0,#N/A,H21/Population!G20*10000)</f>
        <v>1373.7139544993479</v>
      </c>
      <c r="P21" s="466">
        <f t="shared" si="3"/>
        <v>19</v>
      </c>
      <c r="Q21" s="106"/>
      <c r="R21" s="456">
        <f>IDACI!C20</f>
        <v>19.5</v>
      </c>
      <c r="S21" s="457">
        <f t="shared" si="4"/>
        <v>548.54500000000007</v>
      </c>
      <c r="T21" s="458">
        <f t="shared" si="5"/>
        <v>825.16895449934782</v>
      </c>
      <c r="U21" s="175"/>
      <c r="V21" s="191"/>
      <c r="W21" s="208"/>
      <c r="X21" s="213" t="str">
        <f t="shared" si="1"/>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738">
        <f t="shared" si="7"/>
        <v>1373.7139544993479</v>
      </c>
      <c r="AH21" s="216">
        <f t="shared" si="8"/>
        <v>19</v>
      </c>
      <c r="AI21" s="239"/>
      <c r="AJ21" s="240"/>
    </row>
    <row r="22" spans="1:36" s="138" customFormat="1" ht="13.5" customHeight="1" x14ac:dyDescent="0.2">
      <c r="A22" s="610" t="e">
        <f>VLOOKUP(B22,Sheet1!$B$4:$C$25,2,FALSE)</f>
        <v>#N/A</v>
      </c>
      <c r="B22" s="149" t="s">
        <v>93</v>
      </c>
      <c r="C22" s="133"/>
      <c r="D22" s="150">
        <v>6170</v>
      </c>
      <c r="E22" s="150">
        <v>7338</v>
      </c>
      <c r="F22" s="150">
        <v>5591</v>
      </c>
      <c r="G22" s="150">
        <v>4133</v>
      </c>
      <c r="H22" s="682">
        <v>4777</v>
      </c>
      <c r="I22" s="461">
        <f t="shared" si="2"/>
        <v>-0.34900517852275825</v>
      </c>
      <c r="J22" s="152"/>
      <c r="K22" s="153">
        <f>IF(D22=0,#N/A,D22/Population!C21*10000)</f>
        <v>567.09558823529414</v>
      </c>
      <c r="L22" s="153">
        <f>IF(E22=0,#N/A,E22/Population!D21*10000)</f>
        <v>674.44852941176475</v>
      </c>
      <c r="M22" s="153">
        <f>IF(F22=0,#N/A,F22/Population!E21*10000)</f>
        <v>513.40679522497703</v>
      </c>
      <c r="N22" s="153">
        <f>IF(G22=0,#N/A,G22/Population!F21*10000)</f>
        <v>378.47985347985349</v>
      </c>
      <c r="O22" s="154">
        <f>IF(H22=0,#N/A,H22/Population!G21*10000)</f>
        <v>435.63110426146989</v>
      </c>
      <c r="P22" s="491" t="str">
        <f t="shared" si="3"/>
        <v>--</v>
      </c>
      <c r="Q22" s="106"/>
      <c r="R22" s="456">
        <f>IDACI!C21</f>
        <v>14.8</v>
      </c>
      <c r="S22" s="457">
        <f t="shared" si="4"/>
        <v>487.774</v>
      </c>
      <c r="T22" s="458">
        <f t="shared" si="5"/>
        <v>-52.142895738530115</v>
      </c>
      <c r="U22" s="175"/>
      <c r="V22" s="191"/>
      <c r="W22" s="208"/>
      <c r="X22" s="213" t="str">
        <f t="shared" si="1"/>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738">
        <f>O23</f>
        <v>610.00781547463976</v>
      </c>
      <c r="AH22" s="216">
        <f t="shared" si="8"/>
        <v>13</v>
      </c>
      <c r="AI22" s="239"/>
      <c r="AJ22" s="240"/>
    </row>
    <row r="23" spans="1:36" s="138" customFormat="1" ht="13.5" customHeight="1" x14ac:dyDescent="0.2">
      <c r="A23" s="610" t="e">
        <f>VLOOKUP(B23,Sheet1!$B$4:$C$25,2,FALSE)</f>
        <v>#N/A</v>
      </c>
      <c r="B23" s="149" t="s">
        <v>17</v>
      </c>
      <c r="C23" s="133"/>
      <c r="D23" s="150">
        <v>3822</v>
      </c>
      <c r="E23" s="150">
        <v>3471</v>
      </c>
      <c r="F23" s="150">
        <v>6407</v>
      </c>
      <c r="G23" s="150">
        <v>4116</v>
      </c>
      <c r="H23" s="682">
        <v>3044</v>
      </c>
      <c r="I23" s="461">
        <f t="shared" si="2"/>
        <v>-0.12301930279458369</v>
      </c>
      <c r="J23" s="152"/>
      <c r="K23" s="153">
        <f>IF(D23=0,#N/A,D23/Population!C22*10000)</f>
        <v>821.9354838709678</v>
      </c>
      <c r="L23" s="153">
        <f>IF(E23=0,#N/A,E23/Population!D22*10000)</f>
        <v>732.27848101265829</v>
      </c>
      <c r="M23" s="153">
        <f>IF(F23=0,#N/A,F23/Population!E22*10000)</f>
        <v>1318.3127572016463</v>
      </c>
      <c r="N23" s="153">
        <f>IF(G23=0,#N/A,G23/Population!F22*10000)</f>
        <v>836.58536585365857</v>
      </c>
      <c r="O23" s="154">
        <f>IF(H23=0,#N/A,H23/Population!G22*10000)</f>
        <v>610.00781547463976</v>
      </c>
      <c r="P23" s="466">
        <f t="shared" si="3"/>
        <v>13</v>
      </c>
      <c r="Q23" s="106"/>
      <c r="R23" s="456">
        <f>IDACI!C22</f>
        <v>25</v>
      </c>
      <c r="S23" s="457">
        <f t="shared" si="4"/>
        <v>619.66000000000008</v>
      </c>
      <c r="T23" s="458">
        <f t="shared" si="5"/>
        <v>-9.652184525360326</v>
      </c>
      <c r="U23" s="175"/>
      <c r="V23" s="191"/>
      <c r="W23" s="208"/>
      <c r="X23" s="213" t="str">
        <f t="shared" si="1"/>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738">
        <f t="shared" ref="AG23" si="9">O24</f>
        <v>450.92838196286471</v>
      </c>
      <c r="AH23" s="216">
        <f>RANK(AG23,$AG$9:$AG$27,1)</f>
        <v>5</v>
      </c>
      <c r="AI23" s="239"/>
      <c r="AJ23" s="240"/>
    </row>
    <row r="24" spans="1:36" s="138" customFormat="1" ht="13.5" customHeight="1" x14ac:dyDescent="0.2">
      <c r="A24" s="610" t="e">
        <f>VLOOKUP(B24,Sheet1!$B$4:$C$25,2,FALSE)</f>
        <v>#N/A</v>
      </c>
      <c r="B24" s="149" t="s">
        <v>8</v>
      </c>
      <c r="C24" s="133"/>
      <c r="D24" s="150">
        <v>11732</v>
      </c>
      <c r="E24" s="150">
        <v>11776</v>
      </c>
      <c r="F24" s="150">
        <v>9979</v>
      </c>
      <c r="G24" s="150">
        <v>11768</v>
      </c>
      <c r="H24" s="682">
        <v>11679</v>
      </c>
      <c r="I24" s="461">
        <f t="shared" si="2"/>
        <v>-8.237092391304348E-3</v>
      </c>
      <c r="J24" s="152"/>
      <c r="K24" s="153">
        <f>IF(D24=0,#N/A,D24/Population!C23*10000)</f>
        <v>470.03205128205127</v>
      </c>
      <c r="L24" s="153">
        <f>IF(E24=0,#N/A,E24/Population!D23*10000)</f>
        <v>467.30158730158735</v>
      </c>
      <c r="M24" s="153">
        <f>IF(F24=0,#N/A,F24/Population!E23*10000)</f>
        <v>391.9481539670071</v>
      </c>
      <c r="N24" s="153">
        <f>IF(G24=0,#N/A,G24/Population!F23*10000)</f>
        <v>458.97035881435261</v>
      </c>
      <c r="O24" s="154">
        <f>IF(H24=0,#N/A,H24/Population!G23*10000)</f>
        <v>450.92838196286471</v>
      </c>
      <c r="P24" s="466">
        <f t="shared" si="3"/>
        <v>5</v>
      </c>
      <c r="Q24" s="106"/>
      <c r="R24" s="456">
        <f>IDACI!C23</f>
        <v>9.7000000000000011</v>
      </c>
      <c r="S24" s="457">
        <f t="shared" si="4"/>
        <v>421.83100000000002</v>
      </c>
      <c r="T24" s="458">
        <f t="shared" si="5"/>
        <v>29.097381962864688</v>
      </c>
      <c r="U24" s="175"/>
      <c r="V24" s="191"/>
      <c r="W24" s="208"/>
      <c r="X24" s="213" t="str">
        <f t="shared" si="1"/>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738">
        <f>O27</f>
        <v>459.77011494252872</v>
      </c>
      <c r="AH24" s="216">
        <f t="shared" si="8"/>
        <v>7</v>
      </c>
      <c r="AI24" s="239"/>
      <c r="AJ24" s="240"/>
    </row>
    <row r="25" spans="1:36" s="138" customFormat="1" ht="13.5" customHeight="1" x14ac:dyDescent="0.2">
      <c r="A25" s="610" t="e">
        <f>VLOOKUP(B25,Sheet1!$B$4:$C$25,2,FALSE)</f>
        <v>#N/A</v>
      </c>
      <c r="B25" s="149" t="s">
        <v>123</v>
      </c>
      <c r="C25" s="133"/>
      <c r="D25" s="150">
        <v>1632</v>
      </c>
      <c r="E25" s="150">
        <v>2254</v>
      </c>
      <c r="F25" s="150">
        <v>2650</v>
      </c>
      <c r="G25" s="150">
        <v>3405</v>
      </c>
      <c r="H25" s="682">
        <v>3021</v>
      </c>
      <c r="I25" s="461">
        <f t="shared" si="2"/>
        <v>0.34028393966282167</v>
      </c>
      <c r="J25" s="152"/>
      <c r="K25" s="153">
        <f>IF(D25=0,#N/A,D25/Population!C24*10000)</f>
        <v>344.30379746835445</v>
      </c>
      <c r="L25" s="153">
        <f>IF(E25=0,#N/A,E25/Population!D24*10000)</f>
        <v>470.56367432150313</v>
      </c>
      <c r="M25" s="153">
        <f>IF(F25=0,#N/A,F25/Population!E24*10000)</f>
        <v>545.26748971193422</v>
      </c>
      <c r="N25" s="153">
        <f>IF(G25=0,#N/A,G25/Population!F24*10000)</f>
        <v>694.89795918367349</v>
      </c>
      <c r="O25" s="154">
        <f>IF(H25=0,#N/A,H25/Population!G24*10000)</f>
        <v>610.77190570539005</v>
      </c>
      <c r="P25" s="491" t="str">
        <f t="shared" si="3"/>
        <v>--</v>
      </c>
      <c r="Q25" s="106"/>
      <c r="R25" s="456">
        <f>IDACI!C24</f>
        <v>17.2</v>
      </c>
      <c r="S25" s="457">
        <f t="shared" si="4"/>
        <v>518.80600000000004</v>
      </c>
      <c r="T25" s="458">
        <f t="shared" si="5"/>
        <v>91.965905705390014</v>
      </c>
      <c r="U25" s="175"/>
      <c r="V25" s="191"/>
      <c r="W25" s="208"/>
      <c r="X25" s="213" t="str">
        <f t="shared" si="1"/>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738">
        <f t="shared" ref="AG25:AG27" si="10">O28</f>
        <v>508.90481541211335</v>
      </c>
      <c r="AH25" s="216">
        <f t="shared" si="8"/>
        <v>10</v>
      </c>
      <c r="AI25" s="239"/>
      <c r="AJ25" s="240"/>
    </row>
    <row r="26" spans="1:36" s="138" customFormat="1" ht="13.5" customHeight="1" x14ac:dyDescent="0.2">
      <c r="A26" s="610" t="e">
        <f>VLOOKUP(B26,Sheet1!$B$4:$C$25,2,FALSE)</f>
        <v>#N/A</v>
      </c>
      <c r="B26" s="149" t="s">
        <v>124</v>
      </c>
      <c r="C26" s="133"/>
      <c r="D26" s="150">
        <v>1967</v>
      </c>
      <c r="E26" s="150">
        <v>2408</v>
      </c>
      <c r="F26" s="150">
        <v>2134</v>
      </c>
      <c r="G26" s="150">
        <v>1988</v>
      </c>
      <c r="H26" s="682">
        <v>1616</v>
      </c>
      <c r="I26" s="461">
        <f t="shared" si="2"/>
        <v>-0.32890365448504982</v>
      </c>
      <c r="J26" s="152"/>
      <c r="K26" s="153">
        <f>IF(D26=0,#N/A,D26/Population!C25*10000)</f>
        <v>789.9598393574297</v>
      </c>
      <c r="L26" s="153">
        <f>IF(E26=0,#N/A,E26/Population!D25*10000)</f>
        <v>970.96774193548379</v>
      </c>
      <c r="M26" s="153">
        <f>IF(F26=0,#N/A,F26/Population!E25*10000)</f>
        <v>850.19920318725099</v>
      </c>
      <c r="N26" s="153">
        <f>IF(G26=0,#N/A,G26/Population!F25*10000)</f>
        <v>788.8888888888888</v>
      </c>
      <c r="O26" s="154">
        <f>IF(H26=0,#N/A,H26/Population!G25*10000)</f>
        <v>636.89748945729707</v>
      </c>
      <c r="P26" s="491" t="str">
        <f t="shared" si="3"/>
        <v>--</v>
      </c>
      <c r="Q26" s="106"/>
      <c r="R26" s="456">
        <f>IDACI!C25</f>
        <v>24.1</v>
      </c>
      <c r="S26" s="457">
        <f t="shared" si="4"/>
        <v>608.02300000000002</v>
      </c>
      <c r="T26" s="458">
        <f t="shared" si="5"/>
        <v>28.874489457297045</v>
      </c>
      <c r="U26" s="175"/>
      <c r="V26" s="191"/>
      <c r="W26" s="208"/>
      <c r="X26" s="213" t="str">
        <f t="shared" si="1"/>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738">
        <f t="shared" si="10"/>
        <v>290.26217228464424</v>
      </c>
      <c r="AH26" s="216">
        <f t="shared" si="8"/>
        <v>2</v>
      </c>
      <c r="AI26" s="239"/>
      <c r="AJ26" s="240"/>
    </row>
    <row r="27" spans="1:36" s="138" customFormat="1" ht="13.5" customHeight="1" x14ac:dyDescent="0.2">
      <c r="A27" s="610" t="e">
        <f>VLOOKUP(B27,Sheet1!$B$4:$C$25,2,FALSE)</f>
        <v>#N/A</v>
      </c>
      <c r="B27" s="149" t="s">
        <v>18</v>
      </c>
      <c r="C27" s="133"/>
      <c r="D27" s="155">
        <v>1046</v>
      </c>
      <c r="E27" s="150">
        <v>1243</v>
      </c>
      <c r="F27" s="150">
        <v>1259</v>
      </c>
      <c r="G27" s="150">
        <v>1365</v>
      </c>
      <c r="H27" s="682">
        <v>1652</v>
      </c>
      <c r="I27" s="461">
        <f t="shared" si="2"/>
        <v>0.32904263877715206</v>
      </c>
      <c r="J27" s="152"/>
      <c r="K27" s="153">
        <f>IF(D27=0,#N/A,D27/Population!C26*10000)</f>
        <v>291.3649025069638</v>
      </c>
      <c r="L27" s="153">
        <f>IF(E27=0,#N/A,E27/Population!D26*10000)</f>
        <v>348.17927170868347</v>
      </c>
      <c r="M27" s="153">
        <f>IF(F27=0,#N/A,F27/Population!E26*10000)</f>
        <v>353.65168539325845</v>
      </c>
      <c r="N27" s="153">
        <f>IF(G27=0,#N/A,G27/Population!F26*10000)</f>
        <v>382.35294117647061</v>
      </c>
      <c r="O27" s="154">
        <f>IF(H27=0,#N/A,H27/Population!G26*10000)</f>
        <v>459.77011494252872</v>
      </c>
      <c r="P27" s="466">
        <f t="shared" si="3"/>
        <v>7</v>
      </c>
      <c r="Q27" s="106"/>
      <c r="R27" s="456">
        <f>IDACI!C26</f>
        <v>10.4</v>
      </c>
      <c r="S27" s="457">
        <f t="shared" si="4"/>
        <v>430.88200000000006</v>
      </c>
      <c r="T27" s="458">
        <f t="shared" si="5"/>
        <v>28.888114942528659</v>
      </c>
      <c r="U27" s="175"/>
      <c r="V27" s="191"/>
      <c r="W27" s="208"/>
      <c r="X27" s="213" t="str">
        <f t="shared" si="1"/>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739" t="str">
        <f>B30</f>
        <v>Wokingham</v>
      </c>
      <c r="AG27" s="740">
        <f t="shared" si="10"/>
        <v>238.56492806228465</v>
      </c>
      <c r="AH27" s="741">
        <f t="shared" si="8"/>
        <v>1</v>
      </c>
      <c r="AI27" s="239"/>
      <c r="AJ27" s="240"/>
    </row>
    <row r="28" spans="1:36" s="138" customFormat="1" ht="13.5" customHeight="1" x14ac:dyDescent="0.2">
      <c r="A28" s="610" t="e">
        <f>VLOOKUP(B28,Sheet1!$B$4:$C$25,2,FALSE)</f>
        <v>#N/A</v>
      </c>
      <c r="B28" s="149" t="s">
        <v>6</v>
      </c>
      <c r="C28" s="133"/>
      <c r="D28" s="155">
        <v>7344</v>
      </c>
      <c r="E28" s="150">
        <v>6605</v>
      </c>
      <c r="F28" s="150">
        <v>6917</v>
      </c>
      <c r="G28" s="150">
        <v>8147</v>
      </c>
      <c r="H28" s="682">
        <v>8741</v>
      </c>
      <c r="I28" s="461">
        <f t="shared" si="2"/>
        <v>0.32339137017411052</v>
      </c>
      <c r="J28" s="152"/>
      <c r="K28" s="153">
        <f>IF(D28=0,#N/A,D28/Population!C27*10000)</f>
        <v>443.47826086956519</v>
      </c>
      <c r="L28" s="153">
        <f>IF(E28=0,#N/A,E28/Population!D27*10000)</f>
        <v>395.50898203592817</v>
      </c>
      <c r="M28" s="153">
        <f>IF(F28=0,#N/A,F28/Population!E27*10000)</f>
        <v>409.7748815165877</v>
      </c>
      <c r="N28" s="153">
        <f>IF(G28=0,#N/A,G28/Population!F27*10000)</f>
        <v>478.11032863849766</v>
      </c>
      <c r="O28" s="154">
        <f>IF(H28=0,#N/A,H28/Population!G27*10000)</f>
        <v>508.90481541211335</v>
      </c>
      <c r="P28" s="466">
        <f t="shared" si="3"/>
        <v>10</v>
      </c>
      <c r="Q28" s="106"/>
      <c r="R28" s="456">
        <f>IDACI!C27</f>
        <v>12.9</v>
      </c>
      <c r="S28" s="457">
        <f t="shared" si="4"/>
        <v>463.20699999999999</v>
      </c>
      <c r="T28" s="458">
        <f t="shared" si="5"/>
        <v>45.697815412113357</v>
      </c>
      <c r="U28" s="175"/>
      <c r="V28" s="191"/>
      <c r="W28" s="208"/>
      <c r="X28" s="213" t="str">
        <f t="shared" si="1"/>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745"/>
      <c r="AG28" s="746"/>
      <c r="AH28" s="747"/>
      <c r="AI28" s="239"/>
      <c r="AJ28" s="240"/>
    </row>
    <row r="29" spans="1:36" s="138" customFormat="1" ht="13.5" customHeight="1" x14ac:dyDescent="0.2">
      <c r="A29" s="610" t="e">
        <f>VLOOKUP(B29,Sheet1!$B$4:$C$25,2,FALSE)</f>
        <v>#N/A</v>
      </c>
      <c r="B29" s="149" t="s">
        <v>46</v>
      </c>
      <c r="C29" s="133"/>
      <c r="D29" s="150">
        <v>1044</v>
      </c>
      <c r="E29" s="150">
        <v>1043</v>
      </c>
      <c r="F29" s="150">
        <v>1048</v>
      </c>
      <c r="G29" s="150">
        <v>1115</v>
      </c>
      <c r="H29" s="682">
        <v>992</v>
      </c>
      <c r="I29" s="461">
        <f t="shared" si="2"/>
        <v>-4.8897411313518699E-2</v>
      </c>
      <c r="J29" s="152"/>
      <c r="K29" s="153">
        <f>IF(D29=0,#N/A,D29/Population!C28*10000)</f>
        <v>315.40785498489424</v>
      </c>
      <c r="L29" s="153">
        <f>IF(E29=0,#N/A,E29/Population!D28*10000)</f>
        <v>313.21321321321324</v>
      </c>
      <c r="M29" s="153">
        <f>IF(F29=0,#N/A,F29/Population!E28*10000)</f>
        <v>313.77245508982037</v>
      </c>
      <c r="N29" s="153">
        <f>IF(G29=0,#N/A,G29/Population!F28*10000)</f>
        <v>330.86053412462905</v>
      </c>
      <c r="O29" s="154">
        <f>IF(H29=0,#N/A,H29/Population!G28*10000)</f>
        <v>290.26217228464424</v>
      </c>
      <c r="P29" s="466">
        <f t="shared" si="3"/>
        <v>2</v>
      </c>
      <c r="Q29" s="106"/>
      <c r="R29" s="456">
        <f>IDACI!C28</f>
        <v>8.4</v>
      </c>
      <c r="S29" s="457">
        <f t="shared" si="4"/>
        <v>405.02200000000005</v>
      </c>
      <c r="T29" s="458">
        <f t="shared" si="5"/>
        <v>-114.75982771535581</v>
      </c>
      <c r="U29" s="175"/>
      <c r="V29" s="191"/>
      <c r="W29" s="208"/>
      <c r="X29" s="213" t="str">
        <f t="shared" si="1"/>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742"/>
      <c r="AG29" s="743"/>
      <c r="AH29" s="101"/>
      <c r="AI29" s="239"/>
      <c r="AJ29" s="240"/>
    </row>
    <row r="30" spans="1:36" s="138" customFormat="1" ht="13.5" customHeight="1" x14ac:dyDescent="0.2">
      <c r="A30" s="610" t="e">
        <f>VLOOKUP(B30,Sheet1!$B$4:$C$25,2,FALSE)</f>
        <v>#N/A</v>
      </c>
      <c r="B30" s="149" t="s">
        <v>19</v>
      </c>
      <c r="C30" s="133"/>
      <c r="D30" s="150">
        <v>1141</v>
      </c>
      <c r="E30" s="150">
        <v>1416</v>
      </c>
      <c r="F30" s="150">
        <v>990</v>
      </c>
      <c r="G30" s="150">
        <v>1131</v>
      </c>
      <c r="H30" s="682">
        <v>907</v>
      </c>
      <c r="I30" s="461">
        <f t="shared" si="2"/>
        <v>-0.3594632768361582</v>
      </c>
      <c r="J30" s="152"/>
      <c r="K30" s="153">
        <f>IF(D30=0,#N/A,D30/Population!C29*10000)</f>
        <v>318.71508379888269</v>
      </c>
      <c r="L30" s="153">
        <f>IF(E30=0,#N/A,E30/Population!D29*10000)</f>
        <v>391.16022099447514</v>
      </c>
      <c r="M30" s="153">
        <f>IF(F30=0,#N/A,F30/Population!E29*10000)</f>
        <v>268.29268292682929</v>
      </c>
      <c r="N30" s="153">
        <f>IF(G30=0,#N/A,G30/Population!F29*10000)</f>
        <v>303.21715817694371</v>
      </c>
      <c r="O30" s="154">
        <f>IF(H30=0,#N/A,H30/Population!G29*10000)</f>
        <v>238.56492806228465</v>
      </c>
      <c r="P30" s="466">
        <f t="shared" si="3"/>
        <v>1</v>
      </c>
      <c r="Q30" s="106"/>
      <c r="R30" s="456">
        <f>IDACI!C29</f>
        <v>6.8000000000000007</v>
      </c>
      <c r="S30" s="457">
        <f t="shared" si="4"/>
        <v>384.33400000000006</v>
      </c>
      <c r="T30" s="458">
        <f t="shared" si="5"/>
        <v>-145.76907193771541</v>
      </c>
      <c r="U30" s="175"/>
      <c r="V30" s="191"/>
      <c r="W30" s="208"/>
      <c r="X30" s="213" t="str">
        <f t="shared" si="1"/>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742"/>
      <c r="AG30" s="743"/>
      <c r="AH30" s="101"/>
      <c r="AI30" s="239"/>
      <c r="AJ30" s="240"/>
    </row>
    <row r="31" spans="1:36" s="138" customFormat="1" ht="13.5" customHeight="1" x14ac:dyDescent="0.2">
      <c r="A31" s="174"/>
      <c r="B31" s="182" t="s">
        <v>69</v>
      </c>
      <c r="C31" s="133"/>
      <c r="D31" s="183">
        <f>IF(SUM(D9:D21,D23:D24,D27:D30)&gt;0,SUM(D9:D21,D23:D24,D27:D30),"")</f>
        <v>96333</v>
      </c>
      <c r="E31" s="183">
        <f t="shared" ref="E31" si="11">IF(SUM(E9:E21,E23:E24,E27:E30)&gt;0,SUM(E9:E21,E23:E24,E27:E30),"")</f>
        <v>102619</v>
      </c>
      <c r="F31" s="183">
        <f>IF(SUM(F9:F21,F23:F24,F27:F30)&gt;0,SUM(F9:F21,F23:F24,F27:F30),"")</f>
        <v>96927</v>
      </c>
      <c r="G31" s="183">
        <f>IF(SUM(G9:G21,G23:G24,G27:G30)&gt;0,SUM(G9:G21,G23:G24,G27:G30),"")</f>
        <v>97759</v>
      </c>
      <c r="H31" s="531">
        <f>IF(SUM(H9:H21,H23:H24,H27:H30)&gt;0,SUM(H9:H21,H23:H24,H27:H30),"")</f>
        <v>107120</v>
      </c>
      <c r="I31" s="476">
        <f>IF(H31=0,"",(H31-E31)/E31)</f>
        <v>4.3861273253491068E-2</v>
      </c>
      <c r="J31" s="152"/>
      <c r="K31" s="185">
        <f>IF(D31=0,#N/A,D31/Population!C30*10000)</f>
        <v>514.48942533646664</v>
      </c>
      <c r="L31" s="185">
        <f>IF(E31=0,#N/A,E31/Population!D30*10000)</f>
        <v>543.87852448590206</v>
      </c>
      <c r="M31" s="185">
        <f>IF(F31=0,#N/A,F31/Population!E30*10000)</f>
        <v>509.01690998844657</v>
      </c>
      <c r="N31" s="185">
        <f>IF(G31=0,#N/A,G31/Population!F30*10000)</f>
        <v>509.66581512955531</v>
      </c>
      <c r="O31" s="186">
        <f>IF(H31=0,#N/A,H31/Population!G30*10000)</f>
        <v>554.10918620127427</v>
      </c>
      <c r="P31" s="452" t="s">
        <v>90</v>
      </c>
      <c r="Q31" s="106"/>
      <c r="R31" s="454">
        <f>IDACI!C30</f>
        <v>14.45223640702325</v>
      </c>
      <c r="S31" s="185">
        <f t="shared" si="4"/>
        <v>483.2774167428106</v>
      </c>
      <c r="T31" s="459">
        <f t="shared" si="5"/>
        <v>70.831769458463668</v>
      </c>
      <c r="U31" s="175"/>
      <c r="V31" s="191"/>
      <c r="W31" s="208"/>
      <c r="X31" s="213" t="str">
        <f t="shared" si="1"/>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744"/>
      <c r="AG31" s="743"/>
      <c r="AH31" s="101"/>
      <c r="AI31" s="239"/>
      <c r="AJ31" s="240"/>
    </row>
    <row r="32" spans="1:36" s="138" customFormat="1" ht="13.5" customHeight="1" x14ac:dyDescent="0.2">
      <c r="A32" s="381"/>
      <c r="B32" s="437" t="s">
        <v>138</v>
      </c>
      <c r="C32" s="133"/>
      <c r="D32" s="438">
        <v>593500</v>
      </c>
      <c r="E32" s="438">
        <v>657800</v>
      </c>
      <c r="F32" s="438">
        <v>635600</v>
      </c>
      <c r="G32" s="438">
        <v>621470</v>
      </c>
      <c r="H32" s="532">
        <v>646120</v>
      </c>
      <c r="I32" s="477">
        <f>IF(H32=0,"",(H32-E32)/E32)</f>
        <v>-1.775615688659167E-2</v>
      </c>
      <c r="J32" s="152"/>
      <c r="K32" s="440">
        <f>IF(D32=0,#N/A,D32/Population!C31*10000)</f>
        <v>520.7282298749725</v>
      </c>
      <c r="L32" s="440">
        <f>IF(E32=0,#N/A,E32/Population!D31*10000)</f>
        <v>573.05142478808943</v>
      </c>
      <c r="M32" s="440">
        <f>IF(F32=0,#N/A,F32/Population!E31*10000)</f>
        <v>548.32336930734925</v>
      </c>
      <c r="N32" s="440">
        <f>IF(G32=0,#N/A,G32/Population!F31*10000)</f>
        <v>532.17616180991445</v>
      </c>
      <c r="O32" s="441">
        <f>IF(H32=0,#N/A,H32/Population!G31*10000)</f>
        <v>548.24337179346742</v>
      </c>
      <c r="P32" s="453" t="s">
        <v>90</v>
      </c>
      <c r="Q32" s="106"/>
      <c r="R32" s="455">
        <f>IDACI!C31</f>
        <v>19.902611588091716</v>
      </c>
      <c r="S32" s="440">
        <f t="shared" si="4"/>
        <v>553.75076783402596</v>
      </c>
      <c r="T32" s="460">
        <f t="shared" si="5"/>
        <v>-5.5073960405585467</v>
      </c>
      <c r="U32" s="175"/>
      <c r="V32" s="191"/>
      <c r="W32" s="208"/>
      <c r="X32" s="213" t="str">
        <f t="shared" si="1"/>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744"/>
      <c r="AG32" s="743"/>
      <c r="AH32" s="101"/>
      <c r="AI32" s="239"/>
      <c r="AJ32" s="240"/>
    </row>
    <row r="33" spans="1:49"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49" s="124" customFormat="1" ht="27" customHeight="1" x14ac:dyDescent="0.2">
      <c r="A34" s="171"/>
      <c r="B34" s="865" t="s">
        <v>230</v>
      </c>
      <c r="C34" s="866"/>
      <c r="D34" s="866"/>
      <c r="E34" s="866"/>
      <c r="F34" s="866"/>
      <c r="G34" s="866"/>
      <c r="H34" s="866"/>
      <c r="I34" s="866"/>
      <c r="J34" s="866"/>
      <c r="K34" s="866"/>
      <c r="L34" s="866"/>
      <c r="M34" s="866"/>
      <c r="N34" s="866"/>
      <c r="O34" s="866"/>
      <c r="P34" s="866"/>
      <c r="Q34" s="866"/>
      <c r="R34" s="866"/>
      <c r="S34" s="866"/>
      <c r="T34" s="867"/>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49"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49"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R36" s="124">
        <v>3</v>
      </c>
      <c r="AS36" s="54">
        <v>4</v>
      </c>
      <c r="AT36" s="54">
        <v>5</v>
      </c>
      <c r="AU36" s="54">
        <v>6</v>
      </c>
      <c r="AV36" s="53">
        <v>7</v>
      </c>
    </row>
    <row r="37" spans="1:49"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199" t="s">
        <v>88</v>
      </c>
      <c r="AM37" s="200"/>
      <c r="AN37" s="200"/>
      <c r="AO37" s="200"/>
      <c r="AP37" s="200"/>
      <c r="AQ37" s="405" t="s">
        <v>95</v>
      </c>
      <c r="AR37" s="85" t="s">
        <v>85</v>
      </c>
      <c r="AS37" s="54"/>
      <c r="AT37" s="54"/>
      <c r="AU37" s="54"/>
      <c r="AV37" s="53"/>
    </row>
    <row r="38" spans="1:49" s="124" customFormat="1" ht="13.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199"/>
      <c r="AM38" s="365"/>
      <c r="AN38" s="365"/>
      <c r="AO38" s="365"/>
      <c r="AP38" s="365"/>
      <c r="AQ38" s="406"/>
      <c r="AR38" s="365"/>
      <c r="AS38" s="365"/>
      <c r="AT38" s="365"/>
      <c r="AU38" s="365"/>
      <c r="AV38" s="365"/>
    </row>
    <row r="39" spans="1:49"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365">
        <f>D8</f>
        <v>2013</v>
      </c>
      <c r="AM39" s="365">
        <f>E8</f>
        <v>2014</v>
      </c>
      <c r="AN39" s="365">
        <f>F8</f>
        <v>2015</v>
      </c>
      <c r="AO39" s="365">
        <f>G8</f>
        <v>2016</v>
      </c>
      <c r="AP39" s="365">
        <f>H8</f>
        <v>2017</v>
      </c>
      <c r="AQ39" s="406"/>
      <c r="AR39" s="365">
        <f>K8</f>
        <v>2013</v>
      </c>
      <c r="AS39" s="365">
        <f>L8</f>
        <v>2014</v>
      </c>
      <c r="AT39" s="365">
        <f>M8</f>
        <v>2015</v>
      </c>
      <c r="AU39" s="365">
        <f>N8</f>
        <v>2016</v>
      </c>
      <c r="AV39" s="365">
        <f>O8</f>
        <v>2017</v>
      </c>
    </row>
    <row r="40" spans="1:49"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2">IF(AI40=TRUE,B9,"")</f>
        <v>Bracknell Forest</v>
      </c>
      <c r="AL40" s="201">
        <f t="shared" ref="AL40:AP62" si="13">VLOOKUP($AK40,$B$9:$O$32,AL$36,FALSE)</f>
        <v>412.78195488721803</v>
      </c>
      <c r="AM40" s="201">
        <f t="shared" si="13"/>
        <v>419.18819188191884</v>
      </c>
      <c r="AN40" s="201">
        <f t="shared" si="13"/>
        <v>381.29496402877697</v>
      </c>
      <c r="AO40" s="201">
        <f t="shared" si="13"/>
        <v>463.12056737588654</v>
      </c>
      <c r="AP40" s="201">
        <f t="shared" si="13"/>
        <v>583.51671754099527</v>
      </c>
      <c r="AQ40" s="202">
        <f>VLOOKUP(AK40,$B$9:$T$32,17,FALSE)</f>
        <v>11</v>
      </c>
      <c r="AR40" s="467" t="e">
        <f>VLOOKUP($AK40,#REF!,AR$36,FALSE)</f>
        <v>#REF!</v>
      </c>
      <c r="AS40" s="467" t="e">
        <f>VLOOKUP($AK40,#REF!,AS$36,FALSE)</f>
        <v>#REF!</v>
      </c>
      <c r="AT40" s="467" t="e">
        <f>VLOOKUP($AK40,#REF!,AT$36,FALSE)</f>
        <v>#REF!</v>
      </c>
      <c r="AU40" s="467" t="e">
        <f>VLOOKUP($AK40,#REF!,AU$36,FALSE)</f>
        <v>#REF!</v>
      </c>
      <c r="AV40" s="467" t="e">
        <f>VLOOKUP($AK40,#REF!,AV$36,FALSE)</f>
        <v>#REF!</v>
      </c>
    </row>
    <row r="41" spans="1:49"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14">B9</f>
        <v>Bracknell Forest</v>
      </c>
      <c r="Z41" s="86">
        <v>2</v>
      </c>
      <c r="AA41" s="221">
        <f>IF(H9&gt;0,IDACI!D8,0)</f>
        <v>23799</v>
      </c>
      <c r="AB41" s="221">
        <f>IF(H9&gt;0,IDACI!E8,0)</f>
        <v>2617.89</v>
      </c>
      <c r="AC41" s="100"/>
      <c r="AD41" s="100"/>
      <c r="AE41" s="100"/>
      <c r="AF41" s="100"/>
      <c r="AG41" s="100"/>
      <c r="AH41" s="100"/>
      <c r="AI41" s="363" t="b">
        <v>1</v>
      </c>
      <c r="AJ41" s="240" t="s">
        <v>47</v>
      </c>
      <c r="AK41" s="138" t="str">
        <f t="shared" si="12"/>
        <v>Brighton &amp; Hove</v>
      </c>
      <c r="AL41" s="201">
        <f t="shared" si="13"/>
        <v>955.17928286852589</v>
      </c>
      <c r="AM41" s="201">
        <f t="shared" si="13"/>
        <v>838.01980198019805</v>
      </c>
      <c r="AN41" s="201">
        <f t="shared" si="13"/>
        <v>1432.7450980392157</v>
      </c>
      <c r="AO41" s="201">
        <f t="shared" si="13"/>
        <v>669.140625</v>
      </c>
      <c r="AP41" s="201">
        <f t="shared" si="13"/>
        <v>663.98861176654123</v>
      </c>
      <c r="AQ41" s="202">
        <f t="shared" ref="AQ41:AQ55" si="15">VLOOKUP(AK41,$B$9:$T$31,17,FALSE)</f>
        <v>18.3</v>
      </c>
      <c r="AR41" s="467" t="e">
        <f>VLOOKUP($AK41,#REF!,AR$36,FALSE)</f>
        <v>#REF!</v>
      </c>
      <c r="AS41" s="467" t="e">
        <f>VLOOKUP($AK41,#REF!,AS$36,FALSE)</f>
        <v>#REF!</v>
      </c>
      <c r="AT41" s="467" t="e">
        <f>VLOOKUP($AK41,#REF!,AT$36,FALSE)</f>
        <v>#REF!</v>
      </c>
      <c r="AU41" s="467" t="e">
        <f>VLOOKUP($AK41,#REF!,AU$36,FALSE)</f>
        <v>#REF!</v>
      </c>
      <c r="AV41" s="467" t="e">
        <f>VLOOKUP($AK41,#REF!,AV$36,FALSE)</f>
        <v>#REF!</v>
      </c>
    </row>
    <row r="42" spans="1:49"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14"/>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2"/>
        <v>Buckinghamshire</v>
      </c>
      <c r="AL42" s="201">
        <f t="shared" si="13"/>
        <v>379.87962166809973</v>
      </c>
      <c r="AM42" s="201">
        <f t="shared" si="13"/>
        <v>622.19387755102036</v>
      </c>
      <c r="AN42" s="201">
        <f t="shared" si="13"/>
        <v>431.37089991589573</v>
      </c>
      <c r="AO42" s="201">
        <f t="shared" si="13"/>
        <v>576.94859038142624</v>
      </c>
      <c r="AP42" s="201">
        <f t="shared" si="13"/>
        <v>753.1606726402357</v>
      </c>
      <c r="AQ42" s="202">
        <f t="shared" si="15"/>
        <v>9.8000000000000007</v>
      </c>
      <c r="AR42" s="467" t="e">
        <f>VLOOKUP($AK42,#REF!,AR$36,FALSE)</f>
        <v>#REF!</v>
      </c>
      <c r="AS42" s="467" t="e">
        <f>VLOOKUP($AK42,#REF!,AS$36,FALSE)</f>
        <v>#REF!</v>
      </c>
      <c r="AT42" s="467" t="e">
        <f>VLOOKUP($AK42,#REF!,AT$36,FALSE)</f>
        <v>#REF!</v>
      </c>
      <c r="AU42" s="467" t="e">
        <f>VLOOKUP($AK42,#REF!,AU$36,FALSE)</f>
        <v>#REF!</v>
      </c>
      <c r="AV42" s="467" t="e">
        <f>VLOOKUP($AK42,#REF!,AV$36,FALSE)</f>
        <v>#REF!</v>
      </c>
      <c r="AW42" s="124"/>
    </row>
    <row r="43" spans="1:49"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4"/>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2"/>
        <v>East Sussex</v>
      </c>
      <c r="AL43" s="201">
        <f t="shared" si="13"/>
        <v>927.29885057471267</v>
      </c>
      <c r="AM43" s="201">
        <f t="shared" si="13"/>
        <v>708.96946564885502</v>
      </c>
      <c r="AN43" s="201">
        <f t="shared" si="13"/>
        <v>378.55787476280835</v>
      </c>
      <c r="AO43" s="201">
        <f t="shared" si="13"/>
        <v>301.98300283286119</v>
      </c>
      <c r="AP43" s="201">
        <f t="shared" si="13"/>
        <v>347.04455123061092</v>
      </c>
      <c r="AQ43" s="202">
        <f t="shared" si="15"/>
        <v>17.399999999999999</v>
      </c>
      <c r="AR43" s="467" t="e">
        <f>VLOOKUP($AK43,#REF!,AR$36,FALSE)</f>
        <v>#REF!</v>
      </c>
      <c r="AS43" s="467" t="e">
        <f>VLOOKUP($AK43,#REF!,AS$36,FALSE)</f>
        <v>#REF!</v>
      </c>
      <c r="AT43" s="467" t="e">
        <f>VLOOKUP($AK43,#REF!,AT$36,FALSE)</f>
        <v>#REF!</v>
      </c>
      <c r="AU43" s="467" t="e">
        <f>VLOOKUP($AK43,#REF!,AU$36,FALSE)</f>
        <v>#REF!</v>
      </c>
      <c r="AV43" s="467" t="e">
        <f>VLOOKUP($AK43,#REF!,AV$36,FALSE)</f>
        <v>#REF!</v>
      </c>
      <c r="AW43" s="124"/>
    </row>
    <row r="44" spans="1:49" s="118" customFormat="1" ht="14.25" customHeight="1" x14ac:dyDescent="0.2">
      <c r="A44" s="172"/>
      <c r="B44" s="160"/>
      <c r="C44" s="160"/>
      <c r="D44" s="161"/>
      <c r="E44" s="161"/>
      <c r="F44" s="161"/>
      <c r="G44" s="161"/>
      <c r="H44" s="161"/>
      <c r="I44" s="306"/>
      <c r="J44" s="45"/>
      <c r="K44" s="37"/>
      <c r="L44" s="37"/>
      <c r="M44" s="37"/>
      <c r="N44" s="37"/>
      <c r="O44" s="37"/>
      <c r="P44" s="37"/>
      <c r="Q44" s="37"/>
      <c r="R44" s="37"/>
      <c r="S44" s="37"/>
      <c r="T44" s="37"/>
      <c r="U44" s="173"/>
      <c r="V44" s="190"/>
      <c r="W44" s="385"/>
      <c r="X44" s="402">
        <v>4</v>
      </c>
      <c r="Y44" s="220" t="str">
        <f t="shared" si="14"/>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2"/>
        <v>Hampshire</v>
      </c>
      <c r="AL44" s="201">
        <f t="shared" si="13"/>
        <v>366.57173371306516</v>
      </c>
      <c r="AM44" s="201">
        <f t="shared" si="13"/>
        <v>575.09755232351893</v>
      </c>
      <c r="AN44" s="201">
        <f t="shared" si="13"/>
        <v>594.99111900532853</v>
      </c>
      <c r="AO44" s="201">
        <f t="shared" si="13"/>
        <v>591.20255409719766</v>
      </c>
      <c r="AP44" s="201">
        <f t="shared" si="13"/>
        <v>687.25666658415582</v>
      </c>
      <c r="AQ44" s="202">
        <f t="shared" si="15"/>
        <v>11.799999999999999</v>
      </c>
      <c r="AR44" s="467" t="e">
        <f>VLOOKUP($AK44,#REF!,AR$36,FALSE)</f>
        <v>#REF!</v>
      </c>
      <c r="AS44" s="467" t="e">
        <f>VLOOKUP($AK44,#REF!,AS$36,FALSE)</f>
        <v>#REF!</v>
      </c>
      <c r="AT44" s="467" t="e">
        <f>VLOOKUP($AK44,#REF!,AT$36,FALSE)</f>
        <v>#REF!</v>
      </c>
      <c r="AU44" s="467" t="e">
        <f>VLOOKUP($AK44,#REF!,AU$36,FALSE)</f>
        <v>#REF!</v>
      </c>
      <c r="AV44" s="467" t="e">
        <f>VLOOKUP($AK44,#REF!,AV$36,FALSE)</f>
        <v>#REF!</v>
      </c>
    </row>
    <row r="45" spans="1:49" ht="14.25" customHeight="1" x14ac:dyDescent="0.2">
      <c r="A45" s="171"/>
      <c r="B45" s="161"/>
      <c r="C45" s="161"/>
      <c r="D45" s="161"/>
      <c r="E45" s="161"/>
      <c r="F45" s="161"/>
      <c r="G45" s="161"/>
      <c r="H45" s="161"/>
      <c r="I45" s="306"/>
      <c r="J45" s="42"/>
      <c r="K45" s="44"/>
      <c r="L45" s="44"/>
      <c r="M45" s="44"/>
      <c r="N45" s="44"/>
      <c r="O45" s="37"/>
      <c r="P45" s="37"/>
      <c r="Q45" s="37"/>
      <c r="R45" s="37"/>
      <c r="S45" s="37"/>
      <c r="T45" s="37"/>
      <c r="U45" s="170"/>
      <c r="V45" s="189"/>
      <c r="W45" s="384"/>
      <c r="X45" s="402">
        <v>5</v>
      </c>
      <c r="Y45" s="220" t="str">
        <f t="shared" si="14"/>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2"/>
        <v>Isle of Wight</v>
      </c>
      <c r="AL45" s="201">
        <f t="shared" si="13"/>
        <v>1148.4615384615386</v>
      </c>
      <c r="AM45" s="201">
        <f t="shared" si="13"/>
        <v>856.97674418604652</v>
      </c>
      <c r="AN45" s="201">
        <f t="shared" si="13"/>
        <v>931.37254901960785</v>
      </c>
      <c r="AO45" s="201">
        <f t="shared" si="13"/>
        <v>944.26877470355737</v>
      </c>
      <c r="AP45" s="201">
        <f t="shared" si="13"/>
        <v>1036.9047619047619</v>
      </c>
      <c r="AQ45" s="202">
        <f t="shared" si="15"/>
        <v>20.399999999999999</v>
      </c>
      <c r="AR45" s="467" t="e">
        <f>VLOOKUP($AK45,#REF!,AR$36,FALSE)</f>
        <v>#REF!</v>
      </c>
      <c r="AS45" s="467" t="e">
        <f>VLOOKUP($AK45,#REF!,AS$36,FALSE)</f>
        <v>#REF!</v>
      </c>
      <c r="AT45" s="467" t="e">
        <f>VLOOKUP($AK45,#REF!,AT$36,FALSE)</f>
        <v>#REF!</v>
      </c>
      <c r="AU45" s="467" t="e">
        <f>VLOOKUP($AK45,#REF!,AU$36,FALSE)</f>
        <v>#REF!</v>
      </c>
      <c r="AV45" s="467" t="e">
        <f>VLOOKUP($AK45,#REF!,AV$36,FALSE)</f>
        <v>#REF!</v>
      </c>
    </row>
    <row r="46" spans="1:49" ht="14.25" customHeight="1" x14ac:dyDescent="0.2">
      <c r="A46" s="171"/>
      <c r="B46" s="161"/>
      <c r="C46" s="161"/>
      <c r="D46" s="161"/>
      <c r="E46" s="161"/>
      <c r="F46" s="161"/>
      <c r="G46" s="161"/>
      <c r="H46" s="161"/>
      <c r="I46" s="306"/>
      <c r="J46" s="42"/>
      <c r="K46" s="44"/>
      <c r="L46" s="44"/>
      <c r="M46" s="44"/>
      <c r="N46" s="44"/>
      <c r="O46" s="37"/>
      <c r="P46" s="37"/>
      <c r="Q46" s="37"/>
      <c r="R46" s="37"/>
      <c r="S46" s="37"/>
      <c r="T46" s="37"/>
      <c r="U46" s="170"/>
      <c r="V46" s="189"/>
      <c r="W46" s="384"/>
      <c r="X46" s="402">
        <v>6</v>
      </c>
      <c r="Y46" s="220" t="str">
        <f t="shared" si="14"/>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2"/>
        <v>Kent</v>
      </c>
      <c r="AL46" s="201">
        <f t="shared" si="13"/>
        <v>452.11485026242673</v>
      </c>
      <c r="AM46" s="201">
        <f t="shared" si="13"/>
        <v>588.57493857493853</v>
      </c>
      <c r="AN46" s="201">
        <f t="shared" si="13"/>
        <v>503.4724337496192</v>
      </c>
      <c r="AO46" s="201">
        <f t="shared" si="13"/>
        <v>464.34624697336562</v>
      </c>
      <c r="AP46" s="201">
        <f t="shared" si="13"/>
        <v>474.56049482802626</v>
      </c>
      <c r="AQ46" s="202">
        <f t="shared" si="15"/>
        <v>17.8</v>
      </c>
      <c r="AR46" s="467" t="e">
        <f>VLOOKUP($AK46,#REF!,AR$36,FALSE)</f>
        <v>#REF!</v>
      </c>
      <c r="AS46" s="467" t="e">
        <f>VLOOKUP($AK46,#REF!,AS$36,FALSE)</f>
        <v>#REF!</v>
      </c>
      <c r="AT46" s="467" t="e">
        <f>VLOOKUP($AK46,#REF!,AT$36,FALSE)</f>
        <v>#REF!</v>
      </c>
      <c r="AU46" s="467" t="e">
        <f>VLOOKUP($AK46,#REF!,AU$36,FALSE)</f>
        <v>#REF!</v>
      </c>
      <c r="AV46" s="467" t="e">
        <f>VLOOKUP($AK46,#REF!,AV$36,FALSE)</f>
        <v>#REF!</v>
      </c>
    </row>
    <row r="47" spans="1:49"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4"/>
        <v>Kent</v>
      </c>
      <c r="Z47" s="86">
        <v>8</v>
      </c>
      <c r="AA47" s="221">
        <f>IF(H15&gt;0,IDACI!D14,0)</f>
        <v>286168</v>
      </c>
      <c r="AB47" s="221">
        <f>IF(H15&gt;0,IDACI!E14,0)</f>
        <v>50937.904000000002</v>
      </c>
      <c r="AC47" s="88"/>
      <c r="AD47" s="100"/>
      <c r="AE47" s="100"/>
      <c r="AF47" s="100"/>
      <c r="AG47" s="100"/>
      <c r="AH47" s="100"/>
      <c r="AI47" s="363" t="b">
        <v>1</v>
      </c>
      <c r="AJ47" s="240" t="s">
        <v>3</v>
      </c>
      <c r="AK47" s="138" t="str">
        <f t="shared" si="12"/>
        <v>Medway</v>
      </c>
      <c r="AL47" s="201">
        <f t="shared" si="13"/>
        <v>1208.7027914614123</v>
      </c>
      <c r="AM47" s="201">
        <f t="shared" si="13"/>
        <v>691.39610389610391</v>
      </c>
      <c r="AN47" s="201">
        <f t="shared" si="13"/>
        <v>492.79999999999995</v>
      </c>
      <c r="AO47" s="201">
        <f t="shared" si="13"/>
        <v>532.91139240506334</v>
      </c>
      <c r="AP47" s="201">
        <f t="shared" si="13"/>
        <v>428.90559994976212</v>
      </c>
      <c r="AQ47" s="202">
        <f t="shared" si="15"/>
        <v>22</v>
      </c>
      <c r="AR47" s="467" t="e">
        <f>VLOOKUP($AK47,#REF!,AR$36,FALSE)</f>
        <v>#REF!</v>
      </c>
      <c r="AS47" s="467" t="e">
        <f>VLOOKUP($AK47,#REF!,AS$36,FALSE)</f>
        <v>#REF!</v>
      </c>
      <c r="AT47" s="467" t="e">
        <f>VLOOKUP($AK47,#REF!,AT$36,FALSE)</f>
        <v>#REF!</v>
      </c>
      <c r="AU47" s="467" t="e">
        <f>VLOOKUP($AK47,#REF!,AU$36,FALSE)</f>
        <v>#REF!</v>
      </c>
      <c r="AV47" s="467" t="e">
        <f>VLOOKUP($AK47,#REF!,AV$36,FALSE)</f>
        <v>#REF!</v>
      </c>
    </row>
    <row r="48" spans="1:49"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4"/>
        <v>Medway</v>
      </c>
      <c r="Z48" s="86">
        <v>9</v>
      </c>
      <c r="AA48" s="221">
        <f>IF(H16&gt;0,IDACI!D15,0)</f>
        <v>54280</v>
      </c>
      <c r="AB48" s="221">
        <f>IF(H16&gt;0,IDACI!E15,0)</f>
        <v>11941.6</v>
      </c>
      <c r="AC48" s="100"/>
      <c r="AD48" s="100"/>
      <c r="AE48" s="100"/>
      <c r="AF48" s="100"/>
      <c r="AG48" s="100"/>
      <c r="AH48" s="100"/>
      <c r="AI48" s="363" t="b">
        <v>1</v>
      </c>
      <c r="AJ48" s="240" t="s">
        <v>13</v>
      </c>
      <c r="AK48" s="138" t="str">
        <f t="shared" si="12"/>
        <v>Milton Keynes</v>
      </c>
      <c r="AL48" s="201">
        <f t="shared" si="13"/>
        <v>515.61514195583595</v>
      </c>
      <c r="AM48" s="201">
        <f t="shared" si="13"/>
        <v>490.3125</v>
      </c>
      <c r="AN48" s="201">
        <f t="shared" si="13"/>
        <v>394.01840490797548</v>
      </c>
      <c r="AO48" s="201">
        <f t="shared" si="13"/>
        <v>418.91074130105898</v>
      </c>
      <c r="AP48" s="201">
        <f t="shared" si="13"/>
        <v>459.14872069818006</v>
      </c>
      <c r="AQ48" s="202">
        <f t="shared" si="15"/>
        <v>19.7</v>
      </c>
      <c r="AR48" s="467" t="e">
        <f>VLOOKUP($AK48,#REF!,AR$36,FALSE)</f>
        <v>#REF!</v>
      </c>
      <c r="AS48" s="467" t="e">
        <f>VLOOKUP($AK48,#REF!,AS$36,FALSE)</f>
        <v>#REF!</v>
      </c>
      <c r="AT48" s="467" t="e">
        <f>VLOOKUP($AK48,#REF!,AT$36,FALSE)</f>
        <v>#REF!</v>
      </c>
      <c r="AU48" s="467" t="e">
        <f>VLOOKUP($AK48,#REF!,AU$36,FALSE)</f>
        <v>#REF!</v>
      </c>
      <c r="AV48" s="467" t="e">
        <f>VLOOKUP($AK48,#REF!,AV$36,FALSE)</f>
        <v>#REF!</v>
      </c>
    </row>
    <row r="49" spans="1:4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4"/>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2"/>
        <v>Oxfordshire</v>
      </c>
      <c r="AL49" s="201">
        <f t="shared" si="13"/>
        <v>460.56034482758622</v>
      </c>
      <c r="AM49" s="201">
        <f t="shared" si="13"/>
        <v>420.88382038488953</v>
      </c>
      <c r="AN49" s="201">
        <f t="shared" si="13"/>
        <v>401.06232294617564</v>
      </c>
      <c r="AO49" s="201">
        <f t="shared" si="13"/>
        <v>476.02256699576873</v>
      </c>
      <c r="AP49" s="201">
        <f t="shared" si="13"/>
        <v>494.48203951097639</v>
      </c>
      <c r="AQ49" s="202">
        <f t="shared" si="15"/>
        <v>11.799999999999999</v>
      </c>
      <c r="AR49" s="467" t="e">
        <f>VLOOKUP($AK49,#REF!,AR$36,FALSE)</f>
        <v>#REF!</v>
      </c>
      <c r="AS49" s="467" t="e">
        <f>VLOOKUP($AK49,#REF!,AS$36,FALSE)</f>
        <v>#REF!</v>
      </c>
      <c r="AT49" s="467" t="e">
        <f>VLOOKUP($AK49,#REF!,AT$36,FALSE)</f>
        <v>#REF!</v>
      </c>
      <c r="AU49" s="467" t="e">
        <f>VLOOKUP($AK49,#REF!,AU$36,FALSE)</f>
        <v>#REF!</v>
      </c>
      <c r="AV49" s="467" t="e">
        <f>VLOOKUP($AK49,#REF!,AV$36,FALSE)</f>
        <v>#REF!</v>
      </c>
    </row>
    <row r="50" spans="1:48" ht="14.25" customHeight="1" x14ac:dyDescent="0.2">
      <c r="A50" s="171"/>
      <c r="B50" s="103"/>
      <c r="C50" s="103"/>
      <c r="D50" s="88"/>
      <c r="E50" s="88"/>
      <c r="F50" s="88"/>
      <c r="G50" s="88"/>
      <c r="H50" s="88"/>
      <c r="I50" s="88"/>
      <c r="J50" s="42"/>
      <c r="K50" s="44"/>
      <c r="L50" s="44"/>
      <c r="M50" s="44"/>
      <c r="N50" s="44"/>
      <c r="O50" s="37"/>
      <c r="P50" s="37"/>
      <c r="Q50" s="37"/>
      <c r="R50" s="37"/>
      <c r="S50" s="37"/>
      <c r="T50" s="37"/>
      <c r="U50" s="170"/>
      <c r="V50" s="189"/>
      <c r="W50" s="384"/>
      <c r="X50" s="402">
        <v>10</v>
      </c>
      <c r="Y50" s="220" t="str">
        <f t="shared" si="14"/>
        <v>Oxfordshire</v>
      </c>
      <c r="Z50" s="86">
        <v>11</v>
      </c>
      <c r="AA50" s="221">
        <f>IF(H18&gt;0,IDACI!D17,0)</f>
        <v>123975</v>
      </c>
      <c r="AB50" s="221">
        <f>IF(H18&gt;0,IDACI!E17,0)</f>
        <v>14629.05</v>
      </c>
      <c r="AC50" s="100"/>
      <c r="AD50" s="100"/>
      <c r="AE50" s="100"/>
      <c r="AF50" s="100"/>
      <c r="AG50" s="100"/>
      <c r="AH50" s="100"/>
      <c r="AI50" s="363" t="b">
        <v>1</v>
      </c>
      <c r="AJ50" s="240" t="s">
        <v>15</v>
      </c>
      <c r="AK50" s="138" t="str">
        <f t="shared" si="12"/>
        <v>Portsmouth</v>
      </c>
      <c r="AL50" s="201">
        <f t="shared" si="13"/>
        <v>433.33333333333337</v>
      </c>
      <c r="AM50" s="201">
        <f t="shared" si="13"/>
        <v>427.69953051643188</v>
      </c>
      <c r="AN50" s="201">
        <f t="shared" si="13"/>
        <v>442.62672811059912</v>
      </c>
      <c r="AO50" s="201">
        <f t="shared" si="13"/>
        <v>477.85388127853878</v>
      </c>
      <c r="AP50" s="201">
        <f t="shared" si="13"/>
        <v>565.22727272727275</v>
      </c>
      <c r="AQ50" s="202">
        <f t="shared" si="15"/>
        <v>23.799999999999997</v>
      </c>
      <c r="AR50" s="467" t="e">
        <f>VLOOKUP($AK50,#REF!,AR$36,FALSE)</f>
        <v>#REF!</v>
      </c>
      <c r="AS50" s="467" t="e">
        <f>VLOOKUP($AK50,#REF!,AS$36,FALSE)</f>
        <v>#REF!</v>
      </c>
      <c r="AT50" s="467" t="e">
        <f>VLOOKUP($AK50,#REF!,AT$36,FALSE)</f>
        <v>#REF!</v>
      </c>
      <c r="AU50" s="467" t="e">
        <f>VLOOKUP($AK50,#REF!,AU$36,FALSE)</f>
        <v>#REF!</v>
      </c>
      <c r="AV50" s="467" t="e">
        <f>VLOOKUP($AK50,#REF!,AV$36,FALSE)</f>
        <v>#REF!</v>
      </c>
    </row>
    <row r="51" spans="1:48" ht="14.25" customHeight="1" x14ac:dyDescent="0.2">
      <c r="A51" s="171"/>
      <c r="B51" s="103"/>
      <c r="C51" s="103"/>
      <c r="D51" s="88"/>
      <c r="E51" s="88"/>
      <c r="F51" s="88"/>
      <c r="G51" s="88"/>
      <c r="H51" s="88"/>
      <c r="I51" s="88"/>
      <c r="J51" s="42"/>
      <c r="K51" s="44"/>
      <c r="L51" s="44"/>
      <c r="M51" s="44"/>
      <c r="N51" s="44"/>
      <c r="O51" s="37"/>
      <c r="P51" s="37"/>
      <c r="Q51" s="37"/>
      <c r="R51" s="37"/>
      <c r="S51" s="37"/>
      <c r="T51" s="37"/>
      <c r="U51" s="170"/>
      <c r="V51" s="189"/>
      <c r="W51" s="384"/>
      <c r="X51" s="402">
        <v>11</v>
      </c>
      <c r="Y51" s="220" t="str">
        <f t="shared" si="14"/>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2"/>
        <v>Reading</v>
      </c>
      <c r="AL51" s="201">
        <f t="shared" si="13"/>
        <v>494.41176470588238</v>
      </c>
      <c r="AM51" s="201">
        <f t="shared" si="13"/>
        <v>499.135446685879</v>
      </c>
      <c r="AN51" s="201">
        <f t="shared" si="13"/>
        <v>466.01671309192204</v>
      </c>
      <c r="AO51" s="201">
        <f t="shared" si="13"/>
        <v>845.60439560439556</v>
      </c>
      <c r="AP51" s="201">
        <f t="shared" si="13"/>
        <v>891.62413689582706</v>
      </c>
      <c r="AQ51" s="202">
        <f t="shared" si="15"/>
        <v>19.8</v>
      </c>
      <c r="AR51" s="467" t="e">
        <f>VLOOKUP($AK51,#REF!,AR$36,FALSE)</f>
        <v>#REF!</v>
      </c>
      <c r="AS51" s="467" t="e">
        <f>VLOOKUP($AK51,#REF!,AS$36,FALSE)</f>
        <v>#REF!</v>
      </c>
      <c r="AT51" s="467" t="e">
        <f>VLOOKUP($AK51,#REF!,AT$36,FALSE)</f>
        <v>#REF!</v>
      </c>
      <c r="AU51" s="467" t="e">
        <f>VLOOKUP($AK51,#REF!,AU$36,FALSE)</f>
        <v>#REF!</v>
      </c>
      <c r="AV51" s="467" t="e">
        <f>VLOOKUP($AK51,#REF!,AV$36,FALSE)</f>
        <v>#REF!</v>
      </c>
    </row>
    <row r="52" spans="1:48" ht="14.25" customHeight="1" x14ac:dyDescent="0.2">
      <c r="A52" s="171"/>
      <c r="B52" s="103"/>
      <c r="C52" s="103"/>
      <c r="D52" s="88"/>
      <c r="E52" s="88"/>
      <c r="F52" s="88"/>
      <c r="G52" s="88"/>
      <c r="H52" s="88"/>
      <c r="I52" s="88"/>
      <c r="J52" s="42"/>
      <c r="K52" s="44"/>
      <c r="L52" s="44"/>
      <c r="M52" s="44"/>
      <c r="N52" s="44"/>
      <c r="O52" s="37"/>
      <c r="P52" s="37"/>
      <c r="Q52" s="37"/>
      <c r="R52" s="37"/>
      <c r="S52" s="37"/>
      <c r="T52" s="37"/>
      <c r="U52" s="170"/>
      <c r="V52" s="189"/>
      <c r="W52" s="384"/>
      <c r="X52" s="402">
        <v>12</v>
      </c>
      <c r="Y52" s="220" t="str">
        <f t="shared" si="14"/>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2"/>
        <v>Slough</v>
      </c>
      <c r="AL52" s="201">
        <f t="shared" si="13"/>
        <v>455.26315789473688</v>
      </c>
      <c r="AM52" s="201">
        <f t="shared" si="13"/>
        <v>644.47300771208222</v>
      </c>
      <c r="AN52" s="201">
        <f t="shared" si="13"/>
        <v>571.92982456140351</v>
      </c>
      <c r="AO52" s="201">
        <f t="shared" si="13"/>
        <v>683.25123152709364</v>
      </c>
      <c r="AP52" s="201">
        <f t="shared" si="13"/>
        <v>1373.7139544993479</v>
      </c>
      <c r="AQ52" s="202">
        <f t="shared" si="15"/>
        <v>19.5</v>
      </c>
      <c r="AR52" s="467" t="e">
        <f>VLOOKUP($AK52,#REF!,AR$36,FALSE)</f>
        <v>#REF!</v>
      </c>
      <c r="AS52" s="467" t="e">
        <f>VLOOKUP($AK52,#REF!,AS$36,FALSE)</f>
        <v>#REF!</v>
      </c>
      <c r="AT52" s="467" t="e">
        <f>VLOOKUP($AK52,#REF!,AT$36,FALSE)</f>
        <v>#REF!</v>
      </c>
      <c r="AU52" s="467" t="e">
        <f>VLOOKUP($AK52,#REF!,AU$36,FALSE)</f>
        <v>#REF!</v>
      </c>
      <c r="AV52" s="467" t="e">
        <f>VLOOKUP($AK52,#REF!,AV$36,FALSE)</f>
        <v>#REF!</v>
      </c>
    </row>
    <row r="53" spans="1:48" ht="14.25" customHeight="1" x14ac:dyDescent="0.2">
      <c r="A53" s="171"/>
      <c r="B53" s="103"/>
      <c r="C53" s="103"/>
      <c r="D53" s="88"/>
      <c r="E53" s="88"/>
      <c r="F53" s="88"/>
      <c r="G53" s="88"/>
      <c r="H53" s="88"/>
      <c r="I53" s="88"/>
      <c r="J53" s="42"/>
      <c r="K53" s="44"/>
      <c r="L53" s="44"/>
      <c r="M53" s="44"/>
      <c r="N53" s="44"/>
      <c r="O53" s="37"/>
      <c r="P53" s="37"/>
      <c r="Q53" s="37"/>
      <c r="R53" s="37"/>
      <c r="S53" s="37"/>
      <c r="T53" s="37"/>
      <c r="U53" s="170"/>
      <c r="V53" s="189"/>
      <c r="W53" s="384"/>
      <c r="X53" s="402">
        <v>13</v>
      </c>
      <c r="Y53" s="220" t="str">
        <f t="shared" si="14"/>
        <v>Slough</v>
      </c>
      <c r="Z53" s="86">
        <v>14</v>
      </c>
      <c r="AA53" s="221">
        <f>IF(H21&gt;0,IDACI!D20,0)</f>
        <v>34703</v>
      </c>
      <c r="AB53" s="221">
        <f>IF(H21&gt;0,IDACI!E20,0)</f>
        <v>6767.085</v>
      </c>
      <c r="AC53" s="100"/>
      <c r="AD53" s="100"/>
      <c r="AE53" s="100"/>
      <c r="AF53" s="100"/>
      <c r="AG53" s="100"/>
      <c r="AH53" s="100"/>
      <c r="AI53" s="363" t="b">
        <v>1</v>
      </c>
      <c r="AJ53" s="240" t="s">
        <v>93</v>
      </c>
      <c r="AK53" s="138" t="str">
        <f t="shared" si="12"/>
        <v>Somerset</v>
      </c>
      <c r="AL53" s="201">
        <f t="shared" si="13"/>
        <v>567.09558823529414</v>
      </c>
      <c r="AM53" s="201">
        <f t="shared" si="13"/>
        <v>674.44852941176475</v>
      </c>
      <c r="AN53" s="201">
        <f t="shared" si="13"/>
        <v>513.40679522497703</v>
      </c>
      <c r="AO53" s="201">
        <f t="shared" si="13"/>
        <v>378.47985347985349</v>
      </c>
      <c r="AP53" s="201">
        <f t="shared" si="13"/>
        <v>435.63110426146989</v>
      </c>
      <c r="AQ53" s="202">
        <f t="shared" si="15"/>
        <v>14.8</v>
      </c>
      <c r="AR53" s="467" t="e">
        <f>VLOOKUP($AK53,#REF!,AR$36,FALSE)</f>
        <v>#REF!</v>
      </c>
      <c r="AS53" s="467" t="e">
        <f>VLOOKUP($AK53,#REF!,AS$36,FALSE)</f>
        <v>#REF!</v>
      </c>
      <c r="AT53" s="467" t="e">
        <f>VLOOKUP($AK53,#REF!,AT$36,FALSE)</f>
        <v>#REF!</v>
      </c>
      <c r="AU53" s="467" t="e">
        <f>VLOOKUP($AK53,#REF!,AU$36,FALSE)</f>
        <v>#REF!</v>
      </c>
      <c r="AV53" s="467" t="e">
        <f>VLOOKUP($AK53,#REF!,AV$36,FALSE)</f>
        <v>#REF!</v>
      </c>
    </row>
    <row r="54" spans="1:48" ht="14.25" customHeight="1" x14ac:dyDescent="0.2">
      <c r="A54" s="171"/>
      <c r="B54" s="103"/>
      <c r="C54" s="103"/>
      <c r="D54" s="88"/>
      <c r="E54" s="88"/>
      <c r="F54" s="88"/>
      <c r="G54" s="88"/>
      <c r="H54" s="88"/>
      <c r="I54" s="88"/>
      <c r="J54" s="42"/>
      <c r="K54" s="44"/>
      <c r="L54" s="44"/>
      <c r="M54" s="44"/>
      <c r="N54" s="44"/>
      <c r="O54" s="37"/>
      <c r="P54" s="37"/>
      <c r="Q54" s="37"/>
      <c r="R54" s="37"/>
      <c r="S54" s="37"/>
      <c r="T54" s="37"/>
      <c r="U54" s="170"/>
      <c r="V54" s="189"/>
      <c r="W54" s="384"/>
      <c r="X54" s="402">
        <v>14</v>
      </c>
      <c r="Y54" s="220" t="str">
        <f t="shared" si="14"/>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2"/>
        <v>Southampton</v>
      </c>
      <c r="AL54" s="201">
        <f t="shared" si="13"/>
        <v>821.9354838709678</v>
      </c>
      <c r="AM54" s="201">
        <f t="shared" si="13"/>
        <v>732.27848101265829</v>
      </c>
      <c r="AN54" s="201">
        <f t="shared" si="13"/>
        <v>1318.3127572016463</v>
      </c>
      <c r="AO54" s="201">
        <f t="shared" si="13"/>
        <v>836.58536585365857</v>
      </c>
      <c r="AP54" s="201">
        <f t="shared" si="13"/>
        <v>610.00781547463976</v>
      </c>
      <c r="AQ54" s="202">
        <f t="shared" si="15"/>
        <v>25</v>
      </c>
      <c r="AR54" s="467" t="e">
        <f>VLOOKUP($AK54,#REF!,AR$36,FALSE)</f>
        <v>#REF!</v>
      </c>
      <c r="AS54" s="467" t="e">
        <f>VLOOKUP($AK54,#REF!,AS$36,FALSE)</f>
        <v>#REF!</v>
      </c>
      <c r="AT54" s="467" t="e">
        <f>VLOOKUP($AK54,#REF!,AT$36,FALSE)</f>
        <v>#REF!</v>
      </c>
      <c r="AU54" s="467" t="e">
        <f>VLOOKUP($AK54,#REF!,AU$36,FALSE)</f>
        <v>#REF!</v>
      </c>
      <c r="AV54" s="467" t="e">
        <f>VLOOKUP($AK54,#REF!,AV$36,FALSE)</f>
        <v>#REF!</v>
      </c>
    </row>
    <row r="55" spans="1:48" ht="14.25" customHeight="1" x14ac:dyDescent="0.2">
      <c r="A55" s="171"/>
      <c r="B55" s="103"/>
      <c r="C55" s="103"/>
      <c r="D55" s="88"/>
      <c r="E55" s="88"/>
      <c r="F55" s="88"/>
      <c r="G55" s="88"/>
      <c r="H55" s="88"/>
      <c r="I55" s="88"/>
      <c r="J55" s="42"/>
      <c r="K55" s="44"/>
      <c r="L55" s="44"/>
      <c r="M55" s="44"/>
      <c r="N55" s="44"/>
      <c r="O55" s="37"/>
      <c r="P55" s="37"/>
      <c r="Q55" s="37"/>
      <c r="R55" s="37"/>
      <c r="S55" s="37"/>
      <c r="T55" s="37"/>
      <c r="U55" s="170"/>
      <c r="V55" s="189"/>
      <c r="W55" s="384"/>
      <c r="X55" s="402">
        <v>15</v>
      </c>
      <c r="Y55" s="220" t="str">
        <f t="shared" si="14"/>
        <v>Southampton</v>
      </c>
      <c r="Z55" s="86">
        <v>16</v>
      </c>
      <c r="AA55" s="221">
        <f>IF(H23&gt;0,IDACI!D22,0)</f>
        <v>42079</v>
      </c>
      <c r="AB55" s="221">
        <f>IF(H23&gt;0,IDACI!E22,0)</f>
        <v>10519.75</v>
      </c>
      <c r="AC55" s="100"/>
      <c r="AD55" s="100"/>
      <c r="AE55" s="100"/>
      <c r="AF55" s="100"/>
      <c r="AG55" s="100"/>
      <c r="AH55" s="100"/>
      <c r="AI55" s="363" t="b">
        <v>1</v>
      </c>
      <c r="AJ55" s="240" t="s">
        <v>8</v>
      </c>
      <c r="AK55" s="138" t="str">
        <f t="shared" si="12"/>
        <v>Surrey</v>
      </c>
      <c r="AL55" s="201">
        <f t="shared" si="13"/>
        <v>470.03205128205127</v>
      </c>
      <c r="AM55" s="201">
        <f t="shared" si="13"/>
        <v>467.30158730158735</v>
      </c>
      <c r="AN55" s="201">
        <f t="shared" si="13"/>
        <v>391.9481539670071</v>
      </c>
      <c r="AO55" s="201">
        <f t="shared" si="13"/>
        <v>458.97035881435261</v>
      </c>
      <c r="AP55" s="201">
        <f t="shared" si="13"/>
        <v>450.92838196286471</v>
      </c>
      <c r="AQ55" s="202">
        <f t="shared" si="15"/>
        <v>9.7000000000000011</v>
      </c>
      <c r="AR55" s="467" t="e">
        <f>VLOOKUP($AK55,#REF!,AR$36,FALSE)</f>
        <v>#REF!</v>
      </c>
      <c r="AS55" s="467" t="e">
        <f>VLOOKUP($AK55,#REF!,AS$36,FALSE)</f>
        <v>#REF!</v>
      </c>
      <c r="AT55" s="467" t="e">
        <f>VLOOKUP($AK55,#REF!,AT$36,FALSE)</f>
        <v>#REF!</v>
      </c>
      <c r="AU55" s="467" t="e">
        <f>VLOOKUP($AK55,#REF!,AU$36,FALSE)</f>
        <v>#REF!</v>
      </c>
      <c r="AV55" s="467" t="e">
        <f>VLOOKUP($AK55,#REF!,AV$36,FALSE)</f>
        <v>#REF!</v>
      </c>
    </row>
    <row r="56" spans="1:48" ht="14.25" customHeight="1" x14ac:dyDescent="0.2">
      <c r="A56" s="366"/>
      <c r="B56" s="103"/>
      <c r="C56" s="103"/>
      <c r="D56" s="88"/>
      <c r="E56" s="88"/>
      <c r="F56" s="88"/>
      <c r="G56" s="88"/>
      <c r="H56" s="88"/>
      <c r="I56" s="88"/>
      <c r="J56" s="42"/>
      <c r="K56" s="44"/>
      <c r="L56" s="44"/>
      <c r="M56" s="44"/>
      <c r="N56" s="44"/>
      <c r="O56" s="37"/>
      <c r="P56" s="37"/>
      <c r="Q56" s="37"/>
      <c r="R56" s="37"/>
      <c r="S56" s="37"/>
      <c r="T56" s="37"/>
      <c r="U56" s="170"/>
      <c r="V56" s="189"/>
      <c r="W56" s="384"/>
      <c r="X56" s="402">
        <v>16</v>
      </c>
      <c r="Y56" s="220" t="str">
        <f t="shared" si="14"/>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2"/>
        <v>Swindon</v>
      </c>
      <c r="AL56" s="201">
        <f t="shared" si="13"/>
        <v>344.30379746835445</v>
      </c>
      <c r="AM56" s="201">
        <f t="shared" si="13"/>
        <v>470.56367432150313</v>
      </c>
      <c r="AN56" s="201">
        <f t="shared" si="13"/>
        <v>545.26748971193422</v>
      </c>
      <c r="AO56" s="201">
        <f t="shared" si="13"/>
        <v>694.89795918367349</v>
      </c>
      <c r="AP56" s="201">
        <f t="shared" si="13"/>
        <v>610.77190570539005</v>
      </c>
      <c r="AQ56" s="202">
        <f t="shared" ref="AQ56:AQ57" si="16">VLOOKUP(AK56,$B$9:$T$31,17,FALSE)</f>
        <v>17.2</v>
      </c>
      <c r="AR56" s="467" t="e">
        <f>VLOOKUP($AK56,#REF!,AR$36,FALSE)</f>
        <v>#REF!</v>
      </c>
      <c r="AS56" s="467" t="e">
        <f>VLOOKUP($AK56,#REF!,AS$36,FALSE)</f>
        <v>#REF!</v>
      </c>
      <c r="AT56" s="467" t="e">
        <f>VLOOKUP($AK56,#REF!,AT$36,FALSE)</f>
        <v>#REF!</v>
      </c>
      <c r="AU56" s="467" t="e">
        <f>VLOOKUP($AK56,#REF!,AU$36,FALSE)</f>
        <v>#REF!</v>
      </c>
      <c r="AV56" s="467" t="e">
        <f>VLOOKUP($AK56,#REF!,AV$36,FALSE)</f>
        <v>#REF!</v>
      </c>
    </row>
    <row r="57" spans="1:48" ht="14.25" customHeight="1" x14ac:dyDescent="0.2">
      <c r="A57" s="366"/>
      <c r="B57" s="103"/>
      <c r="C57" s="103"/>
      <c r="D57" s="88"/>
      <c r="E57" s="88"/>
      <c r="F57" s="88"/>
      <c r="G57" s="88"/>
      <c r="H57" s="88"/>
      <c r="I57" s="88"/>
      <c r="J57" s="42"/>
      <c r="K57" s="44"/>
      <c r="L57" s="44"/>
      <c r="M57" s="44"/>
      <c r="N57" s="44"/>
      <c r="O57" s="37"/>
      <c r="P57" s="37"/>
      <c r="Q57" s="37"/>
      <c r="R57" s="37"/>
      <c r="S57" s="37"/>
      <c r="T57" s="37"/>
      <c r="U57" s="170"/>
      <c r="V57" s="189"/>
      <c r="W57" s="384"/>
      <c r="X57" s="402">
        <v>17</v>
      </c>
      <c r="Y57" s="220" t="str">
        <f t="shared" si="14"/>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2"/>
        <v>Torbay</v>
      </c>
      <c r="AL57" s="201">
        <f t="shared" si="13"/>
        <v>789.9598393574297</v>
      </c>
      <c r="AM57" s="201">
        <f t="shared" si="13"/>
        <v>970.96774193548379</v>
      </c>
      <c r="AN57" s="201">
        <f t="shared" si="13"/>
        <v>850.19920318725099</v>
      </c>
      <c r="AO57" s="201">
        <f t="shared" si="13"/>
        <v>788.8888888888888</v>
      </c>
      <c r="AP57" s="201">
        <f t="shared" si="13"/>
        <v>636.89748945729707</v>
      </c>
      <c r="AQ57" s="202">
        <f t="shared" si="16"/>
        <v>24.1</v>
      </c>
      <c r="AR57" s="467" t="e">
        <f>VLOOKUP($AK57,#REF!,AR$36,FALSE)</f>
        <v>#REF!</v>
      </c>
      <c r="AS57" s="467" t="e">
        <f>VLOOKUP($AK57,#REF!,AS$36,FALSE)</f>
        <v>#REF!</v>
      </c>
      <c r="AT57" s="467" t="e">
        <f>VLOOKUP($AK57,#REF!,AT$36,FALSE)</f>
        <v>#REF!</v>
      </c>
      <c r="AU57" s="467" t="e">
        <f>VLOOKUP($AK57,#REF!,AU$36,FALSE)</f>
        <v>#REF!</v>
      </c>
      <c r="AV57" s="467" t="e">
        <f>VLOOKUP($AK57,#REF!,AV$36,FALSE)</f>
        <v>#REF!</v>
      </c>
    </row>
    <row r="58" spans="1:48" ht="14.25" customHeight="1" x14ac:dyDescent="0.2">
      <c r="A58" s="171"/>
      <c r="B58" s="103"/>
      <c r="C58" s="103"/>
      <c r="D58" s="88"/>
      <c r="E58" s="88"/>
      <c r="F58" s="88"/>
      <c r="G58" s="88"/>
      <c r="H58" s="88"/>
      <c r="I58" s="88"/>
      <c r="J58" s="42"/>
      <c r="K58" s="44"/>
      <c r="L58" s="44"/>
      <c r="M58" s="44"/>
      <c r="N58" s="44"/>
      <c r="O58" s="37"/>
      <c r="P58" s="37"/>
      <c r="Q58" s="37"/>
      <c r="R58" s="37"/>
      <c r="S58" s="37"/>
      <c r="T58" s="37"/>
      <c r="U58" s="170"/>
      <c r="V58" s="189"/>
      <c r="W58" s="384"/>
      <c r="X58" s="402">
        <v>18</v>
      </c>
      <c r="Y58" s="220" t="str">
        <f t="shared" si="14"/>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2"/>
        <v>West Berkshire</v>
      </c>
      <c r="AL58" s="201">
        <f t="shared" si="13"/>
        <v>291.3649025069638</v>
      </c>
      <c r="AM58" s="201">
        <f t="shared" si="13"/>
        <v>348.17927170868347</v>
      </c>
      <c r="AN58" s="201">
        <f t="shared" si="13"/>
        <v>353.65168539325845</v>
      </c>
      <c r="AO58" s="201">
        <f t="shared" si="13"/>
        <v>382.35294117647061</v>
      </c>
      <c r="AP58" s="201">
        <f t="shared" si="13"/>
        <v>459.77011494252872</v>
      </c>
      <c r="AQ58" s="202">
        <f t="shared" ref="AQ58:AQ63" si="17">VLOOKUP(AK58,$B$9:$T$31,17,FALSE)</f>
        <v>10.4</v>
      </c>
      <c r="AR58" s="467" t="e">
        <f>VLOOKUP($AK58,#REF!,AR$36,FALSE)</f>
        <v>#REF!</v>
      </c>
      <c r="AS58" s="467" t="e">
        <f>VLOOKUP($AK58,#REF!,AS$36,FALSE)</f>
        <v>#REF!</v>
      </c>
      <c r="AT58" s="467" t="e">
        <f>VLOOKUP($AK58,#REF!,AT$36,FALSE)</f>
        <v>#REF!</v>
      </c>
      <c r="AU58" s="467" t="e">
        <f>VLOOKUP($AK58,#REF!,AU$36,FALSE)</f>
        <v>#REF!</v>
      </c>
      <c r="AV58" s="467" t="e">
        <f>VLOOKUP($AK58,#REF!,AV$36,FALSE)</f>
        <v>#REF!</v>
      </c>
    </row>
    <row r="59" spans="1:48" ht="14.25" customHeight="1" x14ac:dyDescent="0.2">
      <c r="A59" s="171"/>
      <c r="B59" s="103"/>
      <c r="C59" s="103"/>
      <c r="D59" s="88"/>
      <c r="E59" s="88"/>
      <c r="F59" s="88"/>
      <c r="G59" s="88"/>
      <c r="H59" s="88"/>
      <c r="I59" s="88"/>
      <c r="J59" s="42"/>
      <c r="K59" s="44"/>
      <c r="L59" s="44"/>
      <c r="M59" s="44"/>
      <c r="N59" s="44"/>
      <c r="O59" s="37"/>
      <c r="P59" s="37"/>
      <c r="Q59" s="37"/>
      <c r="R59" s="37"/>
      <c r="S59" s="37"/>
      <c r="T59" s="37"/>
      <c r="U59" s="170"/>
      <c r="V59" s="189"/>
      <c r="W59" s="384"/>
      <c r="X59" s="402">
        <v>19</v>
      </c>
      <c r="Y59" s="220" t="str">
        <f t="shared" si="14"/>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2"/>
        <v>West Sussex</v>
      </c>
      <c r="AL59" s="201">
        <f t="shared" si="13"/>
        <v>443.47826086956519</v>
      </c>
      <c r="AM59" s="201">
        <f t="shared" si="13"/>
        <v>395.50898203592817</v>
      </c>
      <c r="AN59" s="201">
        <f t="shared" si="13"/>
        <v>409.7748815165877</v>
      </c>
      <c r="AO59" s="201">
        <f t="shared" si="13"/>
        <v>478.11032863849766</v>
      </c>
      <c r="AP59" s="201">
        <f t="shared" si="13"/>
        <v>508.90481541211335</v>
      </c>
      <c r="AQ59" s="202">
        <f t="shared" si="17"/>
        <v>12.9</v>
      </c>
      <c r="AR59" s="467" t="e">
        <f>VLOOKUP($AK59,#REF!,AR$36,FALSE)</f>
        <v>#REF!</v>
      </c>
      <c r="AS59" s="467" t="e">
        <f>VLOOKUP($AK59,#REF!,AS$36,FALSE)</f>
        <v>#REF!</v>
      </c>
      <c r="AT59" s="467" t="e">
        <f>VLOOKUP($AK59,#REF!,AT$36,FALSE)</f>
        <v>#REF!</v>
      </c>
      <c r="AU59" s="467" t="e">
        <f>VLOOKUP($AK59,#REF!,AU$36,FALSE)</f>
        <v>#REF!</v>
      </c>
      <c r="AV59" s="467" t="e">
        <f>VLOOKUP($AK59,#REF!,AV$36,FALSE)</f>
        <v>#REF!</v>
      </c>
    </row>
    <row r="60" spans="1:48" s="124" customFormat="1" ht="14.25" customHeight="1" x14ac:dyDescent="0.2">
      <c r="A60" s="171"/>
      <c r="B60" s="103"/>
      <c r="C60" s="103"/>
      <c r="D60" s="88"/>
      <c r="E60" s="88"/>
      <c r="F60" s="88"/>
      <c r="G60" s="88"/>
      <c r="H60" s="88"/>
      <c r="I60" s="88"/>
      <c r="J60" s="42"/>
      <c r="K60" s="44"/>
      <c r="L60" s="44"/>
      <c r="M60" s="44"/>
      <c r="N60" s="44"/>
      <c r="O60" s="37"/>
      <c r="P60" s="37"/>
      <c r="Q60" s="37"/>
      <c r="R60" s="37"/>
      <c r="S60" s="37"/>
      <c r="T60" s="37"/>
      <c r="U60" s="170"/>
      <c r="V60" s="189"/>
      <c r="W60" s="384"/>
      <c r="X60" s="402">
        <v>20</v>
      </c>
      <c r="Y60" s="220" t="str">
        <f t="shared" si="14"/>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2"/>
        <v>Windsor &amp; Maidenhead</v>
      </c>
      <c r="AL60" s="201">
        <f t="shared" si="13"/>
        <v>315.40785498489424</v>
      </c>
      <c r="AM60" s="201">
        <f t="shared" si="13"/>
        <v>313.21321321321324</v>
      </c>
      <c r="AN60" s="201">
        <f t="shared" si="13"/>
        <v>313.77245508982037</v>
      </c>
      <c r="AO60" s="201">
        <f t="shared" si="13"/>
        <v>330.86053412462905</v>
      </c>
      <c r="AP60" s="201">
        <f t="shared" si="13"/>
        <v>290.26217228464424</v>
      </c>
      <c r="AQ60" s="202">
        <f t="shared" si="17"/>
        <v>8.4</v>
      </c>
      <c r="AR60" s="467" t="e">
        <f>VLOOKUP($AK60,#REF!,AR$36,FALSE)</f>
        <v>#REF!</v>
      </c>
      <c r="AS60" s="467" t="e">
        <f>VLOOKUP($AK60,#REF!,AS$36,FALSE)</f>
        <v>#REF!</v>
      </c>
      <c r="AT60" s="467" t="e">
        <f>VLOOKUP($AK60,#REF!,AT$36,FALSE)</f>
        <v>#REF!</v>
      </c>
      <c r="AU60" s="467" t="e">
        <f>VLOOKUP($AK60,#REF!,AU$36,FALSE)</f>
        <v>#REF!</v>
      </c>
      <c r="AV60" s="467" t="e">
        <f>VLOOKUP($AK60,#REF!,AV$36,FALSE)</f>
        <v>#REF!</v>
      </c>
    </row>
    <row r="61" spans="1:48" s="124" customFormat="1" ht="14.25" customHeight="1" x14ac:dyDescent="0.2">
      <c r="A61" s="171"/>
      <c r="B61" s="103"/>
      <c r="C61" s="103"/>
      <c r="D61" s="88"/>
      <c r="E61" s="88"/>
      <c r="F61" s="88"/>
      <c r="G61" s="88"/>
      <c r="H61" s="88"/>
      <c r="I61" s="88"/>
      <c r="J61" s="42"/>
      <c r="K61" s="44"/>
      <c r="L61" s="44"/>
      <c r="M61" s="44"/>
      <c r="N61" s="44"/>
      <c r="O61" s="37"/>
      <c r="P61" s="37"/>
      <c r="Q61" s="37"/>
      <c r="R61" s="37"/>
      <c r="S61" s="37"/>
      <c r="T61" s="37"/>
      <c r="U61" s="170"/>
      <c r="V61" s="189"/>
      <c r="W61" s="384"/>
      <c r="X61" s="402">
        <v>21</v>
      </c>
      <c r="Y61" s="220" t="str">
        <f t="shared" si="14"/>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2"/>
        <v>Wokingham</v>
      </c>
      <c r="AL61" s="201">
        <f t="shared" si="13"/>
        <v>318.71508379888269</v>
      </c>
      <c r="AM61" s="201">
        <f t="shared" si="13"/>
        <v>391.16022099447514</v>
      </c>
      <c r="AN61" s="201">
        <f t="shared" si="13"/>
        <v>268.29268292682929</v>
      </c>
      <c r="AO61" s="201">
        <f t="shared" si="13"/>
        <v>303.21715817694371</v>
      </c>
      <c r="AP61" s="201">
        <f t="shared" si="13"/>
        <v>238.56492806228465</v>
      </c>
      <c r="AQ61" s="202">
        <f t="shared" si="17"/>
        <v>6.8000000000000007</v>
      </c>
      <c r="AR61" s="467" t="e">
        <f>VLOOKUP($AK61,#REF!,AR$36,FALSE)</f>
        <v>#REF!</v>
      </c>
      <c r="AS61" s="467" t="e">
        <f>VLOOKUP($AK61,#REF!,AS$36,FALSE)</f>
        <v>#REF!</v>
      </c>
      <c r="AT61" s="467" t="e">
        <f>VLOOKUP($AK61,#REF!,AT$36,FALSE)</f>
        <v>#REF!</v>
      </c>
      <c r="AU61" s="467" t="e">
        <f>VLOOKUP($AK61,#REF!,AU$36,FALSE)</f>
        <v>#REF!</v>
      </c>
      <c r="AV61" s="467" t="e">
        <f>VLOOKUP($AK61,#REF!,AV$36,FALSE)</f>
        <v>#REF!</v>
      </c>
    </row>
    <row r="62" spans="1:48" s="124" customFormat="1" ht="14.25" customHeight="1" x14ac:dyDescent="0.2">
      <c r="A62" s="171"/>
      <c r="B62" s="103"/>
      <c r="C62" s="103"/>
      <c r="D62" s="88"/>
      <c r="E62" s="88"/>
      <c r="F62" s="88"/>
      <c r="G62" s="88"/>
      <c r="H62" s="88"/>
      <c r="I62" s="88"/>
      <c r="J62" s="42"/>
      <c r="K62" s="44"/>
      <c r="L62" s="44"/>
      <c r="M62" s="44"/>
      <c r="N62" s="44"/>
      <c r="O62" s="37"/>
      <c r="P62" s="37"/>
      <c r="Q62" s="37"/>
      <c r="R62" s="37"/>
      <c r="S62" s="37"/>
      <c r="T62" s="37"/>
      <c r="U62" s="170"/>
      <c r="V62" s="189"/>
      <c r="W62" s="384"/>
      <c r="X62" s="402">
        <v>22</v>
      </c>
      <c r="Y62" s="220" t="str">
        <f t="shared" si="14"/>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2"/>
        <v>South East</v>
      </c>
      <c r="AL62" s="201">
        <f t="shared" si="13"/>
        <v>514.48942533646664</v>
      </c>
      <c r="AM62" s="201">
        <f t="shared" si="13"/>
        <v>543.87852448590206</v>
      </c>
      <c r="AN62" s="201">
        <f t="shared" si="13"/>
        <v>509.01690998844657</v>
      </c>
      <c r="AO62" s="201">
        <f t="shared" si="13"/>
        <v>509.66581512955531</v>
      </c>
      <c r="AP62" s="201">
        <f t="shared" si="13"/>
        <v>554.10918620127427</v>
      </c>
      <c r="AQ62" s="202">
        <f t="shared" si="17"/>
        <v>14.45223640702325</v>
      </c>
      <c r="AR62" s="467" t="e">
        <f>VLOOKUP($AK62,#REF!,AR$36,FALSE)</f>
        <v>#REF!</v>
      </c>
      <c r="AS62" s="467" t="e">
        <f>VLOOKUP($AK62,#REF!,AS$36,FALSE)</f>
        <v>#REF!</v>
      </c>
      <c r="AT62" s="467" t="e">
        <f>VLOOKUP($AK62,#REF!,AT$36,FALSE)</f>
        <v>#REF!</v>
      </c>
      <c r="AU62" s="467" t="e">
        <f>VLOOKUP($AK62,#REF!,AU$36,FALSE)</f>
        <v>#REF!</v>
      </c>
      <c r="AV62" s="467" t="e">
        <f>VLOOKUP($AK62,#REF!,AV$36,FALSE)</f>
        <v>#REF!</v>
      </c>
    </row>
    <row r="63" spans="1:48" s="124" customFormat="1" ht="14.25" customHeight="1" x14ac:dyDescent="0.2">
      <c r="A63" s="171"/>
      <c r="B63" s="103"/>
      <c r="C63" s="103"/>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14"/>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2"/>
        <v>England</v>
      </c>
      <c r="AL63" s="201">
        <f>VLOOKUP($AK63,$B$9:$O$32,AL$36,FALSE)</f>
        <v>520.7282298749725</v>
      </c>
      <c r="AM63" s="201">
        <f t="shared" ref="AM63:AP63" si="18">VLOOKUP($AK63,$B$9:$O$32,AM$36,FALSE)</f>
        <v>573.05142478808943</v>
      </c>
      <c r="AN63" s="201">
        <f t="shared" si="18"/>
        <v>548.32336930734925</v>
      </c>
      <c r="AO63" s="201">
        <f t="shared" si="18"/>
        <v>532.17616180991445</v>
      </c>
      <c r="AP63" s="201">
        <f t="shared" si="18"/>
        <v>548.24337179346742</v>
      </c>
      <c r="AQ63" s="202" t="e">
        <f t="shared" si="17"/>
        <v>#N/A</v>
      </c>
      <c r="AR63" s="467" t="e">
        <f>VLOOKUP($AK63,#REF!,AR$36,FALSE)</f>
        <v>#REF!</v>
      </c>
      <c r="AS63" s="467" t="e">
        <f>VLOOKUP($AK63,#REF!,AS$36,FALSE)</f>
        <v>#REF!</v>
      </c>
      <c r="AT63" s="467" t="e">
        <f>VLOOKUP($AK63,#REF!,AT$36,FALSE)</f>
        <v>#REF!</v>
      </c>
      <c r="AU63" s="467" t="e">
        <f>VLOOKUP($AK63,#REF!,AU$36,FALSE)</f>
        <v>#REF!</v>
      </c>
      <c r="AV63" s="467" t="e">
        <f>VLOOKUP($AK63,#REF!,AV$36,FALSE)</f>
        <v>#REF!</v>
      </c>
    </row>
    <row r="64" spans="1:48" s="124" customFormat="1" ht="11.25" customHeight="1" x14ac:dyDescent="0.2">
      <c r="A64" s="171"/>
      <c r="B64" s="103"/>
      <c r="C64" s="103"/>
      <c r="D64" s="88"/>
      <c r="E64" s="88"/>
      <c r="F64" s="88"/>
      <c r="G64" s="88"/>
      <c r="H64" s="88"/>
      <c r="I64" s="88"/>
      <c r="J64" s="42"/>
      <c r="K64" s="37"/>
      <c r="L64" s="164"/>
      <c r="M64" s="871" t="str">
        <f>Z4</f>
        <v>Selected LA- (None)</v>
      </c>
      <c r="N64" s="872"/>
      <c r="O64" s="872"/>
      <c r="P64" s="873"/>
      <c r="Q64" s="876"/>
      <c r="R64" s="877"/>
      <c r="S64" s="878" t="s">
        <v>188</v>
      </c>
      <c r="T64" s="879"/>
      <c r="U64" s="170"/>
      <c r="V64" s="189"/>
      <c r="W64" s="205"/>
      <c r="X64" s="402">
        <v>24</v>
      </c>
      <c r="Y64" s="220" t="str">
        <f t="shared" si="14"/>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t="e">
        <f>VLOOKUP($Y$4,#REF!,AR$36,FALSE)</f>
        <v>#REF!</v>
      </c>
      <c r="AS64" s="255" t="e">
        <f>VLOOKUP($Y$4,#REF!,AS$36,FALSE)</f>
        <v>#REF!</v>
      </c>
      <c r="AT64" s="255" t="e">
        <f>VLOOKUP($Y$4,#REF!,AT$36,FALSE)</f>
        <v>#REF!</v>
      </c>
      <c r="AU64" s="255" t="e">
        <f>VLOOKUP($Y$4,#REF!,AU$36,FALSE)</f>
        <v>#REF!</v>
      </c>
      <c r="AV64" s="255" t="e">
        <f>VLOOKUP($Y$4,#REF!,AV$36,FALSE)</f>
        <v>#REF!</v>
      </c>
    </row>
    <row r="65" spans="1:44" s="124" customFormat="1" ht="41.25" customHeight="1" x14ac:dyDescent="0.2">
      <c r="A65" s="171"/>
      <c r="B65" s="103"/>
      <c r="C65" s="103"/>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400.53000000000003</v>
      </c>
      <c r="AC65" s="100"/>
      <c r="AD65" s="100"/>
      <c r="AE65" s="100"/>
      <c r="AF65" s="100"/>
      <c r="AG65" s="100"/>
      <c r="AH65" s="100"/>
      <c r="AI65" s="100"/>
      <c r="AJ65" s="241"/>
    </row>
    <row r="66" spans="1:44" s="138" customFormat="1" ht="40.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242</v>
      </c>
      <c r="Y66" s="226">
        <v>18.420000000000002</v>
      </c>
      <c r="Z66" s="227">
        <v>308.43</v>
      </c>
      <c r="AA66" s="107">
        <v>35</v>
      </c>
      <c r="AB66" s="228">
        <f>(AA66*Y66)+Z66</f>
        <v>953.13000000000011</v>
      </c>
      <c r="AC66" s="101"/>
      <c r="AD66" s="101"/>
      <c r="AE66" s="101"/>
      <c r="AF66" s="101"/>
      <c r="AG66" s="101"/>
      <c r="AH66" s="101"/>
      <c r="AI66" s="239"/>
      <c r="AJ66" s="240"/>
    </row>
    <row r="67" spans="1:44" s="138" customFormat="1" ht="41.25"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492"/>
      <c r="X67" s="212" t="s">
        <v>213</v>
      </c>
      <c r="Y67" s="223" t="s">
        <v>65</v>
      </c>
      <c r="Z67" s="212" t="s">
        <v>66</v>
      </c>
      <c r="AA67" s="224">
        <v>5</v>
      </c>
      <c r="AB67" s="242">
        <f>(AA67*Y68)+Z68</f>
        <v>361.06000000000006</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12.93x + 296.41</v>
      </c>
      <c r="Y68" s="100">
        <v>12.93</v>
      </c>
      <c r="Z68" s="100">
        <v>296.41000000000003</v>
      </c>
      <c r="AA68" s="107">
        <v>35</v>
      </c>
      <c r="AB68" s="228">
        <f>(AA68*Y68)+Z68</f>
        <v>748.96</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3.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04"/>
      <c r="D72" s="404"/>
      <c r="E72" s="404"/>
      <c r="F72" s="404"/>
      <c r="G72" s="404"/>
      <c r="H72" s="404"/>
      <c r="I72" s="404"/>
      <c r="J72" s="106"/>
      <c r="K72" s="106"/>
      <c r="L72" s="106"/>
      <c r="M72" s="106"/>
      <c r="N72" s="403"/>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04"/>
      <c r="C73" s="404"/>
      <c r="D73" s="404"/>
      <c r="E73" s="404"/>
      <c r="F73" s="404"/>
      <c r="G73" s="404"/>
      <c r="H73" s="404"/>
      <c r="I73" s="404"/>
      <c r="J73" s="106"/>
      <c r="K73" s="106"/>
      <c r="L73" s="106"/>
      <c r="M73" s="106"/>
      <c r="N73" s="403"/>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04"/>
      <c r="C74" s="404"/>
      <c r="D74" s="404"/>
      <c r="E74" s="404"/>
      <c r="F74" s="404"/>
      <c r="G74" s="404"/>
      <c r="H74" s="404"/>
      <c r="I74" s="152"/>
      <c r="J74" s="152"/>
      <c r="K74" s="96"/>
      <c r="L74" s="96"/>
      <c r="M74" s="96"/>
      <c r="N74" s="96"/>
      <c r="O74" s="96"/>
      <c r="P74" s="407"/>
      <c r="Q74" s="407"/>
      <c r="R74" s="239"/>
      <c r="S74" s="239"/>
      <c r="T74" s="408"/>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04"/>
      <c r="C75" s="404"/>
      <c r="D75" s="404"/>
      <c r="E75" s="404"/>
      <c r="F75" s="404"/>
      <c r="G75" s="404"/>
      <c r="H75" s="404"/>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04"/>
      <c r="C76" s="404"/>
      <c r="D76" s="404"/>
      <c r="E76" s="404"/>
      <c r="F76" s="404"/>
      <c r="G76" s="404"/>
      <c r="H76" s="404"/>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174"/>
      <c r="B77" s="404"/>
      <c r="C77" s="404"/>
      <c r="D77" s="404"/>
      <c r="E77" s="404"/>
      <c r="F77" s="404"/>
      <c r="G77" s="404"/>
      <c r="H77" s="404"/>
      <c r="I77" s="152"/>
      <c r="J77" s="152"/>
      <c r="K77" s="250"/>
      <c r="L77" s="250"/>
      <c r="M77" s="250"/>
      <c r="N77" s="250"/>
      <c r="O77" s="250"/>
      <c r="P77" s="250"/>
      <c r="Q77" s="251"/>
      <c r="R77" s="239"/>
      <c r="S77" s="239"/>
      <c r="T77" s="250"/>
      <c r="U77" s="175"/>
      <c r="V77" s="191"/>
      <c r="W77" s="208"/>
      <c r="X77" s="474" t="str">
        <f t="shared" ref="X77:X97" si="19">B10</f>
        <v>Brighton &amp; Hove</v>
      </c>
      <c r="Y77" s="475" t="e">
        <f t="shared" ref="Y77:Y99" si="20">IF(X77=$Y$4,I10,#N/A)</f>
        <v>#N/A</v>
      </c>
      <c r="Z77" s="475" t="e">
        <f t="shared" ref="Z77:Z99" si="21">IF(X77=$Y$4,T10,#N/A)</f>
        <v>#N/A</v>
      </c>
      <c r="AA77" s="54"/>
      <c r="AB77" s="53"/>
      <c r="AC77" s="53"/>
      <c r="AD77" s="210"/>
      <c r="AE77" s="101"/>
      <c r="AF77" s="101"/>
      <c r="AG77" s="101"/>
      <c r="AH77" s="101"/>
      <c r="AI77" s="239"/>
      <c r="AJ77" s="240"/>
    </row>
    <row r="78" spans="1:44" s="138" customFormat="1" ht="12.75" customHeight="1" x14ac:dyDescent="0.2">
      <c r="A78" s="174"/>
      <c r="B78" s="404"/>
      <c r="C78" s="404"/>
      <c r="D78" s="404"/>
      <c r="E78" s="404"/>
      <c r="F78" s="404"/>
      <c r="G78" s="404"/>
      <c r="H78" s="404"/>
      <c r="I78" s="152"/>
      <c r="J78" s="152"/>
      <c r="K78" s="250"/>
      <c r="L78" s="250"/>
      <c r="M78" s="250"/>
      <c r="N78" s="250"/>
      <c r="O78" s="250"/>
      <c r="P78" s="250"/>
      <c r="Q78" s="251"/>
      <c r="R78" s="239"/>
      <c r="S78" s="239"/>
      <c r="T78" s="250"/>
      <c r="U78" s="175"/>
      <c r="V78" s="191"/>
      <c r="W78" s="208"/>
      <c r="X78" s="474" t="str">
        <f t="shared" si="19"/>
        <v>Buckinghamshire</v>
      </c>
      <c r="Y78" s="475" t="e">
        <f t="shared" si="20"/>
        <v>#N/A</v>
      </c>
      <c r="Z78" s="475" t="e">
        <f t="shared" si="21"/>
        <v>#N/A</v>
      </c>
      <c r="AA78" s="54"/>
      <c r="AB78" s="53"/>
      <c r="AC78" s="53"/>
      <c r="AD78" s="210"/>
      <c r="AE78" s="101"/>
      <c r="AF78" s="101"/>
      <c r="AG78" s="101"/>
      <c r="AH78" s="101"/>
      <c r="AI78" s="239"/>
      <c r="AJ78" s="240"/>
    </row>
    <row r="79" spans="1:44" s="138" customFormat="1" ht="12.75" customHeight="1" x14ac:dyDescent="0.2">
      <c r="A79" s="174"/>
      <c r="B79" s="404"/>
      <c r="C79" s="404"/>
      <c r="D79" s="404"/>
      <c r="E79" s="404"/>
      <c r="F79" s="404"/>
      <c r="G79" s="404"/>
      <c r="H79" s="404"/>
      <c r="I79" s="152"/>
      <c r="J79" s="152"/>
      <c r="K79" s="250"/>
      <c r="L79" s="250"/>
      <c r="M79" s="250"/>
      <c r="N79" s="250"/>
      <c r="O79" s="250"/>
      <c r="P79" s="250"/>
      <c r="Q79" s="251"/>
      <c r="R79" s="239"/>
      <c r="S79" s="239"/>
      <c r="T79" s="250"/>
      <c r="U79" s="175"/>
      <c r="V79" s="191"/>
      <c r="W79" s="208"/>
      <c r="X79" s="474" t="str">
        <f t="shared" si="19"/>
        <v>East Sussex</v>
      </c>
      <c r="Y79" s="475" t="e">
        <f t="shared" si="20"/>
        <v>#N/A</v>
      </c>
      <c r="Z79" s="475" t="e">
        <f t="shared" si="21"/>
        <v>#N/A</v>
      </c>
      <c r="AA79" s="54"/>
      <c r="AB79" s="53"/>
      <c r="AC79" s="53"/>
      <c r="AD79" s="210"/>
      <c r="AE79" s="101"/>
      <c r="AF79" s="101"/>
      <c r="AG79" s="101"/>
      <c r="AH79" s="101"/>
      <c r="AI79" s="239"/>
      <c r="AJ79" s="240"/>
    </row>
    <row r="80" spans="1:44" s="138" customFormat="1" ht="12.75" customHeight="1" x14ac:dyDescent="0.2">
      <c r="A80" s="174"/>
      <c r="B80" s="404"/>
      <c r="C80" s="404"/>
      <c r="D80" s="404"/>
      <c r="E80" s="404"/>
      <c r="F80" s="404"/>
      <c r="G80" s="404"/>
      <c r="H80" s="404"/>
      <c r="I80" s="152"/>
      <c r="J80" s="152"/>
      <c r="K80" s="250"/>
      <c r="L80" s="250"/>
      <c r="M80" s="250"/>
      <c r="N80" s="250"/>
      <c r="O80" s="250"/>
      <c r="P80" s="250"/>
      <c r="Q80" s="251"/>
      <c r="R80" s="239"/>
      <c r="S80" s="239"/>
      <c r="T80" s="250"/>
      <c r="U80" s="175"/>
      <c r="V80" s="191"/>
      <c r="W80" s="208"/>
      <c r="X80" s="474" t="str">
        <f t="shared" si="19"/>
        <v>Hampshire</v>
      </c>
      <c r="Y80" s="475" t="e">
        <f t="shared" si="20"/>
        <v>#N/A</v>
      </c>
      <c r="Z80" s="475" t="e">
        <f t="shared" si="21"/>
        <v>#N/A</v>
      </c>
      <c r="AA80" s="54"/>
      <c r="AB80" s="53"/>
      <c r="AC80" s="53"/>
      <c r="AD80" s="210"/>
      <c r="AE80" s="101"/>
      <c r="AF80" s="101"/>
      <c r="AG80" s="101"/>
      <c r="AH80" s="101"/>
      <c r="AI80" s="239"/>
      <c r="AJ80" s="240"/>
      <c r="AR80" s="138" t="s">
        <v>106</v>
      </c>
    </row>
    <row r="81" spans="1:36" s="138" customFormat="1" ht="12.75" customHeight="1" x14ac:dyDescent="0.2">
      <c r="A81" s="174"/>
      <c r="B81" s="404"/>
      <c r="C81" s="404"/>
      <c r="D81" s="404"/>
      <c r="E81" s="404"/>
      <c r="F81" s="404"/>
      <c r="G81" s="404"/>
      <c r="H81" s="404"/>
      <c r="I81" s="152"/>
      <c r="J81" s="152"/>
      <c r="K81" s="250"/>
      <c r="L81" s="250"/>
      <c r="M81" s="250"/>
      <c r="N81" s="250"/>
      <c r="O81" s="250"/>
      <c r="P81" s="250"/>
      <c r="Q81" s="251"/>
      <c r="R81" s="239"/>
      <c r="S81" s="239"/>
      <c r="T81" s="250"/>
      <c r="U81" s="175"/>
      <c r="V81" s="191"/>
      <c r="W81" s="208"/>
      <c r="X81" s="474" t="str">
        <f t="shared" si="19"/>
        <v>Isle of Wight</v>
      </c>
      <c r="Y81" s="475" t="e">
        <f t="shared" si="20"/>
        <v>#N/A</v>
      </c>
      <c r="Z81" s="475" t="e">
        <f t="shared" si="21"/>
        <v>#N/A</v>
      </c>
      <c r="AA81" s="54"/>
      <c r="AB81" s="53"/>
      <c r="AC81" s="53"/>
      <c r="AD81" s="210"/>
      <c r="AE81" s="101"/>
      <c r="AF81" s="101"/>
      <c r="AG81" s="101"/>
      <c r="AH81" s="101"/>
      <c r="AI81" s="239"/>
      <c r="AJ81" s="240"/>
    </row>
    <row r="82" spans="1:36" s="138" customFormat="1" ht="12.75" customHeight="1" x14ac:dyDescent="0.2">
      <c r="A82" s="174"/>
      <c r="B82" s="404"/>
      <c r="C82" s="404"/>
      <c r="D82" s="404"/>
      <c r="E82" s="404"/>
      <c r="F82" s="404"/>
      <c r="G82" s="404"/>
      <c r="H82" s="404"/>
      <c r="I82" s="152"/>
      <c r="J82" s="152"/>
      <c r="K82" s="250"/>
      <c r="L82" s="250"/>
      <c r="M82" s="250"/>
      <c r="N82" s="250"/>
      <c r="O82" s="250"/>
      <c r="P82" s="250"/>
      <c r="Q82" s="251"/>
      <c r="R82" s="239"/>
      <c r="S82" s="239"/>
      <c r="T82" s="250"/>
      <c r="U82" s="175"/>
      <c r="V82" s="191"/>
      <c r="W82" s="208"/>
      <c r="X82" s="474" t="str">
        <f t="shared" si="19"/>
        <v>Kent</v>
      </c>
      <c r="Y82" s="475" t="e">
        <f t="shared" si="20"/>
        <v>#N/A</v>
      </c>
      <c r="Z82" s="475" t="e">
        <f t="shared" si="21"/>
        <v>#N/A</v>
      </c>
      <c r="AA82" s="54"/>
      <c r="AB82" s="53"/>
      <c r="AC82" s="53"/>
      <c r="AD82" s="210"/>
      <c r="AE82" s="101"/>
      <c r="AF82" s="101"/>
      <c r="AG82" s="101"/>
      <c r="AH82" s="101"/>
      <c r="AI82" s="239"/>
      <c r="AJ82" s="240"/>
    </row>
    <row r="83" spans="1:36" s="138" customFormat="1" ht="12.75" customHeight="1" x14ac:dyDescent="0.2">
      <c r="A83" s="174"/>
      <c r="B83" s="404"/>
      <c r="C83" s="404"/>
      <c r="D83" s="404"/>
      <c r="E83" s="404"/>
      <c r="F83" s="404"/>
      <c r="G83" s="404"/>
      <c r="H83" s="404"/>
      <c r="I83" s="152"/>
      <c r="J83" s="152"/>
      <c r="K83" s="250"/>
      <c r="L83" s="250"/>
      <c r="M83" s="250"/>
      <c r="N83" s="250"/>
      <c r="O83" s="250"/>
      <c r="P83" s="250"/>
      <c r="Q83" s="251"/>
      <c r="R83" s="239"/>
      <c r="S83" s="239"/>
      <c r="T83" s="250"/>
      <c r="U83" s="175"/>
      <c r="V83" s="191"/>
      <c r="W83" s="208"/>
      <c r="X83" s="474" t="str">
        <f t="shared" si="19"/>
        <v>Medway</v>
      </c>
      <c r="Y83" s="475" t="e">
        <f t="shared" si="20"/>
        <v>#N/A</v>
      </c>
      <c r="Z83" s="475" t="e">
        <f t="shared" si="21"/>
        <v>#N/A</v>
      </c>
      <c r="AA83" s="54"/>
      <c r="AB83" s="53"/>
      <c r="AC83" s="53"/>
      <c r="AD83" s="210"/>
      <c r="AE83" s="101"/>
      <c r="AF83" s="101"/>
      <c r="AG83" s="101"/>
      <c r="AH83" s="101"/>
      <c r="AI83" s="239"/>
      <c r="AJ83" s="240"/>
    </row>
    <row r="84" spans="1:36" s="138" customFormat="1" ht="12.75" customHeight="1" x14ac:dyDescent="0.2">
      <c r="A84" s="174"/>
      <c r="B84" s="404"/>
      <c r="C84" s="404"/>
      <c r="D84" s="404"/>
      <c r="E84" s="404"/>
      <c r="F84" s="404"/>
      <c r="G84" s="404"/>
      <c r="H84" s="404"/>
      <c r="I84" s="152"/>
      <c r="J84" s="152"/>
      <c r="K84" s="250"/>
      <c r="L84" s="250"/>
      <c r="M84" s="250"/>
      <c r="N84" s="250"/>
      <c r="O84" s="250"/>
      <c r="P84" s="250"/>
      <c r="Q84" s="251"/>
      <c r="R84" s="239"/>
      <c r="S84" s="239"/>
      <c r="T84" s="250"/>
      <c r="U84" s="175"/>
      <c r="V84" s="191"/>
      <c r="W84" s="208"/>
      <c r="X84" s="474" t="str">
        <f t="shared" si="19"/>
        <v>Milton Keynes</v>
      </c>
      <c r="Y84" s="475" t="e">
        <f t="shared" si="20"/>
        <v>#N/A</v>
      </c>
      <c r="Z84" s="475" t="e">
        <f t="shared" si="21"/>
        <v>#N/A</v>
      </c>
      <c r="AA84" s="54"/>
      <c r="AB84" s="53"/>
      <c r="AC84" s="53"/>
      <c r="AD84" s="210"/>
      <c r="AE84" s="101"/>
      <c r="AF84" s="101"/>
      <c r="AG84" s="101"/>
      <c r="AH84" s="101"/>
      <c r="AI84" s="239"/>
      <c r="AJ84" s="240"/>
    </row>
    <row r="85" spans="1:36" s="138" customFormat="1" ht="12.75" customHeight="1" x14ac:dyDescent="0.2">
      <c r="A85" s="174"/>
      <c r="B85" s="404"/>
      <c r="C85" s="404"/>
      <c r="D85" s="404"/>
      <c r="E85" s="404"/>
      <c r="F85" s="404"/>
      <c r="G85" s="404"/>
      <c r="H85" s="404"/>
      <c r="I85" s="152"/>
      <c r="J85" s="152"/>
      <c r="K85" s="250"/>
      <c r="L85" s="250"/>
      <c r="M85" s="250"/>
      <c r="N85" s="250"/>
      <c r="O85" s="250"/>
      <c r="P85" s="250"/>
      <c r="Q85" s="251"/>
      <c r="R85" s="239"/>
      <c r="S85" s="239"/>
      <c r="T85" s="250"/>
      <c r="U85" s="175"/>
      <c r="V85" s="191"/>
      <c r="W85" s="208"/>
      <c r="X85" s="474" t="str">
        <f t="shared" si="19"/>
        <v>Oxfordshire</v>
      </c>
      <c r="Y85" s="475" t="e">
        <f t="shared" si="20"/>
        <v>#N/A</v>
      </c>
      <c r="Z85" s="475" t="e">
        <f t="shared" si="21"/>
        <v>#N/A</v>
      </c>
      <c r="AA85" s="54"/>
      <c r="AB85" s="53"/>
      <c r="AC85" s="53"/>
      <c r="AD85" s="210"/>
      <c r="AE85" s="101"/>
      <c r="AF85" s="101"/>
      <c r="AG85" s="101"/>
      <c r="AH85" s="101"/>
      <c r="AI85" s="239"/>
      <c r="AJ85" s="240"/>
    </row>
    <row r="86" spans="1:36" s="138" customFormat="1" ht="12.75" customHeight="1" x14ac:dyDescent="0.2">
      <c r="A86" s="174"/>
      <c r="B86" s="404"/>
      <c r="C86" s="404"/>
      <c r="D86" s="404"/>
      <c r="E86" s="404"/>
      <c r="F86" s="404"/>
      <c r="G86" s="404"/>
      <c r="H86" s="404"/>
      <c r="I86" s="152"/>
      <c r="J86" s="152"/>
      <c r="K86" s="250"/>
      <c r="L86" s="250"/>
      <c r="M86" s="250"/>
      <c r="N86" s="250"/>
      <c r="O86" s="250"/>
      <c r="P86" s="250"/>
      <c r="Q86" s="251"/>
      <c r="R86" s="239"/>
      <c r="S86" s="239"/>
      <c r="T86" s="250"/>
      <c r="U86" s="175"/>
      <c r="V86" s="191"/>
      <c r="W86" s="208"/>
      <c r="X86" s="474" t="str">
        <f t="shared" si="19"/>
        <v>Portsmouth</v>
      </c>
      <c r="Y86" s="475" t="e">
        <f t="shared" si="20"/>
        <v>#N/A</v>
      </c>
      <c r="Z86" s="475" t="e">
        <f t="shared" si="21"/>
        <v>#N/A</v>
      </c>
      <c r="AA86" s="54"/>
      <c r="AB86" s="53"/>
      <c r="AC86" s="53"/>
      <c r="AD86" s="210"/>
      <c r="AE86" s="101"/>
      <c r="AF86" s="101"/>
      <c r="AG86" s="101"/>
      <c r="AH86" s="101"/>
      <c r="AI86" s="239"/>
      <c r="AJ86" s="240"/>
    </row>
    <row r="87" spans="1:36" s="138" customFormat="1" ht="12.75" customHeight="1" x14ac:dyDescent="0.2">
      <c r="A87" s="174"/>
      <c r="B87" s="404"/>
      <c r="C87" s="404"/>
      <c r="D87" s="404"/>
      <c r="E87" s="404"/>
      <c r="F87" s="404"/>
      <c r="G87" s="404"/>
      <c r="H87" s="404"/>
      <c r="I87" s="152"/>
      <c r="J87" s="152"/>
      <c r="K87" s="250"/>
      <c r="L87" s="250"/>
      <c r="M87" s="250"/>
      <c r="N87" s="250"/>
      <c r="O87" s="250"/>
      <c r="P87" s="250"/>
      <c r="Q87" s="251"/>
      <c r="R87" s="239"/>
      <c r="S87" s="239"/>
      <c r="T87" s="250"/>
      <c r="U87" s="175"/>
      <c r="V87" s="191"/>
      <c r="W87" s="208"/>
      <c r="X87" s="474" t="str">
        <f t="shared" si="19"/>
        <v>Reading</v>
      </c>
      <c r="Y87" s="475" t="e">
        <f t="shared" si="20"/>
        <v>#N/A</v>
      </c>
      <c r="Z87" s="475" t="e">
        <f t="shared" si="21"/>
        <v>#N/A</v>
      </c>
      <c r="AA87" s="54"/>
      <c r="AB87" s="53"/>
      <c r="AC87" s="53"/>
      <c r="AD87" s="210"/>
      <c r="AE87" s="101"/>
      <c r="AF87" s="101"/>
      <c r="AG87" s="101"/>
      <c r="AH87" s="101"/>
      <c r="AI87" s="239"/>
      <c r="AJ87" s="240"/>
    </row>
    <row r="88" spans="1:36" s="138" customFormat="1" ht="12.75" customHeight="1" x14ac:dyDescent="0.2">
      <c r="A88" s="174"/>
      <c r="B88" s="404"/>
      <c r="C88" s="404"/>
      <c r="D88" s="404"/>
      <c r="E88" s="404"/>
      <c r="F88" s="404"/>
      <c r="G88" s="404"/>
      <c r="H88" s="404"/>
      <c r="I88" s="152"/>
      <c r="J88" s="152"/>
      <c r="K88" s="250"/>
      <c r="L88" s="250"/>
      <c r="M88" s="250"/>
      <c r="N88" s="250"/>
      <c r="O88" s="250"/>
      <c r="P88" s="250"/>
      <c r="Q88" s="251"/>
      <c r="R88" s="239"/>
      <c r="S88" s="239"/>
      <c r="T88" s="250"/>
      <c r="U88" s="175"/>
      <c r="V88" s="191"/>
      <c r="W88" s="208"/>
      <c r="X88" s="474" t="str">
        <f t="shared" si="19"/>
        <v>Slough</v>
      </c>
      <c r="Y88" s="475" t="e">
        <f t="shared" si="20"/>
        <v>#N/A</v>
      </c>
      <c r="Z88" s="475" t="e">
        <f t="shared" si="21"/>
        <v>#N/A</v>
      </c>
      <c r="AA88" s="54"/>
      <c r="AB88" s="53"/>
      <c r="AC88" s="53"/>
      <c r="AD88" s="210"/>
      <c r="AE88" s="101"/>
      <c r="AF88" s="101"/>
      <c r="AG88" s="101"/>
      <c r="AH88" s="101"/>
      <c r="AI88" s="239"/>
      <c r="AJ88" s="240"/>
    </row>
    <row r="89" spans="1:36" s="138" customFormat="1" ht="12.75" customHeight="1" x14ac:dyDescent="0.2">
      <c r="A89" s="174"/>
      <c r="B89" s="404"/>
      <c r="C89" s="404"/>
      <c r="D89" s="404"/>
      <c r="E89" s="404"/>
      <c r="F89" s="404"/>
      <c r="G89" s="404"/>
      <c r="H89" s="404"/>
      <c r="I89" s="152"/>
      <c r="J89" s="152"/>
      <c r="K89" s="250"/>
      <c r="L89" s="250"/>
      <c r="M89" s="250"/>
      <c r="N89" s="250"/>
      <c r="O89" s="250"/>
      <c r="P89" s="250"/>
      <c r="Q89" s="251"/>
      <c r="R89" s="239"/>
      <c r="S89" s="239"/>
      <c r="T89" s="250"/>
      <c r="U89" s="175"/>
      <c r="V89" s="191"/>
      <c r="W89" s="208"/>
      <c r="X89" s="474" t="str">
        <f t="shared" si="19"/>
        <v>Somerset</v>
      </c>
      <c r="Y89" s="475" t="e">
        <f t="shared" si="20"/>
        <v>#N/A</v>
      </c>
      <c r="Z89" s="475" t="e">
        <f t="shared" si="21"/>
        <v>#N/A</v>
      </c>
      <c r="AA89" s="54"/>
      <c r="AB89" s="53"/>
      <c r="AC89" s="53"/>
      <c r="AD89" s="210"/>
      <c r="AE89" s="101"/>
      <c r="AF89" s="101"/>
      <c r="AG89" s="101"/>
      <c r="AH89" s="101"/>
      <c r="AI89" s="239"/>
      <c r="AJ89" s="240"/>
    </row>
    <row r="90" spans="1:36" s="138" customFormat="1" ht="12.75" customHeight="1" x14ac:dyDescent="0.2">
      <c r="A90" s="174"/>
      <c r="B90" s="404"/>
      <c r="C90" s="404"/>
      <c r="D90" s="404"/>
      <c r="E90" s="404"/>
      <c r="F90" s="404"/>
      <c r="G90" s="404"/>
      <c r="H90" s="404"/>
      <c r="I90" s="152"/>
      <c r="J90" s="152"/>
      <c r="K90" s="250"/>
      <c r="L90" s="250"/>
      <c r="M90" s="250"/>
      <c r="N90" s="250"/>
      <c r="O90" s="250"/>
      <c r="P90" s="250"/>
      <c r="Q90" s="251"/>
      <c r="R90" s="239"/>
      <c r="S90" s="239"/>
      <c r="T90" s="250"/>
      <c r="U90" s="175"/>
      <c r="V90" s="191"/>
      <c r="W90" s="208"/>
      <c r="X90" s="474" t="str">
        <f t="shared" si="19"/>
        <v>Southampton</v>
      </c>
      <c r="Y90" s="475" t="e">
        <f t="shared" si="20"/>
        <v>#N/A</v>
      </c>
      <c r="Z90" s="475" t="e">
        <f t="shared" si="21"/>
        <v>#N/A</v>
      </c>
      <c r="AA90" s="54"/>
      <c r="AB90" s="53"/>
      <c r="AC90" s="53"/>
      <c r="AD90" s="210"/>
      <c r="AE90" s="101"/>
      <c r="AF90" s="101"/>
      <c r="AG90" s="101"/>
      <c r="AH90" s="101"/>
      <c r="AI90" s="239"/>
      <c r="AJ90" s="240"/>
    </row>
    <row r="91" spans="1:36" s="138" customFormat="1" ht="12.75" customHeight="1" x14ac:dyDescent="0.2">
      <c r="A91" s="381"/>
      <c r="B91" s="404"/>
      <c r="C91" s="404"/>
      <c r="D91" s="404"/>
      <c r="E91" s="404"/>
      <c r="F91" s="404"/>
      <c r="G91" s="404"/>
      <c r="H91" s="404"/>
      <c r="I91" s="152"/>
      <c r="J91" s="152"/>
      <c r="K91" s="250"/>
      <c r="L91" s="250"/>
      <c r="M91" s="250"/>
      <c r="N91" s="250"/>
      <c r="O91" s="250"/>
      <c r="P91" s="250"/>
      <c r="Q91" s="251"/>
      <c r="R91" s="239"/>
      <c r="S91" s="239"/>
      <c r="T91" s="250"/>
      <c r="U91" s="175"/>
      <c r="V91" s="191"/>
      <c r="W91" s="208"/>
      <c r="X91" s="474" t="str">
        <f t="shared" si="19"/>
        <v>Surrey</v>
      </c>
      <c r="Y91" s="475" t="e">
        <f t="shared" si="20"/>
        <v>#N/A</v>
      </c>
      <c r="Z91" s="475" t="e">
        <f t="shared" si="21"/>
        <v>#N/A</v>
      </c>
      <c r="AA91" s="54"/>
      <c r="AB91" s="53"/>
      <c r="AC91" s="53"/>
      <c r="AD91" s="210"/>
      <c r="AE91" s="101"/>
      <c r="AF91" s="101"/>
      <c r="AG91" s="101"/>
      <c r="AH91" s="101"/>
      <c r="AI91" s="239"/>
      <c r="AJ91" s="240"/>
    </row>
    <row r="92" spans="1:36" s="138" customFormat="1" ht="12.75" customHeight="1" x14ac:dyDescent="0.2">
      <c r="A92" s="381"/>
      <c r="B92" s="404"/>
      <c r="C92" s="404"/>
      <c r="D92" s="404"/>
      <c r="E92" s="404"/>
      <c r="F92" s="404"/>
      <c r="G92" s="404"/>
      <c r="H92" s="404"/>
      <c r="I92" s="152"/>
      <c r="J92" s="152"/>
      <c r="K92" s="250"/>
      <c r="L92" s="250"/>
      <c r="M92" s="250"/>
      <c r="N92" s="250"/>
      <c r="O92" s="250"/>
      <c r="P92" s="250"/>
      <c r="Q92" s="251"/>
      <c r="R92" s="239"/>
      <c r="S92" s="239"/>
      <c r="T92" s="250"/>
      <c r="U92" s="175"/>
      <c r="V92" s="191"/>
      <c r="W92" s="208"/>
      <c r="X92" s="474" t="str">
        <f t="shared" si="19"/>
        <v>Swindon</v>
      </c>
      <c r="Y92" s="475" t="e">
        <f t="shared" si="20"/>
        <v>#N/A</v>
      </c>
      <c r="Z92" s="475" t="e">
        <f t="shared" si="21"/>
        <v>#N/A</v>
      </c>
      <c r="AA92" s="54"/>
      <c r="AB92" s="53"/>
      <c r="AC92" s="53"/>
      <c r="AD92" s="210"/>
      <c r="AE92" s="101"/>
      <c r="AF92" s="101"/>
      <c r="AG92" s="101"/>
      <c r="AH92" s="101"/>
      <c r="AI92" s="239"/>
      <c r="AJ92" s="240"/>
    </row>
    <row r="93" spans="1:36" s="138" customFormat="1" ht="12.75" customHeight="1" x14ac:dyDescent="0.2">
      <c r="A93" s="174"/>
      <c r="B93" s="404"/>
      <c r="C93" s="404"/>
      <c r="D93" s="404"/>
      <c r="E93" s="404"/>
      <c r="F93" s="404"/>
      <c r="G93" s="404"/>
      <c r="H93" s="404"/>
      <c r="I93" s="152"/>
      <c r="J93" s="152"/>
      <c r="K93" s="250"/>
      <c r="L93" s="250"/>
      <c r="M93" s="250"/>
      <c r="N93" s="250"/>
      <c r="O93" s="250"/>
      <c r="P93" s="250"/>
      <c r="Q93" s="251"/>
      <c r="R93" s="239"/>
      <c r="S93" s="239"/>
      <c r="T93" s="250"/>
      <c r="U93" s="175"/>
      <c r="V93" s="191"/>
      <c r="W93" s="208"/>
      <c r="X93" s="474" t="str">
        <f t="shared" si="19"/>
        <v>Torbay</v>
      </c>
      <c r="Y93" s="475" t="e">
        <f t="shared" si="20"/>
        <v>#N/A</v>
      </c>
      <c r="Z93" s="475" t="e">
        <f t="shared" si="21"/>
        <v>#N/A</v>
      </c>
      <c r="AA93" s="54"/>
      <c r="AB93" s="53"/>
      <c r="AC93" s="53"/>
      <c r="AD93" s="210"/>
      <c r="AE93" s="239"/>
      <c r="AF93" s="101"/>
      <c r="AG93" s="101"/>
      <c r="AH93" s="101"/>
      <c r="AI93" s="239"/>
      <c r="AJ93" s="240"/>
    </row>
    <row r="94" spans="1:36" s="138" customFormat="1" ht="12.75" customHeight="1" x14ac:dyDescent="0.2">
      <c r="A94" s="174"/>
      <c r="B94" s="404"/>
      <c r="C94" s="404"/>
      <c r="D94" s="404"/>
      <c r="E94" s="404"/>
      <c r="F94" s="404"/>
      <c r="G94" s="404"/>
      <c r="H94" s="404"/>
      <c r="I94" s="152"/>
      <c r="J94" s="152"/>
      <c r="K94" s="250"/>
      <c r="L94" s="250"/>
      <c r="M94" s="250"/>
      <c r="N94" s="250"/>
      <c r="O94" s="250"/>
      <c r="P94" s="250"/>
      <c r="Q94" s="251"/>
      <c r="R94" s="239"/>
      <c r="S94" s="239"/>
      <c r="T94" s="250"/>
      <c r="U94" s="175"/>
      <c r="V94" s="191"/>
      <c r="W94" s="208"/>
      <c r="X94" s="474" t="str">
        <f t="shared" si="19"/>
        <v>West Berkshire</v>
      </c>
      <c r="Y94" s="475" t="e">
        <f t="shared" si="20"/>
        <v>#N/A</v>
      </c>
      <c r="Z94" s="475" t="e">
        <f t="shared" si="21"/>
        <v>#N/A</v>
      </c>
      <c r="AA94" s="54"/>
      <c r="AB94" s="53"/>
      <c r="AC94" s="53"/>
      <c r="AD94" s="210"/>
      <c r="AE94" s="239"/>
      <c r="AF94" s="101"/>
      <c r="AG94" s="101"/>
      <c r="AH94" s="101"/>
      <c r="AI94" s="239"/>
      <c r="AJ94" s="240"/>
    </row>
    <row r="95" spans="1:36" s="138" customFormat="1" ht="12.75" customHeight="1" x14ac:dyDescent="0.2">
      <c r="A95" s="174"/>
      <c r="B95" s="404"/>
      <c r="C95" s="404"/>
      <c r="D95" s="404"/>
      <c r="E95" s="404"/>
      <c r="F95" s="404"/>
      <c r="G95" s="404"/>
      <c r="H95" s="404"/>
      <c r="I95" s="152"/>
      <c r="J95" s="152"/>
      <c r="K95" s="250"/>
      <c r="L95" s="250"/>
      <c r="M95" s="250"/>
      <c r="N95" s="250"/>
      <c r="O95" s="250"/>
      <c r="P95" s="250"/>
      <c r="Q95" s="251"/>
      <c r="R95" s="239"/>
      <c r="S95" s="239"/>
      <c r="T95" s="250"/>
      <c r="U95" s="175"/>
      <c r="V95" s="191"/>
      <c r="W95" s="208"/>
      <c r="X95" s="474" t="str">
        <f t="shared" si="19"/>
        <v>West Sussex</v>
      </c>
      <c r="Y95" s="475" t="e">
        <f t="shared" si="20"/>
        <v>#N/A</v>
      </c>
      <c r="Z95" s="475" t="e">
        <f t="shared" si="21"/>
        <v>#N/A</v>
      </c>
      <c r="AA95" s="54"/>
      <c r="AB95" s="53"/>
      <c r="AC95" s="53"/>
      <c r="AD95" s="210"/>
      <c r="AE95" s="239"/>
      <c r="AF95" s="239"/>
      <c r="AG95" s="239"/>
      <c r="AH95" s="101"/>
      <c r="AI95" s="239"/>
      <c r="AJ95" s="240"/>
    </row>
    <row r="96" spans="1:36" s="138" customFormat="1" ht="12.75" customHeight="1" x14ac:dyDescent="0.2">
      <c r="A96" s="174"/>
      <c r="B96" s="404"/>
      <c r="C96" s="404"/>
      <c r="D96" s="404"/>
      <c r="E96" s="404"/>
      <c r="F96" s="404"/>
      <c r="G96" s="404"/>
      <c r="H96" s="404"/>
      <c r="I96" s="152"/>
      <c r="J96" s="152"/>
      <c r="K96" s="250"/>
      <c r="L96" s="250"/>
      <c r="M96" s="250"/>
      <c r="N96" s="250"/>
      <c r="O96" s="250"/>
      <c r="P96" s="250"/>
      <c r="Q96" s="251"/>
      <c r="R96" s="239"/>
      <c r="S96" s="239"/>
      <c r="T96" s="250"/>
      <c r="U96" s="175"/>
      <c r="V96" s="191"/>
      <c r="W96" s="208"/>
      <c r="X96" s="474" t="str">
        <f t="shared" si="19"/>
        <v>Windsor &amp; Maidenhead</v>
      </c>
      <c r="Y96" s="475" t="e">
        <f t="shared" si="20"/>
        <v>#N/A</v>
      </c>
      <c r="Z96" s="475" t="e">
        <f t="shared" si="21"/>
        <v>#N/A</v>
      </c>
      <c r="AA96" s="54"/>
      <c r="AB96" s="53"/>
      <c r="AC96" s="53"/>
      <c r="AD96" s="210"/>
      <c r="AE96" s="239"/>
      <c r="AF96" s="239"/>
      <c r="AG96" s="239"/>
      <c r="AH96" s="101"/>
      <c r="AI96" s="239"/>
      <c r="AJ96" s="240"/>
    </row>
    <row r="97" spans="1:45" s="138" customFormat="1" ht="12.75" customHeight="1" x14ac:dyDescent="0.2">
      <c r="A97" s="174"/>
      <c r="B97" s="404"/>
      <c r="C97" s="404"/>
      <c r="D97" s="404"/>
      <c r="E97" s="404"/>
      <c r="F97" s="404"/>
      <c r="G97" s="404"/>
      <c r="H97" s="404"/>
      <c r="I97" s="152"/>
      <c r="J97" s="152"/>
      <c r="K97" s="252"/>
      <c r="L97" s="252"/>
      <c r="M97" s="252"/>
      <c r="N97" s="252"/>
      <c r="O97" s="252"/>
      <c r="P97" s="252"/>
      <c r="Q97" s="253"/>
      <c r="R97" s="239"/>
      <c r="S97" s="239"/>
      <c r="T97" s="254"/>
      <c r="U97" s="175"/>
      <c r="V97" s="191"/>
      <c r="W97" s="208"/>
      <c r="X97" s="474" t="str">
        <f t="shared" si="19"/>
        <v>Wokingham</v>
      </c>
      <c r="Y97" s="475" t="e">
        <f t="shared" si="20"/>
        <v>#N/A</v>
      </c>
      <c r="Z97" s="475" t="e">
        <f t="shared" si="21"/>
        <v>#N/A</v>
      </c>
      <c r="AA97" s="54"/>
      <c r="AB97" s="53"/>
      <c r="AC97" s="53"/>
      <c r="AD97" s="210"/>
      <c r="AE97" s="239"/>
      <c r="AF97" s="239"/>
      <c r="AG97" s="239"/>
      <c r="AH97" s="101"/>
      <c r="AI97" s="239"/>
      <c r="AJ97" s="240"/>
    </row>
    <row r="98" spans="1:45" s="138" customFormat="1" ht="12.75" customHeight="1" x14ac:dyDescent="0.2">
      <c r="A98" s="174"/>
      <c r="B98" s="404"/>
      <c r="C98" s="404"/>
      <c r="D98" s="404"/>
      <c r="E98" s="404"/>
      <c r="F98" s="404"/>
      <c r="G98" s="404"/>
      <c r="H98" s="404"/>
      <c r="I98" s="152"/>
      <c r="J98" s="152"/>
      <c r="K98" s="252"/>
      <c r="L98" s="252"/>
      <c r="M98" s="252"/>
      <c r="N98" s="252"/>
      <c r="O98" s="252"/>
      <c r="P98" s="252"/>
      <c r="Q98" s="253"/>
      <c r="R98" s="239"/>
      <c r="S98" s="239"/>
      <c r="T98" s="254"/>
      <c r="U98" s="175"/>
      <c r="V98" s="191"/>
      <c r="W98" s="208"/>
      <c r="X98" s="474" t="str">
        <f>B31</f>
        <v>South East</v>
      </c>
      <c r="Y98" s="475" t="e">
        <f t="shared" si="20"/>
        <v>#N/A</v>
      </c>
      <c r="Z98" s="475" t="e">
        <f t="shared" si="21"/>
        <v>#N/A</v>
      </c>
      <c r="AA98" s="54"/>
      <c r="AB98" s="53"/>
      <c r="AC98" s="53"/>
      <c r="AD98" s="210"/>
      <c r="AE98" s="239"/>
      <c r="AF98" s="239"/>
      <c r="AG98" s="239"/>
      <c r="AH98" s="101"/>
      <c r="AI98" s="239"/>
      <c r="AJ98" s="240"/>
    </row>
    <row r="99" spans="1:45" s="138" customFormat="1" ht="11.25" customHeight="1" x14ac:dyDescent="0.2">
      <c r="A99" s="381"/>
      <c r="B99" s="404"/>
      <c r="C99" s="404"/>
      <c r="D99" s="404"/>
      <c r="E99" s="404"/>
      <c r="F99" s="404"/>
      <c r="G99" s="404"/>
      <c r="H99" s="404"/>
      <c r="I99" s="152"/>
      <c r="J99" s="152"/>
      <c r="K99" s="252"/>
      <c r="L99" s="252"/>
      <c r="M99" s="252"/>
      <c r="N99" s="252"/>
      <c r="O99" s="252"/>
      <c r="P99" s="252"/>
      <c r="Q99" s="253"/>
      <c r="R99" s="239"/>
      <c r="S99" s="239"/>
      <c r="T99" s="254"/>
      <c r="U99" s="175"/>
      <c r="V99" s="191"/>
      <c r="W99" s="208"/>
      <c r="X99" s="474" t="str">
        <f>B32</f>
        <v>England</v>
      </c>
      <c r="Y99" s="475" t="e">
        <f t="shared" si="20"/>
        <v>#N/A</v>
      </c>
      <c r="Z99" s="475" t="e">
        <f t="shared" si="21"/>
        <v>#N/A</v>
      </c>
      <c r="AA99" s="54"/>
      <c r="AB99" s="53"/>
      <c r="AC99" s="53"/>
      <c r="AD99" s="210"/>
      <c r="AE99" s="239"/>
      <c r="AF99" s="239"/>
      <c r="AG99" s="239"/>
      <c r="AH99" s="101"/>
      <c r="AI99" s="239"/>
      <c r="AJ99" s="240"/>
    </row>
    <row r="100" spans="1:45" s="124" customFormat="1" ht="38.25" customHeight="1" x14ac:dyDescent="0.2">
      <c r="A100" s="296"/>
      <c r="B100" s="404"/>
      <c r="C100" s="404"/>
      <c r="D100" s="404"/>
      <c r="E100" s="404"/>
      <c r="F100" s="404"/>
      <c r="G100" s="404"/>
      <c r="H100" s="404"/>
      <c r="I100" s="409"/>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38.25" customHeight="1" x14ac:dyDescent="0.2">
      <c r="A101" s="296"/>
      <c r="B101" s="404"/>
      <c r="C101" s="404"/>
      <c r="D101" s="404"/>
      <c r="E101" s="404"/>
      <c r="F101" s="404"/>
      <c r="G101" s="404"/>
      <c r="H101" s="404"/>
      <c r="I101" s="409"/>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8.25" customHeight="1" x14ac:dyDescent="0.2">
      <c r="A102" s="296"/>
      <c r="B102" s="409"/>
      <c r="C102" s="409"/>
      <c r="D102" s="409"/>
      <c r="E102" s="409"/>
      <c r="F102" s="409"/>
      <c r="G102" s="409"/>
      <c r="H102" s="409"/>
      <c r="I102" s="409"/>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94"/>
      <c r="B106" s="166"/>
      <c r="C106" s="166"/>
      <c r="D106" s="166"/>
      <c r="E106" s="166"/>
      <c r="F106" s="166"/>
      <c r="G106" s="166"/>
      <c r="H106" s="166"/>
      <c r="I106" s="166"/>
      <c r="J106" s="167"/>
      <c r="K106" s="166"/>
      <c r="L106" s="166"/>
      <c r="M106" s="166"/>
      <c r="N106" s="166"/>
      <c r="O106" s="166"/>
      <c r="P106" s="166"/>
      <c r="Q106" s="166"/>
      <c r="R106" s="166"/>
      <c r="S106" s="166"/>
      <c r="T106" s="166"/>
      <c r="U106" s="166"/>
      <c r="V106" s="189"/>
      <c r="W106" s="205"/>
      <c r="X106" s="100"/>
      <c r="Y106" s="100"/>
      <c r="Z106" s="100"/>
      <c r="AA106" s="100"/>
      <c r="AB106" s="100"/>
      <c r="AC106" s="100"/>
      <c r="AD106" s="100"/>
      <c r="AE106" s="231"/>
      <c r="AF106" s="100"/>
      <c r="AG106" s="100"/>
      <c r="AH106" s="88"/>
      <c r="AI106" s="88"/>
      <c r="AJ106" s="237"/>
      <c r="AL106" s="124"/>
      <c r="AM106" s="124"/>
      <c r="AN106" s="124"/>
      <c r="AO106" s="124"/>
      <c r="AP106" s="124"/>
      <c r="AQ106" s="124"/>
    </row>
    <row r="107" spans="1:45" ht="11.25" customHeight="1" x14ac:dyDescent="0.2">
      <c r="A107" s="195"/>
      <c r="B107" s="37"/>
      <c r="C107" s="37"/>
      <c r="D107" s="37"/>
      <c r="E107" s="37"/>
      <c r="F107" s="37"/>
      <c r="G107" s="37"/>
      <c r="H107" s="37"/>
      <c r="I107" s="37"/>
      <c r="J107" s="42"/>
      <c r="K107" s="37"/>
      <c r="L107" s="37"/>
      <c r="M107" s="37"/>
      <c r="N107" s="37"/>
      <c r="O107" s="37"/>
      <c r="P107" s="37"/>
      <c r="Q107" s="37"/>
      <c r="R107" s="37"/>
      <c r="S107" s="37"/>
      <c r="T107" s="37"/>
      <c r="U107" s="37"/>
      <c r="V107" s="189"/>
      <c r="W107" s="205"/>
      <c r="X107" s="100"/>
      <c r="Y107" s="100"/>
      <c r="Z107" s="100"/>
      <c r="AA107" s="100"/>
      <c r="AB107" s="100"/>
      <c r="AC107" s="100"/>
      <c r="AD107" s="100"/>
      <c r="AE107" s="231"/>
      <c r="AF107" s="100"/>
      <c r="AG107" s="100"/>
      <c r="AH107" s="88"/>
      <c r="AI107" s="88"/>
      <c r="AJ107" s="237"/>
      <c r="AL107" s="124"/>
      <c r="AM107" s="124"/>
      <c r="AN107" s="124"/>
      <c r="AO107" s="124"/>
      <c r="AP107" s="124"/>
      <c r="AQ107" s="124"/>
    </row>
    <row r="108" spans="1:45" ht="11.25" customHeight="1" x14ac:dyDescent="0.2">
      <c r="A108" s="195"/>
      <c r="B108" s="846" t="s">
        <v>81</v>
      </c>
      <c r="C108" s="157"/>
      <c r="D108" s="44"/>
      <c r="E108" s="44"/>
      <c r="F108" s="37"/>
      <c r="G108" s="37"/>
      <c r="H108" s="37"/>
      <c r="I108" s="37"/>
      <c r="J108" s="42"/>
      <c r="K108" s="37"/>
      <c r="L108" s="37"/>
      <c r="M108" s="37"/>
      <c r="N108" s="37"/>
      <c r="O108" s="37"/>
      <c r="P108" s="37"/>
      <c r="Q108" s="37"/>
      <c r="R108" s="37"/>
      <c r="S108" s="37"/>
      <c r="T108" s="37"/>
      <c r="U108" s="37"/>
      <c r="V108" s="189"/>
      <c r="W108" s="205"/>
      <c r="X108" s="100"/>
      <c r="Y108" s="100"/>
      <c r="Z108" s="100"/>
      <c r="AA108" s="100"/>
      <c r="AB108" s="100"/>
      <c r="AC108" s="100"/>
      <c r="AD108" s="100"/>
      <c r="AE108" s="231"/>
      <c r="AF108" s="100"/>
      <c r="AG108" s="100"/>
      <c r="AH108" s="88"/>
      <c r="AI108" s="88"/>
      <c r="AJ108" s="237"/>
      <c r="AL108" s="124"/>
      <c r="AM108" s="124"/>
      <c r="AN108" s="124"/>
      <c r="AO108" s="124"/>
      <c r="AP108" s="124"/>
      <c r="AQ108" s="124"/>
    </row>
    <row r="109" spans="1:45" ht="11.25" customHeight="1" x14ac:dyDescent="0.2">
      <c r="A109" s="195"/>
      <c r="B109" s="847"/>
      <c r="C109" s="158"/>
      <c r="D109" s="37"/>
      <c r="E109" s="37"/>
      <c r="F109" s="37"/>
      <c r="G109" s="37"/>
      <c r="H109" s="37"/>
      <c r="I109" s="37"/>
      <c r="J109" s="42"/>
      <c r="K109" s="37"/>
      <c r="L109" s="37"/>
      <c r="M109" s="37"/>
      <c r="N109" s="37"/>
      <c r="O109" s="37"/>
      <c r="P109" s="37"/>
      <c r="Q109" s="37"/>
      <c r="R109" s="37"/>
      <c r="S109" s="37"/>
      <c r="T109" s="37"/>
      <c r="U109" s="37"/>
      <c r="V109" s="189"/>
      <c r="W109" s="205"/>
      <c r="X109" s="100"/>
      <c r="Y109" s="100"/>
      <c r="Z109" s="100"/>
      <c r="AA109" s="100"/>
      <c r="AB109" s="100"/>
      <c r="AC109" s="100"/>
      <c r="AD109" s="100"/>
      <c r="AE109" s="231"/>
      <c r="AF109" s="100"/>
      <c r="AG109" s="100"/>
      <c r="AH109" s="88"/>
      <c r="AI109" s="88"/>
      <c r="AJ109" s="237"/>
    </row>
    <row r="110" spans="1:45" ht="11.25" customHeight="1" x14ac:dyDescent="0.2">
      <c r="A110" s="195"/>
      <c r="B110" s="843" t="s">
        <v>80</v>
      </c>
      <c r="C110" s="843"/>
      <c r="D110" s="844"/>
      <c r="E110" s="844"/>
      <c r="F110" s="844"/>
      <c r="G110" s="37"/>
      <c r="H110" s="37"/>
      <c r="I110" s="37"/>
      <c r="J110" s="42"/>
      <c r="K110" s="37"/>
      <c r="L110" s="37"/>
      <c r="M110" s="37"/>
      <c r="N110" s="37"/>
      <c r="O110" s="37"/>
      <c r="P110" s="37"/>
      <c r="Q110" s="37"/>
      <c r="R110" s="37"/>
      <c r="S110" s="37"/>
      <c r="T110" s="37"/>
      <c r="U110" s="37"/>
      <c r="V110" s="189"/>
      <c r="W110" s="205"/>
      <c r="X110" s="100"/>
      <c r="Y110" s="100"/>
      <c r="Z110" s="100"/>
      <c r="AA110" s="100"/>
      <c r="AB110" s="100"/>
      <c r="AC110" s="100"/>
      <c r="AD110" s="100"/>
      <c r="AE110" s="231"/>
      <c r="AF110" s="100"/>
      <c r="AG110" s="100"/>
      <c r="AH110" s="88"/>
      <c r="AI110" s="88"/>
      <c r="AJ110" s="237"/>
    </row>
    <row r="111" spans="1:45" ht="11.25" customHeight="1" x14ac:dyDescent="0.2">
      <c r="A111" s="195"/>
      <c r="B111" s="843"/>
      <c r="C111" s="843"/>
      <c r="D111" s="844"/>
      <c r="E111" s="844"/>
      <c r="F111" s="844"/>
      <c r="G111" s="37"/>
      <c r="H111" s="37"/>
      <c r="I111" s="37"/>
      <c r="J111" s="42"/>
      <c r="K111" s="37"/>
      <c r="L111" s="37"/>
      <c r="M111" s="37"/>
      <c r="N111" s="37"/>
      <c r="O111" s="37"/>
      <c r="P111" s="37"/>
      <c r="Q111" s="37"/>
      <c r="R111" s="37"/>
      <c r="S111" s="37"/>
      <c r="T111" s="37"/>
      <c r="U111" s="37"/>
      <c r="V111" s="189"/>
      <c r="W111" s="205"/>
      <c r="X111" s="100"/>
      <c r="Y111" s="100"/>
      <c r="Z111" s="100"/>
      <c r="AA111" s="100"/>
      <c r="AB111" s="100"/>
      <c r="AC111" s="100"/>
      <c r="AD111" s="100"/>
      <c r="AE111" s="231"/>
      <c r="AF111" s="100"/>
      <c r="AG111" s="100"/>
      <c r="AH111" s="97"/>
      <c r="AI111" s="97"/>
      <c r="AJ111" s="238"/>
    </row>
    <row r="112" spans="1:45" s="118" customFormat="1" ht="11.25" customHeight="1" x14ac:dyDescent="0.2">
      <c r="A112" s="195"/>
      <c r="B112" s="843" t="s">
        <v>73</v>
      </c>
      <c r="C112" s="843"/>
      <c r="D112" s="844"/>
      <c r="E112" s="844"/>
      <c r="F112" s="844"/>
      <c r="G112" s="44"/>
      <c r="H112" s="44"/>
      <c r="I112" s="44"/>
      <c r="J112" s="44"/>
      <c r="K112" s="44"/>
      <c r="L112" s="44"/>
      <c r="M112" s="44"/>
      <c r="N112" s="44"/>
      <c r="O112" s="44"/>
      <c r="P112" s="44"/>
      <c r="Q112" s="44"/>
      <c r="R112" s="44"/>
      <c r="S112" s="44"/>
      <c r="T112" s="44"/>
      <c r="U112" s="44"/>
      <c r="V112" s="192"/>
      <c r="W112" s="232"/>
      <c r="X112" s="100"/>
      <c r="Y112" s="100"/>
      <c r="Z112" s="100"/>
      <c r="AA112" s="100"/>
      <c r="AB112" s="100"/>
      <c r="AC112" s="100"/>
      <c r="AD112" s="100"/>
      <c r="AE112" s="231"/>
      <c r="AF112" s="100"/>
      <c r="AG112" s="100"/>
      <c r="AH112" s="88"/>
      <c r="AI112" s="88"/>
      <c r="AJ112" s="237"/>
    </row>
    <row r="113" spans="1:36" ht="11.25" customHeight="1" x14ac:dyDescent="0.2">
      <c r="A113" s="195"/>
      <c r="B113" s="843"/>
      <c r="C113" s="843"/>
      <c r="D113" s="844"/>
      <c r="E113" s="844"/>
      <c r="F113" s="844"/>
      <c r="G113" s="37"/>
      <c r="H113" s="37"/>
      <c r="I113" s="37"/>
      <c r="J113" s="42"/>
      <c r="K113" s="37"/>
      <c r="L113" s="37"/>
      <c r="M113" s="37"/>
      <c r="N113" s="37"/>
      <c r="O113" s="37"/>
      <c r="P113" s="37"/>
      <c r="Q113" s="37"/>
      <c r="R113" s="37"/>
      <c r="S113" s="37"/>
      <c r="T113" s="37"/>
      <c r="U113" s="37"/>
      <c r="V113" s="189"/>
      <c r="W113" s="205"/>
      <c r="X113" s="100"/>
      <c r="Y113" s="100"/>
      <c r="Z113" s="100"/>
      <c r="AA113" s="100"/>
      <c r="AB113" s="100"/>
      <c r="AC113" s="100"/>
      <c r="AD113" s="100"/>
      <c r="AE113" s="231"/>
      <c r="AF113" s="100"/>
      <c r="AG113" s="100"/>
      <c r="AH113" s="88"/>
      <c r="AI113" s="88"/>
      <c r="AJ113" s="237"/>
    </row>
    <row r="114" spans="1:36" ht="11.25" customHeight="1" x14ac:dyDescent="0.2">
      <c r="A114" s="195"/>
      <c r="B114" s="843" t="s">
        <v>23</v>
      </c>
      <c r="C114" s="843"/>
      <c r="D114" s="844"/>
      <c r="E114" s="844"/>
      <c r="F114" s="844"/>
      <c r="G114" s="37"/>
      <c r="H114" s="37"/>
      <c r="I114" s="37"/>
      <c r="J114" s="42"/>
      <c r="K114" s="37"/>
      <c r="L114" s="37"/>
      <c r="M114" s="37"/>
      <c r="N114" s="37"/>
      <c r="O114" s="37"/>
      <c r="P114" s="37"/>
      <c r="Q114" s="37"/>
      <c r="R114" s="37"/>
      <c r="S114" s="37"/>
      <c r="T114" s="37"/>
      <c r="U114" s="37"/>
      <c r="V114" s="189"/>
      <c r="W114" s="205"/>
      <c r="X114" s="100"/>
      <c r="Y114" s="100"/>
      <c r="Z114" s="100"/>
      <c r="AA114" s="100"/>
      <c r="AB114" s="100"/>
      <c r="AC114" s="100"/>
      <c r="AD114" s="100"/>
      <c r="AE114" s="231"/>
      <c r="AF114" s="100"/>
      <c r="AG114" s="100"/>
      <c r="AH114" s="88"/>
      <c r="AI114" s="88"/>
      <c r="AJ114" s="237"/>
    </row>
    <row r="115" spans="1:36" ht="11.25" customHeight="1" x14ac:dyDescent="0.2">
      <c r="A115" s="195"/>
      <c r="B115" s="843"/>
      <c r="C115" s="843"/>
      <c r="D115" s="844"/>
      <c r="E115" s="844"/>
      <c r="F115" s="844"/>
      <c r="G115" s="37"/>
      <c r="H115" s="37"/>
      <c r="I115" s="37"/>
      <c r="J115" s="42"/>
      <c r="K115" s="37"/>
      <c r="L115" s="37"/>
      <c r="M115" s="37"/>
      <c r="N115" s="37"/>
      <c r="O115" s="37"/>
      <c r="P115" s="37"/>
      <c r="Q115" s="37"/>
      <c r="R115" s="37"/>
      <c r="S115" s="37"/>
      <c r="T115" s="37"/>
      <c r="U115" s="37"/>
      <c r="V115" s="189"/>
      <c r="W115" s="205"/>
      <c r="X115" s="100"/>
      <c r="Y115" s="100"/>
      <c r="Z115" s="100"/>
      <c r="AA115" s="100"/>
      <c r="AB115" s="100"/>
      <c r="AC115" s="100"/>
      <c r="AD115" s="100"/>
      <c r="AE115" s="231"/>
      <c r="AF115" s="100"/>
      <c r="AG115" s="100"/>
      <c r="AH115" s="88"/>
      <c r="AI115" s="88"/>
      <c r="AJ115" s="237"/>
    </row>
    <row r="116" spans="1:36" ht="11.25" customHeight="1" x14ac:dyDescent="0.2">
      <c r="A116" s="195"/>
      <c r="B116" s="843" t="s">
        <v>77</v>
      </c>
      <c r="C116" s="843"/>
      <c r="D116" s="844"/>
      <c r="E116" s="844"/>
      <c r="F116" s="844"/>
      <c r="G116" s="37"/>
      <c r="H116" s="37"/>
      <c r="I116" s="37"/>
      <c r="J116" s="42"/>
      <c r="K116" s="37"/>
      <c r="L116" s="37"/>
      <c r="M116" s="37"/>
      <c r="N116" s="37"/>
      <c r="O116" s="37"/>
      <c r="P116" s="37"/>
      <c r="Q116" s="37"/>
      <c r="R116" s="37"/>
      <c r="S116" s="37"/>
      <c r="T116" s="37"/>
      <c r="U116" s="37"/>
      <c r="V116" s="189"/>
      <c r="W116" s="205"/>
      <c r="X116" s="100"/>
      <c r="Y116" s="100"/>
      <c r="Z116" s="100"/>
      <c r="AA116" s="100"/>
      <c r="AB116" s="100"/>
      <c r="AC116" s="100"/>
      <c r="AD116" s="100"/>
      <c r="AE116" s="231"/>
      <c r="AF116" s="100"/>
      <c r="AG116" s="100"/>
      <c r="AH116" s="88"/>
      <c r="AI116" s="88"/>
      <c r="AJ116" s="237"/>
    </row>
    <row r="117" spans="1:36" ht="11.25" customHeight="1" x14ac:dyDescent="0.2">
      <c r="A117" s="195"/>
      <c r="B117" s="843"/>
      <c r="C117" s="843"/>
      <c r="D117" s="844"/>
      <c r="E117" s="844"/>
      <c r="F117" s="844"/>
      <c r="G117" s="37"/>
      <c r="H117" s="37"/>
      <c r="I117" s="37"/>
      <c r="J117" s="42"/>
      <c r="K117" s="37"/>
      <c r="L117" s="37"/>
      <c r="M117" s="37"/>
      <c r="N117" s="37"/>
      <c r="O117" s="37"/>
      <c r="P117" s="37"/>
      <c r="Q117" s="37"/>
      <c r="R117" s="37"/>
      <c r="S117" s="37"/>
      <c r="T117" s="37"/>
      <c r="U117" s="37"/>
      <c r="V117" s="189"/>
      <c r="W117" s="205"/>
      <c r="X117" s="100"/>
      <c r="Y117" s="100"/>
      <c r="Z117" s="100"/>
      <c r="AA117" s="100"/>
      <c r="AB117" s="100"/>
      <c r="AC117" s="100"/>
      <c r="AD117" s="100"/>
      <c r="AE117" s="231"/>
      <c r="AF117" s="100"/>
      <c r="AG117" s="100"/>
      <c r="AH117" s="88"/>
      <c r="AI117" s="88"/>
      <c r="AJ117" s="237"/>
    </row>
    <row r="118" spans="1:36" ht="11.25" customHeight="1" x14ac:dyDescent="0.2">
      <c r="A118" s="195"/>
      <c r="B118" s="843" t="s">
        <v>62</v>
      </c>
      <c r="C118" s="843"/>
      <c r="D118" s="844"/>
      <c r="E118" s="844"/>
      <c r="F118" s="844"/>
      <c r="G118" s="37"/>
      <c r="H118" s="37"/>
      <c r="I118" s="37"/>
      <c r="J118" s="42"/>
      <c r="K118" s="37"/>
      <c r="L118" s="37"/>
      <c r="M118" s="37"/>
      <c r="N118" s="37"/>
      <c r="O118" s="37"/>
      <c r="P118" s="37"/>
      <c r="Q118" s="37"/>
      <c r="R118" s="37"/>
      <c r="S118" s="37"/>
      <c r="T118" s="37"/>
      <c r="U118" s="37"/>
      <c r="V118" s="189"/>
      <c r="W118" s="205"/>
      <c r="X118" s="100"/>
      <c r="Y118" s="100"/>
      <c r="Z118" s="100"/>
      <c r="AA118" s="100"/>
      <c r="AB118" s="100"/>
      <c r="AC118" s="100"/>
      <c r="AD118" s="100"/>
      <c r="AE118" s="231"/>
      <c r="AF118" s="100"/>
      <c r="AG118" s="100"/>
      <c r="AH118" s="88"/>
      <c r="AI118" s="88"/>
      <c r="AJ118" s="237"/>
    </row>
    <row r="119" spans="1:36" ht="11.25" customHeight="1" x14ac:dyDescent="0.2">
      <c r="A119" s="195"/>
      <c r="B119" s="843"/>
      <c r="C119" s="843"/>
      <c r="D119" s="844"/>
      <c r="E119" s="844"/>
      <c r="F119" s="844"/>
      <c r="G119" s="37"/>
      <c r="H119" s="37"/>
      <c r="I119" s="37"/>
      <c r="J119" s="42"/>
      <c r="K119" s="37"/>
      <c r="L119" s="37"/>
      <c r="M119" s="37"/>
      <c r="N119" s="37"/>
      <c r="O119" s="37"/>
      <c r="P119" s="37"/>
      <c r="Q119" s="37"/>
      <c r="R119" s="37"/>
      <c r="S119" s="37"/>
      <c r="T119" s="37"/>
      <c r="U119" s="37"/>
      <c r="V119" s="189"/>
      <c r="W119" s="205"/>
      <c r="X119" s="100"/>
      <c r="Y119" s="100"/>
      <c r="Z119" s="100"/>
      <c r="AA119" s="100"/>
      <c r="AB119" s="100"/>
      <c r="AC119" s="100"/>
      <c r="AD119" s="100"/>
      <c r="AE119" s="231"/>
      <c r="AF119" s="100"/>
      <c r="AG119" s="100"/>
      <c r="AH119" s="88"/>
      <c r="AI119" s="88"/>
      <c r="AJ119" s="237"/>
    </row>
    <row r="120" spans="1:36" ht="11.25" customHeight="1" x14ac:dyDescent="0.2">
      <c r="A120" s="195"/>
      <c r="B120" s="843" t="s">
        <v>33</v>
      </c>
      <c r="C120" s="843"/>
      <c r="D120" s="844"/>
      <c r="E120" s="844"/>
      <c r="F120" s="844"/>
      <c r="G120" s="37"/>
      <c r="H120" s="37"/>
      <c r="I120" s="37"/>
      <c r="J120" s="42"/>
      <c r="K120" s="37"/>
      <c r="L120" s="37"/>
      <c r="M120" s="37"/>
      <c r="N120" s="37"/>
      <c r="O120" s="37"/>
      <c r="P120" s="37"/>
      <c r="Q120" s="37"/>
      <c r="R120" s="37"/>
      <c r="S120" s="37"/>
      <c r="T120" s="37"/>
      <c r="U120" s="37"/>
      <c r="V120" s="189"/>
      <c r="W120" s="205"/>
      <c r="X120" s="100"/>
      <c r="Y120" s="100"/>
      <c r="Z120" s="100"/>
      <c r="AA120" s="100"/>
      <c r="AB120" s="100"/>
      <c r="AC120" s="100"/>
      <c r="AD120" s="100"/>
      <c r="AE120" s="231"/>
      <c r="AF120" s="100"/>
      <c r="AG120" s="100"/>
      <c r="AH120" s="88"/>
      <c r="AI120" s="88"/>
      <c r="AJ120" s="237"/>
    </row>
    <row r="121" spans="1:36" ht="11.25" customHeight="1" x14ac:dyDescent="0.2">
      <c r="A121" s="195"/>
      <c r="B121" s="843"/>
      <c r="C121" s="843"/>
      <c r="D121" s="844"/>
      <c r="E121" s="844"/>
      <c r="F121" s="844"/>
      <c r="G121" s="37"/>
      <c r="H121" s="37"/>
      <c r="I121" s="37"/>
      <c r="J121" s="42"/>
      <c r="K121" s="37"/>
      <c r="L121" s="37"/>
      <c r="M121" s="37"/>
      <c r="N121" s="37"/>
      <c r="O121" s="37"/>
      <c r="P121" s="37"/>
      <c r="Q121" s="37"/>
      <c r="R121" s="37"/>
      <c r="S121" s="37"/>
      <c r="T121" s="37"/>
      <c r="U121" s="37"/>
      <c r="V121" s="189"/>
      <c r="W121" s="205"/>
      <c r="X121" s="100"/>
      <c r="Y121" s="100"/>
      <c r="Z121" s="100"/>
      <c r="AA121" s="100"/>
      <c r="AB121" s="100"/>
      <c r="AC121" s="100"/>
      <c r="AD121" s="100"/>
      <c r="AE121" s="231"/>
      <c r="AF121" s="100"/>
      <c r="AG121" s="100"/>
      <c r="AH121" s="88"/>
      <c r="AI121" s="88"/>
      <c r="AJ121" s="237"/>
    </row>
    <row r="122" spans="1:36" ht="11.25" customHeight="1" x14ac:dyDescent="0.2">
      <c r="A122" s="195"/>
      <c r="B122" s="843" t="s">
        <v>28</v>
      </c>
      <c r="C122" s="843"/>
      <c r="D122" s="844"/>
      <c r="E122" s="844"/>
      <c r="F122" s="844"/>
      <c r="G122" s="37"/>
      <c r="H122" s="37"/>
      <c r="I122" s="37"/>
      <c r="J122" s="42"/>
      <c r="K122" s="37"/>
      <c r="L122" s="37"/>
      <c r="M122" s="37"/>
      <c r="N122" s="37"/>
      <c r="O122" s="37"/>
      <c r="P122" s="37"/>
      <c r="Q122" s="37"/>
      <c r="R122" s="37"/>
      <c r="S122" s="37"/>
      <c r="T122" s="37"/>
      <c r="U122" s="37"/>
      <c r="V122" s="189"/>
      <c r="W122" s="205"/>
      <c r="X122" s="100"/>
      <c r="Y122" s="100"/>
      <c r="Z122" s="100"/>
      <c r="AA122" s="100"/>
      <c r="AB122" s="100"/>
      <c r="AC122" s="100"/>
      <c r="AD122" s="100"/>
      <c r="AE122" s="231"/>
      <c r="AF122" s="100"/>
      <c r="AG122" s="100"/>
      <c r="AH122" s="88"/>
      <c r="AI122" s="88"/>
      <c r="AJ122" s="237"/>
    </row>
    <row r="123" spans="1:36" ht="11.25" customHeight="1" x14ac:dyDescent="0.2">
      <c r="A123" s="195"/>
      <c r="B123" s="843"/>
      <c r="C123" s="843"/>
      <c r="D123" s="844"/>
      <c r="E123" s="844"/>
      <c r="F123" s="844"/>
      <c r="G123" s="37"/>
      <c r="H123" s="37"/>
      <c r="I123" s="37"/>
      <c r="J123" s="42"/>
      <c r="K123" s="37"/>
      <c r="L123" s="37"/>
      <c r="M123" s="37"/>
      <c r="N123" s="37"/>
      <c r="O123" s="37"/>
      <c r="P123" s="37"/>
      <c r="Q123" s="37"/>
      <c r="R123" s="37"/>
      <c r="S123" s="37"/>
      <c r="T123" s="37"/>
      <c r="U123" s="37"/>
      <c r="V123" s="189"/>
      <c r="W123" s="205"/>
      <c r="X123" s="100"/>
      <c r="Y123" s="100"/>
      <c r="Z123" s="100"/>
      <c r="AA123" s="100"/>
      <c r="AB123" s="100"/>
      <c r="AC123" s="100"/>
      <c r="AD123" s="100"/>
      <c r="AE123" s="231"/>
      <c r="AF123" s="100"/>
      <c r="AG123" s="100"/>
      <c r="AH123" s="88"/>
      <c r="AI123" s="88"/>
      <c r="AJ123" s="237"/>
    </row>
    <row r="124" spans="1:36" ht="11.25" customHeight="1" x14ac:dyDescent="0.2">
      <c r="A124" s="195"/>
      <c r="B124" s="843" t="s">
        <v>37</v>
      </c>
      <c r="C124" s="843"/>
      <c r="D124" s="844"/>
      <c r="E124" s="844"/>
      <c r="F124" s="844"/>
      <c r="G124" s="37"/>
      <c r="H124" s="37"/>
      <c r="I124" s="37"/>
      <c r="J124" s="42"/>
      <c r="K124" s="37"/>
      <c r="L124" s="37"/>
      <c r="M124" s="37"/>
      <c r="N124" s="37"/>
      <c r="O124" s="37"/>
      <c r="P124" s="37"/>
      <c r="Q124" s="37"/>
      <c r="R124" s="37"/>
      <c r="S124" s="37"/>
      <c r="T124" s="37"/>
      <c r="U124" s="37"/>
      <c r="V124" s="189"/>
      <c r="W124" s="205"/>
      <c r="X124" s="100"/>
      <c r="Y124" s="100"/>
      <c r="Z124" s="100"/>
      <c r="AA124" s="100"/>
      <c r="AB124" s="100"/>
      <c r="AC124" s="100"/>
      <c r="AD124" s="100"/>
      <c r="AE124" s="231"/>
      <c r="AF124" s="100"/>
      <c r="AG124" s="100"/>
      <c r="AH124" s="88"/>
      <c r="AI124" s="88"/>
      <c r="AJ124" s="237"/>
    </row>
    <row r="125" spans="1:36" ht="11.25" customHeight="1" x14ac:dyDescent="0.2">
      <c r="A125" s="195"/>
      <c r="B125" s="843"/>
      <c r="C125" s="843"/>
      <c r="D125" s="844"/>
      <c r="E125" s="844"/>
      <c r="F125" s="844"/>
      <c r="G125" s="37"/>
      <c r="H125" s="37"/>
      <c r="I125" s="37"/>
      <c r="J125" s="42"/>
      <c r="K125" s="37"/>
      <c r="L125" s="37"/>
      <c r="M125" s="37"/>
      <c r="N125" s="37"/>
      <c r="O125" s="37"/>
      <c r="P125" s="37"/>
      <c r="Q125" s="37"/>
      <c r="R125" s="37"/>
      <c r="S125" s="37"/>
      <c r="T125" s="37"/>
      <c r="U125" s="37"/>
      <c r="V125" s="189"/>
      <c r="W125" s="205"/>
      <c r="X125" s="100"/>
      <c r="Y125" s="100"/>
      <c r="Z125" s="100"/>
      <c r="AA125" s="100"/>
      <c r="AB125" s="100"/>
      <c r="AC125" s="100"/>
      <c r="AD125" s="100"/>
      <c r="AE125" s="231"/>
      <c r="AF125" s="100"/>
      <c r="AG125" s="100"/>
      <c r="AH125" s="88"/>
      <c r="AI125" s="88"/>
      <c r="AJ125" s="237"/>
    </row>
    <row r="126" spans="1:36" ht="11.25" customHeight="1" x14ac:dyDescent="0.2">
      <c r="A126" s="195"/>
      <c r="B126" s="843" t="s">
        <v>24</v>
      </c>
      <c r="C126" s="843"/>
      <c r="D126" s="844"/>
      <c r="E126" s="844"/>
      <c r="F126" s="844"/>
      <c r="G126" s="37"/>
      <c r="H126" s="37"/>
      <c r="I126" s="37"/>
      <c r="J126" s="42"/>
      <c r="K126" s="37"/>
      <c r="L126" s="37"/>
      <c r="M126" s="37"/>
      <c r="N126" s="37"/>
      <c r="O126" s="37"/>
      <c r="P126" s="37"/>
      <c r="Q126" s="37"/>
      <c r="R126" s="37"/>
      <c r="S126" s="37"/>
      <c r="T126" s="37"/>
      <c r="U126" s="37"/>
      <c r="V126" s="189"/>
      <c r="W126" s="205"/>
      <c r="X126" s="100"/>
      <c r="Y126" s="100"/>
      <c r="Z126" s="100"/>
      <c r="AA126" s="100"/>
      <c r="AB126" s="100"/>
      <c r="AC126" s="100"/>
      <c r="AD126" s="100"/>
      <c r="AE126" s="231"/>
      <c r="AF126" s="100"/>
      <c r="AG126" s="100"/>
      <c r="AH126" s="88"/>
      <c r="AI126" s="88"/>
      <c r="AJ126" s="237"/>
    </row>
    <row r="127" spans="1:36" ht="11.25" customHeight="1" x14ac:dyDescent="0.2">
      <c r="A127" s="195"/>
      <c r="B127" s="843"/>
      <c r="C127" s="843"/>
      <c r="D127" s="844"/>
      <c r="E127" s="844"/>
      <c r="F127" s="844"/>
      <c r="G127" s="37"/>
      <c r="H127" s="37"/>
      <c r="I127" s="37"/>
      <c r="J127" s="42"/>
      <c r="K127" s="37"/>
      <c r="L127" s="37"/>
      <c r="M127" s="37"/>
      <c r="N127" s="37"/>
      <c r="O127" s="37"/>
      <c r="P127" s="37"/>
      <c r="Q127" s="37"/>
      <c r="R127" s="37"/>
      <c r="S127" s="37"/>
      <c r="T127" s="37"/>
      <c r="U127" s="37"/>
      <c r="V127" s="189"/>
      <c r="W127" s="205"/>
      <c r="X127" s="100"/>
      <c r="Y127" s="100"/>
      <c r="Z127" s="100"/>
      <c r="AA127" s="100"/>
      <c r="AB127" s="100"/>
      <c r="AC127" s="100"/>
      <c r="AD127" s="100"/>
      <c r="AE127" s="231"/>
      <c r="AF127" s="100"/>
      <c r="AG127" s="100"/>
      <c r="AH127" s="88"/>
      <c r="AI127" s="88"/>
      <c r="AJ127" s="237"/>
    </row>
    <row r="128" spans="1:36" ht="11.25" customHeight="1" x14ac:dyDescent="0.2">
      <c r="A128" s="195"/>
      <c r="B128" s="843" t="s">
        <v>25</v>
      </c>
      <c r="C128" s="843"/>
      <c r="D128" s="844"/>
      <c r="E128" s="844"/>
      <c r="F128" s="844"/>
      <c r="G128" s="37"/>
      <c r="H128" s="37"/>
      <c r="I128" s="37"/>
      <c r="J128" s="42"/>
      <c r="K128" s="37"/>
      <c r="L128" s="37"/>
      <c r="M128" s="37"/>
      <c r="N128" s="37"/>
      <c r="O128" s="37"/>
      <c r="P128" s="37"/>
      <c r="Q128" s="37"/>
      <c r="R128" s="37"/>
      <c r="S128" s="37"/>
      <c r="T128" s="37"/>
      <c r="U128" s="37"/>
      <c r="V128" s="189"/>
      <c r="W128" s="205"/>
      <c r="X128" s="100"/>
      <c r="Y128" s="100"/>
      <c r="Z128" s="100"/>
      <c r="AA128" s="100"/>
      <c r="AB128" s="100"/>
      <c r="AC128" s="100"/>
      <c r="AD128" s="100"/>
      <c r="AE128" s="231"/>
      <c r="AF128" s="100"/>
      <c r="AG128" s="100"/>
      <c r="AH128" s="88"/>
      <c r="AI128" s="88"/>
      <c r="AJ128" s="237"/>
    </row>
    <row r="129" spans="1:45" ht="11.25" customHeight="1" x14ac:dyDescent="0.2">
      <c r="A129" s="195"/>
      <c r="B129" s="844"/>
      <c r="C129" s="844"/>
      <c r="D129" s="844"/>
      <c r="E129" s="844"/>
      <c r="F129" s="844"/>
      <c r="G129" s="37"/>
      <c r="H129" s="37"/>
      <c r="I129" s="37"/>
      <c r="J129" s="42"/>
      <c r="K129" s="37"/>
      <c r="L129" s="37"/>
      <c r="M129" s="37"/>
      <c r="N129" s="37"/>
      <c r="O129" s="37"/>
      <c r="P129" s="37"/>
      <c r="Q129" s="37"/>
      <c r="R129" s="37"/>
      <c r="S129" s="37"/>
      <c r="T129" s="37"/>
      <c r="U129" s="37"/>
      <c r="V129" s="189"/>
      <c r="W129" s="205"/>
      <c r="X129" s="100"/>
      <c r="Y129" s="100"/>
      <c r="Z129" s="100"/>
      <c r="AA129" s="100"/>
      <c r="AB129" s="100"/>
      <c r="AC129" s="100"/>
      <c r="AD129" s="100"/>
      <c r="AE129" s="231"/>
      <c r="AF129" s="100"/>
      <c r="AG129" s="100"/>
      <c r="AH129" s="88"/>
      <c r="AI129" s="88"/>
      <c r="AJ129" s="237"/>
    </row>
    <row r="130" spans="1:45" ht="11.25" customHeight="1" x14ac:dyDescent="0.2">
      <c r="A130" s="195"/>
      <c r="B130" s="843" t="s">
        <v>26</v>
      </c>
      <c r="C130" s="843"/>
      <c r="D130" s="844"/>
      <c r="E130" s="844"/>
      <c r="F130" s="844"/>
      <c r="G130" s="37"/>
      <c r="H130" s="37"/>
      <c r="I130" s="37"/>
      <c r="J130" s="42"/>
      <c r="K130" s="37"/>
      <c r="L130" s="37"/>
      <c r="M130" s="37"/>
      <c r="N130" s="37"/>
      <c r="O130" s="37"/>
      <c r="P130" s="37"/>
      <c r="Q130" s="37"/>
      <c r="R130" s="37"/>
      <c r="S130" s="37"/>
      <c r="T130" s="37"/>
      <c r="U130" s="37"/>
      <c r="V130" s="189"/>
      <c r="W130" s="205"/>
      <c r="X130" s="100"/>
      <c r="Y130" s="100"/>
      <c r="Z130" s="100"/>
      <c r="AA130" s="100"/>
      <c r="AB130" s="100"/>
      <c r="AC130" s="100"/>
      <c r="AD130" s="100"/>
      <c r="AE130" s="231"/>
      <c r="AF130" s="100"/>
      <c r="AG130" s="100"/>
      <c r="AH130" s="88"/>
      <c r="AI130" s="88"/>
      <c r="AJ130" s="237"/>
    </row>
    <row r="131" spans="1:45" ht="11.25" customHeight="1" x14ac:dyDescent="0.2">
      <c r="A131" s="195"/>
      <c r="B131" s="843"/>
      <c r="C131" s="843"/>
      <c r="D131" s="844"/>
      <c r="E131" s="844"/>
      <c r="F131" s="844"/>
      <c r="G131" s="37"/>
      <c r="H131" s="37"/>
      <c r="I131" s="37"/>
      <c r="J131" s="42"/>
      <c r="K131" s="37"/>
      <c r="L131" s="37"/>
      <c r="M131" s="37"/>
      <c r="N131" s="37"/>
      <c r="O131" s="37"/>
      <c r="P131" s="37"/>
      <c r="Q131" s="37"/>
      <c r="R131" s="37"/>
      <c r="S131" s="37"/>
      <c r="T131" s="37"/>
      <c r="U131" s="37"/>
      <c r="V131" s="189"/>
      <c r="W131" s="205"/>
      <c r="X131" s="100"/>
      <c r="Y131" s="100"/>
      <c r="Z131" s="100"/>
      <c r="AA131" s="100"/>
      <c r="AB131" s="100"/>
      <c r="AC131" s="100"/>
      <c r="AD131" s="100"/>
      <c r="AE131" s="231"/>
      <c r="AF131" s="100"/>
      <c r="AG131" s="100"/>
      <c r="AH131" s="88"/>
      <c r="AI131" s="88"/>
      <c r="AJ131" s="237"/>
    </row>
    <row r="132" spans="1:45" ht="11.25" customHeight="1" x14ac:dyDescent="0.2">
      <c r="A132" s="195"/>
      <c r="B132" s="843" t="s">
        <v>38</v>
      </c>
      <c r="C132" s="843"/>
      <c r="D132" s="844"/>
      <c r="E132" s="844"/>
      <c r="F132" s="844"/>
      <c r="G132" s="37"/>
      <c r="H132" s="37"/>
      <c r="I132" s="37"/>
      <c r="J132" s="42"/>
      <c r="K132" s="37"/>
      <c r="L132" s="37"/>
      <c r="M132" s="37"/>
      <c r="N132" s="37"/>
      <c r="O132" s="37"/>
      <c r="P132" s="37"/>
      <c r="Q132" s="37"/>
      <c r="R132" s="37"/>
      <c r="S132" s="37"/>
      <c r="T132" s="37"/>
      <c r="U132" s="37"/>
      <c r="V132" s="189"/>
      <c r="W132" s="205"/>
      <c r="X132" s="100"/>
      <c r="Y132" s="100"/>
      <c r="Z132" s="100"/>
      <c r="AA132" s="100"/>
      <c r="AB132" s="100"/>
      <c r="AC132" s="100"/>
      <c r="AD132" s="100"/>
      <c r="AE132" s="231"/>
      <c r="AF132" s="100"/>
      <c r="AG132" s="100"/>
      <c r="AH132" s="88"/>
      <c r="AI132" s="88"/>
      <c r="AJ132" s="237"/>
    </row>
    <row r="133" spans="1:45" ht="11.25" customHeight="1" x14ac:dyDescent="0.2">
      <c r="A133" s="195"/>
      <c r="B133" s="843"/>
      <c r="C133" s="843"/>
      <c r="D133" s="844"/>
      <c r="E133" s="844"/>
      <c r="F133" s="844"/>
      <c r="G133" s="37"/>
      <c r="H133" s="37"/>
      <c r="I133" s="37"/>
      <c r="J133" s="42"/>
      <c r="K133" s="37"/>
      <c r="L133" s="37"/>
      <c r="M133" s="37"/>
      <c r="N133" s="37"/>
      <c r="O133" s="37"/>
      <c r="P133" s="37"/>
      <c r="Q133" s="37"/>
      <c r="R133" s="37"/>
      <c r="S133" s="37"/>
      <c r="T133" s="37"/>
      <c r="U133" s="37"/>
      <c r="V133" s="189"/>
      <c r="W133" s="205"/>
      <c r="X133" s="100"/>
      <c r="Y133" s="100"/>
      <c r="Z133" s="100"/>
      <c r="AA133" s="100"/>
      <c r="AB133" s="100"/>
      <c r="AC133" s="100"/>
      <c r="AD133" s="100"/>
      <c r="AE133" s="231"/>
      <c r="AF133" s="100"/>
      <c r="AG133" s="100"/>
      <c r="AH133" s="88"/>
      <c r="AI133" s="88"/>
      <c r="AJ133" s="237"/>
    </row>
    <row r="134" spans="1:45" ht="11.25" customHeight="1" x14ac:dyDescent="0.2">
      <c r="A134" s="195"/>
      <c r="B134" s="843" t="s">
        <v>27</v>
      </c>
      <c r="C134" s="843"/>
      <c r="D134" s="844"/>
      <c r="E134" s="844"/>
      <c r="F134" s="844"/>
      <c r="G134" s="37"/>
      <c r="H134" s="37"/>
      <c r="I134" s="37"/>
      <c r="J134" s="42"/>
      <c r="K134" s="37"/>
      <c r="L134" s="37"/>
      <c r="M134" s="37"/>
      <c r="N134" s="37"/>
      <c r="O134" s="37"/>
      <c r="P134" s="37"/>
      <c r="Q134" s="37"/>
      <c r="R134" s="37"/>
      <c r="S134" s="37"/>
      <c r="T134" s="37"/>
      <c r="U134" s="37"/>
      <c r="V134" s="189"/>
      <c r="W134" s="205"/>
      <c r="X134" s="100"/>
      <c r="Y134" s="100"/>
      <c r="Z134" s="100"/>
      <c r="AA134" s="100"/>
      <c r="AB134" s="100"/>
      <c r="AC134" s="100"/>
      <c r="AD134" s="100"/>
      <c r="AE134" s="231"/>
      <c r="AF134" s="100"/>
      <c r="AG134" s="100"/>
      <c r="AH134" s="88"/>
      <c r="AI134" s="88"/>
      <c r="AJ134" s="237"/>
    </row>
    <row r="135" spans="1:45" ht="11.25" customHeight="1" x14ac:dyDescent="0.2">
      <c r="A135" s="195"/>
      <c r="B135" s="843"/>
      <c r="C135" s="843"/>
      <c r="D135" s="844"/>
      <c r="E135" s="844"/>
      <c r="F135" s="844"/>
      <c r="G135" s="37"/>
      <c r="H135" s="37"/>
      <c r="I135" s="37"/>
      <c r="J135" s="42"/>
      <c r="K135" s="37"/>
      <c r="L135" s="37"/>
      <c r="M135" s="37"/>
      <c r="N135" s="37"/>
      <c r="O135" s="37"/>
      <c r="P135" s="37"/>
      <c r="Q135" s="37"/>
      <c r="R135" s="37"/>
      <c r="S135" s="37"/>
      <c r="T135" s="37"/>
      <c r="U135" s="37"/>
      <c r="V135" s="189"/>
      <c r="W135" s="205"/>
      <c r="X135" s="100"/>
      <c r="Y135" s="100"/>
      <c r="Z135" s="100"/>
      <c r="AA135" s="100"/>
      <c r="AB135" s="100"/>
      <c r="AC135" s="100"/>
      <c r="AD135" s="100"/>
      <c r="AE135" s="231"/>
      <c r="AF135" s="100"/>
      <c r="AG135" s="100"/>
      <c r="AH135" s="88"/>
      <c r="AI135" s="88"/>
      <c r="AJ135" s="237"/>
    </row>
    <row r="136" spans="1:45" ht="18.75" customHeight="1" x14ac:dyDescent="0.2">
      <c r="A136" s="196"/>
      <c r="B136" s="197"/>
      <c r="C136" s="197"/>
      <c r="D136" s="197"/>
      <c r="E136" s="197"/>
      <c r="F136" s="197"/>
      <c r="G136" s="197"/>
      <c r="H136" s="197"/>
      <c r="I136" s="197"/>
      <c r="J136" s="198"/>
      <c r="K136" s="197"/>
      <c r="L136" s="197"/>
      <c r="M136" s="197"/>
      <c r="N136" s="197"/>
      <c r="O136" s="197"/>
      <c r="P136" s="197"/>
      <c r="Q136" s="197"/>
      <c r="R136" s="197"/>
      <c r="S136" s="197"/>
      <c r="T136" s="197"/>
      <c r="U136" s="197"/>
      <c r="V136" s="193"/>
      <c r="W136" s="243"/>
      <c r="Z136" s="244"/>
      <c r="AA136" s="244"/>
      <c r="AB136" s="244"/>
      <c r="AC136" s="244"/>
      <c r="AD136" s="244"/>
      <c r="AE136" s="244"/>
      <c r="AF136" s="244"/>
      <c r="AG136" s="244"/>
      <c r="AH136" s="244"/>
      <c r="AI136" s="141"/>
      <c r="AJ136" s="130"/>
    </row>
    <row r="137" spans="1:45" s="123" customFormat="1" ht="11.25" customHeight="1" x14ac:dyDescent="0.2">
      <c r="A137" s="116"/>
      <c r="B137" s="116"/>
      <c r="C137" s="116"/>
      <c r="D137" s="116"/>
      <c r="E137" s="116"/>
      <c r="F137" s="116"/>
      <c r="G137" s="116"/>
      <c r="H137" s="116"/>
      <c r="I137" s="116"/>
      <c r="J137" s="143"/>
      <c r="K137" s="116"/>
      <c r="L137" s="116"/>
      <c r="M137" s="116"/>
      <c r="N137" s="116"/>
      <c r="O137" s="116"/>
      <c r="P137" s="116"/>
      <c r="Q137" s="116"/>
      <c r="R137" s="116"/>
      <c r="S137" s="116"/>
      <c r="T137" s="116"/>
      <c r="U137" s="116"/>
      <c r="V137" s="245"/>
      <c r="X137" s="124"/>
      <c r="Y137" s="124"/>
      <c r="Z137" s="124"/>
      <c r="AA137" s="124"/>
      <c r="AB137" s="124"/>
      <c r="AC137" s="124"/>
      <c r="AD137" s="124"/>
      <c r="AE137" s="124"/>
      <c r="AF137" s="124"/>
      <c r="AG137" s="124"/>
      <c r="AH137" s="124"/>
      <c r="AI137" s="116"/>
      <c r="AJ137" s="116"/>
      <c r="AK137" s="116"/>
      <c r="AL137" s="116"/>
      <c r="AM137" s="116"/>
      <c r="AN137" s="116"/>
      <c r="AO137" s="116"/>
      <c r="AP137" s="116"/>
      <c r="AQ137" s="116"/>
      <c r="AR137" s="116"/>
      <c r="AS137" s="116"/>
    </row>
    <row r="263" spans="37:37" ht="11.25" customHeight="1" x14ac:dyDescent="0.2">
      <c r="AK263" s="116" t="b">
        <v>1</v>
      </c>
    </row>
  </sheetData>
  <sheetProtection sheet="1" objects="1" scenarios="1"/>
  <mergeCells count="35">
    <mergeCell ref="R7:T7"/>
    <mergeCell ref="B5:N6"/>
    <mergeCell ref="D7:H7"/>
    <mergeCell ref="I7:I8"/>
    <mergeCell ref="K7:O7"/>
    <mergeCell ref="P7:P8"/>
    <mergeCell ref="B7:B8"/>
    <mergeCell ref="A69:U69"/>
    <mergeCell ref="A70:U70"/>
    <mergeCell ref="AA39:AA40"/>
    <mergeCell ref="AB39:AB40"/>
    <mergeCell ref="M64:P64"/>
    <mergeCell ref="Q64:R64"/>
    <mergeCell ref="S64:T64"/>
    <mergeCell ref="B34:T34"/>
    <mergeCell ref="A36:U36"/>
    <mergeCell ref="A37:U37"/>
    <mergeCell ref="M63:O63"/>
    <mergeCell ref="Q63:T63"/>
    <mergeCell ref="B108:B109"/>
    <mergeCell ref="B114:F115"/>
    <mergeCell ref="A104:U104"/>
    <mergeCell ref="A105:U105"/>
    <mergeCell ref="B120:F121"/>
    <mergeCell ref="B110:F111"/>
    <mergeCell ref="B112:F113"/>
    <mergeCell ref="B132:F133"/>
    <mergeCell ref="B134:F135"/>
    <mergeCell ref="B116:F117"/>
    <mergeCell ref="B118:F119"/>
    <mergeCell ref="B122:F123"/>
    <mergeCell ref="B124:F125"/>
    <mergeCell ref="B126:F127"/>
    <mergeCell ref="B128:F129"/>
    <mergeCell ref="B130:F131"/>
  </mergeCells>
  <conditionalFormatting sqref="X69:AB69 Z8:AD8">
    <cfRule type="cellIs" dxfId="121" priority="29" stopIfTrue="1" operator="equal">
      <formula>0</formula>
    </cfRule>
  </conditionalFormatting>
  <conditionalFormatting sqref="B9:B30 K9:P30 B50:C65 H9:I30 A1:A36 A38:A69 A71:A104 A106:A1048576 AF31:AF32 AF9:AG9 AF10:AF27 AG10:AG32">
    <cfRule type="containsErrors" dxfId="120" priority="31">
      <formula>ISERROR(A1)</formula>
    </cfRule>
  </conditionalFormatting>
  <conditionalFormatting sqref="B31:B32">
    <cfRule type="expression" dxfId="119" priority="32" stopIfTrue="1">
      <formula>$B31=$Y$4</formula>
    </cfRule>
  </conditionalFormatting>
  <conditionalFormatting sqref="R9:R30">
    <cfRule type="expression" dxfId="118" priority="18">
      <formula>$B9=$X$5</formula>
    </cfRule>
  </conditionalFormatting>
  <conditionalFormatting sqref="S9:S30">
    <cfRule type="expression" dxfId="117" priority="17">
      <formula>$B9=$X$5</formula>
    </cfRule>
  </conditionalFormatting>
  <conditionalFormatting sqref="T9:T30">
    <cfRule type="expression" dxfId="116" priority="16">
      <formula>$B9=$X$5</formula>
    </cfRule>
  </conditionalFormatting>
  <conditionalFormatting sqref="R9:T30">
    <cfRule type="containsErrors" dxfId="115" priority="11">
      <formula>ISERROR(R9)</formula>
    </cfRule>
  </conditionalFormatting>
  <conditionalFormatting sqref="D9:G30">
    <cfRule type="containsErrors" dxfId="114" priority="10">
      <formula>ISERROR(D9)</formula>
    </cfRule>
  </conditionalFormatting>
  <conditionalFormatting sqref="D9:G30 AF31:AF32">
    <cfRule type="expression" dxfId="113" priority="9">
      <formula>$B9=$Y$4</formula>
    </cfRule>
  </conditionalFormatting>
  <conditionalFormatting sqref="A9:A30">
    <cfRule type="cellIs" dxfId="112" priority="6" operator="equal">
      <formula>0</formula>
    </cfRule>
  </conditionalFormatting>
  <conditionalFormatting sqref="B9:B30 K9:P30 B50:C65 R9:T30 H9:I30 AF10:AF21 AF9:AG9 AG10:AG32">
    <cfRule type="expression" dxfId="111" priority="30">
      <formula>$B9=$Y$4</formula>
    </cfRule>
  </conditionalFormatting>
  <conditionalFormatting sqref="A105">
    <cfRule type="containsErrors" dxfId="110" priority="1">
      <formula>ISERROR(A105)</formula>
    </cfRule>
  </conditionalFormatting>
  <conditionalFormatting sqref="A37">
    <cfRule type="containsErrors" dxfId="109" priority="3">
      <formula>ISERROR(A37)</formula>
    </cfRule>
  </conditionalFormatting>
  <conditionalFormatting sqref="A70">
    <cfRule type="containsErrors" dxfId="108" priority="2">
      <formula>ISERROR(A70)</formula>
    </cfRule>
  </conditionalFormatting>
  <conditionalFormatting sqref="AF22:AF23">
    <cfRule type="expression" dxfId="107" priority="1003">
      <formula>$B23=$Y$4</formula>
    </cfRule>
  </conditionalFormatting>
  <conditionalFormatting sqref="AF24:AF27">
    <cfRule type="expression" dxfId="106" priority="1008">
      <formula>$B27=$Y$4</formula>
    </cfRule>
  </conditionalFormatting>
  <hyperlinks>
    <hyperlink ref="B110:B111" location="Coverage!A1" display="Participating LA's"/>
    <hyperlink ref="B112:B113" location="IDACI!A1" display="IDACI"/>
    <hyperlink ref="B134:B135" location="'Looked After Children'!A1" display="Looked After Children"/>
    <hyperlink ref="B132:B133" location="'Court Applications'!A1" display="Court Applications"/>
    <hyperlink ref="B130:B131" location="'Child Protection Plans'!A1" display="Child Protection Plans"/>
    <hyperlink ref="B128:B129" location="'Initial CP Conferences'!A1" display="Initial Child Protection Conferences"/>
    <hyperlink ref="B126:B127" location="'Section 47 Enquiries'!A1" display="Section 47 Enquiries"/>
    <hyperlink ref="B124:B125" location="'Children in Need'!A1" display="Children in Need"/>
    <hyperlink ref="B122:B123" location="Assessments!A1" display="Assessments"/>
    <hyperlink ref="B120:B121" location="'Re-referrals'!A1" display="Re-referrals"/>
    <hyperlink ref="B118:B119" location="Referral_Source!A1" display="Referral Source"/>
    <hyperlink ref="B116:B117" location="Referrals!A1" display="Referrals"/>
    <hyperlink ref="B114:B115"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2" manualBreakCount="2">
    <brk id="37" max="18" man="1"/>
    <brk id="70" max="20" man="1"/>
  </rowBreaks>
  <ignoredErrors>
    <ignoredError sqref="A9:A30"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macro="[0]!CheckBox1_Click" altText="">
                <anchor>
                  <from>
                    <xdr:col>22</xdr:col>
                    <xdr:colOff>66675</xdr:colOff>
                    <xdr:row>38</xdr:row>
                    <xdr:rowOff>57150</xdr:rowOff>
                  </from>
                  <to>
                    <xdr:col>35</xdr:col>
                    <xdr:colOff>47625</xdr:colOff>
                    <xdr:row>40</xdr:row>
                    <xdr:rowOff>0</xdr:rowOff>
                  </to>
                </anchor>
              </controlPr>
            </control>
          </mc:Choice>
        </mc:AlternateContent>
        <mc:AlternateContent xmlns:mc="http://schemas.openxmlformats.org/markup-compatibility/2006">
          <mc:Choice Requires="x14">
            <control shapeId="34818" r:id="rId5" name="Check Box 2">
              <controlPr defaultSize="0" autoFill="0" autoLine="0" autoPict="0" macro="[0]!CheckBox1_Click" altText="">
                <anchor>
                  <from>
                    <xdr:col>22</xdr:col>
                    <xdr:colOff>66675</xdr:colOff>
                    <xdr:row>39</xdr:row>
                    <xdr:rowOff>142875</xdr:rowOff>
                  </from>
                  <to>
                    <xdr:col>35</xdr:col>
                    <xdr:colOff>47625</xdr:colOff>
                    <xdr:row>41</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macro="[0]!CheckBox1_Click" altText="">
                <anchor>
                  <from>
                    <xdr:col>22</xdr:col>
                    <xdr:colOff>66675</xdr:colOff>
                    <xdr:row>40</xdr:row>
                    <xdr:rowOff>142875</xdr:rowOff>
                  </from>
                  <to>
                    <xdr:col>35</xdr:col>
                    <xdr:colOff>47625</xdr:colOff>
                    <xdr:row>42</xdr:row>
                    <xdr:rowOff>0</xdr:rowOff>
                  </to>
                </anchor>
              </controlPr>
            </control>
          </mc:Choice>
        </mc:AlternateContent>
        <mc:AlternateContent xmlns:mc="http://schemas.openxmlformats.org/markup-compatibility/2006">
          <mc:Choice Requires="x14">
            <control shapeId="34820" r:id="rId7" name="Check Box 4">
              <controlPr defaultSize="0" autoFill="0" autoLine="0" autoPict="0" macro="[0]!CheckBox1_Click" altText="">
                <anchor>
                  <from>
                    <xdr:col>22</xdr:col>
                    <xdr:colOff>66675</xdr:colOff>
                    <xdr:row>41</xdr:row>
                    <xdr:rowOff>142875</xdr:rowOff>
                  </from>
                  <to>
                    <xdr:col>35</xdr:col>
                    <xdr:colOff>47625</xdr:colOff>
                    <xdr:row>43</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macro="[0]!CheckBox1_Click" altText="">
                <anchor>
                  <from>
                    <xdr:col>22</xdr:col>
                    <xdr:colOff>66675</xdr:colOff>
                    <xdr:row>42</xdr:row>
                    <xdr:rowOff>142875</xdr:rowOff>
                  </from>
                  <to>
                    <xdr:col>35</xdr:col>
                    <xdr:colOff>47625</xdr:colOff>
                    <xdr:row>44</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macro="[0]!CheckBox1_Click" altText="">
                <anchor>
                  <from>
                    <xdr:col>22</xdr:col>
                    <xdr:colOff>66675</xdr:colOff>
                    <xdr:row>43</xdr:row>
                    <xdr:rowOff>142875</xdr:rowOff>
                  </from>
                  <to>
                    <xdr:col>35</xdr:col>
                    <xdr:colOff>47625</xdr:colOff>
                    <xdr:row>45</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macro="[0]!CheckBox1_Click" altText="">
                <anchor>
                  <from>
                    <xdr:col>22</xdr:col>
                    <xdr:colOff>66675</xdr:colOff>
                    <xdr:row>44</xdr:row>
                    <xdr:rowOff>142875</xdr:rowOff>
                  </from>
                  <to>
                    <xdr:col>35</xdr:col>
                    <xdr:colOff>47625</xdr:colOff>
                    <xdr:row>46</xdr:row>
                    <xdr:rowOff>0</xdr:rowOff>
                  </to>
                </anchor>
              </controlPr>
            </control>
          </mc:Choice>
        </mc:AlternateContent>
        <mc:AlternateContent xmlns:mc="http://schemas.openxmlformats.org/markup-compatibility/2006">
          <mc:Choice Requires="x14">
            <control shapeId="34824" r:id="rId11" name="Check Box 8">
              <controlPr defaultSize="0" autoFill="0" autoLine="0" autoPict="0" macro="[0]!CheckBox1_Click" altText="">
                <anchor>
                  <from>
                    <xdr:col>22</xdr:col>
                    <xdr:colOff>66675</xdr:colOff>
                    <xdr:row>45</xdr:row>
                    <xdr:rowOff>142875</xdr:rowOff>
                  </from>
                  <to>
                    <xdr:col>35</xdr:col>
                    <xdr:colOff>47625</xdr:colOff>
                    <xdr:row>47</xdr:row>
                    <xdr:rowOff>0</xdr:rowOff>
                  </to>
                </anchor>
              </controlPr>
            </control>
          </mc:Choice>
        </mc:AlternateContent>
        <mc:AlternateContent xmlns:mc="http://schemas.openxmlformats.org/markup-compatibility/2006">
          <mc:Choice Requires="x14">
            <control shapeId="34825" r:id="rId12" name="Check Box 9">
              <controlPr defaultSize="0" autoFill="0" autoLine="0" autoPict="0" macro="[0]!CheckBox1_Click" altText="">
                <anchor>
                  <from>
                    <xdr:col>22</xdr:col>
                    <xdr:colOff>66675</xdr:colOff>
                    <xdr:row>46</xdr:row>
                    <xdr:rowOff>142875</xdr:rowOff>
                  </from>
                  <to>
                    <xdr:col>35</xdr:col>
                    <xdr:colOff>47625</xdr:colOff>
                    <xdr:row>48</xdr:row>
                    <xdr:rowOff>0</xdr:rowOff>
                  </to>
                </anchor>
              </controlPr>
            </control>
          </mc:Choice>
        </mc:AlternateContent>
        <mc:AlternateContent xmlns:mc="http://schemas.openxmlformats.org/markup-compatibility/2006">
          <mc:Choice Requires="x14">
            <control shapeId="34826" r:id="rId13" name="Check Box 10">
              <controlPr defaultSize="0" autoFill="0" autoLine="0" autoPict="0" macro="[0]!CheckBox1_Click" altText="">
                <anchor>
                  <from>
                    <xdr:col>22</xdr:col>
                    <xdr:colOff>66675</xdr:colOff>
                    <xdr:row>47</xdr:row>
                    <xdr:rowOff>142875</xdr:rowOff>
                  </from>
                  <to>
                    <xdr:col>35</xdr:col>
                    <xdr:colOff>47625</xdr:colOff>
                    <xdr:row>49</xdr:row>
                    <xdr:rowOff>0</xdr:rowOff>
                  </to>
                </anchor>
              </controlPr>
            </control>
          </mc:Choice>
        </mc:AlternateContent>
        <mc:AlternateContent xmlns:mc="http://schemas.openxmlformats.org/markup-compatibility/2006">
          <mc:Choice Requires="x14">
            <control shapeId="34827" r:id="rId14" name="Check Box 11">
              <controlPr defaultSize="0" autoFill="0" autoLine="0" autoPict="0" macro="[0]!CheckBox1_Click" altText="">
                <anchor>
                  <from>
                    <xdr:col>22</xdr:col>
                    <xdr:colOff>66675</xdr:colOff>
                    <xdr:row>48</xdr:row>
                    <xdr:rowOff>142875</xdr:rowOff>
                  </from>
                  <to>
                    <xdr:col>35</xdr:col>
                    <xdr:colOff>47625</xdr:colOff>
                    <xdr:row>50</xdr:row>
                    <xdr:rowOff>0</xdr:rowOff>
                  </to>
                </anchor>
              </controlPr>
            </control>
          </mc:Choice>
        </mc:AlternateContent>
        <mc:AlternateContent xmlns:mc="http://schemas.openxmlformats.org/markup-compatibility/2006">
          <mc:Choice Requires="x14">
            <control shapeId="34828" r:id="rId15" name="Check Box 12">
              <controlPr defaultSize="0" autoFill="0" autoLine="0" autoPict="0" macro="[0]!CheckBox1_Click" altText="">
                <anchor>
                  <from>
                    <xdr:col>22</xdr:col>
                    <xdr:colOff>66675</xdr:colOff>
                    <xdr:row>49</xdr:row>
                    <xdr:rowOff>142875</xdr:rowOff>
                  </from>
                  <to>
                    <xdr:col>35</xdr:col>
                    <xdr:colOff>47625</xdr:colOff>
                    <xdr:row>51</xdr:row>
                    <xdr:rowOff>0</xdr:rowOff>
                  </to>
                </anchor>
              </controlPr>
            </control>
          </mc:Choice>
        </mc:AlternateContent>
        <mc:AlternateContent xmlns:mc="http://schemas.openxmlformats.org/markup-compatibility/2006">
          <mc:Choice Requires="x14">
            <control shapeId="34829" r:id="rId16" name="Check Box 13">
              <controlPr defaultSize="0" autoFill="0" autoLine="0" autoPict="0" macro="[0]!CheckBox1_Click" altText="">
                <anchor>
                  <from>
                    <xdr:col>22</xdr:col>
                    <xdr:colOff>66675</xdr:colOff>
                    <xdr:row>50</xdr:row>
                    <xdr:rowOff>142875</xdr:rowOff>
                  </from>
                  <to>
                    <xdr:col>35</xdr:col>
                    <xdr:colOff>47625</xdr:colOff>
                    <xdr:row>52</xdr:row>
                    <xdr:rowOff>0</xdr:rowOff>
                  </to>
                </anchor>
              </controlPr>
            </control>
          </mc:Choice>
        </mc:AlternateContent>
        <mc:AlternateContent xmlns:mc="http://schemas.openxmlformats.org/markup-compatibility/2006">
          <mc:Choice Requires="x14">
            <control shapeId="34830" r:id="rId17" name="Check Box 14">
              <controlPr defaultSize="0" autoFill="0" autoLine="0" autoPict="0" macro="[0]!CheckBox1_Click" altText="">
                <anchor>
                  <from>
                    <xdr:col>22</xdr:col>
                    <xdr:colOff>66675</xdr:colOff>
                    <xdr:row>51</xdr:row>
                    <xdr:rowOff>142875</xdr:rowOff>
                  </from>
                  <to>
                    <xdr:col>35</xdr:col>
                    <xdr:colOff>47625</xdr:colOff>
                    <xdr:row>53</xdr:row>
                    <xdr:rowOff>0</xdr:rowOff>
                  </to>
                </anchor>
              </controlPr>
            </control>
          </mc:Choice>
        </mc:AlternateContent>
        <mc:AlternateContent xmlns:mc="http://schemas.openxmlformats.org/markup-compatibility/2006">
          <mc:Choice Requires="x14">
            <control shapeId="34831" r:id="rId18" name="Check Box 15">
              <controlPr defaultSize="0" autoFill="0" autoLine="0" autoPict="0" macro="[0]!CheckBox1_Click" altText="">
                <anchor>
                  <from>
                    <xdr:col>22</xdr:col>
                    <xdr:colOff>66675</xdr:colOff>
                    <xdr:row>52</xdr:row>
                    <xdr:rowOff>142875</xdr:rowOff>
                  </from>
                  <to>
                    <xdr:col>35</xdr:col>
                    <xdr:colOff>47625</xdr:colOff>
                    <xdr:row>54</xdr:row>
                    <xdr:rowOff>0</xdr:rowOff>
                  </to>
                </anchor>
              </controlPr>
            </control>
          </mc:Choice>
        </mc:AlternateContent>
        <mc:AlternateContent xmlns:mc="http://schemas.openxmlformats.org/markup-compatibility/2006">
          <mc:Choice Requires="x14">
            <control shapeId="34832" r:id="rId19" name="Check Box 16">
              <controlPr defaultSize="0" autoFill="0" autoLine="0" autoPict="0" macro="[0]!CheckBox1_Click" altText="">
                <anchor>
                  <from>
                    <xdr:col>22</xdr:col>
                    <xdr:colOff>66675</xdr:colOff>
                    <xdr:row>53</xdr:row>
                    <xdr:rowOff>142875</xdr:rowOff>
                  </from>
                  <to>
                    <xdr:col>35</xdr:col>
                    <xdr:colOff>47625</xdr:colOff>
                    <xdr:row>55</xdr:row>
                    <xdr:rowOff>0</xdr:rowOff>
                  </to>
                </anchor>
              </controlPr>
            </control>
          </mc:Choice>
        </mc:AlternateContent>
        <mc:AlternateContent xmlns:mc="http://schemas.openxmlformats.org/markup-compatibility/2006">
          <mc:Choice Requires="x14">
            <control shapeId="34833" r:id="rId20" name="Check Box 17">
              <controlPr defaultSize="0" autoFill="0" autoLine="0" autoPict="0" macro="[0]!CheckBox1_Click" altText="">
                <anchor>
                  <from>
                    <xdr:col>22</xdr:col>
                    <xdr:colOff>66675</xdr:colOff>
                    <xdr:row>56</xdr:row>
                    <xdr:rowOff>142875</xdr:rowOff>
                  </from>
                  <to>
                    <xdr:col>35</xdr:col>
                    <xdr:colOff>47625</xdr:colOff>
                    <xdr:row>58</xdr:row>
                    <xdr:rowOff>0</xdr:rowOff>
                  </to>
                </anchor>
              </controlPr>
            </control>
          </mc:Choice>
        </mc:AlternateContent>
        <mc:AlternateContent xmlns:mc="http://schemas.openxmlformats.org/markup-compatibility/2006">
          <mc:Choice Requires="x14">
            <control shapeId="34834" r:id="rId21" name="Check Box 18">
              <controlPr defaultSize="0" autoFill="0" autoLine="0" autoPict="0" macro="[0]!CheckBox1_Click" altText="">
                <anchor>
                  <from>
                    <xdr:col>22</xdr:col>
                    <xdr:colOff>66675</xdr:colOff>
                    <xdr:row>57</xdr:row>
                    <xdr:rowOff>142875</xdr:rowOff>
                  </from>
                  <to>
                    <xdr:col>35</xdr:col>
                    <xdr:colOff>47625</xdr:colOff>
                    <xdr:row>59</xdr:row>
                    <xdr:rowOff>0</xdr:rowOff>
                  </to>
                </anchor>
              </controlPr>
            </control>
          </mc:Choice>
        </mc:AlternateContent>
        <mc:AlternateContent xmlns:mc="http://schemas.openxmlformats.org/markup-compatibility/2006">
          <mc:Choice Requires="x14">
            <control shapeId="34835" r:id="rId22" name="Check Box 19">
              <controlPr defaultSize="0" autoFill="0" autoLine="0" autoPict="0" macro="[0]!CheckBox1_Click" altText="">
                <anchor>
                  <from>
                    <xdr:col>22</xdr:col>
                    <xdr:colOff>66675</xdr:colOff>
                    <xdr:row>58</xdr:row>
                    <xdr:rowOff>142875</xdr:rowOff>
                  </from>
                  <to>
                    <xdr:col>35</xdr:col>
                    <xdr:colOff>47625</xdr:colOff>
                    <xdr:row>60</xdr:row>
                    <xdr:rowOff>0</xdr:rowOff>
                  </to>
                </anchor>
              </controlPr>
            </control>
          </mc:Choice>
        </mc:AlternateContent>
        <mc:AlternateContent xmlns:mc="http://schemas.openxmlformats.org/markup-compatibility/2006">
          <mc:Choice Requires="x14">
            <control shapeId="34836" r:id="rId23" name="Check Box 20">
              <controlPr defaultSize="0" autoFill="0" autoLine="0" autoPict="0" macro="[0]!CheckBox1_Click" altText="">
                <anchor>
                  <from>
                    <xdr:col>22</xdr:col>
                    <xdr:colOff>66675</xdr:colOff>
                    <xdr:row>59</xdr:row>
                    <xdr:rowOff>142875</xdr:rowOff>
                  </from>
                  <to>
                    <xdr:col>35</xdr:col>
                    <xdr:colOff>47625</xdr:colOff>
                    <xdr:row>61</xdr:row>
                    <xdr:rowOff>0</xdr:rowOff>
                  </to>
                </anchor>
              </controlPr>
            </control>
          </mc:Choice>
        </mc:AlternateContent>
        <mc:AlternateContent xmlns:mc="http://schemas.openxmlformats.org/markup-compatibility/2006">
          <mc:Choice Requires="x14">
            <control shapeId="34837" r:id="rId24" name="Check Box 21">
              <controlPr defaultSize="0" autoFill="0" autoLine="0" autoPict="0" macro="[0]!CheckBox1_Click" altText="">
                <anchor>
                  <from>
                    <xdr:col>22</xdr:col>
                    <xdr:colOff>66675</xdr:colOff>
                    <xdr:row>60</xdr:row>
                    <xdr:rowOff>142875</xdr:rowOff>
                  </from>
                  <to>
                    <xdr:col>35</xdr:col>
                    <xdr:colOff>47625</xdr:colOff>
                    <xdr:row>62</xdr:row>
                    <xdr:rowOff>0</xdr:rowOff>
                  </to>
                </anchor>
              </controlPr>
            </control>
          </mc:Choice>
        </mc:AlternateContent>
        <mc:AlternateContent xmlns:mc="http://schemas.openxmlformats.org/markup-compatibility/2006">
          <mc:Choice Requires="x14">
            <control shapeId="34838" r:id="rId25" name="Check Box 22">
              <controlPr defaultSize="0" autoFill="0" autoLine="0" autoPict="0" macro="[0]!CheckBox1_Click" altText="">
                <anchor>
                  <from>
                    <xdr:col>22</xdr:col>
                    <xdr:colOff>66675</xdr:colOff>
                    <xdr:row>54</xdr:row>
                    <xdr:rowOff>142875</xdr:rowOff>
                  </from>
                  <to>
                    <xdr:col>35</xdr:col>
                    <xdr:colOff>47625</xdr:colOff>
                    <xdr:row>56</xdr:row>
                    <xdr:rowOff>0</xdr:rowOff>
                  </to>
                </anchor>
              </controlPr>
            </control>
          </mc:Choice>
        </mc:AlternateContent>
        <mc:AlternateContent xmlns:mc="http://schemas.openxmlformats.org/markup-compatibility/2006">
          <mc:Choice Requires="x14">
            <control shapeId="34839" r:id="rId26" name="Check Box 23">
              <controlPr defaultSize="0" autoFill="0" autoLine="0" autoPict="0" macro="[0]!CheckBox1_Click" altText="">
                <anchor>
                  <from>
                    <xdr:col>22</xdr:col>
                    <xdr:colOff>66675</xdr:colOff>
                    <xdr:row>55</xdr:row>
                    <xdr:rowOff>142875</xdr:rowOff>
                  </from>
                  <to>
                    <xdr:col>35</xdr:col>
                    <xdr:colOff>47625</xdr:colOff>
                    <xdr:row>57</xdr:row>
                    <xdr:rowOff>0</xdr:rowOff>
                  </to>
                </anchor>
              </controlPr>
            </control>
          </mc:Choice>
        </mc:AlternateContent>
        <mc:AlternateContent xmlns:mc="http://schemas.openxmlformats.org/markup-compatibility/2006">
          <mc:Choice Requires="x14">
            <control shapeId="34840" r:id="rId27" name="Check Box 24">
              <controlPr defaultSize="0" autoFill="0" autoLine="0" autoPict="0" macro="[0]!CheckBox1_Click" altText="">
                <anchor>
                  <from>
                    <xdr:col>22</xdr:col>
                    <xdr:colOff>66675</xdr:colOff>
                    <xdr:row>61</xdr:row>
                    <xdr:rowOff>142875</xdr:rowOff>
                  </from>
                  <to>
                    <xdr:col>35</xdr:col>
                    <xdr:colOff>47625</xdr:colOff>
                    <xdr:row>63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FF00"/>
  </sheetPr>
  <dimension ref="A1:BA279"/>
  <sheetViews>
    <sheetView showRowColHeaders="0" zoomScaleNormal="100" workbookViewId="0">
      <selection activeCell="D9" sqref="D9:E9"/>
    </sheetView>
  </sheetViews>
  <sheetFormatPr defaultColWidth="9.140625" defaultRowHeight="11.25" customHeight="1" x14ac:dyDescent="0.2"/>
  <cols>
    <col min="1" max="1" width="2.5703125" style="116" customWidth="1"/>
    <col min="2" max="2" width="20.42578125" style="116" customWidth="1"/>
    <col min="3" max="3" width="1.42578125" style="116" customWidth="1"/>
    <col min="4" max="14" width="5.28515625" style="116" customWidth="1"/>
    <col min="15" max="15" width="5.28515625" style="143" customWidth="1"/>
    <col min="16" max="19" width="5.28515625" style="116" customWidth="1"/>
    <col min="20" max="20" width="5.42578125" style="116" customWidth="1"/>
    <col min="21" max="23" width="5.28515625" style="116" customWidth="1"/>
    <col min="24" max="24" width="5" style="116" customWidth="1"/>
    <col min="25" max="25" width="2.5703125" style="116" customWidth="1"/>
    <col min="26" max="26" width="6.42578125" style="123" customWidth="1"/>
    <col min="27" max="27" width="4.85546875" style="123" hidden="1" customWidth="1"/>
    <col min="28" max="28" width="17.85546875" style="124" hidden="1" customWidth="1"/>
    <col min="29" max="29" width="19.42578125" style="124" hidden="1" customWidth="1"/>
    <col min="30" max="30" width="22.5703125" style="124" hidden="1" customWidth="1"/>
    <col min="31" max="31" width="5.7109375" style="124" hidden="1" customWidth="1"/>
    <col min="32" max="38" width="6.7109375" style="124" hidden="1" customWidth="1"/>
    <col min="39" max="52" width="6.7109375" style="116" hidden="1" customWidth="1"/>
    <col min="53" max="56" width="9.140625" style="116" customWidth="1"/>
    <col min="57" max="16384" width="9.140625" style="116"/>
  </cols>
  <sheetData>
    <row r="1" spans="1:52" ht="18.75" customHeight="1" x14ac:dyDescent="0.2">
      <c r="A1" s="165"/>
      <c r="B1" s="166"/>
      <c r="C1" s="166"/>
      <c r="D1" s="166"/>
      <c r="E1" s="166"/>
      <c r="F1" s="166"/>
      <c r="G1" s="166"/>
      <c r="H1" s="166"/>
      <c r="I1" s="166"/>
      <c r="J1" s="166"/>
      <c r="K1" s="166"/>
      <c r="L1" s="166"/>
      <c r="M1" s="166"/>
      <c r="N1" s="166"/>
      <c r="O1" s="167"/>
      <c r="P1" s="166"/>
      <c r="Q1" s="166"/>
      <c r="R1" s="166"/>
      <c r="S1" s="166"/>
      <c r="T1" s="166"/>
      <c r="U1" s="166"/>
      <c r="V1" s="166"/>
      <c r="W1" s="166"/>
      <c r="X1" s="166"/>
      <c r="Y1" s="168"/>
      <c r="Z1" s="188"/>
      <c r="AA1" s="270"/>
      <c r="AB1" s="271"/>
      <c r="AC1" s="271"/>
      <c r="AD1" s="271"/>
      <c r="AE1" s="271"/>
      <c r="AF1" s="271"/>
      <c r="AG1" s="271"/>
      <c r="AH1" s="271"/>
      <c r="AI1" s="271"/>
      <c r="AJ1" s="271"/>
      <c r="AK1" s="271"/>
      <c r="AL1" s="271"/>
      <c r="AM1" s="272"/>
      <c r="AN1" s="273"/>
    </row>
    <row r="2" spans="1:52" ht="18.75" customHeight="1" x14ac:dyDescent="0.2">
      <c r="A2" s="171"/>
      <c r="B2" s="181" t="s">
        <v>62</v>
      </c>
      <c r="C2" s="37"/>
      <c r="D2" s="37"/>
      <c r="E2" s="37"/>
      <c r="F2" s="37"/>
      <c r="G2" s="37"/>
      <c r="H2" s="37"/>
      <c r="I2" s="37"/>
      <c r="J2" s="37"/>
      <c r="K2" s="37"/>
      <c r="L2" s="37"/>
      <c r="M2" s="37"/>
      <c r="N2" s="37"/>
      <c r="O2" s="42"/>
      <c r="P2" s="37"/>
      <c r="Q2" s="37"/>
      <c r="R2" s="37"/>
      <c r="S2" s="37"/>
      <c r="T2" s="37"/>
      <c r="U2" s="37"/>
      <c r="V2" s="37"/>
      <c r="W2" s="37"/>
      <c r="X2" s="37"/>
      <c r="Y2" s="170"/>
      <c r="Z2" s="189"/>
      <c r="AA2" s="274"/>
      <c r="AG2" s="646"/>
      <c r="AH2" s="646"/>
      <c r="AI2" s="646"/>
      <c r="AJ2" s="646"/>
      <c r="AK2" s="646"/>
      <c r="AL2" s="646"/>
      <c r="AM2" s="646"/>
      <c r="AN2" s="646"/>
      <c r="AO2" s="646"/>
      <c r="AP2" s="646"/>
      <c r="AQ2" s="646"/>
    </row>
    <row r="3" spans="1:52" ht="18.75" customHeight="1" x14ac:dyDescent="0.2">
      <c r="A3" s="177"/>
      <c r="B3" s="178"/>
      <c r="C3" s="178"/>
      <c r="D3" s="178"/>
      <c r="E3" s="178"/>
      <c r="F3" s="178"/>
      <c r="G3" s="178"/>
      <c r="H3" s="178"/>
      <c r="I3" s="178"/>
      <c r="J3" s="178"/>
      <c r="K3" s="178"/>
      <c r="L3" s="178"/>
      <c r="M3" s="178"/>
      <c r="N3" s="178"/>
      <c r="O3" s="179"/>
      <c r="P3" s="178"/>
      <c r="Q3" s="178"/>
      <c r="R3" s="178"/>
      <c r="S3" s="178"/>
      <c r="T3" s="178"/>
      <c r="U3" s="178"/>
      <c r="V3" s="178"/>
      <c r="W3" s="178"/>
      <c r="X3" s="178"/>
      <c r="Y3" s="180"/>
      <c r="Z3" s="189"/>
      <c r="AA3" s="274"/>
      <c r="AM3" s="275"/>
      <c r="AN3" s="276"/>
    </row>
    <row r="4" spans="1:52" ht="13.5" customHeight="1" x14ac:dyDescent="0.2">
      <c r="A4" s="165"/>
      <c r="B4" s="166"/>
      <c r="C4" s="166"/>
      <c r="D4" s="166"/>
      <c r="E4" s="166"/>
      <c r="F4" s="166"/>
      <c r="G4" s="166"/>
      <c r="H4" s="166"/>
      <c r="I4" s="166"/>
      <c r="J4" s="166"/>
      <c r="K4" s="166"/>
      <c r="L4" s="166"/>
      <c r="M4" s="166"/>
      <c r="N4" s="166"/>
      <c r="O4" s="167"/>
      <c r="P4" s="166"/>
      <c r="Q4" s="166"/>
      <c r="R4" s="166"/>
      <c r="S4" s="166"/>
      <c r="T4" s="166"/>
      <c r="U4" s="166"/>
      <c r="V4" s="166"/>
      <c r="W4" s="166"/>
      <c r="X4" s="166"/>
      <c r="Y4" s="168"/>
      <c r="Z4" s="189"/>
      <c r="AA4" s="274"/>
      <c r="AB4" s="277" t="e">
        <f>VLOOKUP(AC4,$AB$9:$AC$30,2,FALSE)</f>
        <v>#N/A</v>
      </c>
      <c r="AC4" s="277" t="str">
        <f>Home!$B$5</f>
        <v>(None)</v>
      </c>
      <c r="AD4" s="75" t="str">
        <f>"Selected LA- "&amp;AC4</f>
        <v>Selected LA- (None)</v>
      </c>
      <c r="AM4" s="275"/>
      <c r="AN4" s="276"/>
    </row>
    <row r="5" spans="1:52" s="118" customFormat="1" ht="15" customHeight="1" x14ac:dyDescent="0.2">
      <c r="A5" s="172"/>
      <c r="B5" s="913" t="str">
        <f>V5&amp;" of Referrals from each Source "&amp;Frontpage!J7</f>
        <v>Number of Referrals from each Source 2016-17</v>
      </c>
      <c r="C5" s="913"/>
      <c r="D5" s="913"/>
      <c r="E5" s="913"/>
      <c r="F5" s="913"/>
      <c r="G5" s="913"/>
      <c r="H5" s="913"/>
      <c r="I5" s="913"/>
      <c r="J5" s="913"/>
      <c r="K5" s="913"/>
      <c r="L5" s="913"/>
      <c r="M5" s="257"/>
      <c r="N5" s="106"/>
      <c r="O5" s="106"/>
      <c r="P5" s="106"/>
      <c r="Q5" s="106"/>
      <c r="R5" s="910" t="s">
        <v>108</v>
      </c>
      <c r="S5" s="911"/>
      <c r="T5" s="911"/>
      <c r="U5" s="912"/>
      <c r="V5" s="907" t="s">
        <v>87</v>
      </c>
      <c r="W5" s="908"/>
      <c r="X5" s="909"/>
      <c r="Y5" s="173"/>
      <c r="Z5" s="190"/>
      <c r="AA5" s="278"/>
      <c r="AB5" s="279" t="s">
        <v>87</v>
      </c>
      <c r="AC5" s="280"/>
      <c r="AD5" s="280"/>
      <c r="AE5" s="280"/>
      <c r="AF5" s="280"/>
      <c r="AG5" s="280"/>
      <c r="AH5" s="280"/>
      <c r="AI5" s="280"/>
      <c r="AJ5" s="280"/>
      <c r="AK5" s="280"/>
      <c r="AL5" s="280"/>
      <c r="AM5" s="280"/>
      <c r="AN5" s="281"/>
    </row>
    <row r="6" spans="1:52" ht="13.5" customHeight="1" x14ac:dyDescent="0.2">
      <c r="A6" s="171"/>
      <c r="B6" s="913"/>
      <c r="C6" s="913"/>
      <c r="D6" s="913"/>
      <c r="E6" s="913"/>
      <c r="F6" s="913"/>
      <c r="G6" s="913"/>
      <c r="H6" s="913"/>
      <c r="I6" s="913"/>
      <c r="J6" s="913"/>
      <c r="K6" s="913"/>
      <c r="L6" s="913"/>
      <c r="M6" s="106"/>
      <c r="N6" s="106"/>
      <c r="O6" s="106"/>
      <c r="P6" s="106"/>
      <c r="Q6" s="106"/>
      <c r="R6" s="106"/>
      <c r="S6" s="106"/>
      <c r="T6" s="106"/>
      <c r="U6" s="106"/>
      <c r="V6" s="89"/>
      <c r="W6" s="106"/>
      <c r="X6" s="106"/>
      <c r="Y6" s="170"/>
      <c r="Z6" s="189"/>
      <c r="AA6" s="274"/>
      <c r="AB6" s="279" t="s">
        <v>109</v>
      </c>
      <c r="AC6" s="282"/>
      <c r="AF6" s="124">
        <v>3</v>
      </c>
      <c r="AG6" s="124">
        <v>4</v>
      </c>
      <c r="AH6" s="124">
        <v>5</v>
      </c>
      <c r="AI6" s="124">
        <v>6</v>
      </c>
      <c r="AJ6" s="124">
        <v>7</v>
      </c>
      <c r="AK6" s="124">
        <v>8</v>
      </c>
      <c r="AL6" s="124">
        <v>9</v>
      </c>
      <c r="AM6" s="124">
        <v>10</v>
      </c>
      <c r="AN6" s="124">
        <v>11</v>
      </c>
      <c r="AO6" s="124">
        <v>12</v>
      </c>
      <c r="AP6" s="124">
        <v>14</v>
      </c>
      <c r="AQ6" s="124">
        <v>15</v>
      </c>
      <c r="AR6" s="124">
        <v>16</v>
      </c>
      <c r="AS6" s="124">
        <v>17</v>
      </c>
      <c r="AT6" s="124">
        <v>18</v>
      </c>
      <c r="AU6" s="124">
        <v>19</v>
      </c>
      <c r="AV6" s="124">
        <v>20</v>
      </c>
      <c r="AW6" s="124">
        <v>21</v>
      </c>
      <c r="AX6" s="124">
        <v>22</v>
      </c>
      <c r="AY6" s="124">
        <v>23</v>
      </c>
      <c r="AZ6" s="124">
        <v>24</v>
      </c>
    </row>
    <row r="7" spans="1:52" ht="13.5" customHeight="1" x14ac:dyDescent="0.2">
      <c r="A7" s="171"/>
      <c r="B7" s="806" t="s">
        <v>211</v>
      </c>
      <c r="C7" s="37"/>
      <c r="D7" s="821">
        <v>1</v>
      </c>
      <c r="E7" s="903"/>
      <c r="F7" s="821">
        <v>2</v>
      </c>
      <c r="G7" s="903"/>
      <c r="H7" s="821">
        <v>3</v>
      </c>
      <c r="I7" s="903"/>
      <c r="J7" s="821">
        <v>4</v>
      </c>
      <c r="K7" s="903"/>
      <c r="L7" s="821">
        <v>5</v>
      </c>
      <c r="M7" s="903"/>
      <c r="N7" s="821">
        <v>6</v>
      </c>
      <c r="O7" s="903"/>
      <c r="P7" s="821">
        <v>7</v>
      </c>
      <c r="Q7" s="903"/>
      <c r="R7" s="821">
        <v>8</v>
      </c>
      <c r="S7" s="903"/>
      <c r="T7" s="821">
        <v>9</v>
      </c>
      <c r="U7" s="903"/>
      <c r="V7" s="821">
        <v>10</v>
      </c>
      <c r="W7" s="904"/>
      <c r="X7" s="37"/>
      <c r="Y7" s="170"/>
      <c r="Z7" s="189"/>
      <c r="AA7" s="274"/>
      <c r="AB7" s="279" t="s">
        <v>107</v>
      </c>
      <c r="AC7" s="283"/>
      <c r="AD7" s="284"/>
      <c r="AE7" s="284"/>
      <c r="AF7" s="308">
        <v>1</v>
      </c>
      <c r="AG7" s="308">
        <v>2</v>
      </c>
      <c r="AH7" s="308">
        <v>3</v>
      </c>
      <c r="AI7" s="308">
        <v>4</v>
      </c>
      <c r="AJ7" s="308">
        <v>5</v>
      </c>
      <c r="AK7" s="308">
        <v>6</v>
      </c>
      <c r="AL7" s="308">
        <v>7</v>
      </c>
      <c r="AM7" s="308">
        <v>8</v>
      </c>
      <c r="AN7" s="308">
        <v>9</v>
      </c>
      <c r="AO7" s="308">
        <v>10</v>
      </c>
      <c r="AP7" s="895" t="s">
        <v>86</v>
      </c>
    </row>
    <row r="8" spans="1:52" s="138" customFormat="1" ht="32.450000000000003" customHeight="1" thickBot="1" x14ac:dyDescent="0.3">
      <c r="A8" s="169"/>
      <c r="B8" s="891"/>
      <c r="C8" s="124"/>
      <c r="D8" s="900" t="s">
        <v>94</v>
      </c>
      <c r="E8" s="901"/>
      <c r="F8" s="896" t="s">
        <v>239</v>
      </c>
      <c r="G8" s="902"/>
      <c r="H8" s="896" t="s">
        <v>236</v>
      </c>
      <c r="I8" s="902"/>
      <c r="J8" s="896" t="s">
        <v>56</v>
      </c>
      <c r="K8" s="902"/>
      <c r="L8" s="896" t="s">
        <v>237</v>
      </c>
      <c r="M8" s="902"/>
      <c r="N8" s="896" t="s">
        <v>29</v>
      </c>
      <c r="O8" s="902"/>
      <c r="P8" s="896" t="s">
        <v>238</v>
      </c>
      <c r="Q8" s="902"/>
      <c r="R8" s="896" t="s">
        <v>59</v>
      </c>
      <c r="S8" s="902"/>
      <c r="T8" s="896" t="s">
        <v>57</v>
      </c>
      <c r="U8" s="902"/>
      <c r="V8" s="896" t="s">
        <v>58</v>
      </c>
      <c r="W8" s="897"/>
      <c r="X8" s="37"/>
      <c r="Y8" s="170"/>
      <c r="Z8" s="189"/>
      <c r="AA8" s="285"/>
      <c r="AB8" s="284"/>
      <c r="AC8" s="284"/>
      <c r="AD8" s="284"/>
      <c r="AE8" s="284"/>
      <c r="AF8" s="159" t="s">
        <v>94</v>
      </c>
      <c r="AG8" s="159" t="s">
        <v>55</v>
      </c>
      <c r="AH8" s="159" t="s">
        <v>110</v>
      </c>
      <c r="AI8" s="159" t="s">
        <v>56</v>
      </c>
      <c r="AJ8" s="159" t="s">
        <v>111</v>
      </c>
      <c r="AK8" s="159" t="s">
        <v>29</v>
      </c>
      <c r="AL8" s="159" t="s">
        <v>60</v>
      </c>
      <c r="AM8" s="159" t="s">
        <v>59</v>
      </c>
      <c r="AN8" s="159" t="s">
        <v>57</v>
      </c>
      <c r="AO8" s="159" t="s">
        <v>58</v>
      </c>
      <c r="AP8" s="895"/>
    </row>
    <row r="9" spans="1:52" s="138" customFormat="1" ht="13.5" customHeight="1" x14ac:dyDescent="0.2">
      <c r="A9" s="610" t="e">
        <f>VLOOKUP(B9,Sheet1!$B$4:$C$25,2,FALSE)</f>
        <v>#N/A</v>
      </c>
      <c r="B9" s="259" t="s">
        <v>1</v>
      </c>
      <c r="C9" s="109"/>
      <c r="D9" s="898">
        <f>VLOOKUP(($B9&amp;$V$5),$AD$9:$AO$77,3,FALSE)</f>
        <v>170</v>
      </c>
      <c r="E9" s="899"/>
      <c r="F9" s="898">
        <f>VLOOKUP(($B9&amp;$V$5),$AD$9:$AO$77,4,FALSE)</f>
        <v>385</v>
      </c>
      <c r="G9" s="899"/>
      <c r="H9" s="898">
        <f>VLOOKUP(($B9&amp;$V$5),$AD$9:$AO$77,5,FALSE)</f>
        <v>132</v>
      </c>
      <c r="I9" s="899"/>
      <c r="J9" s="898">
        <f>VLOOKUP(($B9&amp;$V$5),$AD$9:$AO$77,6,FALSE)</f>
        <v>19</v>
      </c>
      <c r="K9" s="899"/>
      <c r="L9" s="898">
        <f>VLOOKUP(($B9&amp;$V$5),$AD$9:$AO$77,7,FALSE)</f>
        <v>290</v>
      </c>
      <c r="M9" s="899"/>
      <c r="N9" s="898">
        <f>VLOOKUP(($B9&amp;$V$5),$AD$9:$AO$77,8,FALSE)</f>
        <v>323</v>
      </c>
      <c r="O9" s="899"/>
      <c r="P9" s="898">
        <f>VLOOKUP(($B9&amp;$V$5),$AD$9:$AO$77,9,FALSE)</f>
        <v>42</v>
      </c>
      <c r="Q9" s="899"/>
      <c r="R9" s="898">
        <f>VLOOKUP(($B9&amp;$V$5),$AD$9:$AO$77,10,FALSE)</f>
        <v>114</v>
      </c>
      <c r="S9" s="899"/>
      <c r="T9" s="898">
        <f>VLOOKUP(($B9&amp;$V$5),$AD$9:$AO$77,11,FALSE)</f>
        <v>22</v>
      </c>
      <c r="U9" s="899"/>
      <c r="V9" s="892">
        <f>VLOOKUP(($B9&amp;$V$5),$AD$9:$AO$77,12,FALSE)</f>
        <v>147</v>
      </c>
      <c r="W9" s="893"/>
      <c r="X9" s="37"/>
      <c r="Y9" s="170"/>
      <c r="Z9" s="189"/>
      <c r="AA9" s="285"/>
      <c r="AB9" s="81" t="str">
        <f>B9</f>
        <v>Bracknell Forest</v>
      </c>
      <c r="AC9" s="80">
        <v>1</v>
      </c>
      <c r="AD9" s="81" t="str">
        <f>CONCATENATE(AB9,$AB$5)</f>
        <v>Bracknell ForestNumber</v>
      </c>
      <c r="AE9" s="82" t="b">
        <f>IF(AB9=$AA$6,1)</f>
        <v>0</v>
      </c>
      <c r="AF9" s="639">
        <v>170</v>
      </c>
      <c r="AG9" s="640">
        <v>385</v>
      </c>
      <c r="AH9" s="640">
        <v>132</v>
      </c>
      <c r="AI9" s="640">
        <v>19</v>
      </c>
      <c r="AJ9" s="640">
        <v>290</v>
      </c>
      <c r="AK9" s="640">
        <v>323</v>
      </c>
      <c r="AL9" s="640">
        <v>42</v>
      </c>
      <c r="AM9" s="640">
        <v>114</v>
      </c>
      <c r="AN9" s="640">
        <v>22</v>
      </c>
      <c r="AO9" s="641">
        <v>147</v>
      </c>
      <c r="AP9" s="637">
        <f t="shared" ref="AP9:AP31" si="0">SUM(AF9:AO9)</f>
        <v>1644</v>
      </c>
      <c r="AQ9" s="138">
        <f>IF(AP9&gt;0,Population!G8,0)</f>
        <v>28174</v>
      </c>
    </row>
    <row r="10" spans="1:52" s="138" customFormat="1" ht="13.5" customHeight="1" x14ac:dyDescent="0.2">
      <c r="A10" s="610" t="e">
        <f>VLOOKUP(B10,Sheet1!$B$4:$C$25,2,FALSE)</f>
        <v>#N/A</v>
      </c>
      <c r="B10" s="681" t="s">
        <v>47</v>
      </c>
      <c r="C10" s="37"/>
      <c r="D10" s="892">
        <f t="shared" ref="D10:D31" si="1">VLOOKUP(($B10&amp;$V$5),$AD$9:$AO$77,3,FALSE)</f>
        <v>176</v>
      </c>
      <c r="E10" s="894"/>
      <c r="F10" s="892">
        <f t="shared" ref="F10:F31" si="2">VLOOKUP(($B10&amp;$V$5),$AD$9:$AO$77,4,FALSE)</f>
        <v>671</v>
      </c>
      <c r="G10" s="894"/>
      <c r="H10" s="892">
        <f t="shared" ref="H10:H31" si="3">VLOOKUP(($B10&amp;$V$5),$AD$9:$AO$77,5,FALSE)</f>
        <v>336</v>
      </c>
      <c r="I10" s="894"/>
      <c r="J10" s="892">
        <f t="shared" ref="J10:J31" si="4">VLOOKUP(($B10&amp;$V$5),$AD$9:$AO$77,6,FALSE)</f>
        <v>39</v>
      </c>
      <c r="K10" s="894"/>
      <c r="L10" s="892">
        <f t="shared" ref="L10:L31" si="5">VLOOKUP(($B10&amp;$V$5),$AD$9:$AO$77,7,FALSE)</f>
        <v>632</v>
      </c>
      <c r="M10" s="894"/>
      <c r="N10" s="892">
        <f t="shared" ref="N10:N31" si="6">VLOOKUP(($B10&amp;$V$5),$AD$9:$AO$77,8,FALSE)</f>
        <v>871</v>
      </c>
      <c r="O10" s="894"/>
      <c r="P10" s="892">
        <f t="shared" ref="P10:P31" si="7">VLOOKUP(($B10&amp;$V$5),$AD$9:$AO$77,9,FALSE)</f>
        <v>82</v>
      </c>
      <c r="Q10" s="894"/>
      <c r="R10" s="892">
        <f t="shared" ref="R10:R31" si="8">VLOOKUP(($B10&amp;$V$5),$AD$9:$AO$77,10,FALSE)</f>
        <v>193</v>
      </c>
      <c r="S10" s="894"/>
      <c r="T10" s="892">
        <f t="shared" ref="T10:T31" si="9">VLOOKUP(($B10&amp;$V$5),$AD$9:$AO$77,11,FALSE)</f>
        <v>66</v>
      </c>
      <c r="U10" s="894"/>
      <c r="V10" s="892">
        <f t="shared" ref="V10:V31" si="10">VLOOKUP(($B10&amp;$V$5),$AD$9:$AO$77,12,FALSE)</f>
        <v>339</v>
      </c>
      <c r="W10" s="893"/>
      <c r="X10" s="37"/>
      <c r="Y10" s="170"/>
      <c r="Z10" s="189"/>
      <c r="AA10" s="285"/>
      <c r="AB10" s="81" t="str">
        <f t="shared" ref="AB10:AB31" si="11">B10</f>
        <v>Brighton &amp; Hove</v>
      </c>
      <c r="AC10" s="80">
        <v>2</v>
      </c>
      <c r="AD10" s="81" t="str">
        <f t="shared" ref="AD10:AD31" si="12">CONCATENATE(AB10,$AB$5)</f>
        <v>Brighton &amp; HoveNumber</v>
      </c>
      <c r="AE10" s="82" t="b">
        <f t="shared" ref="AE10:AE73" si="13">IF(AB10=$AA$6,1)</f>
        <v>0</v>
      </c>
      <c r="AF10" s="634">
        <v>176</v>
      </c>
      <c r="AG10" s="635">
        <v>671</v>
      </c>
      <c r="AH10" s="635">
        <v>336</v>
      </c>
      <c r="AI10" s="635">
        <v>39</v>
      </c>
      <c r="AJ10" s="635">
        <v>632</v>
      </c>
      <c r="AK10" s="635">
        <v>871</v>
      </c>
      <c r="AL10" s="635">
        <v>82</v>
      </c>
      <c r="AM10" s="635">
        <v>193</v>
      </c>
      <c r="AN10" s="635">
        <v>66</v>
      </c>
      <c r="AO10" s="642">
        <v>339</v>
      </c>
      <c r="AP10" s="637">
        <f t="shared" si="0"/>
        <v>3405</v>
      </c>
      <c r="AQ10" s="138">
        <f>IF(AP10&gt;0,Population!G9,0)</f>
        <v>51281</v>
      </c>
    </row>
    <row r="11" spans="1:52" s="138" customFormat="1" ht="13.5" customHeight="1" x14ac:dyDescent="0.2">
      <c r="A11" s="610" t="e">
        <f>VLOOKUP(B11,Sheet1!$B$4:$C$25,2,FALSE)</f>
        <v>#N/A</v>
      </c>
      <c r="B11" s="259" t="s">
        <v>11</v>
      </c>
      <c r="C11" s="37"/>
      <c r="D11" s="892">
        <f t="shared" si="1"/>
        <v>682</v>
      </c>
      <c r="E11" s="894"/>
      <c r="F11" s="892">
        <f t="shared" si="2"/>
        <v>2392</v>
      </c>
      <c r="G11" s="894"/>
      <c r="H11" s="892">
        <f t="shared" si="3"/>
        <v>1587</v>
      </c>
      <c r="I11" s="894"/>
      <c r="J11" s="892">
        <f t="shared" si="4"/>
        <v>93</v>
      </c>
      <c r="K11" s="894"/>
      <c r="L11" s="892">
        <f t="shared" si="5"/>
        <v>1023</v>
      </c>
      <c r="M11" s="894"/>
      <c r="N11" s="892">
        <f t="shared" si="6"/>
        <v>2528</v>
      </c>
      <c r="O11" s="894"/>
      <c r="P11" s="892">
        <f t="shared" si="7"/>
        <v>225</v>
      </c>
      <c r="Q11" s="894"/>
      <c r="R11" s="892">
        <f t="shared" si="8"/>
        <v>505</v>
      </c>
      <c r="S11" s="894"/>
      <c r="T11" s="892">
        <f t="shared" si="9"/>
        <v>143</v>
      </c>
      <c r="U11" s="894"/>
      <c r="V11" s="892">
        <f t="shared" si="10"/>
        <v>26</v>
      </c>
      <c r="W11" s="893"/>
      <c r="X11" s="37"/>
      <c r="Y11" s="170"/>
      <c r="Z11" s="190"/>
      <c r="AA11" s="285"/>
      <c r="AB11" s="81" t="str">
        <f t="shared" si="11"/>
        <v>Buckinghamshire</v>
      </c>
      <c r="AC11" s="80">
        <v>3</v>
      </c>
      <c r="AD11" s="81" t="str">
        <f t="shared" si="12"/>
        <v>BuckinghamshireNumber</v>
      </c>
      <c r="AE11" s="82" t="b">
        <f t="shared" si="13"/>
        <v>0</v>
      </c>
      <c r="AF11" s="634">
        <v>682</v>
      </c>
      <c r="AG11" s="635">
        <v>2392</v>
      </c>
      <c r="AH11" s="635">
        <v>1587</v>
      </c>
      <c r="AI11" s="635">
        <v>93</v>
      </c>
      <c r="AJ11" s="635">
        <v>1023</v>
      </c>
      <c r="AK11" s="635">
        <v>2528</v>
      </c>
      <c r="AL11" s="635">
        <v>225</v>
      </c>
      <c r="AM11" s="635">
        <v>505</v>
      </c>
      <c r="AN11" s="635">
        <v>143</v>
      </c>
      <c r="AO11" s="642">
        <v>26</v>
      </c>
      <c r="AP11" s="637">
        <f t="shared" si="0"/>
        <v>9204</v>
      </c>
      <c r="AQ11" s="138">
        <f>IF(AP11&gt;0,Population!G10,0)</f>
        <v>122205</v>
      </c>
    </row>
    <row r="12" spans="1:52" s="138" customFormat="1" ht="13.5" customHeight="1" x14ac:dyDescent="0.2">
      <c r="A12" s="610" t="e">
        <f>VLOOKUP(B12,Sheet1!$B$4:$C$25,2,FALSE)</f>
        <v>#N/A</v>
      </c>
      <c r="B12" s="259" t="s">
        <v>5</v>
      </c>
      <c r="C12" s="37"/>
      <c r="D12" s="892">
        <f t="shared" si="1"/>
        <v>279</v>
      </c>
      <c r="E12" s="894"/>
      <c r="F12" s="892">
        <f t="shared" si="2"/>
        <v>681</v>
      </c>
      <c r="G12" s="894"/>
      <c r="H12" s="892">
        <f t="shared" si="3"/>
        <v>384</v>
      </c>
      <c r="I12" s="894"/>
      <c r="J12" s="892">
        <f t="shared" si="4"/>
        <v>35</v>
      </c>
      <c r="K12" s="894"/>
      <c r="L12" s="892">
        <f t="shared" si="5"/>
        <v>815</v>
      </c>
      <c r="M12" s="894"/>
      <c r="N12" s="892">
        <f t="shared" si="6"/>
        <v>1039</v>
      </c>
      <c r="O12" s="894"/>
      <c r="P12" s="892">
        <f t="shared" si="7"/>
        <v>172</v>
      </c>
      <c r="Q12" s="894"/>
      <c r="R12" s="892">
        <f t="shared" si="8"/>
        <v>190</v>
      </c>
      <c r="S12" s="894"/>
      <c r="T12" s="892">
        <f t="shared" si="9"/>
        <v>75</v>
      </c>
      <c r="U12" s="894"/>
      <c r="V12" s="892">
        <f t="shared" si="10"/>
        <v>6</v>
      </c>
      <c r="W12" s="893"/>
      <c r="X12" s="44"/>
      <c r="Y12" s="170"/>
      <c r="Z12" s="189"/>
      <c r="AA12" s="285"/>
      <c r="AB12" s="81" t="str">
        <f t="shared" si="11"/>
        <v>East Sussex</v>
      </c>
      <c r="AC12" s="80">
        <v>4</v>
      </c>
      <c r="AD12" s="81" t="str">
        <f t="shared" si="12"/>
        <v>East SussexNumber</v>
      </c>
      <c r="AE12" s="82" t="b">
        <f t="shared" si="13"/>
        <v>0</v>
      </c>
      <c r="AF12" s="634">
        <v>279</v>
      </c>
      <c r="AG12" s="635">
        <v>681</v>
      </c>
      <c r="AH12" s="635">
        <v>384</v>
      </c>
      <c r="AI12" s="635">
        <v>35</v>
      </c>
      <c r="AJ12" s="635">
        <v>815</v>
      </c>
      <c r="AK12" s="635">
        <v>1039</v>
      </c>
      <c r="AL12" s="635">
        <v>172</v>
      </c>
      <c r="AM12" s="635">
        <v>190</v>
      </c>
      <c r="AN12" s="635">
        <v>75</v>
      </c>
      <c r="AO12" s="642">
        <v>6</v>
      </c>
      <c r="AP12" s="637">
        <f t="shared" si="0"/>
        <v>3676</v>
      </c>
      <c r="AQ12" s="138">
        <f>IF(AP12&gt;0,Population!G11,0)</f>
        <v>105923</v>
      </c>
    </row>
    <row r="13" spans="1:52" s="138" customFormat="1" ht="13.5" customHeight="1" x14ac:dyDescent="0.2">
      <c r="A13" s="610" t="e">
        <f>VLOOKUP(B13,Sheet1!$B$4:$C$25,2,FALSE)</f>
        <v>#N/A</v>
      </c>
      <c r="B13" s="259" t="s">
        <v>7</v>
      </c>
      <c r="C13" s="37"/>
      <c r="D13" s="892">
        <f t="shared" si="1"/>
        <v>2165</v>
      </c>
      <c r="E13" s="894"/>
      <c r="F13" s="892">
        <f t="shared" si="2"/>
        <v>4559</v>
      </c>
      <c r="G13" s="894"/>
      <c r="H13" s="892">
        <f t="shared" si="3"/>
        <v>2603</v>
      </c>
      <c r="I13" s="894"/>
      <c r="J13" s="892">
        <f t="shared" si="4"/>
        <v>233</v>
      </c>
      <c r="K13" s="894"/>
      <c r="L13" s="892">
        <f t="shared" si="5"/>
        <v>1606</v>
      </c>
      <c r="M13" s="894"/>
      <c r="N13" s="892">
        <f t="shared" si="6"/>
        <v>5360</v>
      </c>
      <c r="O13" s="894"/>
      <c r="P13" s="892">
        <f t="shared" si="7"/>
        <v>447</v>
      </c>
      <c r="Q13" s="894"/>
      <c r="R13" s="892">
        <f t="shared" si="8"/>
        <v>1765</v>
      </c>
      <c r="S13" s="894"/>
      <c r="T13" s="892">
        <f t="shared" si="9"/>
        <v>478</v>
      </c>
      <c r="U13" s="894"/>
      <c r="V13" s="892">
        <f t="shared" si="10"/>
        <v>219</v>
      </c>
      <c r="W13" s="893"/>
      <c r="X13" s="37"/>
      <c r="Y13" s="173"/>
      <c r="Z13" s="189"/>
      <c r="AA13" s="285"/>
      <c r="AB13" s="81" t="str">
        <f t="shared" si="11"/>
        <v>Hampshire</v>
      </c>
      <c r="AC13" s="80">
        <v>5</v>
      </c>
      <c r="AD13" s="81" t="str">
        <f t="shared" si="12"/>
        <v>HampshireNumber</v>
      </c>
      <c r="AE13" s="82" t="b">
        <f t="shared" si="13"/>
        <v>0</v>
      </c>
      <c r="AF13" s="634">
        <v>2165</v>
      </c>
      <c r="AG13" s="635">
        <v>4559</v>
      </c>
      <c r="AH13" s="635">
        <v>2603</v>
      </c>
      <c r="AI13" s="635">
        <v>233</v>
      </c>
      <c r="AJ13" s="635">
        <v>1606</v>
      </c>
      <c r="AK13" s="635">
        <v>5360</v>
      </c>
      <c r="AL13" s="635">
        <v>447</v>
      </c>
      <c r="AM13" s="635">
        <v>1765</v>
      </c>
      <c r="AN13" s="635">
        <v>478</v>
      </c>
      <c r="AO13" s="642">
        <v>219</v>
      </c>
      <c r="AP13" s="637">
        <f t="shared" si="0"/>
        <v>19435</v>
      </c>
      <c r="AQ13" s="138">
        <f>IF(AP13&gt;0,Population!G12,0)</f>
        <v>282791</v>
      </c>
    </row>
    <row r="14" spans="1:52" s="138" customFormat="1" ht="13.5" customHeight="1" x14ac:dyDescent="0.2">
      <c r="A14" s="610" t="e">
        <f>VLOOKUP(B14,Sheet1!$B$4:$C$25,2,FALSE)</f>
        <v>#N/A</v>
      </c>
      <c r="B14" s="259" t="s">
        <v>2</v>
      </c>
      <c r="C14" s="37"/>
      <c r="D14" s="892">
        <f t="shared" si="1"/>
        <v>244</v>
      </c>
      <c r="E14" s="894"/>
      <c r="F14" s="892">
        <f t="shared" si="2"/>
        <v>681</v>
      </c>
      <c r="G14" s="894"/>
      <c r="H14" s="892">
        <f t="shared" si="3"/>
        <v>307</v>
      </c>
      <c r="I14" s="894"/>
      <c r="J14" s="892">
        <f t="shared" si="4"/>
        <v>41</v>
      </c>
      <c r="K14" s="894"/>
      <c r="L14" s="892">
        <f t="shared" si="5"/>
        <v>231</v>
      </c>
      <c r="M14" s="894"/>
      <c r="N14" s="892">
        <f t="shared" si="6"/>
        <v>766</v>
      </c>
      <c r="O14" s="894"/>
      <c r="P14" s="892">
        <f t="shared" si="7"/>
        <v>33</v>
      </c>
      <c r="Q14" s="894"/>
      <c r="R14" s="892">
        <f t="shared" si="8"/>
        <v>262</v>
      </c>
      <c r="S14" s="894"/>
      <c r="T14" s="892">
        <f t="shared" si="9"/>
        <v>48</v>
      </c>
      <c r="U14" s="894"/>
      <c r="V14" s="892">
        <f t="shared" si="10"/>
        <v>0</v>
      </c>
      <c r="W14" s="893"/>
      <c r="X14" s="37"/>
      <c r="Y14" s="170"/>
      <c r="Z14" s="189"/>
      <c r="AA14" s="285"/>
      <c r="AB14" s="81" t="str">
        <f t="shared" si="11"/>
        <v>Isle of Wight</v>
      </c>
      <c r="AC14" s="80">
        <v>6</v>
      </c>
      <c r="AD14" s="81" t="str">
        <f t="shared" si="12"/>
        <v>Isle of WightNumber</v>
      </c>
      <c r="AE14" s="82" t="b">
        <f t="shared" si="13"/>
        <v>0</v>
      </c>
      <c r="AF14" s="634">
        <v>244</v>
      </c>
      <c r="AG14" s="635">
        <v>681</v>
      </c>
      <c r="AH14" s="635">
        <v>307</v>
      </c>
      <c r="AI14" s="635">
        <v>41</v>
      </c>
      <c r="AJ14" s="635">
        <v>231</v>
      </c>
      <c r="AK14" s="635">
        <v>766</v>
      </c>
      <c r="AL14" s="635">
        <v>33</v>
      </c>
      <c r="AM14" s="635">
        <v>262</v>
      </c>
      <c r="AN14" s="635">
        <v>48</v>
      </c>
      <c r="AO14" s="642">
        <v>0</v>
      </c>
      <c r="AP14" s="637">
        <f t="shared" si="0"/>
        <v>2613</v>
      </c>
      <c r="AQ14" s="138">
        <f>IF(AP14&gt;0,Population!G13,0)</f>
        <v>25200</v>
      </c>
    </row>
    <row r="15" spans="1:52" s="138" customFormat="1" ht="13.5" customHeight="1" x14ac:dyDescent="0.2">
      <c r="A15" s="610" t="e">
        <f>VLOOKUP(B15,Sheet1!$B$4:$C$25,2,FALSE)</f>
        <v>#N/A</v>
      </c>
      <c r="B15" s="259" t="s">
        <v>12</v>
      </c>
      <c r="C15" s="37"/>
      <c r="D15" s="892">
        <f t="shared" si="1"/>
        <v>1596</v>
      </c>
      <c r="E15" s="894"/>
      <c r="F15" s="892">
        <f t="shared" si="2"/>
        <v>2765</v>
      </c>
      <c r="G15" s="894"/>
      <c r="H15" s="892">
        <f t="shared" si="3"/>
        <v>1938</v>
      </c>
      <c r="I15" s="894"/>
      <c r="J15" s="892">
        <f t="shared" si="4"/>
        <v>366</v>
      </c>
      <c r="K15" s="894"/>
      <c r="L15" s="892">
        <f t="shared" si="5"/>
        <v>1976</v>
      </c>
      <c r="M15" s="894"/>
      <c r="N15" s="892">
        <f t="shared" si="6"/>
        <v>4508</v>
      </c>
      <c r="O15" s="894"/>
      <c r="P15" s="892">
        <f t="shared" si="7"/>
        <v>735</v>
      </c>
      <c r="Q15" s="894"/>
      <c r="R15" s="892">
        <f t="shared" si="8"/>
        <v>1563</v>
      </c>
      <c r="S15" s="894"/>
      <c r="T15" s="892">
        <f t="shared" si="9"/>
        <v>294</v>
      </c>
      <c r="U15" s="894"/>
      <c r="V15" s="892">
        <f t="shared" si="10"/>
        <v>64</v>
      </c>
      <c r="W15" s="893"/>
      <c r="X15" s="37"/>
      <c r="Y15" s="170"/>
      <c r="Z15" s="189"/>
      <c r="AA15" s="285"/>
      <c r="AB15" s="81" t="str">
        <f t="shared" si="11"/>
        <v>Kent</v>
      </c>
      <c r="AC15" s="80">
        <v>7</v>
      </c>
      <c r="AD15" s="81" t="str">
        <f t="shared" si="12"/>
        <v>KentNumber</v>
      </c>
      <c r="AE15" s="82" t="b">
        <f t="shared" si="13"/>
        <v>0</v>
      </c>
      <c r="AF15" s="634">
        <v>1596</v>
      </c>
      <c r="AG15" s="635">
        <v>2765</v>
      </c>
      <c r="AH15" s="635">
        <v>1938</v>
      </c>
      <c r="AI15" s="635">
        <v>366</v>
      </c>
      <c r="AJ15" s="635">
        <v>1976</v>
      </c>
      <c r="AK15" s="635">
        <v>4508</v>
      </c>
      <c r="AL15" s="635">
        <v>735</v>
      </c>
      <c r="AM15" s="635">
        <v>1563</v>
      </c>
      <c r="AN15" s="635">
        <v>294</v>
      </c>
      <c r="AO15" s="642">
        <v>64</v>
      </c>
      <c r="AP15" s="637">
        <f t="shared" si="0"/>
        <v>15805</v>
      </c>
      <c r="AQ15" s="138">
        <f>IF(AP15&gt;0,Population!G14,0)</f>
        <v>333045</v>
      </c>
    </row>
    <row r="16" spans="1:52" s="138" customFormat="1" ht="13.5" customHeight="1" x14ac:dyDescent="0.2">
      <c r="A16" s="610" t="e">
        <f>VLOOKUP(B16,Sheet1!$B$4:$C$25,2,FALSE)</f>
        <v>#N/A</v>
      </c>
      <c r="B16" s="259" t="s">
        <v>3</v>
      </c>
      <c r="C16" s="37"/>
      <c r="D16" s="892">
        <f t="shared" si="1"/>
        <v>343</v>
      </c>
      <c r="E16" s="894"/>
      <c r="F16" s="892">
        <f t="shared" si="2"/>
        <v>598</v>
      </c>
      <c r="G16" s="894"/>
      <c r="H16" s="892">
        <f t="shared" si="3"/>
        <v>250</v>
      </c>
      <c r="I16" s="894"/>
      <c r="J16" s="892">
        <f t="shared" si="4"/>
        <v>81</v>
      </c>
      <c r="K16" s="894"/>
      <c r="L16" s="892">
        <f t="shared" si="5"/>
        <v>394</v>
      </c>
      <c r="M16" s="894"/>
      <c r="N16" s="892">
        <f t="shared" si="6"/>
        <v>770</v>
      </c>
      <c r="O16" s="894"/>
      <c r="P16" s="892">
        <f t="shared" si="7"/>
        <v>89</v>
      </c>
      <c r="Q16" s="894"/>
      <c r="R16" s="892">
        <f t="shared" si="8"/>
        <v>107</v>
      </c>
      <c r="S16" s="894"/>
      <c r="T16" s="892">
        <f t="shared" si="9"/>
        <v>100</v>
      </c>
      <c r="U16" s="894"/>
      <c r="V16" s="892">
        <f>VLOOKUP(($B16&amp;$V$5),$AD$9:$AO$77,12,FALSE)</f>
        <v>0</v>
      </c>
      <c r="W16" s="893"/>
      <c r="X16" s="37"/>
      <c r="Y16" s="170"/>
      <c r="Z16" s="189"/>
      <c r="AA16" s="285"/>
      <c r="AB16" s="81" t="str">
        <f t="shared" si="11"/>
        <v>Medway</v>
      </c>
      <c r="AC16" s="80">
        <v>8</v>
      </c>
      <c r="AD16" s="81" t="str">
        <f t="shared" si="12"/>
        <v>MedwayNumber</v>
      </c>
      <c r="AE16" s="82" t="b">
        <f t="shared" si="13"/>
        <v>0</v>
      </c>
      <c r="AF16" s="634">
        <v>343</v>
      </c>
      <c r="AG16" s="635">
        <v>598</v>
      </c>
      <c r="AH16" s="635">
        <v>250</v>
      </c>
      <c r="AI16" s="635">
        <v>81</v>
      </c>
      <c r="AJ16" s="635">
        <v>394</v>
      </c>
      <c r="AK16" s="635">
        <v>770</v>
      </c>
      <c r="AL16" s="635">
        <v>89</v>
      </c>
      <c r="AM16" s="635">
        <v>107</v>
      </c>
      <c r="AN16" s="635">
        <v>100</v>
      </c>
      <c r="AO16" s="642">
        <v>0</v>
      </c>
      <c r="AP16" s="637">
        <f t="shared" si="0"/>
        <v>2732</v>
      </c>
      <c r="AQ16" s="138">
        <f>IF(AP16&gt;0,Population!G15,0)</f>
        <v>63697</v>
      </c>
    </row>
    <row r="17" spans="1:43" s="138" customFormat="1" ht="13.5" customHeight="1" x14ac:dyDescent="0.2">
      <c r="A17" s="610" t="e">
        <f>VLOOKUP(B17,Sheet1!$B$4:$C$25,2,FALSE)</f>
        <v>#N/A</v>
      </c>
      <c r="B17" s="259" t="s">
        <v>13</v>
      </c>
      <c r="C17" s="37"/>
      <c r="D17" s="892">
        <f t="shared" si="1"/>
        <v>255</v>
      </c>
      <c r="E17" s="894"/>
      <c r="F17" s="892">
        <f t="shared" si="2"/>
        <v>824</v>
      </c>
      <c r="G17" s="894"/>
      <c r="H17" s="892">
        <f t="shared" si="3"/>
        <v>331</v>
      </c>
      <c r="I17" s="894"/>
      <c r="J17" s="892" t="str">
        <f t="shared" si="4"/>
        <v>x</v>
      </c>
      <c r="K17" s="894"/>
      <c r="L17" s="892">
        <f t="shared" si="5"/>
        <v>529</v>
      </c>
      <c r="M17" s="894"/>
      <c r="N17" s="892">
        <f t="shared" si="6"/>
        <v>785</v>
      </c>
      <c r="O17" s="894"/>
      <c r="P17" s="892">
        <f t="shared" si="7"/>
        <v>70</v>
      </c>
      <c r="Q17" s="894"/>
      <c r="R17" s="892">
        <f t="shared" si="8"/>
        <v>165</v>
      </c>
      <c r="S17" s="894"/>
      <c r="T17" s="892">
        <f t="shared" si="9"/>
        <v>90</v>
      </c>
      <c r="U17" s="894"/>
      <c r="V17" s="892" t="str">
        <f t="shared" si="10"/>
        <v>x</v>
      </c>
      <c r="W17" s="893"/>
      <c r="X17" s="37"/>
      <c r="Y17" s="170"/>
      <c r="Z17" s="189"/>
      <c r="AA17" s="285"/>
      <c r="AB17" s="81" t="str">
        <f t="shared" si="11"/>
        <v>Milton Keynes</v>
      </c>
      <c r="AC17" s="80">
        <v>9</v>
      </c>
      <c r="AD17" s="81" t="str">
        <f t="shared" si="12"/>
        <v>Milton KeynesNumber</v>
      </c>
      <c r="AE17" s="82" t="b">
        <f t="shared" si="13"/>
        <v>0</v>
      </c>
      <c r="AF17" s="634">
        <v>255</v>
      </c>
      <c r="AG17" s="635">
        <v>824</v>
      </c>
      <c r="AH17" s="635">
        <v>331</v>
      </c>
      <c r="AI17" s="635" t="s">
        <v>68</v>
      </c>
      <c r="AJ17" s="635">
        <v>529</v>
      </c>
      <c r="AK17" s="635">
        <v>785</v>
      </c>
      <c r="AL17" s="635">
        <v>70</v>
      </c>
      <c r="AM17" s="635">
        <v>165</v>
      </c>
      <c r="AN17" s="635">
        <v>90</v>
      </c>
      <c r="AO17" s="642" t="s">
        <v>68</v>
      </c>
      <c r="AP17" s="637">
        <f t="shared" si="0"/>
        <v>3049</v>
      </c>
      <c r="AQ17" s="138">
        <f>IF(AP17&gt;0,Population!G16,0)</f>
        <v>67146</v>
      </c>
    </row>
    <row r="18" spans="1:43" s="138" customFormat="1" ht="13.5" customHeight="1" x14ac:dyDescent="0.2">
      <c r="A18" s="610" t="e">
        <f>VLOOKUP(B18,Sheet1!$B$4:$C$25,2,FALSE)</f>
        <v>#N/A</v>
      </c>
      <c r="B18" s="259" t="s">
        <v>14</v>
      </c>
      <c r="C18" s="37"/>
      <c r="D18" s="892">
        <f t="shared" si="1"/>
        <v>536</v>
      </c>
      <c r="E18" s="894"/>
      <c r="F18" s="892">
        <f t="shared" si="2"/>
        <v>1522</v>
      </c>
      <c r="G18" s="894"/>
      <c r="H18" s="892">
        <f t="shared" si="3"/>
        <v>1092</v>
      </c>
      <c r="I18" s="894"/>
      <c r="J18" s="892">
        <f t="shared" si="4"/>
        <v>73</v>
      </c>
      <c r="K18" s="894"/>
      <c r="L18" s="892">
        <f t="shared" si="5"/>
        <v>722</v>
      </c>
      <c r="M18" s="894"/>
      <c r="N18" s="892">
        <f t="shared" si="6"/>
        <v>2385</v>
      </c>
      <c r="O18" s="894"/>
      <c r="P18" s="892">
        <f t="shared" si="7"/>
        <v>150</v>
      </c>
      <c r="Q18" s="894"/>
      <c r="R18" s="892">
        <f t="shared" si="8"/>
        <v>371</v>
      </c>
      <c r="S18" s="894"/>
      <c r="T18" s="892">
        <f t="shared" si="9"/>
        <v>192</v>
      </c>
      <c r="U18" s="894"/>
      <c r="V18" s="892">
        <f t="shared" si="10"/>
        <v>23</v>
      </c>
      <c r="W18" s="893"/>
      <c r="X18" s="37"/>
      <c r="Y18" s="170"/>
      <c r="Z18" s="189"/>
      <c r="AA18" s="285"/>
      <c r="AB18" s="81" t="str">
        <f t="shared" si="11"/>
        <v>Oxfordshire</v>
      </c>
      <c r="AC18" s="80">
        <v>10</v>
      </c>
      <c r="AD18" s="81" t="str">
        <f t="shared" si="12"/>
        <v>OxfordshireNumber</v>
      </c>
      <c r="AE18" s="82" t="b">
        <f t="shared" si="13"/>
        <v>0</v>
      </c>
      <c r="AF18" s="634">
        <v>536</v>
      </c>
      <c r="AG18" s="635">
        <v>1522</v>
      </c>
      <c r="AH18" s="635">
        <v>1092</v>
      </c>
      <c r="AI18" s="635">
        <v>73</v>
      </c>
      <c r="AJ18" s="635">
        <v>722</v>
      </c>
      <c r="AK18" s="635">
        <v>2385</v>
      </c>
      <c r="AL18" s="635">
        <v>150</v>
      </c>
      <c r="AM18" s="635">
        <v>371</v>
      </c>
      <c r="AN18" s="635">
        <v>192</v>
      </c>
      <c r="AO18" s="642">
        <v>23</v>
      </c>
      <c r="AP18" s="637">
        <f t="shared" si="0"/>
        <v>7066</v>
      </c>
      <c r="AQ18" s="138">
        <f>IF(AP18&gt;0,Population!G17,0)</f>
        <v>142897</v>
      </c>
    </row>
    <row r="19" spans="1:43" s="138" customFormat="1" ht="13.5" customHeight="1" x14ac:dyDescent="0.2">
      <c r="A19" s="610" t="e">
        <f>VLOOKUP(B19,Sheet1!$B$4:$C$25,2,FALSE)</f>
        <v>#N/A</v>
      </c>
      <c r="B19" s="259" t="s">
        <v>15</v>
      </c>
      <c r="C19" s="37"/>
      <c r="D19" s="892">
        <f t="shared" si="1"/>
        <v>196</v>
      </c>
      <c r="E19" s="894"/>
      <c r="F19" s="892">
        <f t="shared" si="2"/>
        <v>480</v>
      </c>
      <c r="G19" s="894"/>
      <c r="H19" s="892">
        <f t="shared" si="3"/>
        <v>325</v>
      </c>
      <c r="I19" s="894"/>
      <c r="J19" s="892">
        <f t="shared" si="4"/>
        <v>69</v>
      </c>
      <c r="K19" s="894"/>
      <c r="L19" s="892">
        <f t="shared" si="5"/>
        <v>253</v>
      </c>
      <c r="M19" s="894"/>
      <c r="N19" s="892">
        <f t="shared" si="6"/>
        <v>825</v>
      </c>
      <c r="O19" s="894"/>
      <c r="P19" s="892">
        <f t="shared" si="7"/>
        <v>105</v>
      </c>
      <c r="Q19" s="894"/>
      <c r="R19" s="892">
        <f t="shared" si="8"/>
        <v>198</v>
      </c>
      <c r="S19" s="894"/>
      <c r="T19" s="892">
        <f t="shared" si="9"/>
        <v>36</v>
      </c>
      <c r="U19" s="894"/>
      <c r="V19" s="892">
        <f t="shared" si="10"/>
        <v>0</v>
      </c>
      <c r="W19" s="893"/>
      <c r="X19" s="37"/>
      <c r="Y19" s="170"/>
      <c r="Z19" s="189"/>
      <c r="AA19" s="285"/>
      <c r="AB19" s="81" t="str">
        <f t="shared" si="11"/>
        <v>Portsmouth</v>
      </c>
      <c r="AC19" s="80">
        <v>11</v>
      </c>
      <c r="AD19" s="81" t="str">
        <f t="shared" si="12"/>
        <v>PortsmouthNumber</v>
      </c>
      <c r="AE19" s="82" t="b">
        <f t="shared" si="13"/>
        <v>0</v>
      </c>
      <c r="AF19" s="634">
        <v>196</v>
      </c>
      <c r="AG19" s="635">
        <v>480</v>
      </c>
      <c r="AH19" s="635">
        <v>325</v>
      </c>
      <c r="AI19" s="635">
        <v>69</v>
      </c>
      <c r="AJ19" s="635">
        <v>253</v>
      </c>
      <c r="AK19" s="635">
        <v>825</v>
      </c>
      <c r="AL19" s="635">
        <v>105</v>
      </c>
      <c r="AM19" s="635">
        <v>198</v>
      </c>
      <c r="AN19" s="635">
        <v>36</v>
      </c>
      <c r="AO19" s="642">
        <v>0</v>
      </c>
      <c r="AP19" s="637">
        <f t="shared" si="0"/>
        <v>2487</v>
      </c>
      <c r="AQ19" s="138">
        <f>IF(AP19&gt;0,Population!G18,0)</f>
        <v>44000</v>
      </c>
    </row>
    <row r="20" spans="1:43" s="138" customFormat="1" ht="13.5" customHeight="1" x14ac:dyDescent="0.2">
      <c r="A20" s="610" t="e">
        <f>VLOOKUP(B20,Sheet1!$B$4:$C$25,2,FALSE)</f>
        <v>#N/A</v>
      </c>
      <c r="B20" s="259" t="s">
        <v>4</v>
      </c>
      <c r="C20" s="37"/>
      <c r="D20" s="892">
        <f t="shared" si="1"/>
        <v>166</v>
      </c>
      <c r="E20" s="894"/>
      <c r="F20" s="892">
        <f t="shared" si="2"/>
        <v>548</v>
      </c>
      <c r="G20" s="894"/>
      <c r="H20" s="892">
        <f t="shared" si="3"/>
        <v>481</v>
      </c>
      <c r="I20" s="894"/>
      <c r="J20" s="892">
        <f t="shared" si="4"/>
        <v>113</v>
      </c>
      <c r="K20" s="894"/>
      <c r="L20" s="892">
        <f t="shared" si="5"/>
        <v>308</v>
      </c>
      <c r="M20" s="894"/>
      <c r="N20" s="892">
        <f t="shared" si="6"/>
        <v>1198</v>
      </c>
      <c r="O20" s="894"/>
      <c r="P20" s="892">
        <f t="shared" si="7"/>
        <v>79</v>
      </c>
      <c r="Q20" s="894"/>
      <c r="R20" s="892">
        <f t="shared" si="8"/>
        <v>292</v>
      </c>
      <c r="S20" s="894"/>
      <c r="T20" s="892">
        <f t="shared" si="9"/>
        <v>35</v>
      </c>
      <c r="U20" s="894"/>
      <c r="V20" s="892">
        <f t="shared" si="10"/>
        <v>47</v>
      </c>
      <c r="W20" s="893"/>
      <c r="X20" s="37"/>
      <c r="Y20" s="170"/>
      <c r="Z20" s="189"/>
      <c r="AA20" s="285"/>
      <c r="AB20" s="81" t="str">
        <f t="shared" si="11"/>
        <v>Reading</v>
      </c>
      <c r="AC20" s="80">
        <v>12</v>
      </c>
      <c r="AD20" s="81" t="str">
        <f t="shared" si="12"/>
        <v>ReadingNumber</v>
      </c>
      <c r="AE20" s="82" t="b">
        <f t="shared" si="13"/>
        <v>0</v>
      </c>
      <c r="AF20" s="634">
        <v>166</v>
      </c>
      <c r="AG20" s="635">
        <v>548</v>
      </c>
      <c r="AH20" s="635">
        <v>481</v>
      </c>
      <c r="AI20" s="635">
        <v>113</v>
      </c>
      <c r="AJ20" s="635">
        <v>308</v>
      </c>
      <c r="AK20" s="635">
        <v>1198</v>
      </c>
      <c r="AL20" s="635">
        <v>79</v>
      </c>
      <c r="AM20" s="635">
        <v>292</v>
      </c>
      <c r="AN20" s="635">
        <v>35</v>
      </c>
      <c r="AO20" s="642">
        <v>47</v>
      </c>
      <c r="AP20" s="637">
        <f t="shared" si="0"/>
        <v>3267</v>
      </c>
      <c r="AQ20" s="138">
        <f>IF(AP20&gt;0,Population!G19,0)</f>
        <v>36641</v>
      </c>
    </row>
    <row r="21" spans="1:43" s="138" customFormat="1" ht="13.5" customHeight="1" x14ac:dyDescent="0.2">
      <c r="A21" s="610" t="e">
        <f>VLOOKUP(B21,Sheet1!$B$4:$C$25,2,FALSE)</f>
        <v>#N/A</v>
      </c>
      <c r="B21" s="259" t="s">
        <v>16</v>
      </c>
      <c r="C21" s="37"/>
      <c r="D21" s="892">
        <f t="shared" si="1"/>
        <v>261</v>
      </c>
      <c r="E21" s="894"/>
      <c r="F21" s="892">
        <f t="shared" si="2"/>
        <v>774</v>
      </c>
      <c r="G21" s="894"/>
      <c r="H21" s="892">
        <f t="shared" si="3"/>
        <v>690</v>
      </c>
      <c r="I21" s="894"/>
      <c r="J21" s="892" t="str">
        <f t="shared" si="4"/>
        <v>x</v>
      </c>
      <c r="K21" s="894"/>
      <c r="L21" s="892">
        <f t="shared" si="5"/>
        <v>997</v>
      </c>
      <c r="M21" s="894"/>
      <c r="N21" s="892">
        <f t="shared" si="6"/>
        <v>2192</v>
      </c>
      <c r="O21" s="894"/>
      <c r="P21" s="892">
        <f t="shared" si="7"/>
        <v>574</v>
      </c>
      <c r="Q21" s="894"/>
      <c r="R21" s="892">
        <f t="shared" si="8"/>
        <v>164</v>
      </c>
      <c r="S21" s="894"/>
      <c r="T21" s="892">
        <f t="shared" si="9"/>
        <v>32</v>
      </c>
      <c r="U21" s="894"/>
      <c r="V21" s="892" t="str">
        <f t="shared" si="10"/>
        <v>x</v>
      </c>
      <c r="W21" s="893"/>
      <c r="X21" s="37"/>
      <c r="Y21" s="170"/>
      <c r="Z21" s="189"/>
      <c r="AA21" s="285"/>
      <c r="AB21" s="81" t="str">
        <f t="shared" si="11"/>
        <v>Slough</v>
      </c>
      <c r="AC21" s="80">
        <v>13</v>
      </c>
      <c r="AD21" s="81" t="str">
        <f t="shared" si="12"/>
        <v>SloughNumber</v>
      </c>
      <c r="AE21" s="82" t="b">
        <f t="shared" si="13"/>
        <v>0</v>
      </c>
      <c r="AF21" s="634">
        <v>261</v>
      </c>
      <c r="AG21" s="635">
        <v>774</v>
      </c>
      <c r="AH21" s="635">
        <v>690</v>
      </c>
      <c r="AI21" s="635" t="s">
        <v>68</v>
      </c>
      <c r="AJ21" s="635">
        <v>997</v>
      </c>
      <c r="AK21" s="635">
        <v>2192</v>
      </c>
      <c r="AL21" s="635">
        <v>574</v>
      </c>
      <c r="AM21" s="635">
        <v>164</v>
      </c>
      <c r="AN21" s="635">
        <v>32</v>
      </c>
      <c r="AO21" s="642" t="s">
        <v>68</v>
      </c>
      <c r="AP21" s="637">
        <f t="shared" si="0"/>
        <v>5684</v>
      </c>
      <c r="AQ21" s="138">
        <f>IF(AP21&gt;0,Population!G20,0)</f>
        <v>41406</v>
      </c>
    </row>
    <row r="22" spans="1:43" s="138" customFormat="1" ht="13.5" customHeight="1" x14ac:dyDescent="0.2">
      <c r="A22" s="610" t="e">
        <f>VLOOKUP(B22,Sheet1!$B$4:$C$25,2,FALSE)</f>
        <v>#N/A</v>
      </c>
      <c r="B22" s="259" t="s">
        <v>93</v>
      </c>
      <c r="C22" s="37"/>
      <c r="D22" s="892">
        <f t="shared" si="1"/>
        <v>621</v>
      </c>
      <c r="E22" s="894"/>
      <c r="F22" s="892">
        <f t="shared" si="2"/>
        <v>913</v>
      </c>
      <c r="G22" s="894"/>
      <c r="H22" s="892">
        <f t="shared" si="3"/>
        <v>670</v>
      </c>
      <c r="I22" s="894"/>
      <c r="J22" s="892">
        <f t="shared" si="4"/>
        <v>61</v>
      </c>
      <c r="K22" s="894"/>
      <c r="L22" s="892">
        <f t="shared" si="5"/>
        <v>638</v>
      </c>
      <c r="M22" s="894"/>
      <c r="N22" s="892">
        <f t="shared" si="6"/>
        <v>1336</v>
      </c>
      <c r="O22" s="894"/>
      <c r="P22" s="892">
        <f t="shared" si="7"/>
        <v>136</v>
      </c>
      <c r="Q22" s="894"/>
      <c r="R22" s="892">
        <f t="shared" si="8"/>
        <v>211</v>
      </c>
      <c r="S22" s="894"/>
      <c r="T22" s="892">
        <f t="shared" si="9"/>
        <v>191</v>
      </c>
      <c r="U22" s="894"/>
      <c r="V22" s="892">
        <f t="shared" si="10"/>
        <v>0</v>
      </c>
      <c r="W22" s="893"/>
      <c r="X22" s="44"/>
      <c r="Y22" s="170"/>
      <c r="Z22" s="189"/>
      <c r="AA22" s="285"/>
      <c r="AB22" s="81" t="str">
        <f t="shared" si="11"/>
        <v>Somerset</v>
      </c>
      <c r="AC22" s="80">
        <v>14</v>
      </c>
      <c r="AD22" s="81" t="str">
        <f t="shared" si="12"/>
        <v>SomersetNumber</v>
      </c>
      <c r="AE22" s="82" t="b">
        <f t="shared" si="13"/>
        <v>0</v>
      </c>
      <c r="AF22" s="634">
        <v>621</v>
      </c>
      <c r="AG22" s="635">
        <v>913</v>
      </c>
      <c r="AH22" s="635">
        <v>670</v>
      </c>
      <c r="AI22" s="635">
        <v>61</v>
      </c>
      <c r="AJ22" s="635">
        <v>638</v>
      </c>
      <c r="AK22" s="635">
        <v>1336</v>
      </c>
      <c r="AL22" s="635">
        <v>136</v>
      </c>
      <c r="AM22" s="635">
        <v>211</v>
      </c>
      <c r="AN22" s="635">
        <v>191</v>
      </c>
      <c r="AO22" s="642">
        <v>0</v>
      </c>
      <c r="AP22" s="637">
        <f t="shared" si="0"/>
        <v>4777</v>
      </c>
      <c r="AQ22" s="138">
        <f>IF(AP22&gt;0,Population!G21,0)</f>
        <v>109657</v>
      </c>
    </row>
    <row r="23" spans="1:43" s="138" customFormat="1" ht="13.5" customHeight="1" x14ac:dyDescent="0.2">
      <c r="A23" s="610" t="e">
        <f>VLOOKUP(B23,Sheet1!$B$4:$C$25,2,FALSE)</f>
        <v>#N/A</v>
      </c>
      <c r="B23" s="259" t="s">
        <v>17</v>
      </c>
      <c r="C23" s="37"/>
      <c r="D23" s="892">
        <f t="shared" si="1"/>
        <v>98</v>
      </c>
      <c r="E23" s="894"/>
      <c r="F23" s="892">
        <f t="shared" si="2"/>
        <v>803</v>
      </c>
      <c r="G23" s="894"/>
      <c r="H23" s="892">
        <f t="shared" si="3"/>
        <v>373</v>
      </c>
      <c r="I23" s="894"/>
      <c r="J23" s="892">
        <f t="shared" si="4"/>
        <v>64</v>
      </c>
      <c r="K23" s="894"/>
      <c r="L23" s="892">
        <f t="shared" si="5"/>
        <v>536</v>
      </c>
      <c r="M23" s="894"/>
      <c r="N23" s="892">
        <f t="shared" si="6"/>
        <v>799</v>
      </c>
      <c r="O23" s="894"/>
      <c r="P23" s="892">
        <f t="shared" si="7"/>
        <v>47</v>
      </c>
      <c r="Q23" s="894"/>
      <c r="R23" s="892">
        <f t="shared" si="8"/>
        <v>210</v>
      </c>
      <c r="S23" s="894"/>
      <c r="T23" s="892">
        <f t="shared" si="9"/>
        <v>91</v>
      </c>
      <c r="U23" s="894"/>
      <c r="V23" s="892">
        <f t="shared" si="10"/>
        <v>23</v>
      </c>
      <c r="W23" s="893"/>
      <c r="X23" s="44"/>
      <c r="Y23" s="170"/>
      <c r="Z23" s="189"/>
      <c r="AA23" s="285"/>
      <c r="AB23" s="81" t="str">
        <f t="shared" si="11"/>
        <v>Southampton</v>
      </c>
      <c r="AC23" s="80">
        <v>15</v>
      </c>
      <c r="AD23" s="81" t="str">
        <f t="shared" si="12"/>
        <v>SouthamptonNumber</v>
      </c>
      <c r="AE23" s="82" t="b">
        <f t="shared" si="13"/>
        <v>0</v>
      </c>
      <c r="AF23" s="634">
        <v>98</v>
      </c>
      <c r="AG23" s="635">
        <v>803</v>
      </c>
      <c r="AH23" s="635">
        <v>373</v>
      </c>
      <c r="AI23" s="635">
        <v>64</v>
      </c>
      <c r="AJ23" s="635">
        <v>536</v>
      </c>
      <c r="AK23" s="635">
        <v>799</v>
      </c>
      <c r="AL23" s="635">
        <v>47</v>
      </c>
      <c r="AM23" s="635">
        <v>210</v>
      </c>
      <c r="AN23" s="635">
        <v>91</v>
      </c>
      <c r="AO23" s="642">
        <v>23</v>
      </c>
      <c r="AP23" s="637">
        <f t="shared" si="0"/>
        <v>3044</v>
      </c>
      <c r="AQ23" s="138">
        <f>IF(AP23&gt;0,Population!G22,0)</f>
        <v>49901</v>
      </c>
    </row>
    <row r="24" spans="1:43" s="138" customFormat="1" ht="13.5" customHeight="1" x14ac:dyDescent="0.2">
      <c r="A24" s="610" t="e">
        <f>VLOOKUP(B24,Sheet1!$B$4:$C$25,2,FALSE)</f>
        <v>#N/A</v>
      </c>
      <c r="B24" s="259" t="s">
        <v>8</v>
      </c>
      <c r="C24" s="37"/>
      <c r="D24" s="892">
        <f t="shared" si="1"/>
        <v>642</v>
      </c>
      <c r="E24" s="894"/>
      <c r="F24" s="892">
        <f t="shared" si="2"/>
        <v>2181</v>
      </c>
      <c r="G24" s="894"/>
      <c r="H24" s="892">
        <f t="shared" si="3"/>
        <v>1622</v>
      </c>
      <c r="I24" s="894"/>
      <c r="J24" s="892">
        <f t="shared" si="4"/>
        <v>118</v>
      </c>
      <c r="K24" s="894"/>
      <c r="L24" s="892">
        <f t="shared" si="5"/>
        <v>1086</v>
      </c>
      <c r="M24" s="894"/>
      <c r="N24" s="892">
        <f t="shared" si="6"/>
        <v>4629</v>
      </c>
      <c r="O24" s="894"/>
      <c r="P24" s="892">
        <f t="shared" si="7"/>
        <v>361</v>
      </c>
      <c r="Q24" s="894"/>
      <c r="R24" s="892">
        <f t="shared" si="8"/>
        <v>827</v>
      </c>
      <c r="S24" s="894"/>
      <c r="T24" s="892">
        <f t="shared" si="9"/>
        <v>213</v>
      </c>
      <c r="U24" s="894"/>
      <c r="V24" s="892">
        <f t="shared" si="10"/>
        <v>0</v>
      </c>
      <c r="W24" s="893"/>
      <c r="X24" s="44"/>
      <c r="Y24" s="170"/>
      <c r="Z24" s="189"/>
      <c r="AA24" s="285"/>
      <c r="AB24" s="81" t="str">
        <f t="shared" si="11"/>
        <v>Surrey</v>
      </c>
      <c r="AC24" s="80">
        <v>16</v>
      </c>
      <c r="AD24" s="81" t="str">
        <f t="shared" si="12"/>
        <v>SurreyNumber</v>
      </c>
      <c r="AE24" s="82" t="b">
        <f t="shared" si="13"/>
        <v>0</v>
      </c>
      <c r="AF24" s="634">
        <v>642</v>
      </c>
      <c r="AG24" s="635">
        <v>2181</v>
      </c>
      <c r="AH24" s="635">
        <v>1622</v>
      </c>
      <c r="AI24" s="635">
        <v>118</v>
      </c>
      <c r="AJ24" s="635">
        <v>1086</v>
      </c>
      <c r="AK24" s="635">
        <v>4629</v>
      </c>
      <c r="AL24" s="635">
        <v>361</v>
      </c>
      <c r="AM24" s="635">
        <v>827</v>
      </c>
      <c r="AN24" s="635">
        <v>213</v>
      </c>
      <c r="AO24" s="642">
        <v>0</v>
      </c>
      <c r="AP24" s="637">
        <f t="shared" si="0"/>
        <v>11679</v>
      </c>
      <c r="AQ24" s="138">
        <f>IF(AP24&gt;0,Population!G23,0)</f>
        <v>258999</v>
      </c>
    </row>
    <row r="25" spans="1:43" s="138" customFormat="1" ht="13.5" customHeight="1" x14ac:dyDescent="0.2">
      <c r="A25" s="610" t="e">
        <f>VLOOKUP(B25,Sheet1!$B$4:$C$25,2,FALSE)</f>
        <v>#N/A</v>
      </c>
      <c r="B25" s="259" t="s">
        <v>123</v>
      </c>
      <c r="C25" s="37"/>
      <c r="D25" s="892">
        <f t="shared" si="1"/>
        <v>220</v>
      </c>
      <c r="E25" s="894"/>
      <c r="F25" s="892">
        <f t="shared" si="2"/>
        <v>629</v>
      </c>
      <c r="G25" s="894"/>
      <c r="H25" s="892">
        <f t="shared" si="3"/>
        <v>265</v>
      </c>
      <c r="I25" s="894"/>
      <c r="J25" s="892">
        <f t="shared" si="4"/>
        <v>33</v>
      </c>
      <c r="K25" s="894"/>
      <c r="L25" s="892">
        <f t="shared" si="5"/>
        <v>266</v>
      </c>
      <c r="M25" s="894"/>
      <c r="N25" s="892">
        <f t="shared" si="6"/>
        <v>1122</v>
      </c>
      <c r="O25" s="894"/>
      <c r="P25" s="892">
        <f t="shared" si="7"/>
        <v>66</v>
      </c>
      <c r="Q25" s="894"/>
      <c r="R25" s="892">
        <f t="shared" si="8"/>
        <v>180</v>
      </c>
      <c r="S25" s="894"/>
      <c r="T25" s="892">
        <f t="shared" si="9"/>
        <v>77</v>
      </c>
      <c r="U25" s="894"/>
      <c r="V25" s="892">
        <f t="shared" si="10"/>
        <v>163</v>
      </c>
      <c r="W25" s="893"/>
      <c r="X25" s="44"/>
      <c r="Y25" s="170"/>
      <c r="Z25" s="189"/>
      <c r="AA25" s="285"/>
      <c r="AB25" s="81" t="str">
        <f t="shared" si="11"/>
        <v>Swindon</v>
      </c>
      <c r="AC25" s="80">
        <v>17</v>
      </c>
      <c r="AD25" s="81" t="str">
        <f t="shared" si="12"/>
        <v>SwindonNumber</v>
      </c>
      <c r="AE25" s="82" t="b">
        <f t="shared" si="13"/>
        <v>0</v>
      </c>
      <c r="AF25" s="634">
        <v>220</v>
      </c>
      <c r="AG25" s="635">
        <v>629</v>
      </c>
      <c r="AH25" s="635">
        <v>265</v>
      </c>
      <c r="AI25" s="635">
        <v>33</v>
      </c>
      <c r="AJ25" s="635">
        <v>266</v>
      </c>
      <c r="AK25" s="635">
        <v>1122</v>
      </c>
      <c r="AL25" s="635">
        <v>66</v>
      </c>
      <c r="AM25" s="635">
        <v>180</v>
      </c>
      <c r="AN25" s="635">
        <v>77</v>
      </c>
      <c r="AO25" s="642">
        <v>163</v>
      </c>
      <c r="AP25" s="637">
        <f t="shared" si="0"/>
        <v>3021</v>
      </c>
      <c r="AQ25" s="138">
        <f>IF(AP25&gt;0,Population!G24,0)</f>
        <v>49462</v>
      </c>
    </row>
    <row r="26" spans="1:43" s="138" customFormat="1" ht="13.5" customHeight="1" x14ac:dyDescent="0.2">
      <c r="A26" s="610" t="e">
        <f>VLOOKUP(B26,Sheet1!$B$4:$C$25,2,FALSE)</f>
        <v>#N/A</v>
      </c>
      <c r="B26" s="259" t="s">
        <v>124</v>
      </c>
      <c r="C26" s="37"/>
      <c r="D26" s="892">
        <f t="shared" si="1"/>
        <v>127</v>
      </c>
      <c r="E26" s="894"/>
      <c r="F26" s="892">
        <f t="shared" si="2"/>
        <v>391</v>
      </c>
      <c r="G26" s="894"/>
      <c r="H26" s="892">
        <f t="shared" si="3"/>
        <v>162</v>
      </c>
      <c r="I26" s="894"/>
      <c r="J26" s="892">
        <f t="shared" si="4"/>
        <v>20</v>
      </c>
      <c r="K26" s="894"/>
      <c r="L26" s="892">
        <f t="shared" si="5"/>
        <v>370</v>
      </c>
      <c r="M26" s="894"/>
      <c r="N26" s="892">
        <f t="shared" si="6"/>
        <v>351</v>
      </c>
      <c r="O26" s="894"/>
      <c r="P26" s="892">
        <f t="shared" si="7"/>
        <v>19</v>
      </c>
      <c r="Q26" s="894"/>
      <c r="R26" s="892">
        <f t="shared" si="8"/>
        <v>91</v>
      </c>
      <c r="S26" s="894"/>
      <c r="T26" s="892">
        <f t="shared" si="9"/>
        <v>44</v>
      </c>
      <c r="U26" s="894"/>
      <c r="V26" s="892">
        <f t="shared" si="10"/>
        <v>41</v>
      </c>
      <c r="W26" s="893"/>
      <c r="X26" s="44"/>
      <c r="Y26" s="170"/>
      <c r="Z26" s="189"/>
      <c r="AA26" s="285"/>
      <c r="AB26" s="81" t="str">
        <f t="shared" si="11"/>
        <v>Torbay</v>
      </c>
      <c r="AC26" s="80">
        <v>18</v>
      </c>
      <c r="AD26" s="81" t="str">
        <f t="shared" si="12"/>
        <v>TorbayNumber</v>
      </c>
      <c r="AE26" s="82" t="b">
        <f t="shared" si="13"/>
        <v>0</v>
      </c>
      <c r="AF26" s="634">
        <v>127</v>
      </c>
      <c r="AG26" s="635">
        <v>391</v>
      </c>
      <c r="AH26" s="635">
        <v>162</v>
      </c>
      <c r="AI26" s="635">
        <v>20</v>
      </c>
      <c r="AJ26" s="635">
        <v>370</v>
      </c>
      <c r="AK26" s="635">
        <v>351</v>
      </c>
      <c r="AL26" s="635">
        <v>19</v>
      </c>
      <c r="AM26" s="635">
        <v>91</v>
      </c>
      <c r="AN26" s="635">
        <v>44</v>
      </c>
      <c r="AO26" s="642">
        <v>41</v>
      </c>
      <c r="AP26" s="637">
        <f t="shared" si="0"/>
        <v>1616</v>
      </c>
      <c r="AQ26" s="138">
        <f>IF(AP26&gt;0,Population!G25,0)</f>
        <v>25373</v>
      </c>
    </row>
    <row r="27" spans="1:43" s="138" customFormat="1" ht="13.5" customHeight="1" x14ac:dyDescent="0.2">
      <c r="A27" s="610" t="e">
        <f>VLOOKUP(B27,Sheet1!$B$4:$C$25,2,FALSE)</f>
        <v>#N/A</v>
      </c>
      <c r="B27" s="259" t="s">
        <v>18</v>
      </c>
      <c r="C27" s="37"/>
      <c r="D27" s="892">
        <f t="shared" si="1"/>
        <v>134</v>
      </c>
      <c r="E27" s="894"/>
      <c r="F27" s="892">
        <f t="shared" si="2"/>
        <v>343</v>
      </c>
      <c r="G27" s="894"/>
      <c r="H27" s="892">
        <f t="shared" si="3"/>
        <v>131</v>
      </c>
      <c r="I27" s="894"/>
      <c r="J27" s="892">
        <f t="shared" si="4"/>
        <v>35</v>
      </c>
      <c r="K27" s="894"/>
      <c r="L27" s="892">
        <f t="shared" si="5"/>
        <v>410</v>
      </c>
      <c r="M27" s="894"/>
      <c r="N27" s="892">
        <f t="shared" si="6"/>
        <v>468</v>
      </c>
      <c r="O27" s="894"/>
      <c r="P27" s="892">
        <f t="shared" si="7"/>
        <v>47</v>
      </c>
      <c r="Q27" s="894"/>
      <c r="R27" s="892">
        <f t="shared" si="8"/>
        <v>67</v>
      </c>
      <c r="S27" s="894"/>
      <c r="T27" s="892">
        <f t="shared" si="9"/>
        <v>17</v>
      </c>
      <c r="U27" s="894"/>
      <c r="V27" s="892">
        <f t="shared" si="10"/>
        <v>0</v>
      </c>
      <c r="W27" s="893"/>
      <c r="X27" s="44"/>
      <c r="Y27" s="170"/>
      <c r="Z27" s="189"/>
      <c r="AA27" s="285"/>
      <c r="AB27" s="81" t="str">
        <f t="shared" si="11"/>
        <v>West Berkshire</v>
      </c>
      <c r="AC27" s="80">
        <v>19</v>
      </c>
      <c r="AD27" s="81" t="str">
        <f t="shared" si="12"/>
        <v>West BerkshireNumber</v>
      </c>
      <c r="AE27" s="82" t="b">
        <f t="shared" si="13"/>
        <v>0</v>
      </c>
      <c r="AF27" s="634">
        <v>134</v>
      </c>
      <c r="AG27" s="635">
        <v>343</v>
      </c>
      <c r="AH27" s="635">
        <v>131</v>
      </c>
      <c r="AI27" s="635">
        <v>35</v>
      </c>
      <c r="AJ27" s="635">
        <v>410</v>
      </c>
      <c r="AK27" s="635">
        <v>468</v>
      </c>
      <c r="AL27" s="635">
        <v>47</v>
      </c>
      <c r="AM27" s="635">
        <v>67</v>
      </c>
      <c r="AN27" s="635">
        <v>17</v>
      </c>
      <c r="AO27" s="642">
        <v>0</v>
      </c>
      <c r="AP27" s="637">
        <f t="shared" si="0"/>
        <v>1652</v>
      </c>
      <c r="AQ27" s="138">
        <f>IF(AP27&gt;0,Population!G26,0)</f>
        <v>35931</v>
      </c>
    </row>
    <row r="28" spans="1:43" s="138" customFormat="1" ht="13.5" customHeight="1" x14ac:dyDescent="0.2">
      <c r="A28" s="610" t="e">
        <f>VLOOKUP(B28,Sheet1!$B$4:$C$25,2,FALSE)</f>
        <v>#N/A</v>
      </c>
      <c r="B28" s="259" t="s">
        <v>6</v>
      </c>
      <c r="C28" s="37"/>
      <c r="D28" s="892">
        <f t="shared" si="1"/>
        <v>2111</v>
      </c>
      <c r="E28" s="894"/>
      <c r="F28" s="892">
        <f t="shared" si="2"/>
        <v>1554</v>
      </c>
      <c r="G28" s="894"/>
      <c r="H28" s="892">
        <f t="shared" si="3"/>
        <v>998</v>
      </c>
      <c r="I28" s="894"/>
      <c r="J28" s="892">
        <f t="shared" si="4"/>
        <v>120</v>
      </c>
      <c r="K28" s="894"/>
      <c r="L28" s="892">
        <f t="shared" si="5"/>
        <v>662</v>
      </c>
      <c r="M28" s="894"/>
      <c r="N28" s="892">
        <f t="shared" si="6"/>
        <v>2690</v>
      </c>
      <c r="O28" s="894"/>
      <c r="P28" s="892">
        <f t="shared" si="7"/>
        <v>310</v>
      </c>
      <c r="Q28" s="894"/>
      <c r="R28" s="892">
        <f t="shared" si="8"/>
        <v>39</v>
      </c>
      <c r="S28" s="894"/>
      <c r="T28" s="892">
        <f t="shared" si="9"/>
        <v>0</v>
      </c>
      <c r="U28" s="894"/>
      <c r="V28" s="892">
        <f t="shared" si="10"/>
        <v>257</v>
      </c>
      <c r="W28" s="893"/>
      <c r="X28" s="44"/>
      <c r="Y28" s="170"/>
      <c r="Z28" s="189"/>
      <c r="AA28" s="285"/>
      <c r="AB28" s="81" t="str">
        <f t="shared" si="11"/>
        <v>West Sussex</v>
      </c>
      <c r="AC28" s="80">
        <v>20</v>
      </c>
      <c r="AD28" s="81" t="str">
        <f t="shared" si="12"/>
        <v>West SussexNumber</v>
      </c>
      <c r="AE28" s="82" t="b">
        <f t="shared" si="13"/>
        <v>0</v>
      </c>
      <c r="AF28" s="634">
        <v>2111</v>
      </c>
      <c r="AG28" s="635">
        <v>1554</v>
      </c>
      <c r="AH28" s="635">
        <v>998</v>
      </c>
      <c r="AI28" s="635">
        <v>120</v>
      </c>
      <c r="AJ28" s="635">
        <v>662</v>
      </c>
      <c r="AK28" s="635">
        <v>2690</v>
      </c>
      <c r="AL28" s="635">
        <v>310</v>
      </c>
      <c r="AM28" s="635">
        <v>39</v>
      </c>
      <c r="AN28" s="635">
        <v>0</v>
      </c>
      <c r="AO28" s="642">
        <v>257</v>
      </c>
      <c r="AP28" s="637">
        <f t="shared" si="0"/>
        <v>8741</v>
      </c>
      <c r="AQ28" s="138">
        <f>IF(AP28&gt;0,Population!G27,0)</f>
        <v>171761</v>
      </c>
    </row>
    <row r="29" spans="1:43" s="138" customFormat="1" ht="13.5" customHeight="1" x14ac:dyDescent="0.2">
      <c r="A29" s="610" t="e">
        <f>VLOOKUP(B29,Sheet1!$B$4:$C$25,2,FALSE)</f>
        <v>#N/A</v>
      </c>
      <c r="B29" s="681" t="s">
        <v>46</v>
      </c>
      <c r="C29" s="37"/>
      <c r="D29" s="892">
        <f t="shared" si="1"/>
        <v>37</v>
      </c>
      <c r="E29" s="894"/>
      <c r="F29" s="892">
        <f t="shared" si="2"/>
        <v>165</v>
      </c>
      <c r="G29" s="894"/>
      <c r="H29" s="892">
        <f t="shared" si="3"/>
        <v>71</v>
      </c>
      <c r="I29" s="894"/>
      <c r="J29" s="892" t="str">
        <f t="shared" si="4"/>
        <v>x</v>
      </c>
      <c r="K29" s="894"/>
      <c r="L29" s="892">
        <f t="shared" si="5"/>
        <v>410</v>
      </c>
      <c r="M29" s="894"/>
      <c r="N29" s="892">
        <f t="shared" si="6"/>
        <v>274</v>
      </c>
      <c r="O29" s="894"/>
      <c r="P29" s="892">
        <f t="shared" si="7"/>
        <v>8</v>
      </c>
      <c r="Q29" s="894"/>
      <c r="R29" s="892">
        <f t="shared" si="8"/>
        <v>18</v>
      </c>
      <c r="S29" s="894"/>
      <c r="T29" s="892" t="str">
        <f t="shared" si="9"/>
        <v>x</v>
      </c>
      <c r="U29" s="894"/>
      <c r="V29" s="892">
        <f t="shared" si="10"/>
        <v>7</v>
      </c>
      <c r="W29" s="893"/>
      <c r="X29" s="44"/>
      <c r="Y29" s="170"/>
      <c r="Z29" s="189"/>
      <c r="AA29" s="285"/>
      <c r="AB29" s="81" t="str">
        <f t="shared" si="11"/>
        <v>Windsor &amp; Maidenhead</v>
      </c>
      <c r="AC29" s="80">
        <v>21</v>
      </c>
      <c r="AD29" s="81" t="str">
        <f t="shared" si="12"/>
        <v>Windsor &amp; MaidenheadNumber</v>
      </c>
      <c r="AE29" s="82" t="b">
        <f t="shared" si="13"/>
        <v>0</v>
      </c>
      <c r="AF29" s="634">
        <v>37</v>
      </c>
      <c r="AG29" s="635">
        <v>165</v>
      </c>
      <c r="AH29" s="635">
        <v>71</v>
      </c>
      <c r="AI29" s="635" t="s">
        <v>68</v>
      </c>
      <c r="AJ29" s="635">
        <v>410</v>
      </c>
      <c r="AK29" s="635">
        <v>274</v>
      </c>
      <c r="AL29" s="635">
        <v>8</v>
      </c>
      <c r="AM29" s="635">
        <v>18</v>
      </c>
      <c r="AN29" s="635" t="s">
        <v>68</v>
      </c>
      <c r="AO29" s="642">
        <v>7</v>
      </c>
      <c r="AP29" s="637">
        <f t="shared" si="0"/>
        <v>990</v>
      </c>
      <c r="AQ29" s="138">
        <f>IF(AP29&gt;0,Population!G28,0)</f>
        <v>34176</v>
      </c>
    </row>
    <row r="30" spans="1:43" s="138" customFormat="1" ht="13.5" customHeight="1" x14ac:dyDescent="0.2">
      <c r="A30" s="610" t="e">
        <f>VLOOKUP(B30,Sheet1!$B$4:$C$25,2,FALSE)</f>
        <v>#N/A</v>
      </c>
      <c r="B30" s="259" t="s">
        <v>19</v>
      </c>
      <c r="C30" s="37"/>
      <c r="D30" s="892">
        <f t="shared" si="1"/>
        <v>92</v>
      </c>
      <c r="E30" s="894"/>
      <c r="F30" s="892">
        <f t="shared" si="2"/>
        <v>158</v>
      </c>
      <c r="G30" s="894"/>
      <c r="H30" s="892">
        <f t="shared" si="3"/>
        <v>129</v>
      </c>
      <c r="I30" s="894"/>
      <c r="J30" s="892">
        <f t="shared" si="4"/>
        <v>10</v>
      </c>
      <c r="K30" s="894"/>
      <c r="L30" s="892">
        <f t="shared" si="5"/>
        <v>97</v>
      </c>
      <c r="M30" s="894"/>
      <c r="N30" s="892">
        <f t="shared" si="6"/>
        <v>332</v>
      </c>
      <c r="O30" s="894"/>
      <c r="P30" s="892">
        <f t="shared" si="7"/>
        <v>51</v>
      </c>
      <c r="Q30" s="894"/>
      <c r="R30" s="892">
        <f t="shared" si="8"/>
        <v>18</v>
      </c>
      <c r="S30" s="894"/>
      <c r="T30" s="892">
        <f t="shared" si="9"/>
        <v>20</v>
      </c>
      <c r="U30" s="894"/>
      <c r="V30" s="892">
        <f t="shared" si="10"/>
        <v>0</v>
      </c>
      <c r="W30" s="893"/>
      <c r="X30" s="44"/>
      <c r="Y30" s="170"/>
      <c r="Z30" s="189"/>
      <c r="AA30" s="285"/>
      <c r="AB30" s="81" t="str">
        <f t="shared" si="11"/>
        <v>Wokingham</v>
      </c>
      <c r="AC30" s="80">
        <v>22</v>
      </c>
      <c r="AD30" s="81" t="str">
        <f t="shared" si="12"/>
        <v>WokinghamNumber</v>
      </c>
      <c r="AE30" s="82" t="b">
        <f t="shared" si="13"/>
        <v>0</v>
      </c>
      <c r="AF30" s="634">
        <v>92</v>
      </c>
      <c r="AG30" s="635">
        <v>158</v>
      </c>
      <c r="AH30" s="635">
        <v>129</v>
      </c>
      <c r="AI30" s="635">
        <v>10</v>
      </c>
      <c r="AJ30" s="635">
        <v>97</v>
      </c>
      <c r="AK30" s="635">
        <v>332</v>
      </c>
      <c r="AL30" s="635">
        <v>51</v>
      </c>
      <c r="AM30" s="635">
        <v>18</v>
      </c>
      <c r="AN30" s="635">
        <v>20</v>
      </c>
      <c r="AO30" s="642">
        <v>0</v>
      </c>
      <c r="AP30" s="637">
        <f t="shared" si="0"/>
        <v>907</v>
      </c>
      <c r="AQ30" s="138">
        <f>IF(AP30&gt;0,Population!G29,0)</f>
        <v>38019</v>
      </c>
    </row>
    <row r="31" spans="1:43" s="138" customFormat="1" ht="13.5" customHeight="1" thickBot="1" x14ac:dyDescent="0.25">
      <c r="A31" s="171"/>
      <c r="B31" s="259" t="s">
        <v>69</v>
      </c>
      <c r="C31" s="37"/>
      <c r="D31" s="892">
        <f t="shared" si="1"/>
        <v>10180</v>
      </c>
      <c r="E31" s="894"/>
      <c r="F31" s="892">
        <f t="shared" si="2"/>
        <v>22080</v>
      </c>
      <c r="G31" s="894"/>
      <c r="H31" s="892">
        <f t="shared" si="3"/>
        <v>13780</v>
      </c>
      <c r="I31" s="894"/>
      <c r="J31" s="892">
        <f t="shared" si="4"/>
        <v>1550</v>
      </c>
      <c r="K31" s="894"/>
      <c r="L31" s="892">
        <f t="shared" si="5"/>
        <v>12980</v>
      </c>
      <c r="M31" s="894"/>
      <c r="N31" s="892">
        <f t="shared" si="6"/>
        <v>32740</v>
      </c>
      <c r="O31" s="894"/>
      <c r="P31" s="892">
        <f t="shared" si="7"/>
        <v>3630</v>
      </c>
      <c r="Q31" s="894"/>
      <c r="R31" s="892">
        <f t="shared" si="8"/>
        <v>7070</v>
      </c>
      <c r="S31" s="894"/>
      <c r="T31" s="892">
        <f t="shared" si="9"/>
        <v>1950</v>
      </c>
      <c r="U31" s="894"/>
      <c r="V31" s="892">
        <f t="shared" si="10"/>
        <v>1160</v>
      </c>
      <c r="W31" s="893"/>
      <c r="X31" s="44"/>
      <c r="Y31" s="170"/>
      <c r="Z31" s="189"/>
      <c r="AA31" s="285"/>
      <c r="AB31" s="81" t="str">
        <f t="shared" si="11"/>
        <v>South East</v>
      </c>
      <c r="AC31" s="80">
        <v>23</v>
      </c>
      <c r="AD31" s="81" t="str">
        <f t="shared" si="12"/>
        <v>South EastNumber</v>
      </c>
      <c r="AE31" s="82" t="b">
        <f t="shared" si="13"/>
        <v>0</v>
      </c>
      <c r="AF31" s="643">
        <v>10180</v>
      </c>
      <c r="AG31" s="644">
        <v>22080</v>
      </c>
      <c r="AH31" s="644">
        <v>13780</v>
      </c>
      <c r="AI31" s="644">
        <v>1550</v>
      </c>
      <c r="AJ31" s="644">
        <v>12980</v>
      </c>
      <c r="AK31" s="644">
        <v>32740</v>
      </c>
      <c r="AL31" s="644">
        <v>3630</v>
      </c>
      <c r="AM31" s="644">
        <v>7070</v>
      </c>
      <c r="AN31" s="644">
        <v>1950</v>
      </c>
      <c r="AO31" s="645">
        <v>1160</v>
      </c>
      <c r="AP31" s="637">
        <f t="shared" si="0"/>
        <v>107120</v>
      </c>
      <c r="AQ31" s="138">
        <f>IF(AP31&gt;0,Population!G30,0)</f>
        <v>1933193</v>
      </c>
    </row>
    <row r="32" spans="1:43" s="138" customFormat="1" ht="12.75" x14ac:dyDescent="0.2">
      <c r="A32" s="171"/>
      <c r="B32" s="176" t="s">
        <v>89</v>
      </c>
      <c r="C32" s="37"/>
      <c r="D32" s="37"/>
      <c r="E32" s="37"/>
      <c r="F32" s="37"/>
      <c r="G32" s="37"/>
      <c r="H32" s="42"/>
      <c r="I32" s="42"/>
      <c r="J32" s="42"/>
      <c r="K32" s="37"/>
      <c r="L32" s="37"/>
      <c r="M32" s="37"/>
      <c r="N32" s="37"/>
      <c r="O32" s="37"/>
      <c r="P32" s="42"/>
      <c r="Q32" s="42"/>
      <c r="R32" s="42"/>
      <c r="S32" s="37"/>
      <c r="T32" s="42"/>
      <c r="U32" s="42"/>
      <c r="V32" s="42"/>
      <c r="W32" s="309" t="s">
        <v>115</v>
      </c>
      <c r="X32" s="44"/>
      <c r="Y32" s="170"/>
      <c r="Z32" s="189"/>
      <c r="AA32" s="285"/>
      <c r="AB32" s="81" t="str">
        <f>B9</f>
        <v>Bracknell Forest</v>
      </c>
      <c r="AC32" s="80">
        <v>1</v>
      </c>
      <c r="AD32" s="81" t="str">
        <f>CONCATENATE(AB32,$AB$6)</f>
        <v>Bracknell ForestRate per 10,000</v>
      </c>
      <c r="AE32" s="636" t="b">
        <f t="shared" si="13"/>
        <v>0</v>
      </c>
      <c r="AF32" s="638">
        <f t="shared" ref="AF32:AP32" si="14">IF(ISERROR(AF9/$AQ9*10000),NA(),AF9/$AQ9*10000)</f>
        <v>60.339319940370551</v>
      </c>
      <c r="AG32" s="638">
        <f t="shared" si="14"/>
        <v>136.65081280613333</v>
      </c>
      <c r="AH32" s="638">
        <f t="shared" si="14"/>
        <v>46.851707247817139</v>
      </c>
      <c r="AI32" s="638">
        <f t="shared" si="14"/>
        <v>6.7438063462767088</v>
      </c>
      <c r="AJ32" s="638">
        <f t="shared" si="14"/>
        <v>102.93178107474976</v>
      </c>
      <c r="AK32" s="638">
        <f t="shared" si="14"/>
        <v>114.64470788670405</v>
      </c>
      <c r="AL32" s="638">
        <f t="shared" si="14"/>
        <v>14.907361397032725</v>
      </c>
      <c r="AM32" s="638">
        <f t="shared" si="14"/>
        <v>40.462838077660251</v>
      </c>
      <c r="AN32" s="638">
        <f t="shared" si="14"/>
        <v>7.8086178746361892</v>
      </c>
      <c r="AO32" s="638">
        <f t="shared" si="14"/>
        <v>52.175764889614534</v>
      </c>
      <c r="AP32" s="80">
        <f t="shared" si="14"/>
        <v>583.51671754099527</v>
      </c>
    </row>
    <row r="33" spans="1:43" s="124" customFormat="1" ht="7.5" customHeight="1" x14ac:dyDescent="0.2">
      <c r="A33" s="171"/>
      <c r="B33" s="914" t="s">
        <v>240</v>
      </c>
      <c r="C33" s="915"/>
      <c r="D33" s="915"/>
      <c r="E33" s="915"/>
      <c r="F33" s="915"/>
      <c r="G33" s="915"/>
      <c r="H33" s="915"/>
      <c r="I33" s="915"/>
      <c r="J33" s="915"/>
      <c r="K33" s="915"/>
      <c r="L33" s="915"/>
      <c r="M33" s="915"/>
      <c r="N33" s="915"/>
      <c r="O33" s="915"/>
      <c r="P33" s="915"/>
      <c r="Q33" s="915"/>
      <c r="R33" s="915"/>
      <c r="S33" s="915"/>
      <c r="T33" s="915"/>
      <c r="U33" s="915"/>
      <c r="V33" s="915"/>
      <c r="W33" s="915"/>
      <c r="X33" s="916"/>
      <c r="Y33" s="170"/>
      <c r="Z33" s="189"/>
      <c r="AA33" s="274"/>
      <c r="AB33" s="81" t="str">
        <f t="shared" ref="AB33:AB54" si="15">B10</f>
        <v>Brighton &amp; Hove</v>
      </c>
      <c r="AC33" s="80">
        <v>2</v>
      </c>
      <c r="AD33" s="81" t="str">
        <f t="shared" ref="AD33:AD54" si="16">CONCATENATE(AB33,$AB$6)</f>
        <v>Brighton &amp; HoveRate per 10,000</v>
      </c>
      <c r="AE33" s="636" t="b">
        <f t="shared" si="13"/>
        <v>0</v>
      </c>
      <c r="AF33" s="83">
        <f t="shared" ref="AF33:AP33" si="17">IF(ISERROR(AF10/$AQ10*10000),NA(),AF10/$AQ10*10000)</f>
        <v>34.320703574423277</v>
      </c>
      <c r="AG33" s="83">
        <f t="shared" si="17"/>
        <v>130.84768237748875</v>
      </c>
      <c r="AH33" s="83">
        <f t="shared" si="17"/>
        <v>65.521343187535336</v>
      </c>
      <c r="AI33" s="83">
        <f t="shared" si="17"/>
        <v>7.6051559056960665</v>
      </c>
      <c r="AJ33" s="83">
        <f t="shared" si="17"/>
        <v>123.24252647179267</v>
      </c>
      <c r="AK33" s="83">
        <f t="shared" si="17"/>
        <v>169.84848189387884</v>
      </c>
      <c r="AL33" s="83">
        <f t="shared" si="17"/>
        <v>15.990327801719934</v>
      </c>
      <c r="AM33" s="83">
        <f t="shared" si="17"/>
        <v>37.635771533316429</v>
      </c>
      <c r="AN33" s="83">
        <f t="shared" si="17"/>
        <v>12.870263840408729</v>
      </c>
      <c r="AO33" s="83">
        <f t="shared" si="17"/>
        <v>66.106355180281199</v>
      </c>
      <c r="AP33" s="80">
        <f t="shared" si="17"/>
        <v>663.98861176654123</v>
      </c>
    </row>
    <row r="34" spans="1:43" s="124" customFormat="1" ht="18.600000000000001" customHeight="1" x14ac:dyDescent="0.2">
      <c r="A34" s="171"/>
      <c r="B34" s="917"/>
      <c r="C34" s="918"/>
      <c r="D34" s="918"/>
      <c r="E34" s="918"/>
      <c r="F34" s="918"/>
      <c r="G34" s="918"/>
      <c r="H34" s="918"/>
      <c r="I34" s="918"/>
      <c r="J34" s="918"/>
      <c r="K34" s="918"/>
      <c r="L34" s="918"/>
      <c r="M34" s="918"/>
      <c r="N34" s="918"/>
      <c r="O34" s="918"/>
      <c r="P34" s="918"/>
      <c r="Q34" s="918"/>
      <c r="R34" s="918"/>
      <c r="S34" s="918"/>
      <c r="T34" s="918"/>
      <c r="U34" s="918"/>
      <c r="V34" s="918"/>
      <c r="W34" s="918"/>
      <c r="X34" s="919"/>
      <c r="Y34" s="170"/>
      <c r="Z34" s="189"/>
      <c r="AB34" s="81" t="str">
        <f t="shared" si="15"/>
        <v>Buckinghamshire</v>
      </c>
      <c r="AC34" s="80">
        <v>3</v>
      </c>
      <c r="AD34" s="81" t="str">
        <f t="shared" si="16"/>
        <v>BuckinghamshireRate per 10,000</v>
      </c>
      <c r="AE34" s="636" t="b">
        <f t="shared" si="13"/>
        <v>0</v>
      </c>
      <c r="AF34" s="83">
        <f t="shared" ref="AF34:AP34" si="18">IF(ISERROR(AF11/$AQ11*10000),NA(),AF11/$AQ11*10000)</f>
        <v>55.807863835358617</v>
      </c>
      <c r="AG34" s="83">
        <f t="shared" si="18"/>
        <v>195.73667198559798</v>
      </c>
      <c r="AH34" s="83">
        <f t="shared" si="18"/>
        <v>129.86375352890636</v>
      </c>
      <c r="AI34" s="83">
        <f t="shared" si="18"/>
        <v>7.6101632502761758</v>
      </c>
      <c r="AJ34" s="83">
        <f t="shared" si="18"/>
        <v>83.711795753037933</v>
      </c>
      <c r="AK34" s="83">
        <f t="shared" si="18"/>
        <v>206.86551286772229</v>
      </c>
      <c r="AL34" s="83">
        <f t="shared" si="18"/>
        <v>18.411685282926229</v>
      </c>
      <c r="AM34" s="83">
        <f t="shared" si="18"/>
        <v>41.324004746123315</v>
      </c>
      <c r="AN34" s="83">
        <f t="shared" si="18"/>
        <v>11.701648868704225</v>
      </c>
      <c r="AO34" s="83">
        <f t="shared" si="18"/>
        <v>2.1275725215825867</v>
      </c>
      <c r="AP34" s="80">
        <f t="shared" si="18"/>
        <v>753.1606726402357</v>
      </c>
    </row>
    <row r="35" spans="1:43" s="124" customFormat="1" ht="8.4499999999999993" customHeight="1" x14ac:dyDescent="0.2">
      <c r="A35" s="174"/>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175"/>
      <c r="Z35" s="189"/>
      <c r="AB35" s="81" t="str">
        <f t="shared" si="15"/>
        <v>East Sussex</v>
      </c>
      <c r="AC35" s="80">
        <v>4</v>
      </c>
      <c r="AD35" s="81" t="str">
        <f t="shared" si="16"/>
        <v>East SussexRate per 10,000</v>
      </c>
      <c r="AE35" s="636" t="b">
        <f t="shared" si="13"/>
        <v>0</v>
      </c>
      <c r="AF35" s="83">
        <f t="shared" ref="AF35:AP35" si="19">IF(ISERROR(AF12/$AQ12*10000),NA(),AF12/$AQ12*10000)</f>
        <v>26.339888409505019</v>
      </c>
      <c r="AG35" s="83">
        <f t="shared" si="19"/>
        <v>64.291985687716547</v>
      </c>
      <c r="AH35" s="83">
        <f t="shared" si="19"/>
        <v>36.252749638888631</v>
      </c>
      <c r="AI35" s="83">
        <f t="shared" si="19"/>
        <v>3.3042870764612031</v>
      </c>
      <c r="AJ35" s="83">
        <f t="shared" si="19"/>
        <v>76.942684780453718</v>
      </c>
      <c r="AK35" s="83">
        <f t="shared" si="19"/>
        <v>98.090122069805432</v>
      </c>
      <c r="AL35" s="83">
        <f t="shared" si="19"/>
        <v>16.238210775752197</v>
      </c>
      <c r="AM35" s="83">
        <f t="shared" si="19"/>
        <v>17.937558415075102</v>
      </c>
      <c r="AN35" s="83">
        <f t="shared" si="19"/>
        <v>7.0806151638454349</v>
      </c>
      <c r="AO35" s="83">
        <f t="shared" si="19"/>
        <v>0.56644921310763485</v>
      </c>
      <c r="AP35" s="80">
        <f t="shared" si="19"/>
        <v>347.04455123061092</v>
      </c>
    </row>
    <row r="36" spans="1:43" s="124" customFormat="1" ht="14.25" customHeight="1" x14ac:dyDescent="0.2">
      <c r="A36" s="171"/>
      <c r="B36" s="383"/>
      <c r="C36" s="383"/>
      <c r="D36" s="383"/>
      <c r="E36" s="383"/>
      <c r="F36" s="383"/>
      <c r="G36" s="383"/>
      <c r="H36" s="383"/>
      <c r="I36" s="383"/>
      <c r="J36" s="383"/>
      <c r="K36" s="383"/>
      <c r="L36" s="383"/>
      <c r="M36" s="383"/>
      <c r="N36" s="383"/>
      <c r="O36" s="383"/>
      <c r="P36" s="383"/>
      <c r="Q36" s="383"/>
      <c r="R36" s="383"/>
      <c r="S36" s="383"/>
      <c r="T36" s="383"/>
      <c r="U36" s="383"/>
      <c r="V36" s="383"/>
      <c r="W36" s="383"/>
      <c r="X36" s="383"/>
      <c r="Y36" s="170"/>
      <c r="Z36" s="189"/>
      <c r="AB36" s="81" t="str">
        <f t="shared" si="15"/>
        <v>Hampshire</v>
      </c>
      <c r="AC36" s="80">
        <v>5</v>
      </c>
      <c r="AD36" s="81" t="str">
        <f t="shared" si="16"/>
        <v>HampshireRate per 10,000</v>
      </c>
      <c r="AE36" s="636" t="b">
        <f t="shared" si="13"/>
        <v>0</v>
      </c>
      <c r="AF36" s="83">
        <f t="shared" ref="AF36:AP36" si="20">IF(ISERROR(AF13/$AQ13*10000),NA(),AF13/$AQ13*10000)</f>
        <v>76.558306311021212</v>
      </c>
      <c r="AG36" s="83">
        <f t="shared" si="20"/>
        <v>161.21446580690335</v>
      </c>
      <c r="AH36" s="83">
        <f t="shared" si="20"/>
        <v>92.046776594728968</v>
      </c>
      <c r="AI36" s="83">
        <f t="shared" si="20"/>
        <v>8.2393004020637157</v>
      </c>
      <c r="AJ36" s="83">
        <f t="shared" si="20"/>
        <v>56.791057706928441</v>
      </c>
      <c r="AK36" s="83">
        <f t="shared" si="20"/>
        <v>189.53927105176612</v>
      </c>
      <c r="AL36" s="83">
        <f t="shared" si="20"/>
        <v>15.806726522414079</v>
      </c>
      <c r="AM36" s="83">
        <f t="shared" si="20"/>
        <v>62.413584590740157</v>
      </c>
      <c r="AN36" s="83">
        <f t="shared" si="20"/>
        <v>16.902942455735861</v>
      </c>
      <c r="AO36" s="83">
        <f t="shared" si="20"/>
        <v>7.7442351418538786</v>
      </c>
      <c r="AP36" s="80">
        <f t="shared" si="20"/>
        <v>687.25666658415582</v>
      </c>
    </row>
    <row r="37" spans="1:43" s="124" customFormat="1" ht="15" customHeight="1" x14ac:dyDescent="0.2">
      <c r="A37" s="862" t="s">
        <v>212</v>
      </c>
      <c r="B37" s="905"/>
      <c r="C37" s="905"/>
      <c r="D37" s="905"/>
      <c r="E37" s="905"/>
      <c r="F37" s="905"/>
      <c r="G37" s="905"/>
      <c r="H37" s="905"/>
      <c r="I37" s="905"/>
      <c r="J37" s="905"/>
      <c r="K37" s="905"/>
      <c r="L37" s="905"/>
      <c r="M37" s="905"/>
      <c r="N37" s="905"/>
      <c r="O37" s="905"/>
      <c r="P37" s="905"/>
      <c r="Q37" s="905"/>
      <c r="R37" s="905"/>
      <c r="S37" s="905"/>
      <c r="T37" s="905"/>
      <c r="U37" s="905"/>
      <c r="V37" s="905"/>
      <c r="W37" s="905"/>
      <c r="X37" s="905"/>
      <c r="Y37" s="906"/>
      <c r="Z37" s="189"/>
      <c r="AB37" s="81" t="str">
        <f t="shared" si="15"/>
        <v>Isle of Wight</v>
      </c>
      <c r="AC37" s="80">
        <v>6</v>
      </c>
      <c r="AD37" s="81" t="str">
        <f t="shared" si="16"/>
        <v>Isle of WightRate per 10,000</v>
      </c>
      <c r="AE37" s="636" t="b">
        <f t="shared" si="13"/>
        <v>0</v>
      </c>
      <c r="AF37" s="83">
        <f t="shared" ref="AF37:AP37" si="21">IF(ISERROR(AF14/$AQ14*10000),NA(),AF14/$AQ14*10000)</f>
        <v>96.825396825396837</v>
      </c>
      <c r="AG37" s="83">
        <f t="shared" si="21"/>
        <v>270.23809523809524</v>
      </c>
      <c r="AH37" s="83">
        <f t="shared" si="21"/>
        <v>121.82539682539682</v>
      </c>
      <c r="AI37" s="83">
        <f t="shared" si="21"/>
        <v>16.269841269841269</v>
      </c>
      <c r="AJ37" s="83">
        <f t="shared" si="21"/>
        <v>91.666666666666671</v>
      </c>
      <c r="AK37" s="83">
        <f t="shared" si="21"/>
        <v>303.96825396825398</v>
      </c>
      <c r="AL37" s="83">
        <f t="shared" si="21"/>
        <v>13.095238095238095</v>
      </c>
      <c r="AM37" s="83">
        <f t="shared" si="21"/>
        <v>103.96825396825398</v>
      </c>
      <c r="AN37" s="83">
        <f t="shared" si="21"/>
        <v>19.047619047619047</v>
      </c>
      <c r="AO37" s="83">
        <f t="shared" si="21"/>
        <v>0</v>
      </c>
      <c r="AP37" s="80">
        <f t="shared" si="21"/>
        <v>1036.9047619047619</v>
      </c>
    </row>
    <row r="38" spans="1:43" s="124" customFormat="1" ht="13.5" customHeight="1" x14ac:dyDescent="0.2">
      <c r="A38" s="165"/>
      <c r="B38" s="166"/>
      <c r="C38" s="166"/>
      <c r="D38" s="166"/>
      <c r="E38" s="166"/>
      <c r="F38" s="166"/>
      <c r="G38" s="166"/>
      <c r="H38" s="166"/>
      <c r="I38" s="166"/>
      <c r="J38" s="166"/>
      <c r="K38" s="166"/>
      <c r="L38" s="166"/>
      <c r="M38" s="166"/>
      <c r="N38" s="166"/>
      <c r="O38" s="167"/>
      <c r="P38" s="166"/>
      <c r="Q38" s="166"/>
      <c r="R38" s="166"/>
      <c r="S38" s="166"/>
      <c r="T38" s="166"/>
      <c r="U38" s="166"/>
      <c r="V38" s="166"/>
      <c r="W38" s="166"/>
      <c r="X38" s="166"/>
      <c r="Y38" s="168"/>
      <c r="Z38" s="189"/>
      <c r="AB38" s="81" t="str">
        <f t="shared" si="15"/>
        <v>Kent</v>
      </c>
      <c r="AC38" s="80">
        <v>7</v>
      </c>
      <c r="AD38" s="81" t="str">
        <f t="shared" si="16"/>
        <v>KentRate per 10,000</v>
      </c>
      <c r="AE38" s="636" t="b">
        <f t="shared" si="13"/>
        <v>0</v>
      </c>
      <c r="AF38" s="83">
        <f t="shared" ref="AF38:AP38" si="22">IF(ISERROR(AF15/$AQ15*10000),NA(),AF15/$AQ15*10000)</f>
        <v>47.921452056028464</v>
      </c>
      <c r="AG38" s="83">
        <f t="shared" si="22"/>
        <v>83.021813868996688</v>
      </c>
      <c r="AH38" s="83">
        <f t="shared" si="22"/>
        <v>58.190334639463131</v>
      </c>
      <c r="AI38" s="83">
        <f t="shared" si="22"/>
        <v>10.989505922623069</v>
      </c>
      <c r="AJ38" s="83">
        <f t="shared" si="22"/>
        <v>59.331321593178096</v>
      </c>
      <c r="AK38" s="83">
        <f t="shared" si="22"/>
        <v>135.35708387755409</v>
      </c>
      <c r="AL38" s="83">
        <f t="shared" si="22"/>
        <v>22.069089762644687</v>
      </c>
      <c r="AM38" s="83">
        <f t="shared" si="22"/>
        <v>46.93059496464442</v>
      </c>
      <c r="AN38" s="83">
        <f t="shared" si="22"/>
        <v>8.8276359050578748</v>
      </c>
      <c r="AO38" s="83">
        <f t="shared" si="22"/>
        <v>1.921662237835728</v>
      </c>
      <c r="AP38" s="80">
        <f t="shared" si="22"/>
        <v>474.56049482802626</v>
      </c>
    </row>
    <row r="39" spans="1:43" s="124" customFormat="1" ht="13.5" customHeight="1" x14ac:dyDescent="0.25">
      <c r="A39" s="169"/>
      <c r="B39" s="913" t="str">
        <f>V5&amp;" of Referrals from each Source "&amp;Frontpage!J7</f>
        <v>Number of Referrals from each Source 2016-17</v>
      </c>
      <c r="C39" s="913"/>
      <c r="D39" s="913"/>
      <c r="E39" s="913"/>
      <c r="F39" s="913"/>
      <c r="G39" s="913"/>
      <c r="H39" s="913"/>
      <c r="I39" s="913"/>
      <c r="J39" s="913"/>
      <c r="K39" s="913"/>
      <c r="L39" s="913"/>
      <c r="M39" s="257"/>
      <c r="N39" s="106"/>
      <c r="O39" s="106"/>
      <c r="P39" s="106"/>
      <c r="Q39" s="106"/>
      <c r="R39" s="257"/>
      <c r="S39" s="106"/>
      <c r="T39" s="106"/>
      <c r="U39" s="106"/>
      <c r="V39" s="106"/>
      <c r="W39" s="106"/>
      <c r="X39" s="106"/>
      <c r="Y39" s="170"/>
      <c r="Z39" s="189"/>
      <c r="AB39" s="81" t="str">
        <f t="shared" si="15"/>
        <v>Medway</v>
      </c>
      <c r="AC39" s="80">
        <v>8</v>
      </c>
      <c r="AD39" s="81" t="str">
        <f t="shared" si="16"/>
        <v>MedwayRate per 10,000</v>
      </c>
      <c r="AE39" s="636" t="b">
        <f t="shared" si="13"/>
        <v>0</v>
      </c>
      <c r="AF39" s="83">
        <f t="shared" ref="AF39:AP39" si="23">IF(ISERROR(AF16/$AQ16*10000),NA(),AF16/$AQ16*10000)</f>
        <v>53.848689891203662</v>
      </c>
      <c r="AG39" s="83">
        <f t="shared" si="23"/>
        <v>93.881972463381317</v>
      </c>
      <c r="AH39" s="83">
        <f t="shared" si="23"/>
        <v>39.248316247232992</v>
      </c>
      <c r="AI39" s="83">
        <f t="shared" si="23"/>
        <v>12.71645446410349</v>
      </c>
      <c r="AJ39" s="83">
        <f t="shared" si="23"/>
        <v>61.855346405639203</v>
      </c>
      <c r="AK39" s="83">
        <f t="shared" si="23"/>
        <v>120.88481404147763</v>
      </c>
      <c r="AL39" s="83">
        <f t="shared" si="23"/>
        <v>13.972400584014945</v>
      </c>
      <c r="AM39" s="83">
        <f t="shared" si="23"/>
        <v>16.798279353815722</v>
      </c>
      <c r="AN39" s="83">
        <f t="shared" si="23"/>
        <v>15.699326498893196</v>
      </c>
      <c r="AO39" s="83">
        <f t="shared" si="23"/>
        <v>0</v>
      </c>
      <c r="AP39" s="80">
        <f t="shared" si="23"/>
        <v>428.90559994976212</v>
      </c>
    </row>
    <row r="40" spans="1:43" s="124" customFormat="1" ht="44.25" customHeight="1" x14ac:dyDescent="0.2">
      <c r="A40" s="171"/>
      <c r="B40" s="913"/>
      <c r="C40" s="913"/>
      <c r="D40" s="913"/>
      <c r="E40" s="913"/>
      <c r="F40" s="913"/>
      <c r="G40" s="913"/>
      <c r="H40" s="913"/>
      <c r="I40" s="913"/>
      <c r="J40" s="913"/>
      <c r="K40" s="913"/>
      <c r="L40" s="913"/>
      <c r="M40" s="106"/>
      <c r="N40" s="106"/>
      <c r="O40" s="106"/>
      <c r="P40" s="106"/>
      <c r="Q40" s="106"/>
      <c r="R40" s="106"/>
      <c r="S40" s="106"/>
      <c r="T40" s="106"/>
      <c r="U40" s="106"/>
      <c r="V40" s="89"/>
      <c r="W40" s="106"/>
      <c r="X40" s="106"/>
      <c r="Y40" s="170"/>
      <c r="Z40" s="190"/>
      <c r="AB40" s="81" t="str">
        <f t="shared" si="15"/>
        <v>Milton Keynes</v>
      </c>
      <c r="AC40" s="80">
        <v>9</v>
      </c>
      <c r="AD40" s="81" t="str">
        <f t="shared" si="16"/>
        <v>Milton KeynesRate per 10,000</v>
      </c>
      <c r="AE40" s="636" t="b">
        <f t="shared" si="13"/>
        <v>0</v>
      </c>
      <c r="AF40" s="83">
        <f t="shared" ref="AF40:AP40" si="24">IF(ISERROR(AF17/$AQ17*10000),NA(),AF17/$AQ17*10000)</f>
        <v>37.976945759985703</v>
      </c>
      <c r="AG40" s="83">
        <f t="shared" si="24"/>
        <v>122.71766002442439</v>
      </c>
      <c r="AH40" s="83">
        <f t="shared" si="24"/>
        <v>49.295564888452027</v>
      </c>
      <c r="AI40" s="83" t="e">
        <f t="shared" si="24"/>
        <v>#N/A</v>
      </c>
      <c r="AJ40" s="83">
        <f t="shared" si="24"/>
        <v>78.783546302087984</v>
      </c>
      <c r="AK40" s="83">
        <f t="shared" si="24"/>
        <v>116.90942126113247</v>
      </c>
      <c r="AL40" s="83">
        <f t="shared" si="24"/>
        <v>10.425043934113722</v>
      </c>
      <c r="AM40" s="83">
        <f t="shared" si="24"/>
        <v>24.573317844696628</v>
      </c>
      <c r="AN40" s="83">
        <f t="shared" si="24"/>
        <v>13.403627915289071</v>
      </c>
      <c r="AO40" s="83" t="e">
        <f t="shared" si="24"/>
        <v>#N/A</v>
      </c>
      <c r="AP40" s="80">
        <f t="shared" si="24"/>
        <v>454.08512793018195</v>
      </c>
      <c r="AQ40" s="116"/>
    </row>
    <row r="41" spans="1:43" ht="13.5" customHeight="1" x14ac:dyDescent="0.2">
      <c r="A41" s="171"/>
      <c r="B41" s="265"/>
      <c r="C41" s="88"/>
      <c r="D41" s="88"/>
      <c r="E41" s="88"/>
      <c r="F41" s="88"/>
      <c r="G41" s="88"/>
      <c r="H41" s="88"/>
      <c r="I41" s="88"/>
      <c r="J41" s="88"/>
      <c r="K41" s="88"/>
      <c r="L41" s="88"/>
      <c r="M41" s="88"/>
      <c r="N41" s="88"/>
      <c r="O41" s="88"/>
      <c r="P41" s="88"/>
      <c r="Q41" s="88"/>
      <c r="R41" s="88"/>
      <c r="S41" s="88"/>
      <c r="T41" s="88"/>
      <c r="U41" s="88"/>
      <c r="V41" s="88"/>
      <c r="W41" s="88"/>
      <c r="X41" s="37"/>
      <c r="Y41" s="170"/>
      <c r="Z41" s="189"/>
      <c r="AA41" s="116"/>
      <c r="AB41" s="81" t="str">
        <f t="shared" si="15"/>
        <v>Oxfordshire</v>
      </c>
      <c r="AC41" s="80">
        <v>10</v>
      </c>
      <c r="AD41" s="81" t="str">
        <f t="shared" si="16"/>
        <v>OxfordshireRate per 10,000</v>
      </c>
      <c r="AE41" s="636" t="b">
        <f t="shared" si="13"/>
        <v>0</v>
      </c>
      <c r="AF41" s="83">
        <f t="shared" ref="AF41:AP41" si="25">IF(ISERROR(AF18/$AQ18*10000),NA(),AF18/$AQ18*10000)</f>
        <v>37.509534839779704</v>
      </c>
      <c r="AG41" s="83">
        <f t="shared" si="25"/>
        <v>106.51028363086699</v>
      </c>
      <c r="AH41" s="83">
        <f t="shared" si="25"/>
        <v>76.418679188506403</v>
      </c>
      <c r="AI41" s="83">
        <f t="shared" si="25"/>
        <v>5.1085747076565635</v>
      </c>
      <c r="AJ41" s="83">
        <f t="shared" si="25"/>
        <v>50.525903272986838</v>
      </c>
      <c r="AK41" s="83">
        <f t="shared" si="25"/>
        <v>166.90343394193022</v>
      </c>
      <c r="AL41" s="83">
        <f t="shared" si="25"/>
        <v>10.497071317102529</v>
      </c>
      <c r="AM41" s="83">
        <f t="shared" si="25"/>
        <v>25.96275639096692</v>
      </c>
      <c r="AN41" s="83">
        <f t="shared" si="25"/>
        <v>13.436251285891236</v>
      </c>
      <c r="AO41" s="83">
        <f t="shared" si="25"/>
        <v>1.6095509352890545</v>
      </c>
      <c r="AP41" s="80">
        <f t="shared" si="25"/>
        <v>494.48203951097639</v>
      </c>
    </row>
    <row r="42" spans="1:43" ht="13.5" customHeight="1" x14ac:dyDescent="0.2">
      <c r="A42" s="171"/>
      <c r="B42" s="265"/>
      <c r="C42" s="88"/>
      <c r="D42" s="88"/>
      <c r="E42" s="88"/>
      <c r="F42" s="88"/>
      <c r="G42" s="88"/>
      <c r="H42" s="88"/>
      <c r="I42" s="88"/>
      <c r="J42" s="88"/>
      <c r="K42" s="88"/>
      <c r="L42" s="88"/>
      <c r="M42" s="88"/>
      <c r="N42" s="88"/>
      <c r="O42" s="88"/>
      <c r="P42" s="88"/>
      <c r="Q42" s="88"/>
      <c r="R42" s="88"/>
      <c r="S42" s="88"/>
      <c r="T42" s="88"/>
      <c r="U42" s="88"/>
      <c r="V42" s="88"/>
      <c r="W42" s="88"/>
      <c r="X42" s="37"/>
      <c r="Y42" s="170"/>
      <c r="Z42" s="189"/>
      <c r="AA42" s="116"/>
      <c r="AB42" s="81" t="str">
        <f t="shared" si="15"/>
        <v>Portsmouth</v>
      </c>
      <c r="AC42" s="80">
        <v>11</v>
      </c>
      <c r="AD42" s="81" t="str">
        <f t="shared" si="16"/>
        <v>PortsmouthRate per 10,000</v>
      </c>
      <c r="AE42" s="636" t="b">
        <f t="shared" si="13"/>
        <v>0</v>
      </c>
      <c r="AF42" s="83">
        <f t="shared" ref="AF42:AP42" si="26">IF(ISERROR(AF19/$AQ19*10000),NA(),AF19/$AQ19*10000)</f>
        <v>44.545454545454547</v>
      </c>
      <c r="AG42" s="83">
        <f t="shared" si="26"/>
        <v>109.09090909090909</v>
      </c>
      <c r="AH42" s="83">
        <f t="shared" si="26"/>
        <v>73.86363636363636</v>
      </c>
      <c r="AI42" s="83">
        <f t="shared" si="26"/>
        <v>15.681818181818182</v>
      </c>
      <c r="AJ42" s="83">
        <f t="shared" si="26"/>
        <v>57.5</v>
      </c>
      <c r="AK42" s="83">
        <f t="shared" si="26"/>
        <v>187.5</v>
      </c>
      <c r="AL42" s="83">
        <f t="shared" si="26"/>
        <v>23.863636363636367</v>
      </c>
      <c r="AM42" s="83">
        <f t="shared" si="26"/>
        <v>45</v>
      </c>
      <c r="AN42" s="83">
        <f t="shared" si="26"/>
        <v>8.1818181818181817</v>
      </c>
      <c r="AO42" s="83">
        <f t="shared" si="26"/>
        <v>0</v>
      </c>
      <c r="AP42" s="80">
        <f t="shared" si="26"/>
        <v>565.22727272727275</v>
      </c>
      <c r="AQ42" s="118"/>
    </row>
    <row r="43" spans="1:43" s="118" customFormat="1" ht="13.5" customHeight="1" x14ac:dyDescent="0.2">
      <c r="A43" s="171"/>
      <c r="B43" s="265"/>
      <c r="C43" s="88"/>
      <c r="D43" s="88"/>
      <c r="E43" s="88"/>
      <c r="F43" s="88"/>
      <c r="G43" s="88"/>
      <c r="H43" s="88"/>
      <c r="I43" s="88"/>
      <c r="J43" s="88"/>
      <c r="K43" s="88"/>
      <c r="L43" s="88"/>
      <c r="M43" s="88"/>
      <c r="N43" s="88"/>
      <c r="O43" s="88"/>
      <c r="P43" s="88"/>
      <c r="Q43" s="88"/>
      <c r="R43" s="88"/>
      <c r="S43" s="88"/>
      <c r="T43" s="88"/>
      <c r="U43" s="88"/>
      <c r="V43" s="88"/>
      <c r="W43" s="97"/>
      <c r="X43" s="44"/>
      <c r="Y43" s="170"/>
      <c r="Z43" s="189"/>
      <c r="AB43" s="81" t="str">
        <f t="shared" si="15"/>
        <v>Reading</v>
      </c>
      <c r="AC43" s="80">
        <v>12</v>
      </c>
      <c r="AD43" s="81" t="str">
        <f t="shared" si="16"/>
        <v>ReadingRate per 10,000</v>
      </c>
      <c r="AE43" s="636" t="b">
        <f t="shared" si="13"/>
        <v>0</v>
      </c>
      <c r="AF43" s="83">
        <f t="shared" ref="AF43:AP43" si="27">IF(ISERROR(AF20/$AQ20*10000),NA(),AF20/$AQ20*10000)</f>
        <v>45.304440380993967</v>
      </c>
      <c r="AG43" s="83">
        <f t="shared" si="27"/>
        <v>149.55923692038974</v>
      </c>
      <c r="AH43" s="83">
        <f t="shared" si="27"/>
        <v>131.27370977866326</v>
      </c>
      <c r="AI43" s="83">
        <f t="shared" si="27"/>
        <v>30.83976965694168</v>
      </c>
      <c r="AJ43" s="83">
        <f t="shared" si="27"/>
        <v>84.058841188832176</v>
      </c>
      <c r="AK43" s="83">
        <f t="shared" si="27"/>
        <v>326.95614202669145</v>
      </c>
      <c r="AL43" s="83">
        <f t="shared" si="27"/>
        <v>21.560546928304358</v>
      </c>
      <c r="AM43" s="83">
        <f t="shared" si="27"/>
        <v>79.69214814006169</v>
      </c>
      <c r="AN43" s="83">
        <f t="shared" si="27"/>
        <v>9.5521410441854755</v>
      </c>
      <c r="AO43" s="83">
        <f t="shared" si="27"/>
        <v>12.827160830763352</v>
      </c>
      <c r="AP43" s="80">
        <f t="shared" si="27"/>
        <v>891.62413689582706</v>
      </c>
      <c r="AQ43" s="116"/>
    </row>
    <row r="44" spans="1:43" ht="13.5" customHeight="1" x14ac:dyDescent="0.2">
      <c r="A44" s="172"/>
      <c r="B44" s="265"/>
      <c r="C44" s="88"/>
      <c r="D44" s="88"/>
      <c r="E44" s="88"/>
      <c r="F44" s="88"/>
      <c r="G44" s="88"/>
      <c r="H44" s="88"/>
      <c r="I44" s="88"/>
      <c r="J44" s="88"/>
      <c r="K44" s="88"/>
      <c r="L44" s="88"/>
      <c r="M44" s="88"/>
      <c r="N44" s="88"/>
      <c r="O44" s="88"/>
      <c r="P44" s="88"/>
      <c r="Q44" s="88"/>
      <c r="R44" s="88"/>
      <c r="S44" s="88"/>
      <c r="T44" s="88"/>
      <c r="U44" s="88"/>
      <c r="V44" s="88"/>
      <c r="W44" s="88"/>
      <c r="X44" s="37"/>
      <c r="Y44" s="173"/>
      <c r="Z44" s="189"/>
      <c r="AA44" s="116"/>
      <c r="AB44" s="81" t="str">
        <f t="shared" si="15"/>
        <v>Slough</v>
      </c>
      <c r="AC44" s="80">
        <v>13</v>
      </c>
      <c r="AD44" s="81" t="str">
        <f t="shared" si="16"/>
        <v>SloughRate per 10,000</v>
      </c>
      <c r="AE44" s="636" t="b">
        <f t="shared" si="13"/>
        <v>0</v>
      </c>
      <c r="AF44" s="83">
        <f t="shared" ref="AF44:AP44" si="28">IF(ISERROR(AF21/$AQ21*10000),NA(),AF21/$AQ21*10000)</f>
        <v>63.034342848862487</v>
      </c>
      <c r="AG44" s="83">
        <f t="shared" si="28"/>
        <v>186.92943051731632</v>
      </c>
      <c r="AH44" s="83">
        <f t="shared" si="28"/>
        <v>166.64251557745254</v>
      </c>
      <c r="AI44" s="83" t="e">
        <f t="shared" si="28"/>
        <v>#N/A</v>
      </c>
      <c r="AJ44" s="83">
        <f t="shared" si="28"/>
        <v>240.78635946481185</v>
      </c>
      <c r="AK44" s="83">
        <f t="shared" si="28"/>
        <v>529.39187557358844</v>
      </c>
      <c r="AL44" s="83">
        <f t="shared" si="28"/>
        <v>138.62725208906923</v>
      </c>
      <c r="AM44" s="83">
        <f t="shared" si="28"/>
        <v>39.607786311162634</v>
      </c>
      <c r="AN44" s="83">
        <f t="shared" si="28"/>
        <v>7.7283485485195378</v>
      </c>
      <c r="AO44" s="83" t="e">
        <f t="shared" si="28"/>
        <v>#N/A</v>
      </c>
      <c r="AP44" s="80">
        <f t="shared" si="28"/>
        <v>1372.7479109307831</v>
      </c>
    </row>
    <row r="45" spans="1:43" ht="13.5" customHeight="1" x14ac:dyDescent="0.2">
      <c r="A45" s="171"/>
      <c r="B45" s="265"/>
      <c r="C45" s="88"/>
      <c r="D45" s="88"/>
      <c r="E45" s="88"/>
      <c r="F45" s="88"/>
      <c r="G45" s="88"/>
      <c r="H45" s="88"/>
      <c r="I45" s="88"/>
      <c r="J45" s="88"/>
      <c r="K45" s="88"/>
      <c r="L45" s="88"/>
      <c r="M45" s="88"/>
      <c r="N45" s="88"/>
      <c r="O45" s="88"/>
      <c r="P45" s="88"/>
      <c r="Q45" s="88"/>
      <c r="R45" s="88"/>
      <c r="S45" s="88"/>
      <c r="T45" s="88"/>
      <c r="U45" s="88"/>
      <c r="V45" s="88"/>
      <c r="W45" s="88"/>
      <c r="X45" s="37"/>
      <c r="Y45" s="170"/>
      <c r="Z45" s="189"/>
      <c r="AA45" s="116"/>
      <c r="AB45" s="81" t="str">
        <f t="shared" si="15"/>
        <v>Somerset</v>
      </c>
      <c r="AC45" s="80">
        <v>14</v>
      </c>
      <c r="AD45" s="81" t="str">
        <f t="shared" si="16"/>
        <v>SomersetRate per 10,000</v>
      </c>
      <c r="AE45" s="636" t="b">
        <f t="shared" si="13"/>
        <v>0</v>
      </c>
      <c r="AF45" s="83">
        <f t="shared" ref="AF45:AP45" si="29">IF(ISERROR(AF22/$AQ22*10000),NA(),AF22/$AQ22*10000)</f>
        <v>56.631131619504451</v>
      </c>
      <c r="AG45" s="83">
        <f t="shared" si="29"/>
        <v>83.259618628997686</v>
      </c>
      <c r="AH45" s="83">
        <f t="shared" si="29"/>
        <v>61.099610603974213</v>
      </c>
      <c r="AI45" s="83">
        <f t="shared" si="29"/>
        <v>5.5628003684215326</v>
      </c>
      <c r="AJ45" s="83">
        <f t="shared" si="29"/>
        <v>58.18142024676947</v>
      </c>
      <c r="AK45" s="83">
        <f t="shared" si="29"/>
        <v>121.83444741329782</v>
      </c>
      <c r="AL45" s="83">
        <f t="shared" si="29"/>
        <v>12.402309018120139</v>
      </c>
      <c r="AM45" s="83">
        <f t="shared" si="29"/>
        <v>19.241817667818744</v>
      </c>
      <c r="AN45" s="83">
        <f t="shared" si="29"/>
        <v>17.417948694565784</v>
      </c>
      <c r="AO45" s="83">
        <f t="shared" si="29"/>
        <v>0</v>
      </c>
      <c r="AP45" s="80">
        <f t="shared" si="29"/>
        <v>435.63110426146989</v>
      </c>
    </row>
    <row r="46" spans="1:43" ht="13.5" customHeight="1" x14ac:dyDescent="0.2">
      <c r="A46" s="171"/>
      <c r="B46" s="265"/>
      <c r="C46" s="88"/>
      <c r="D46" s="88"/>
      <c r="E46" s="88"/>
      <c r="F46" s="88"/>
      <c r="G46" s="88"/>
      <c r="H46" s="88"/>
      <c r="I46" s="88"/>
      <c r="J46" s="88"/>
      <c r="K46" s="88"/>
      <c r="L46" s="88"/>
      <c r="M46" s="88"/>
      <c r="N46" s="88"/>
      <c r="O46" s="88"/>
      <c r="P46" s="88"/>
      <c r="Q46" s="88"/>
      <c r="R46" s="88"/>
      <c r="S46" s="88"/>
      <c r="T46" s="88"/>
      <c r="U46" s="88"/>
      <c r="V46" s="88"/>
      <c r="W46" s="88"/>
      <c r="X46" s="37"/>
      <c r="Y46" s="170"/>
      <c r="Z46" s="189"/>
      <c r="AA46" s="116"/>
      <c r="AB46" s="81" t="str">
        <f t="shared" si="15"/>
        <v>Southampton</v>
      </c>
      <c r="AC46" s="80">
        <v>15</v>
      </c>
      <c r="AD46" s="81" t="str">
        <f t="shared" si="16"/>
        <v>SouthamptonRate per 10,000</v>
      </c>
      <c r="AE46" s="636" t="b">
        <f t="shared" si="13"/>
        <v>0</v>
      </c>
      <c r="AF46" s="83">
        <f t="shared" ref="AF46:AP46" si="30">IF(ISERROR(AF23/$AQ23*10000),NA(),AF23/$AQ23*10000)</f>
        <v>19.638884992284723</v>
      </c>
      <c r="AG46" s="83">
        <f t="shared" si="30"/>
        <v>160.91861886535341</v>
      </c>
      <c r="AH46" s="83">
        <f t="shared" si="30"/>
        <v>74.748001042063294</v>
      </c>
      <c r="AI46" s="83">
        <f t="shared" si="30"/>
        <v>12.825394280675738</v>
      </c>
      <c r="AJ46" s="83">
        <f t="shared" si="30"/>
        <v>107.41267710065931</v>
      </c>
      <c r="AK46" s="83">
        <f t="shared" si="30"/>
        <v>160.11703172281116</v>
      </c>
      <c r="AL46" s="83">
        <f t="shared" si="30"/>
        <v>9.4186489248712455</v>
      </c>
      <c r="AM46" s="83">
        <f t="shared" si="30"/>
        <v>42.083324983467264</v>
      </c>
      <c r="AN46" s="83">
        <f t="shared" si="30"/>
        <v>18.236107492835814</v>
      </c>
      <c r="AO46" s="83">
        <f t="shared" si="30"/>
        <v>4.6091260696178438</v>
      </c>
      <c r="AP46" s="80">
        <f t="shared" si="30"/>
        <v>610.00781547463976</v>
      </c>
    </row>
    <row r="47" spans="1:43" ht="56.1" customHeight="1" x14ac:dyDescent="0.2">
      <c r="A47" s="171"/>
      <c r="B47" s="265"/>
      <c r="C47" s="88"/>
      <c r="D47" s="88"/>
      <c r="E47" s="88"/>
      <c r="F47" s="88"/>
      <c r="G47" s="88"/>
      <c r="H47" s="88"/>
      <c r="I47" s="88"/>
      <c r="J47" s="88"/>
      <c r="K47" s="88"/>
      <c r="L47" s="88"/>
      <c r="M47" s="88"/>
      <c r="N47" s="88"/>
      <c r="O47" s="88"/>
      <c r="P47" s="88"/>
      <c r="Q47" s="88"/>
      <c r="R47" s="88"/>
      <c r="S47" s="88"/>
      <c r="T47" s="88"/>
      <c r="U47" s="88"/>
      <c r="V47" s="88"/>
      <c r="W47" s="88"/>
      <c r="X47" s="37"/>
      <c r="Y47" s="170"/>
      <c r="Z47" s="189"/>
      <c r="AA47" s="116"/>
      <c r="AB47" s="81" t="str">
        <f t="shared" si="15"/>
        <v>Surrey</v>
      </c>
      <c r="AC47" s="80">
        <v>16</v>
      </c>
      <c r="AD47" s="81" t="str">
        <f t="shared" si="16"/>
        <v>SurreyRate per 10,000</v>
      </c>
      <c r="AE47" s="636" t="b">
        <f t="shared" si="13"/>
        <v>0</v>
      </c>
      <c r="AF47" s="83">
        <f t="shared" ref="AF47:AP47" si="31">IF(ISERROR(AF24/$AQ24*10000),NA(),AF24/$AQ24*10000)</f>
        <v>24.787740493206538</v>
      </c>
      <c r="AG47" s="83">
        <f t="shared" si="31"/>
        <v>84.2088193390708</v>
      </c>
      <c r="AH47" s="83">
        <f t="shared" si="31"/>
        <v>62.625724423646425</v>
      </c>
      <c r="AI47" s="83">
        <f t="shared" si="31"/>
        <v>4.5560021467264349</v>
      </c>
      <c r="AJ47" s="83">
        <f t="shared" si="31"/>
        <v>41.930663824956852</v>
      </c>
      <c r="AK47" s="83">
        <f t="shared" si="31"/>
        <v>178.72655878980225</v>
      </c>
      <c r="AL47" s="83">
        <f t="shared" si="31"/>
        <v>13.938277753968162</v>
      </c>
      <c r="AM47" s="83">
        <f t="shared" si="31"/>
        <v>31.930625214769169</v>
      </c>
      <c r="AN47" s="83">
        <f t="shared" si="31"/>
        <v>8.2239699767180579</v>
      </c>
      <c r="AO47" s="83">
        <f t="shared" si="31"/>
        <v>0</v>
      </c>
      <c r="AP47" s="80">
        <f t="shared" si="31"/>
        <v>450.92838196286471</v>
      </c>
    </row>
    <row r="48" spans="1:43" ht="13.5" customHeight="1" x14ac:dyDescent="0.2">
      <c r="A48" s="171"/>
      <c r="B48" s="265"/>
      <c r="C48" s="88"/>
      <c r="D48" s="88"/>
      <c r="E48" s="88"/>
      <c r="F48" s="88"/>
      <c r="G48" s="88"/>
      <c r="H48" s="88"/>
      <c r="I48" s="88"/>
      <c r="J48" s="88"/>
      <c r="K48" s="88"/>
      <c r="L48" s="88"/>
      <c r="M48" s="88"/>
      <c r="N48" s="88"/>
      <c r="O48" s="88"/>
      <c r="P48" s="88"/>
      <c r="Q48" s="88"/>
      <c r="R48" s="88"/>
      <c r="S48" s="88"/>
      <c r="T48" s="88"/>
      <c r="U48" s="88"/>
      <c r="V48" s="88"/>
      <c r="W48" s="88"/>
      <c r="X48" s="37"/>
      <c r="Y48" s="170"/>
      <c r="Z48" s="189"/>
      <c r="AA48" s="116"/>
      <c r="AB48" s="81" t="str">
        <f t="shared" si="15"/>
        <v>Swindon</v>
      </c>
      <c r="AC48" s="80">
        <v>17</v>
      </c>
      <c r="AD48" s="81" t="str">
        <f t="shared" si="16"/>
        <v>SwindonRate per 10,000</v>
      </c>
      <c r="AE48" s="636" t="b">
        <f t="shared" si="13"/>
        <v>0</v>
      </c>
      <c r="AF48" s="83">
        <f t="shared" ref="AF48:AP48" si="32">IF(ISERROR(AF25/$AQ25*10000),NA(),AF25/$AQ25*10000)</f>
        <v>44.478589624358094</v>
      </c>
      <c r="AG48" s="83">
        <f t="shared" si="32"/>
        <v>127.16833124418747</v>
      </c>
      <c r="AH48" s="83">
        <f t="shared" si="32"/>
        <v>53.576482956613162</v>
      </c>
      <c r="AI48" s="83">
        <f t="shared" si="32"/>
        <v>6.671788443653714</v>
      </c>
      <c r="AJ48" s="83">
        <f t="shared" si="32"/>
        <v>53.778658363996605</v>
      </c>
      <c r="AK48" s="83">
        <f t="shared" si="32"/>
        <v>226.84080708422627</v>
      </c>
      <c r="AL48" s="83">
        <f t="shared" si="32"/>
        <v>13.343576887307428</v>
      </c>
      <c r="AM48" s="83">
        <f t="shared" si="32"/>
        <v>36.391573329020261</v>
      </c>
      <c r="AN48" s="83">
        <f t="shared" si="32"/>
        <v>15.567506368525333</v>
      </c>
      <c r="AO48" s="83">
        <f t="shared" si="32"/>
        <v>32.954591403501681</v>
      </c>
      <c r="AP48" s="80">
        <f t="shared" si="32"/>
        <v>610.77190570539005</v>
      </c>
    </row>
    <row r="49" spans="1:43" ht="13.5" customHeight="1" x14ac:dyDescent="0.2">
      <c r="A49" s="171"/>
      <c r="B49" s="265"/>
      <c r="C49" s="88"/>
      <c r="D49" s="88"/>
      <c r="E49" s="88"/>
      <c r="F49" s="88"/>
      <c r="G49" s="88"/>
      <c r="H49" s="88"/>
      <c r="I49" s="88"/>
      <c r="J49" s="88"/>
      <c r="K49" s="88"/>
      <c r="L49" s="88"/>
      <c r="M49" s="88"/>
      <c r="N49" s="88"/>
      <c r="O49" s="88"/>
      <c r="P49" s="88"/>
      <c r="Q49" s="88"/>
      <c r="R49" s="88"/>
      <c r="S49" s="88"/>
      <c r="T49" s="88"/>
      <c r="U49" s="88"/>
      <c r="V49" s="88"/>
      <c r="W49" s="88"/>
      <c r="X49" s="37"/>
      <c r="Y49" s="170"/>
      <c r="Z49" s="189"/>
      <c r="AA49" s="116"/>
      <c r="AB49" s="81" t="str">
        <f t="shared" si="15"/>
        <v>Torbay</v>
      </c>
      <c r="AC49" s="80">
        <v>18</v>
      </c>
      <c r="AD49" s="81" t="str">
        <f t="shared" si="16"/>
        <v>TorbayRate per 10,000</v>
      </c>
      <c r="AE49" s="636" t="b">
        <f t="shared" si="13"/>
        <v>0</v>
      </c>
      <c r="AF49" s="83">
        <f t="shared" ref="AF49:AP49" si="33">IF(ISERROR(AF26/$AQ26*10000),NA(),AF26/$AQ26*10000)</f>
        <v>50.05320616403263</v>
      </c>
      <c r="AG49" s="83">
        <f t="shared" si="33"/>
        <v>154.10081582784852</v>
      </c>
      <c r="AH49" s="83">
        <f t="shared" si="33"/>
        <v>63.847396839159735</v>
      </c>
      <c r="AI49" s="83">
        <f t="shared" si="33"/>
        <v>7.8823946715012019</v>
      </c>
      <c r="AJ49" s="83">
        <f t="shared" si="33"/>
        <v>145.82430142277224</v>
      </c>
      <c r="AK49" s="83">
        <f t="shared" si="33"/>
        <v>138.33602648484612</v>
      </c>
      <c r="AL49" s="83">
        <f t="shared" si="33"/>
        <v>7.4882749379261417</v>
      </c>
      <c r="AM49" s="83">
        <f t="shared" si="33"/>
        <v>35.864895755330473</v>
      </c>
      <c r="AN49" s="83">
        <f t="shared" si="33"/>
        <v>17.341268277302646</v>
      </c>
      <c r="AO49" s="83">
        <f t="shared" si="33"/>
        <v>16.158909076577466</v>
      </c>
      <c r="AP49" s="80">
        <f t="shared" si="33"/>
        <v>636.89748945729707</v>
      </c>
    </row>
    <row r="50" spans="1:43" ht="13.5" customHeight="1" x14ac:dyDescent="0.2">
      <c r="A50" s="171"/>
      <c r="B50" s="265"/>
      <c r="C50" s="88"/>
      <c r="D50" s="88"/>
      <c r="E50" s="88"/>
      <c r="F50" s="88"/>
      <c r="G50" s="88"/>
      <c r="H50" s="88"/>
      <c r="I50" s="88"/>
      <c r="J50" s="88"/>
      <c r="K50" s="88"/>
      <c r="L50" s="88"/>
      <c r="M50" s="88"/>
      <c r="N50" s="88"/>
      <c r="O50" s="88"/>
      <c r="P50" s="88"/>
      <c r="Q50" s="88"/>
      <c r="R50" s="88"/>
      <c r="S50" s="88"/>
      <c r="T50" s="88"/>
      <c r="U50" s="88"/>
      <c r="V50" s="88"/>
      <c r="W50" s="88"/>
      <c r="X50" s="37"/>
      <c r="Y50" s="170"/>
      <c r="Z50" s="189"/>
      <c r="AA50" s="116"/>
      <c r="AB50" s="81" t="str">
        <f t="shared" si="15"/>
        <v>West Berkshire</v>
      </c>
      <c r="AC50" s="80">
        <v>19</v>
      </c>
      <c r="AD50" s="81" t="str">
        <f t="shared" si="16"/>
        <v>West BerkshireRate per 10,000</v>
      </c>
      <c r="AE50" s="636" t="b">
        <f t="shared" si="13"/>
        <v>0</v>
      </c>
      <c r="AF50" s="83">
        <f t="shared" ref="AF50:AP50" si="34">IF(ISERROR(AF27/$AQ27*10000),NA(),AF27/$AQ27*10000)</f>
        <v>37.293701817372188</v>
      </c>
      <c r="AG50" s="83">
        <f t="shared" si="34"/>
        <v>95.460744204169089</v>
      </c>
      <c r="AH50" s="83">
        <f t="shared" si="34"/>
        <v>36.458768194595194</v>
      </c>
      <c r="AI50" s="83">
        <f t="shared" si="34"/>
        <v>9.7408922657315422</v>
      </c>
      <c r="AJ50" s="83">
        <f t="shared" si="34"/>
        <v>114.10759511285518</v>
      </c>
      <c r="AK50" s="83">
        <f t="shared" si="34"/>
        <v>130.24964515321031</v>
      </c>
      <c r="AL50" s="83">
        <f t="shared" si="34"/>
        <v>13.080626756839498</v>
      </c>
      <c r="AM50" s="83">
        <f t="shared" si="34"/>
        <v>18.646850908686094</v>
      </c>
      <c r="AN50" s="83">
        <f t="shared" si="34"/>
        <v>4.7312905290696055</v>
      </c>
      <c r="AO50" s="83">
        <f t="shared" si="34"/>
        <v>0</v>
      </c>
      <c r="AP50" s="80">
        <f t="shared" si="34"/>
        <v>459.77011494252872</v>
      </c>
    </row>
    <row r="51" spans="1:43" ht="13.5" customHeight="1" x14ac:dyDescent="0.2">
      <c r="A51" s="171"/>
      <c r="B51" s="265"/>
      <c r="C51" s="88"/>
      <c r="D51" s="88"/>
      <c r="E51" s="88"/>
      <c r="F51" s="88"/>
      <c r="G51" s="88"/>
      <c r="H51" s="88"/>
      <c r="I51" s="88"/>
      <c r="J51" s="88"/>
      <c r="K51" s="88"/>
      <c r="L51" s="88"/>
      <c r="M51" s="88"/>
      <c r="N51" s="88"/>
      <c r="O51" s="88"/>
      <c r="P51" s="88"/>
      <c r="Q51" s="88"/>
      <c r="R51" s="88"/>
      <c r="S51" s="88"/>
      <c r="T51" s="88"/>
      <c r="U51" s="88"/>
      <c r="V51" s="88"/>
      <c r="W51" s="88"/>
      <c r="X51" s="37"/>
      <c r="Y51" s="170"/>
      <c r="Z51" s="189"/>
      <c r="AA51" s="116"/>
      <c r="AB51" s="81" t="str">
        <f t="shared" si="15"/>
        <v>West Sussex</v>
      </c>
      <c r="AC51" s="80">
        <v>20</v>
      </c>
      <c r="AD51" s="81" t="str">
        <f t="shared" si="16"/>
        <v>West SussexRate per 10,000</v>
      </c>
      <c r="AE51" s="636" t="b">
        <f t="shared" si="13"/>
        <v>0</v>
      </c>
      <c r="AF51" s="83">
        <f>IF(ISERROR(AF28/$AQ28*10000),NA(),AF28/$AQ28*10000)</f>
        <v>122.90333661308446</v>
      </c>
      <c r="AG51" s="83">
        <f t="shared" ref="AG51:AO51" si="35">IF(ISERROR(AG28/$AQ28*10000),NA(),AG28/$AQ28*10000)</f>
        <v>90.474554759229392</v>
      </c>
      <c r="AH51" s="83">
        <f t="shared" si="35"/>
        <v>58.103993339582324</v>
      </c>
      <c r="AI51" s="83">
        <f t="shared" si="35"/>
        <v>6.986452104959799</v>
      </c>
      <c r="AJ51" s="83">
        <f t="shared" si="35"/>
        <v>38.541927445694888</v>
      </c>
      <c r="AK51" s="83">
        <f t="shared" si="35"/>
        <v>156.61296801951548</v>
      </c>
      <c r="AL51" s="83">
        <f t="shared" si="35"/>
        <v>18.048334604479482</v>
      </c>
      <c r="AM51" s="83">
        <f t="shared" si="35"/>
        <v>2.2705969341119343</v>
      </c>
      <c r="AN51" s="83">
        <f t="shared" si="35"/>
        <v>0</v>
      </c>
      <c r="AO51" s="83">
        <f t="shared" si="35"/>
        <v>14.962651591455568</v>
      </c>
      <c r="AP51" s="80">
        <f>IF(ISERROR(AP28/$AQ28*10000),NA(),AP28/$AQ28*10000)</f>
        <v>508.90481541211335</v>
      </c>
    </row>
    <row r="52" spans="1:43" ht="13.5" customHeight="1" x14ac:dyDescent="0.2">
      <c r="A52" s="171"/>
      <c r="B52" s="265"/>
      <c r="C52" s="88"/>
      <c r="D52" s="88"/>
      <c r="E52" s="88"/>
      <c r="F52" s="88"/>
      <c r="G52" s="88"/>
      <c r="H52" s="88"/>
      <c r="I52" s="88"/>
      <c r="J52" s="88"/>
      <c r="K52" s="88"/>
      <c r="L52" s="88"/>
      <c r="M52" s="88"/>
      <c r="N52" s="88"/>
      <c r="O52" s="88"/>
      <c r="P52" s="88"/>
      <c r="Q52" s="88"/>
      <c r="R52" s="88"/>
      <c r="S52" s="88"/>
      <c r="T52" s="88"/>
      <c r="U52" s="88"/>
      <c r="V52" s="88"/>
      <c r="W52" s="88"/>
      <c r="X52" s="37"/>
      <c r="Y52" s="170"/>
      <c r="Z52" s="189"/>
      <c r="AA52" s="116"/>
      <c r="AB52" s="81" t="str">
        <f t="shared" si="15"/>
        <v>Windsor &amp; Maidenhead</v>
      </c>
      <c r="AC52" s="80">
        <v>21</v>
      </c>
      <c r="AD52" s="81" t="str">
        <f t="shared" si="16"/>
        <v>Windsor &amp; MaidenheadRate per 10,000</v>
      </c>
      <c r="AE52" s="636" t="b">
        <f t="shared" si="13"/>
        <v>0</v>
      </c>
      <c r="AF52" s="83">
        <f t="shared" ref="AF52:AP52" si="36">IF(ISERROR(AF29/$AQ29*10000),NA(),AF29/$AQ29*10000)</f>
        <v>10.826310861423222</v>
      </c>
      <c r="AG52" s="83">
        <f t="shared" si="36"/>
        <v>48.27949438202247</v>
      </c>
      <c r="AH52" s="83">
        <f t="shared" si="36"/>
        <v>20.774812734082396</v>
      </c>
      <c r="AI52" s="83" t="e">
        <f t="shared" si="36"/>
        <v>#N/A</v>
      </c>
      <c r="AJ52" s="83">
        <f t="shared" si="36"/>
        <v>119.96722846441948</v>
      </c>
      <c r="AK52" s="83">
        <f t="shared" si="36"/>
        <v>80.173220973782776</v>
      </c>
      <c r="AL52" s="83">
        <f t="shared" si="36"/>
        <v>2.3408239700374533</v>
      </c>
      <c r="AM52" s="83">
        <f t="shared" si="36"/>
        <v>5.2668539325842696</v>
      </c>
      <c r="AN52" s="83" t="e">
        <f t="shared" si="36"/>
        <v>#N/A</v>
      </c>
      <c r="AO52" s="83">
        <f t="shared" si="36"/>
        <v>2.0482209737827715</v>
      </c>
      <c r="AP52" s="80">
        <f t="shared" si="36"/>
        <v>289.67696629213486</v>
      </c>
    </row>
    <row r="53" spans="1:43" ht="13.5" customHeight="1" x14ac:dyDescent="0.2">
      <c r="A53" s="171"/>
      <c r="B53" s="265"/>
      <c r="C53" s="88"/>
      <c r="D53" s="88"/>
      <c r="E53" s="88"/>
      <c r="F53" s="88"/>
      <c r="G53" s="88"/>
      <c r="H53" s="88"/>
      <c r="I53" s="88"/>
      <c r="J53" s="88"/>
      <c r="K53" s="88"/>
      <c r="L53" s="88"/>
      <c r="M53" s="88"/>
      <c r="N53" s="88"/>
      <c r="O53" s="88"/>
      <c r="P53" s="88"/>
      <c r="Q53" s="88"/>
      <c r="R53" s="88"/>
      <c r="S53" s="88"/>
      <c r="T53" s="88"/>
      <c r="U53" s="88"/>
      <c r="V53" s="88"/>
      <c r="W53" s="97"/>
      <c r="X53" s="44"/>
      <c r="Y53" s="170"/>
      <c r="Z53" s="189"/>
      <c r="AA53" s="116"/>
      <c r="AB53" s="81" t="str">
        <f t="shared" si="15"/>
        <v>Wokingham</v>
      </c>
      <c r="AC53" s="80">
        <v>22</v>
      </c>
      <c r="AD53" s="81" t="str">
        <f t="shared" si="16"/>
        <v>WokinghamRate per 10,000</v>
      </c>
      <c r="AE53" s="636" t="b">
        <f t="shared" si="13"/>
        <v>0</v>
      </c>
      <c r="AF53" s="83">
        <f t="shared" ref="AF53:AP53" si="37">IF(ISERROR(AF30/$AQ30*10000),NA(),AF30/$AQ30*10000)</f>
        <v>24.198427102238355</v>
      </c>
      <c r="AG53" s="83">
        <f t="shared" si="37"/>
        <v>41.558168284278914</v>
      </c>
      <c r="AH53" s="83">
        <f t="shared" si="37"/>
        <v>33.930403219442908</v>
      </c>
      <c r="AI53" s="83">
        <f t="shared" si="37"/>
        <v>2.6302638154606908</v>
      </c>
      <c r="AJ53" s="83">
        <f t="shared" si="37"/>
        <v>25.513559009968699</v>
      </c>
      <c r="AK53" s="83">
        <f t="shared" si="37"/>
        <v>87.324758673294923</v>
      </c>
      <c r="AL53" s="83">
        <f t="shared" si="37"/>
        <v>13.414345458849523</v>
      </c>
      <c r="AM53" s="83">
        <f t="shared" si="37"/>
        <v>4.7344748678292436</v>
      </c>
      <c r="AN53" s="83">
        <f t="shared" si="37"/>
        <v>5.2605276309213815</v>
      </c>
      <c r="AO53" s="83">
        <f t="shared" si="37"/>
        <v>0</v>
      </c>
      <c r="AP53" s="80">
        <f t="shared" si="37"/>
        <v>238.56492806228465</v>
      </c>
    </row>
    <row r="54" spans="1:43" ht="13.5" customHeight="1" x14ac:dyDescent="0.2">
      <c r="A54" s="171"/>
      <c r="B54" s="265"/>
      <c r="C54" s="88"/>
      <c r="D54" s="88"/>
      <c r="E54" s="88"/>
      <c r="F54" s="88"/>
      <c r="G54" s="88"/>
      <c r="H54" s="88"/>
      <c r="I54" s="88"/>
      <c r="J54" s="88"/>
      <c r="K54" s="88"/>
      <c r="L54" s="88"/>
      <c r="M54" s="88"/>
      <c r="N54" s="88"/>
      <c r="O54" s="88"/>
      <c r="P54" s="88"/>
      <c r="Q54" s="88"/>
      <c r="R54" s="88"/>
      <c r="S54" s="88"/>
      <c r="T54" s="88"/>
      <c r="U54" s="88"/>
      <c r="V54" s="88"/>
      <c r="W54" s="97"/>
      <c r="X54" s="44"/>
      <c r="Y54" s="170"/>
      <c r="Z54" s="189"/>
      <c r="AA54" s="116"/>
      <c r="AB54" s="81" t="str">
        <f t="shared" si="15"/>
        <v>South East</v>
      </c>
      <c r="AC54" s="80">
        <v>23</v>
      </c>
      <c r="AD54" s="81" t="str">
        <f t="shared" si="16"/>
        <v>South EastRate per 10,000</v>
      </c>
      <c r="AE54" s="636" t="b">
        <f t="shared" si="13"/>
        <v>0</v>
      </c>
      <c r="AF54" s="83">
        <f t="shared" ref="AF54:AP54" si="38">IF(ISERROR(AF31/$AQ31*10000),NA(),AF31/$AQ31*10000)</f>
        <v>52.658994730479577</v>
      </c>
      <c r="AG54" s="83">
        <f t="shared" si="38"/>
        <v>114.21518699891837</v>
      </c>
      <c r="AH54" s="83">
        <f t="shared" si="38"/>
        <v>71.281036088998874</v>
      </c>
      <c r="AI54" s="83">
        <f t="shared" si="38"/>
        <v>8.0178233626958093</v>
      </c>
      <c r="AJ54" s="83">
        <f t="shared" si="38"/>
        <v>67.142804675994583</v>
      </c>
      <c r="AK54" s="83">
        <f t="shared" si="38"/>
        <v>169.35712057720053</v>
      </c>
      <c r="AL54" s="83">
        <f t="shared" si="38"/>
        <v>18.777225036506962</v>
      </c>
      <c r="AM54" s="83">
        <f t="shared" si="38"/>
        <v>36.5716201124254</v>
      </c>
      <c r="AN54" s="83">
        <f t="shared" si="38"/>
        <v>10.086939069197953</v>
      </c>
      <c r="AO54" s="83">
        <f t="shared" si="38"/>
        <v>6.0004355488562187</v>
      </c>
      <c r="AP54" s="80">
        <f t="shared" si="38"/>
        <v>554.10918620127427</v>
      </c>
    </row>
    <row r="55" spans="1:43" ht="56.45" customHeight="1" x14ac:dyDescent="0.2">
      <c r="A55" s="171"/>
      <c r="B55" s="265"/>
      <c r="C55" s="88"/>
      <c r="D55" s="88"/>
      <c r="E55" s="88"/>
      <c r="F55" s="88"/>
      <c r="G55" s="88"/>
      <c r="H55" s="88"/>
      <c r="I55" s="88"/>
      <c r="J55" s="88"/>
      <c r="K55" s="88"/>
      <c r="L55" s="88"/>
      <c r="M55" s="88"/>
      <c r="N55" s="88"/>
      <c r="O55" s="88"/>
      <c r="P55" s="88"/>
      <c r="Q55" s="88"/>
      <c r="R55" s="88"/>
      <c r="S55" s="88"/>
      <c r="T55" s="88"/>
      <c r="U55" s="88"/>
      <c r="V55" s="88"/>
      <c r="W55" s="97"/>
      <c r="X55" s="44"/>
      <c r="Y55" s="170"/>
      <c r="Z55" s="189"/>
      <c r="AA55" s="116"/>
      <c r="AB55" s="81" t="str">
        <f>B9</f>
        <v>Bracknell Forest</v>
      </c>
      <c r="AC55" s="80">
        <v>1</v>
      </c>
      <c r="AD55" s="81" t="str">
        <f>CONCATENATE(AB55,$AB$7)</f>
        <v>Bracknell ForestProportion (%)</v>
      </c>
      <c r="AE55" s="636" t="b">
        <f t="shared" si="13"/>
        <v>0</v>
      </c>
      <c r="AF55" s="83">
        <f t="shared" ref="AF55:AP55" si="39">IF(ISERROR(AF9/$AP9*100),NA(),AF9/$AP9*100)</f>
        <v>10.340632603406325</v>
      </c>
      <c r="AG55" s="83">
        <f t="shared" si="39"/>
        <v>23.418491484184916</v>
      </c>
      <c r="AH55" s="83">
        <f t="shared" si="39"/>
        <v>8.0291970802919703</v>
      </c>
      <c r="AI55" s="83">
        <f t="shared" si="39"/>
        <v>1.1557177615571776</v>
      </c>
      <c r="AJ55" s="83">
        <f t="shared" si="39"/>
        <v>17.639902676399029</v>
      </c>
      <c r="AK55" s="83">
        <f t="shared" si="39"/>
        <v>19.64720194647202</v>
      </c>
      <c r="AL55" s="83">
        <f t="shared" si="39"/>
        <v>2.5547445255474455</v>
      </c>
      <c r="AM55" s="83">
        <f t="shared" si="39"/>
        <v>6.9343065693430654</v>
      </c>
      <c r="AN55" s="83">
        <f t="shared" si="39"/>
        <v>1.3381995133819951</v>
      </c>
      <c r="AO55" s="83">
        <f t="shared" si="39"/>
        <v>8.9416058394160594</v>
      </c>
      <c r="AP55" s="80">
        <f t="shared" si="39"/>
        <v>100</v>
      </c>
    </row>
    <row r="56" spans="1:43" ht="13.5" customHeight="1" x14ac:dyDescent="0.2">
      <c r="A56" s="171"/>
      <c r="B56" s="265"/>
      <c r="C56" s="88"/>
      <c r="D56" s="88"/>
      <c r="E56" s="88"/>
      <c r="F56" s="88"/>
      <c r="G56" s="88"/>
      <c r="H56" s="102"/>
      <c r="I56" s="102"/>
      <c r="J56" s="102"/>
      <c r="K56" s="88"/>
      <c r="L56" s="88"/>
      <c r="M56" s="88"/>
      <c r="N56" s="88"/>
      <c r="O56" s="88"/>
      <c r="P56" s="102"/>
      <c r="Q56" s="102"/>
      <c r="R56" s="102"/>
      <c r="S56" s="88"/>
      <c r="T56" s="102"/>
      <c r="U56" s="102"/>
      <c r="V56" s="102"/>
      <c r="W56" s="97"/>
      <c r="X56" s="44"/>
      <c r="Y56" s="170"/>
      <c r="Z56" s="189"/>
      <c r="AA56" s="116"/>
      <c r="AB56" s="81" t="str">
        <f t="shared" ref="AB56:AB77" si="40">B10</f>
        <v>Brighton &amp; Hove</v>
      </c>
      <c r="AC56" s="80">
        <v>2</v>
      </c>
      <c r="AD56" s="81" t="str">
        <f t="shared" ref="AD56:AD77" si="41">CONCATENATE(AB56,$AB$7)</f>
        <v>Brighton &amp; HoveProportion (%)</v>
      </c>
      <c r="AE56" s="636" t="b">
        <f t="shared" si="13"/>
        <v>0</v>
      </c>
      <c r="AF56" s="83">
        <f t="shared" ref="AF56:AP56" si="42">IF(ISERROR(AF10/$AP10*100),NA(),AF10/$AP10*100)</f>
        <v>5.168869309838473</v>
      </c>
      <c r="AG56" s="83">
        <f t="shared" si="42"/>
        <v>19.706314243759177</v>
      </c>
      <c r="AH56" s="83">
        <f t="shared" si="42"/>
        <v>9.8678414096916303</v>
      </c>
      <c r="AI56" s="83">
        <f t="shared" si="42"/>
        <v>1.1453744493392071</v>
      </c>
      <c r="AJ56" s="83">
        <f t="shared" si="42"/>
        <v>18.560939794419969</v>
      </c>
      <c r="AK56" s="83">
        <f t="shared" si="42"/>
        <v>25.580029368575623</v>
      </c>
      <c r="AL56" s="83">
        <f t="shared" si="42"/>
        <v>2.4082232011747431</v>
      </c>
      <c r="AM56" s="83">
        <f t="shared" si="42"/>
        <v>5.6681350954478713</v>
      </c>
      <c r="AN56" s="83">
        <f t="shared" si="42"/>
        <v>1.9383259911894273</v>
      </c>
      <c r="AO56" s="83">
        <f t="shared" si="42"/>
        <v>9.9559471365638768</v>
      </c>
      <c r="AP56" s="80">
        <f t="shared" si="42"/>
        <v>100</v>
      </c>
      <c r="AQ56" s="124"/>
    </row>
    <row r="57" spans="1:43" s="124" customFormat="1" ht="13.5" customHeight="1" x14ac:dyDescent="0.2">
      <c r="A57" s="366"/>
      <c r="B57" s="265"/>
      <c r="C57" s="88"/>
      <c r="D57" s="88"/>
      <c r="E57" s="88"/>
      <c r="F57" s="88"/>
      <c r="G57" s="88"/>
      <c r="H57" s="102"/>
      <c r="I57" s="102"/>
      <c r="J57" s="102"/>
      <c r="K57" s="88"/>
      <c r="L57" s="88"/>
      <c r="M57" s="88"/>
      <c r="N57" s="88"/>
      <c r="O57" s="88"/>
      <c r="P57" s="102"/>
      <c r="Q57" s="102"/>
      <c r="R57" s="102"/>
      <c r="S57" s="88"/>
      <c r="T57" s="102"/>
      <c r="U57" s="102"/>
      <c r="V57" s="102"/>
      <c r="W57" s="97"/>
      <c r="X57" s="44"/>
      <c r="Y57" s="170"/>
      <c r="Z57" s="189"/>
      <c r="AB57" s="81" t="str">
        <f t="shared" si="40"/>
        <v>Buckinghamshire</v>
      </c>
      <c r="AC57" s="80">
        <v>3</v>
      </c>
      <c r="AD57" s="81" t="str">
        <f t="shared" si="41"/>
        <v>BuckinghamshireProportion (%)</v>
      </c>
      <c r="AE57" s="636" t="b">
        <f t="shared" si="13"/>
        <v>0</v>
      </c>
      <c r="AF57" s="83">
        <f t="shared" ref="AF57:AP57" si="43">IF(ISERROR(AF11/$AP11*100),NA(),AF11/$AP11*100)</f>
        <v>7.409821816601478</v>
      </c>
      <c r="AG57" s="83">
        <f t="shared" si="43"/>
        <v>25.988700564971751</v>
      </c>
      <c r="AH57" s="83">
        <f t="shared" si="43"/>
        <v>17.242503259452413</v>
      </c>
      <c r="AI57" s="83">
        <f t="shared" si="43"/>
        <v>1.0104302477183833</v>
      </c>
      <c r="AJ57" s="83">
        <f t="shared" si="43"/>
        <v>11.114732724902217</v>
      </c>
      <c r="AK57" s="83">
        <f t="shared" si="43"/>
        <v>27.466318991742721</v>
      </c>
      <c r="AL57" s="83">
        <f t="shared" si="43"/>
        <v>2.4445893089960884</v>
      </c>
      <c r="AM57" s="83">
        <f t="shared" si="43"/>
        <v>5.4867448935245546</v>
      </c>
      <c r="AN57" s="83">
        <f t="shared" si="43"/>
        <v>1.5536723163841808</v>
      </c>
      <c r="AO57" s="83">
        <f t="shared" si="43"/>
        <v>0.2824858757062147</v>
      </c>
      <c r="AP57" s="80">
        <f t="shared" si="43"/>
        <v>100</v>
      </c>
    </row>
    <row r="58" spans="1:43" s="124" customFormat="1" ht="13.5" customHeight="1" x14ac:dyDescent="0.2">
      <c r="A58" s="366"/>
      <c r="B58" s="265"/>
      <c r="C58" s="88"/>
      <c r="D58" s="88"/>
      <c r="E58" s="88"/>
      <c r="F58" s="88"/>
      <c r="G58" s="88"/>
      <c r="H58" s="102"/>
      <c r="I58" s="102"/>
      <c r="J58" s="102"/>
      <c r="K58" s="88"/>
      <c r="L58" s="88"/>
      <c r="M58" s="88"/>
      <c r="N58" s="88"/>
      <c r="O58" s="88"/>
      <c r="P58" s="102"/>
      <c r="Q58" s="102"/>
      <c r="R58" s="102"/>
      <c r="S58" s="88"/>
      <c r="T58" s="102"/>
      <c r="U58" s="102"/>
      <c r="V58" s="102"/>
      <c r="W58" s="97"/>
      <c r="X58" s="44"/>
      <c r="Y58" s="170"/>
      <c r="Z58" s="189"/>
      <c r="AB58" s="81" t="str">
        <f t="shared" si="40"/>
        <v>East Sussex</v>
      </c>
      <c r="AC58" s="80">
        <v>4</v>
      </c>
      <c r="AD58" s="81" t="str">
        <f t="shared" si="41"/>
        <v>East SussexProportion (%)</v>
      </c>
      <c r="AE58" s="636" t="b">
        <f t="shared" si="13"/>
        <v>0</v>
      </c>
      <c r="AF58" s="83">
        <f t="shared" ref="AF58:AP58" si="44">IF(ISERROR(AF12/$AP12*100),NA(),AF12/$AP12*100)</f>
        <v>7.5897714907508158</v>
      </c>
      <c r="AG58" s="83">
        <f t="shared" si="44"/>
        <v>18.52557127312296</v>
      </c>
      <c r="AH58" s="83">
        <f t="shared" si="44"/>
        <v>10.446137105549511</v>
      </c>
      <c r="AI58" s="83">
        <f t="shared" si="44"/>
        <v>0.95212187159956474</v>
      </c>
      <c r="AJ58" s="83">
        <f t="shared" si="44"/>
        <v>22.170837867247005</v>
      </c>
      <c r="AK58" s="83">
        <f t="shared" si="44"/>
        <v>28.264417845484225</v>
      </c>
      <c r="AL58" s="83">
        <f t="shared" si="44"/>
        <v>4.6789989118607185</v>
      </c>
      <c r="AM58" s="83">
        <f t="shared" si="44"/>
        <v>5.1686615886833511</v>
      </c>
      <c r="AN58" s="83">
        <f t="shared" si="44"/>
        <v>2.0402611534276387</v>
      </c>
      <c r="AO58" s="83">
        <f t="shared" si="44"/>
        <v>0.1632208922742111</v>
      </c>
      <c r="AP58" s="80">
        <f t="shared" si="44"/>
        <v>100</v>
      </c>
    </row>
    <row r="59" spans="1:43" s="124" customFormat="1" ht="13.5" customHeight="1" x14ac:dyDescent="0.2">
      <c r="A59" s="171"/>
      <c r="B59" s="265"/>
      <c r="C59" s="88"/>
      <c r="D59" s="88"/>
      <c r="E59" s="88"/>
      <c r="F59" s="88"/>
      <c r="G59" s="88"/>
      <c r="H59" s="102"/>
      <c r="I59" s="102"/>
      <c r="J59" s="102"/>
      <c r="K59" s="88"/>
      <c r="L59" s="88"/>
      <c r="M59" s="88"/>
      <c r="N59" s="88"/>
      <c r="O59" s="88"/>
      <c r="P59" s="102"/>
      <c r="Q59" s="102"/>
      <c r="R59" s="102"/>
      <c r="S59" s="88"/>
      <c r="T59" s="102"/>
      <c r="U59" s="102"/>
      <c r="V59" s="102"/>
      <c r="W59" s="97"/>
      <c r="X59" s="44"/>
      <c r="Y59" s="170"/>
      <c r="Z59" s="189"/>
      <c r="AB59" s="81" t="str">
        <f t="shared" si="40"/>
        <v>Hampshire</v>
      </c>
      <c r="AC59" s="80">
        <v>5</v>
      </c>
      <c r="AD59" s="81" t="str">
        <f t="shared" si="41"/>
        <v>HampshireProportion (%)</v>
      </c>
      <c r="AE59" s="636" t="b">
        <f t="shared" si="13"/>
        <v>0</v>
      </c>
      <c r="AF59" s="83">
        <f t="shared" ref="AF59:AP59" si="45">IF(ISERROR(AF13/$AP13*100),NA(),AF13/$AP13*100)</f>
        <v>11.139696423977361</v>
      </c>
      <c r="AG59" s="83">
        <f t="shared" si="45"/>
        <v>23.457679444301519</v>
      </c>
      <c r="AH59" s="83">
        <f t="shared" si="45"/>
        <v>13.393362490352455</v>
      </c>
      <c r="AI59" s="83">
        <f t="shared" si="45"/>
        <v>1.1988680216104965</v>
      </c>
      <c r="AJ59" s="83">
        <f t="shared" si="45"/>
        <v>8.2634422433753532</v>
      </c>
      <c r="AK59" s="83">
        <f t="shared" si="45"/>
        <v>27.579109853357348</v>
      </c>
      <c r="AL59" s="83">
        <f t="shared" si="45"/>
        <v>2.2999742732184201</v>
      </c>
      <c r="AM59" s="83">
        <f t="shared" si="45"/>
        <v>9.0815538976074102</v>
      </c>
      <c r="AN59" s="83">
        <f t="shared" si="45"/>
        <v>2.4594803190120915</v>
      </c>
      <c r="AO59" s="83">
        <f t="shared" si="45"/>
        <v>1.1268330331875482</v>
      </c>
      <c r="AP59" s="80">
        <f t="shared" si="45"/>
        <v>100</v>
      </c>
    </row>
    <row r="60" spans="1:43" s="124" customFormat="1" ht="13.5" customHeight="1" x14ac:dyDescent="0.2">
      <c r="A60" s="171"/>
      <c r="B60" s="265"/>
      <c r="C60" s="88"/>
      <c r="D60" s="88"/>
      <c r="E60" s="88"/>
      <c r="F60" s="88"/>
      <c r="G60" s="88"/>
      <c r="H60" s="102"/>
      <c r="I60" s="102"/>
      <c r="J60" s="102"/>
      <c r="K60" s="88"/>
      <c r="L60" s="88"/>
      <c r="M60" s="88"/>
      <c r="N60" s="88"/>
      <c r="O60" s="88"/>
      <c r="P60" s="102"/>
      <c r="Q60" s="102"/>
      <c r="R60" s="102"/>
      <c r="S60" s="88"/>
      <c r="T60" s="102"/>
      <c r="U60" s="102"/>
      <c r="V60" s="102"/>
      <c r="W60" s="97"/>
      <c r="X60" s="44"/>
      <c r="Y60" s="170"/>
      <c r="Z60" s="189"/>
      <c r="AB60" s="81" t="str">
        <f t="shared" si="40"/>
        <v>Isle of Wight</v>
      </c>
      <c r="AC60" s="80">
        <v>6</v>
      </c>
      <c r="AD60" s="81" t="str">
        <f t="shared" si="41"/>
        <v>Isle of WightProportion (%)</v>
      </c>
      <c r="AE60" s="636" t="b">
        <f t="shared" si="13"/>
        <v>0</v>
      </c>
      <c r="AF60" s="83">
        <f t="shared" ref="AF60:AP60" si="46">IF(ISERROR(AF14/$AP14*100),NA(),AF14/$AP14*100)</f>
        <v>9.3379257558362028</v>
      </c>
      <c r="AG60" s="83">
        <f t="shared" si="46"/>
        <v>26.061997703788748</v>
      </c>
      <c r="AH60" s="83">
        <f t="shared" si="46"/>
        <v>11.748947569843091</v>
      </c>
      <c r="AI60" s="83">
        <f t="shared" si="46"/>
        <v>1.5690776884806734</v>
      </c>
      <c r="AJ60" s="83">
        <f t="shared" si="46"/>
        <v>8.8404133180252593</v>
      </c>
      <c r="AK60" s="83">
        <f t="shared" si="46"/>
        <v>29.31496364332185</v>
      </c>
      <c r="AL60" s="83">
        <f t="shared" si="46"/>
        <v>1.2629161882893225</v>
      </c>
      <c r="AM60" s="83">
        <f t="shared" si="46"/>
        <v>10.026789131266742</v>
      </c>
      <c r="AN60" s="83">
        <f t="shared" si="46"/>
        <v>1.8369690011481057</v>
      </c>
      <c r="AO60" s="83">
        <f t="shared" si="46"/>
        <v>0</v>
      </c>
      <c r="AP60" s="80">
        <f t="shared" si="46"/>
        <v>100</v>
      </c>
    </row>
    <row r="61" spans="1:43" s="124" customFormat="1" ht="13.5" customHeight="1" x14ac:dyDescent="0.2">
      <c r="A61" s="171"/>
      <c r="B61" s="266"/>
      <c r="C61" s="88"/>
      <c r="D61" s="88"/>
      <c r="E61" s="88"/>
      <c r="F61" s="88"/>
      <c r="G61" s="88"/>
      <c r="H61" s="102"/>
      <c r="I61" s="102"/>
      <c r="J61" s="102"/>
      <c r="K61" s="88"/>
      <c r="L61" s="88"/>
      <c r="M61" s="88"/>
      <c r="N61" s="88"/>
      <c r="O61" s="88"/>
      <c r="P61" s="102"/>
      <c r="Q61" s="102"/>
      <c r="R61" s="102"/>
      <c r="S61" s="88"/>
      <c r="T61" s="102"/>
      <c r="U61" s="102"/>
      <c r="V61" s="102"/>
      <c r="W61" s="97"/>
      <c r="X61" s="44"/>
      <c r="Y61" s="170"/>
      <c r="Z61" s="189"/>
      <c r="AB61" s="81" t="str">
        <f t="shared" si="40"/>
        <v>Kent</v>
      </c>
      <c r="AC61" s="80">
        <v>7</v>
      </c>
      <c r="AD61" s="81" t="str">
        <f t="shared" si="41"/>
        <v>KentProportion (%)</v>
      </c>
      <c r="AE61" s="636" t="b">
        <f t="shared" si="13"/>
        <v>0</v>
      </c>
      <c r="AF61" s="83">
        <f t="shared" ref="AF61:AP61" si="47">IF(ISERROR(AF15/$AP15*100),NA(),AF15/$AP15*100)</f>
        <v>10.098070230939577</v>
      </c>
      <c r="AG61" s="83">
        <f t="shared" si="47"/>
        <v>17.494463777285667</v>
      </c>
      <c r="AH61" s="83">
        <f t="shared" si="47"/>
        <v>12.261942423283772</v>
      </c>
      <c r="AI61" s="83">
        <f t="shared" si="47"/>
        <v>2.3157228725087</v>
      </c>
      <c r="AJ61" s="83">
        <f t="shared" si="47"/>
        <v>12.502372666877569</v>
      </c>
      <c r="AK61" s="83">
        <f t="shared" si="47"/>
        <v>28.522619424232836</v>
      </c>
      <c r="AL61" s="83">
        <f t="shared" si="47"/>
        <v>4.6504270800379626</v>
      </c>
      <c r="AM61" s="83">
        <f t="shared" si="47"/>
        <v>9.8892755457133816</v>
      </c>
      <c r="AN61" s="83">
        <f t="shared" si="47"/>
        <v>1.8601708320151851</v>
      </c>
      <c r="AO61" s="83">
        <f t="shared" si="47"/>
        <v>0.40493514710534639</v>
      </c>
      <c r="AP61" s="80">
        <f t="shared" si="47"/>
        <v>100</v>
      </c>
    </row>
    <row r="62" spans="1:43" s="124" customFormat="1" ht="13.5" customHeight="1" x14ac:dyDescent="0.2">
      <c r="A62" s="171"/>
      <c r="B62" s="265"/>
      <c r="C62" s="88"/>
      <c r="D62" s="88"/>
      <c r="E62" s="88"/>
      <c r="F62" s="88"/>
      <c r="G62" s="88"/>
      <c r="H62" s="102"/>
      <c r="I62" s="102"/>
      <c r="J62" s="102"/>
      <c r="K62" s="88"/>
      <c r="L62" s="88"/>
      <c r="M62" s="88"/>
      <c r="N62" s="88"/>
      <c r="O62" s="88"/>
      <c r="P62" s="102"/>
      <c r="Q62" s="102"/>
      <c r="R62" s="102"/>
      <c r="S62" s="88"/>
      <c r="T62" s="102"/>
      <c r="U62" s="102"/>
      <c r="V62" s="102"/>
      <c r="W62" s="97"/>
      <c r="X62" s="44"/>
      <c r="Y62" s="170"/>
      <c r="Z62" s="189"/>
      <c r="AB62" s="81" t="str">
        <f t="shared" si="40"/>
        <v>Medway</v>
      </c>
      <c r="AC62" s="80">
        <v>8</v>
      </c>
      <c r="AD62" s="81" t="str">
        <f t="shared" si="41"/>
        <v>MedwayProportion (%)</v>
      </c>
      <c r="AE62" s="636" t="b">
        <f t="shared" si="13"/>
        <v>0</v>
      </c>
      <c r="AF62" s="83">
        <f t="shared" ref="AF62:AP62" si="48">IF(ISERROR(AF16/$AP16*100),NA(),AF16/$AP16*100)</f>
        <v>12.554904831625183</v>
      </c>
      <c r="AG62" s="83">
        <f t="shared" si="48"/>
        <v>21.888726207906295</v>
      </c>
      <c r="AH62" s="83">
        <f t="shared" si="48"/>
        <v>9.1508052708638363</v>
      </c>
      <c r="AI62" s="83">
        <f t="shared" si="48"/>
        <v>2.9648609077598831</v>
      </c>
      <c r="AJ62" s="83">
        <f t="shared" si="48"/>
        <v>14.421669106881405</v>
      </c>
      <c r="AK62" s="83">
        <f t="shared" si="48"/>
        <v>28.184480234260619</v>
      </c>
      <c r="AL62" s="83">
        <f t="shared" si="48"/>
        <v>3.2576866764275256</v>
      </c>
      <c r="AM62" s="83">
        <f t="shared" si="48"/>
        <v>3.9165446559297221</v>
      </c>
      <c r="AN62" s="83">
        <f t="shared" si="48"/>
        <v>3.6603221083455346</v>
      </c>
      <c r="AO62" s="83">
        <f t="shared" si="48"/>
        <v>0</v>
      </c>
      <c r="AP62" s="80">
        <f t="shared" si="48"/>
        <v>100</v>
      </c>
    </row>
    <row r="63" spans="1:43" s="124" customFormat="1" ht="31.5" customHeight="1" x14ac:dyDescent="0.2">
      <c r="A63" s="171"/>
      <c r="B63" s="265"/>
      <c r="C63" s="88"/>
      <c r="D63" s="88"/>
      <c r="E63" s="88"/>
      <c r="F63" s="88"/>
      <c r="G63" s="88"/>
      <c r="H63" s="102"/>
      <c r="I63" s="102"/>
      <c r="J63" s="102"/>
      <c r="K63" s="88"/>
      <c r="L63" s="88"/>
      <c r="M63" s="88"/>
      <c r="N63" s="88"/>
      <c r="O63" s="88"/>
      <c r="P63" s="102"/>
      <c r="Q63" s="102"/>
      <c r="R63" s="102"/>
      <c r="S63" s="88"/>
      <c r="T63" s="102"/>
      <c r="U63" s="102"/>
      <c r="V63" s="102"/>
      <c r="W63" s="97"/>
      <c r="X63" s="44"/>
      <c r="Y63" s="170"/>
      <c r="Z63" s="189"/>
      <c r="AB63" s="81" t="str">
        <f t="shared" si="40"/>
        <v>Milton Keynes</v>
      </c>
      <c r="AC63" s="80">
        <v>9</v>
      </c>
      <c r="AD63" s="81" t="str">
        <f t="shared" si="41"/>
        <v>Milton KeynesProportion (%)</v>
      </c>
      <c r="AE63" s="636" t="b">
        <f t="shared" si="13"/>
        <v>0</v>
      </c>
      <c r="AF63" s="83">
        <f t="shared" ref="AF63:AP63" si="49">IF(ISERROR(AF17/$AP17*100),NA(),AF17/$AP17*100)</f>
        <v>8.3633978353558547</v>
      </c>
      <c r="AG63" s="83">
        <f t="shared" si="49"/>
        <v>27.025254181698916</v>
      </c>
      <c r="AH63" s="83">
        <f t="shared" si="49"/>
        <v>10.856018366677599</v>
      </c>
      <c r="AI63" s="83" t="e">
        <f t="shared" si="49"/>
        <v>#N/A</v>
      </c>
      <c r="AJ63" s="83">
        <f t="shared" si="49"/>
        <v>17.349950803542143</v>
      </c>
      <c r="AK63" s="83">
        <f t="shared" si="49"/>
        <v>25.746146277468025</v>
      </c>
      <c r="AL63" s="83">
        <f t="shared" si="49"/>
        <v>2.295834699901607</v>
      </c>
      <c r="AM63" s="83">
        <f t="shared" si="49"/>
        <v>5.4116103640537876</v>
      </c>
      <c r="AN63" s="83">
        <f t="shared" si="49"/>
        <v>2.9517874713020662</v>
      </c>
      <c r="AO63" s="83" t="e">
        <f t="shared" si="49"/>
        <v>#N/A</v>
      </c>
      <c r="AP63" s="80">
        <f t="shared" si="49"/>
        <v>100</v>
      </c>
    </row>
    <row r="64" spans="1:43" s="124" customFormat="1" ht="21.75" customHeight="1" x14ac:dyDescent="0.2">
      <c r="A64" s="174"/>
      <c r="B64" s="162"/>
      <c r="C64" s="162"/>
      <c r="D64" s="162"/>
      <c r="E64" s="162"/>
      <c r="F64" s="162"/>
      <c r="G64" s="162"/>
      <c r="H64" s="162"/>
      <c r="I64" s="162"/>
      <c r="J64" s="162"/>
      <c r="K64" s="162"/>
      <c r="L64" s="162"/>
      <c r="M64" s="162"/>
      <c r="N64" s="162"/>
      <c r="O64" s="152"/>
      <c r="P64" s="133"/>
      <c r="Q64" s="133"/>
      <c r="R64" s="133"/>
      <c r="S64" s="133"/>
      <c r="T64" s="133"/>
      <c r="U64" s="133"/>
      <c r="V64" s="133"/>
      <c r="W64" s="133"/>
      <c r="X64" s="133"/>
      <c r="Y64" s="175"/>
      <c r="Z64" s="189"/>
      <c r="AA64" s="274"/>
      <c r="AB64" s="81" t="str">
        <f t="shared" si="40"/>
        <v>Oxfordshire</v>
      </c>
      <c r="AC64" s="80">
        <v>10</v>
      </c>
      <c r="AD64" s="81" t="str">
        <f t="shared" si="41"/>
        <v>OxfordshireProportion (%)</v>
      </c>
      <c r="AE64" s="636" t="b">
        <f t="shared" si="13"/>
        <v>0</v>
      </c>
      <c r="AF64" s="83">
        <f t="shared" ref="AF64:AP64" si="50">IF(ISERROR(AF18/$AP18*100),NA(),AF18/$AP18*100)</f>
        <v>7.5856212850268889</v>
      </c>
      <c r="AG64" s="83">
        <f t="shared" si="50"/>
        <v>21.539767902632324</v>
      </c>
      <c r="AH64" s="83">
        <f t="shared" si="50"/>
        <v>15.454288140390604</v>
      </c>
      <c r="AI64" s="83">
        <f t="shared" si="50"/>
        <v>1.0331163317294085</v>
      </c>
      <c r="AJ64" s="83">
        <f t="shared" si="50"/>
        <v>10.217945089159354</v>
      </c>
      <c r="AK64" s="83">
        <f t="shared" si="50"/>
        <v>33.753184262666295</v>
      </c>
      <c r="AL64" s="83">
        <f t="shared" si="50"/>
        <v>2.1228417775261814</v>
      </c>
      <c r="AM64" s="83">
        <f t="shared" si="50"/>
        <v>5.2504953297480892</v>
      </c>
      <c r="AN64" s="83">
        <f t="shared" si="50"/>
        <v>2.7172374752335129</v>
      </c>
      <c r="AO64" s="83">
        <f t="shared" si="50"/>
        <v>0.32550240588734786</v>
      </c>
      <c r="AP64" s="80">
        <f t="shared" si="50"/>
        <v>100</v>
      </c>
    </row>
    <row r="65" spans="1:43" s="124" customFormat="1" ht="12.75" x14ac:dyDescent="0.2">
      <c r="A65" s="171"/>
      <c r="B65" s="47"/>
      <c r="C65" s="47"/>
      <c r="D65" s="46"/>
      <c r="E65" s="46"/>
      <c r="F65" s="46"/>
      <c r="G65" s="46"/>
      <c r="H65" s="46"/>
      <c r="I65" s="46"/>
      <c r="J65" s="46"/>
      <c r="K65" s="46"/>
      <c r="L65" s="46"/>
      <c r="M65" s="46"/>
      <c r="N65" s="46"/>
      <c r="O65" s="42"/>
      <c r="P65" s="48"/>
      <c r="Q65" s="48"/>
      <c r="R65" s="48"/>
      <c r="S65" s="48"/>
      <c r="T65" s="48"/>
      <c r="U65" s="48"/>
      <c r="V65" s="48"/>
      <c r="W65" s="48"/>
      <c r="X65" s="49"/>
      <c r="Y65" s="170"/>
      <c r="Z65" s="189"/>
      <c r="AA65" s="274"/>
      <c r="AB65" s="81" t="str">
        <f t="shared" si="40"/>
        <v>Portsmouth</v>
      </c>
      <c r="AC65" s="80">
        <v>11</v>
      </c>
      <c r="AD65" s="81" t="str">
        <f t="shared" si="41"/>
        <v>PortsmouthProportion (%)</v>
      </c>
      <c r="AE65" s="636" t="b">
        <f t="shared" si="13"/>
        <v>0</v>
      </c>
      <c r="AF65" s="83">
        <f t="shared" ref="AF65:AP65" si="51">IF(ISERROR(AF19/$AP19*100),NA(),AF19/$AP19*100)</f>
        <v>7.8809811017289917</v>
      </c>
      <c r="AG65" s="83">
        <f t="shared" si="51"/>
        <v>19.300361881785282</v>
      </c>
      <c r="AH65" s="83">
        <f t="shared" si="51"/>
        <v>13.067953357458787</v>
      </c>
      <c r="AI65" s="83">
        <f t="shared" si="51"/>
        <v>2.7744270205066344</v>
      </c>
      <c r="AJ65" s="83">
        <f t="shared" si="51"/>
        <v>10.172899075190992</v>
      </c>
      <c r="AK65" s="83">
        <f t="shared" si="51"/>
        <v>33.172496984318457</v>
      </c>
      <c r="AL65" s="83">
        <f t="shared" si="51"/>
        <v>4.2219541616405305</v>
      </c>
      <c r="AM65" s="83">
        <f t="shared" si="51"/>
        <v>7.9613992762364294</v>
      </c>
      <c r="AN65" s="83">
        <f t="shared" si="51"/>
        <v>1.4475271411338964</v>
      </c>
      <c r="AO65" s="83">
        <f t="shared" si="51"/>
        <v>0</v>
      </c>
      <c r="AP65" s="80">
        <f t="shared" si="51"/>
        <v>100</v>
      </c>
    </row>
    <row r="66" spans="1:43" s="124" customFormat="1" x14ac:dyDescent="0.2">
      <c r="A66" s="862" t="s">
        <v>212</v>
      </c>
      <c r="B66" s="905"/>
      <c r="C66" s="905"/>
      <c r="D66" s="905"/>
      <c r="E66" s="905"/>
      <c r="F66" s="905"/>
      <c r="G66" s="905"/>
      <c r="H66" s="905"/>
      <c r="I66" s="905"/>
      <c r="J66" s="905"/>
      <c r="K66" s="905"/>
      <c r="L66" s="905"/>
      <c r="M66" s="905"/>
      <c r="N66" s="905"/>
      <c r="O66" s="905"/>
      <c r="P66" s="905"/>
      <c r="Q66" s="905"/>
      <c r="R66" s="905"/>
      <c r="S66" s="905"/>
      <c r="T66" s="905"/>
      <c r="U66" s="905"/>
      <c r="V66" s="905"/>
      <c r="W66" s="905"/>
      <c r="X66" s="905"/>
      <c r="Y66" s="906"/>
      <c r="Z66" s="189"/>
      <c r="AB66" s="81" t="str">
        <f t="shared" si="40"/>
        <v>Reading</v>
      </c>
      <c r="AC66" s="80">
        <v>12</v>
      </c>
      <c r="AD66" s="81" t="str">
        <f t="shared" si="41"/>
        <v>ReadingProportion (%)</v>
      </c>
      <c r="AE66" s="636" t="b">
        <f t="shared" si="13"/>
        <v>0</v>
      </c>
      <c r="AF66" s="83">
        <f t="shared" ref="AF66:AP66" si="52">IF(ISERROR(AF20/$AP20*100),NA(),AF20/$AP20*100)</f>
        <v>5.0811141720232627</v>
      </c>
      <c r="AG66" s="83">
        <f t="shared" si="52"/>
        <v>16.773798591980409</v>
      </c>
      <c r="AH66" s="83">
        <f t="shared" si="52"/>
        <v>14.722987450260177</v>
      </c>
      <c r="AI66" s="83">
        <f t="shared" si="52"/>
        <v>3.4588307315580038</v>
      </c>
      <c r="AJ66" s="83">
        <f t="shared" si="52"/>
        <v>9.4276094276094273</v>
      </c>
      <c r="AK66" s="83">
        <f t="shared" si="52"/>
        <v>36.669727578818488</v>
      </c>
      <c r="AL66" s="83">
        <f t="shared" si="52"/>
        <v>2.4181205999387818</v>
      </c>
      <c r="AM66" s="83">
        <f t="shared" si="52"/>
        <v>8.9378634833180293</v>
      </c>
      <c r="AN66" s="83">
        <f t="shared" si="52"/>
        <v>1.0713192531374349</v>
      </c>
      <c r="AO66" s="83">
        <f t="shared" si="52"/>
        <v>1.4386287113559841</v>
      </c>
      <c r="AP66" s="80">
        <f t="shared" si="52"/>
        <v>100</v>
      </c>
    </row>
    <row r="67" spans="1:43" s="124" customFormat="1" ht="7.5" customHeight="1" x14ac:dyDescent="0.2">
      <c r="A67" s="267"/>
      <c r="B67" s="258"/>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191"/>
      <c r="AB67" s="81" t="str">
        <f t="shared" si="40"/>
        <v>Slough</v>
      </c>
      <c r="AC67" s="80">
        <v>13</v>
      </c>
      <c r="AD67" s="81" t="str">
        <f t="shared" si="41"/>
        <v>SloughProportion (%)</v>
      </c>
      <c r="AE67" s="636" t="b">
        <f t="shared" si="13"/>
        <v>0</v>
      </c>
      <c r="AF67" s="83">
        <f t="shared" ref="AF67:AP67" si="53">IF(ISERROR(AF21/$AP21*100),NA(),AF21/$AP21*100)</f>
        <v>4.591836734693878</v>
      </c>
      <c r="AG67" s="83">
        <f t="shared" si="53"/>
        <v>13.617171006333567</v>
      </c>
      <c r="AH67" s="83">
        <f t="shared" si="53"/>
        <v>12.139338494018297</v>
      </c>
      <c r="AI67" s="83" t="e">
        <f t="shared" si="53"/>
        <v>#N/A</v>
      </c>
      <c r="AJ67" s="83">
        <f t="shared" si="53"/>
        <v>17.540464461646728</v>
      </c>
      <c r="AK67" s="83">
        <f t="shared" si="53"/>
        <v>38.564391273750878</v>
      </c>
      <c r="AL67" s="83">
        <f t="shared" si="53"/>
        <v>10.098522167487685</v>
      </c>
      <c r="AM67" s="83">
        <f t="shared" si="53"/>
        <v>2.8852920478536244</v>
      </c>
      <c r="AN67" s="83">
        <f t="shared" si="53"/>
        <v>0.56298381421534127</v>
      </c>
      <c r="AO67" s="83" t="e">
        <f t="shared" si="53"/>
        <v>#N/A</v>
      </c>
      <c r="AP67" s="80">
        <f t="shared" si="53"/>
        <v>100</v>
      </c>
    </row>
    <row r="68" spans="1:43" s="124" customFormat="1" ht="15" customHeight="1" x14ac:dyDescent="0.2">
      <c r="A68" s="268"/>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91"/>
      <c r="AB68" s="81" t="str">
        <f t="shared" si="40"/>
        <v>Somerset</v>
      </c>
      <c r="AC68" s="80">
        <v>14</v>
      </c>
      <c r="AD68" s="81" t="str">
        <f t="shared" si="41"/>
        <v>SomersetProportion (%)</v>
      </c>
      <c r="AE68" s="636" t="b">
        <f t="shared" si="13"/>
        <v>0</v>
      </c>
      <c r="AF68" s="83">
        <f t="shared" ref="AF68:AP68" si="54">IF(ISERROR(AF22/$AP22*100),NA(),AF22/$AP22*100)</f>
        <v>12.9997906635964</v>
      </c>
      <c r="AG68" s="83">
        <f t="shared" si="54"/>
        <v>19.112413648733515</v>
      </c>
      <c r="AH68" s="83">
        <f t="shared" si="54"/>
        <v>14.025539041239272</v>
      </c>
      <c r="AI68" s="83">
        <f t="shared" si="54"/>
        <v>1.2769520619635755</v>
      </c>
      <c r="AJ68" s="83">
        <f t="shared" si="54"/>
        <v>13.355662549717396</v>
      </c>
      <c r="AK68" s="83">
        <f t="shared" si="54"/>
        <v>27.967343521038305</v>
      </c>
      <c r="AL68" s="83">
        <f t="shared" si="54"/>
        <v>2.8469750889679712</v>
      </c>
      <c r="AM68" s="83">
        <f t="shared" si="54"/>
        <v>4.4169981159723672</v>
      </c>
      <c r="AN68" s="83">
        <f t="shared" si="54"/>
        <v>3.9983253087711952</v>
      </c>
      <c r="AO68" s="83">
        <f t="shared" si="54"/>
        <v>0</v>
      </c>
      <c r="AP68" s="80">
        <f t="shared" si="54"/>
        <v>100</v>
      </c>
    </row>
    <row r="69" spans="1:43" s="124" customFormat="1" ht="15.75" x14ac:dyDescent="0.2">
      <c r="A69" s="269"/>
      <c r="B69" s="846" t="s">
        <v>81</v>
      </c>
      <c r="C69" s="263"/>
      <c r="D69" s="44"/>
      <c r="E69" s="44"/>
      <c r="F69" s="44"/>
      <c r="G69" s="44"/>
      <c r="H69" s="44"/>
      <c r="I69" s="44"/>
      <c r="J69" s="44"/>
      <c r="K69" s="44"/>
      <c r="L69" s="37"/>
      <c r="M69" s="37"/>
      <c r="N69" s="37"/>
      <c r="O69" s="42"/>
      <c r="P69" s="37"/>
      <c r="Q69" s="37"/>
      <c r="R69" s="37"/>
      <c r="S69" s="37"/>
      <c r="T69" s="37"/>
      <c r="U69" s="37"/>
      <c r="V69" s="37"/>
      <c r="W69" s="239"/>
      <c r="X69" s="250"/>
      <c r="Y69" s="133"/>
      <c r="Z69" s="191"/>
      <c r="AB69" s="81" t="str">
        <f t="shared" si="40"/>
        <v>Southampton</v>
      </c>
      <c r="AC69" s="80">
        <v>15</v>
      </c>
      <c r="AD69" s="81" t="str">
        <f t="shared" si="41"/>
        <v>SouthamptonProportion (%)</v>
      </c>
      <c r="AE69" s="636" t="b">
        <f t="shared" si="13"/>
        <v>0</v>
      </c>
      <c r="AF69" s="83">
        <f t="shared" ref="AF69:AP69" si="55">IF(ISERROR(AF23/$AP23*100),NA(),AF23/$AP23*100)</f>
        <v>3.2194480946123525</v>
      </c>
      <c r="AG69" s="83">
        <f t="shared" si="55"/>
        <v>26.379763469119577</v>
      </c>
      <c r="AH69" s="83">
        <f t="shared" si="55"/>
        <v>12.253613666228647</v>
      </c>
      <c r="AI69" s="83">
        <f t="shared" si="55"/>
        <v>2.1024967148488831</v>
      </c>
      <c r="AJ69" s="83">
        <f t="shared" si="55"/>
        <v>17.608409986859396</v>
      </c>
      <c r="AK69" s="83">
        <f t="shared" si="55"/>
        <v>26.248357424441526</v>
      </c>
      <c r="AL69" s="83">
        <f t="shared" si="55"/>
        <v>1.5440210249671484</v>
      </c>
      <c r="AM69" s="83">
        <f t="shared" si="55"/>
        <v>6.8988173455978981</v>
      </c>
      <c r="AN69" s="83">
        <f t="shared" si="55"/>
        <v>2.9894875164257555</v>
      </c>
      <c r="AO69" s="83">
        <f t="shared" si="55"/>
        <v>0.75558475689881732</v>
      </c>
      <c r="AP69" s="80">
        <f t="shared" si="55"/>
        <v>100</v>
      </c>
      <c r="AQ69" s="116"/>
    </row>
    <row r="70" spans="1:43" ht="5.25" customHeight="1" x14ac:dyDescent="0.2">
      <c r="A70" s="269"/>
      <c r="B70" s="847"/>
      <c r="C70" s="264"/>
      <c r="D70" s="37"/>
      <c r="E70" s="37"/>
      <c r="F70" s="37"/>
      <c r="G70" s="37"/>
      <c r="H70" s="37"/>
      <c r="I70" s="37"/>
      <c r="J70" s="37"/>
      <c r="K70" s="37"/>
      <c r="L70" s="37"/>
      <c r="M70" s="37"/>
      <c r="N70" s="37"/>
      <c r="O70" s="42"/>
      <c r="P70" s="37"/>
      <c r="Q70" s="37"/>
      <c r="R70" s="37"/>
      <c r="S70" s="37"/>
      <c r="T70" s="37"/>
      <c r="U70" s="37"/>
      <c r="V70" s="37"/>
      <c r="W70" s="239"/>
      <c r="X70" s="250"/>
      <c r="Y70" s="133"/>
      <c r="Z70" s="189"/>
      <c r="AA70" s="116"/>
      <c r="AB70" s="81" t="str">
        <f t="shared" si="40"/>
        <v>Surrey</v>
      </c>
      <c r="AC70" s="80">
        <v>16</v>
      </c>
      <c r="AD70" s="81" t="str">
        <f t="shared" si="41"/>
        <v>SurreyProportion (%)</v>
      </c>
      <c r="AE70" s="636" t="b">
        <f t="shared" si="13"/>
        <v>0</v>
      </c>
      <c r="AF70" s="83">
        <f t="shared" ref="AF70:AP70" si="56">IF(ISERROR(AF24/$AP24*100),NA(),AF24/$AP24*100)</f>
        <v>5.4970459799640379</v>
      </c>
      <c r="AG70" s="83">
        <f t="shared" si="56"/>
        <v>18.67454405342923</v>
      </c>
      <c r="AH70" s="83">
        <f t="shared" si="56"/>
        <v>13.888175357479234</v>
      </c>
      <c r="AI70" s="83">
        <f t="shared" si="56"/>
        <v>1.0103604760681566</v>
      </c>
      <c r="AJ70" s="83">
        <f t="shared" si="56"/>
        <v>9.2987413305933728</v>
      </c>
      <c r="AK70" s="83">
        <f t="shared" si="56"/>
        <v>39.635242743385561</v>
      </c>
      <c r="AL70" s="83">
        <f t="shared" si="56"/>
        <v>3.0910180666152924</v>
      </c>
      <c r="AM70" s="83">
        <f t="shared" si="56"/>
        <v>7.0810857093929274</v>
      </c>
      <c r="AN70" s="83">
        <f t="shared" si="56"/>
        <v>1.8237862830721807</v>
      </c>
      <c r="AO70" s="83">
        <f t="shared" si="56"/>
        <v>0</v>
      </c>
      <c r="AP70" s="80">
        <f t="shared" si="56"/>
        <v>100</v>
      </c>
    </row>
    <row r="71" spans="1:43" ht="12.75" x14ac:dyDescent="0.2">
      <c r="A71" s="269"/>
      <c r="B71" s="843" t="s">
        <v>80</v>
      </c>
      <c r="C71" s="843"/>
      <c r="D71" s="844"/>
      <c r="E71" s="844"/>
      <c r="F71" s="844"/>
      <c r="G71" s="844"/>
      <c r="H71" s="844"/>
      <c r="I71" s="844"/>
      <c r="J71" s="844"/>
      <c r="K71" s="844"/>
      <c r="L71" s="844"/>
      <c r="M71" s="37"/>
      <c r="N71" s="37"/>
      <c r="O71" s="42"/>
      <c r="P71" s="37"/>
      <c r="Q71" s="37"/>
      <c r="R71" s="37"/>
      <c r="S71" s="37"/>
      <c r="T71" s="37"/>
      <c r="U71" s="37"/>
      <c r="V71" s="37"/>
      <c r="W71" s="239"/>
      <c r="X71" s="250"/>
      <c r="Y71" s="133"/>
      <c r="Z71" s="189"/>
      <c r="AA71" s="116"/>
      <c r="AB71" s="81" t="str">
        <f t="shared" si="40"/>
        <v>Swindon</v>
      </c>
      <c r="AC71" s="80">
        <v>17</v>
      </c>
      <c r="AD71" s="81" t="str">
        <f t="shared" si="41"/>
        <v>SwindonProportion (%)</v>
      </c>
      <c r="AE71" s="636" t="b">
        <f t="shared" si="13"/>
        <v>0</v>
      </c>
      <c r="AF71" s="83">
        <f t="shared" ref="AF71:AP71" si="57">IF(ISERROR(AF25/$AP25*100),NA(),AF25/$AP25*100)</f>
        <v>7.2823568354849391</v>
      </c>
      <c r="AG71" s="83">
        <f t="shared" si="57"/>
        <v>20.820920225091029</v>
      </c>
      <c r="AH71" s="83">
        <f t="shared" si="57"/>
        <v>8.7719298245614024</v>
      </c>
      <c r="AI71" s="83">
        <f t="shared" si="57"/>
        <v>1.0923535253227408</v>
      </c>
      <c r="AJ71" s="83">
        <f t="shared" si="57"/>
        <v>8.8050314465408803</v>
      </c>
      <c r="AK71" s="83">
        <f t="shared" si="57"/>
        <v>37.14001986097319</v>
      </c>
      <c r="AL71" s="83">
        <f t="shared" si="57"/>
        <v>2.1847070506454815</v>
      </c>
      <c r="AM71" s="83">
        <f t="shared" si="57"/>
        <v>5.9582919563058594</v>
      </c>
      <c r="AN71" s="83">
        <f t="shared" si="57"/>
        <v>2.5488248924197285</v>
      </c>
      <c r="AO71" s="83">
        <f t="shared" si="57"/>
        <v>5.3955643826547499</v>
      </c>
      <c r="AP71" s="80">
        <f t="shared" si="57"/>
        <v>100</v>
      </c>
      <c r="AQ71" s="118"/>
    </row>
    <row r="72" spans="1:43" s="118" customFormat="1" ht="12.75" x14ac:dyDescent="0.2">
      <c r="A72" s="269"/>
      <c r="B72" s="843"/>
      <c r="C72" s="843"/>
      <c r="D72" s="844"/>
      <c r="E72" s="844"/>
      <c r="F72" s="844"/>
      <c r="G72" s="844"/>
      <c r="H72" s="844"/>
      <c r="I72" s="844"/>
      <c r="J72" s="844"/>
      <c r="K72" s="844"/>
      <c r="L72" s="844"/>
      <c r="M72" s="37"/>
      <c r="N72" s="37"/>
      <c r="O72" s="42"/>
      <c r="P72" s="37"/>
      <c r="Q72" s="37"/>
      <c r="R72" s="37"/>
      <c r="S72" s="37"/>
      <c r="T72" s="37"/>
      <c r="U72" s="37"/>
      <c r="V72" s="37"/>
      <c r="W72" s="239"/>
      <c r="X72" s="250"/>
      <c r="Y72" s="133"/>
      <c r="Z72" s="189"/>
      <c r="AB72" s="81" t="str">
        <f t="shared" si="40"/>
        <v>Torbay</v>
      </c>
      <c r="AC72" s="80">
        <v>18</v>
      </c>
      <c r="AD72" s="81" t="str">
        <f t="shared" si="41"/>
        <v>TorbayProportion (%)</v>
      </c>
      <c r="AE72" s="636" t="b">
        <f t="shared" si="13"/>
        <v>0</v>
      </c>
      <c r="AF72" s="83">
        <f t="shared" ref="AF72:AP72" si="58">IF(ISERROR(AF26/$AP26*100),NA(),AF26/$AP26*100)</f>
        <v>7.858910891089109</v>
      </c>
      <c r="AG72" s="83">
        <f t="shared" si="58"/>
        <v>24.195544554455445</v>
      </c>
      <c r="AH72" s="83">
        <f t="shared" si="58"/>
        <v>10.024752475247526</v>
      </c>
      <c r="AI72" s="83">
        <f t="shared" si="58"/>
        <v>1.2376237623762376</v>
      </c>
      <c r="AJ72" s="83">
        <f t="shared" si="58"/>
        <v>22.896039603960396</v>
      </c>
      <c r="AK72" s="83">
        <f t="shared" si="58"/>
        <v>21.720297029702969</v>
      </c>
      <c r="AL72" s="83">
        <f t="shared" si="58"/>
        <v>1.1757425742574257</v>
      </c>
      <c r="AM72" s="83">
        <f t="shared" si="58"/>
        <v>5.6311881188118811</v>
      </c>
      <c r="AN72" s="83">
        <f t="shared" si="58"/>
        <v>2.722772277227723</v>
      </c>
      <c r="AO72" s="83">
        <f t="shared" si="58"/>
        <v>2.5371287128712874</v>
      </c>
      <c r="AP72" s="80">
        <f t="shared" si="58"/>
        <v>100</v>
      </c>
      <c r="AQ72" s="116"/>
    </row>
    <row r="73" spans="1:43" x14ac:dyDescent="0.2">
      <c r="A73" s="269"/>
      <c r="B73" s="843" t="s">
        <v>73</v>
      </c>
      <c r="C73" s="843"/>
      <c r="D73" s="844"/>
      <c r="E73" s="844"/>
      <c r="F73" s="844"/>
      <c r="G73" s="844"/>
      <c r="H73" s="844"/>
      <c r="I73" s="844"/>
      <c r="J73" s="844"/>
      <c r="K73" s="844"/>
      <c r="L73" s="844"/>
      <c r="M73" s="44"/>
      <c r="N73" s="44"/>
      <c r="O73" s="44"/>
      <c r="P73" s="44"/>
      <c r="Q73" s="44"/>
      <c r="R73" s="44"/>
      <c r="S73" s="44"/>
      <c r="T73" s="44"/>
      <c r="U73" s="44"/>
      <c r="V73" s="44"/>
      <c r="W73" s="239"/>
      <c r="X73" s="250"/>
      <c r="Y73" s="133"/>
      <c r="Z73" s="189"/>
      <c r="AA73" s="116"/>
      <c r="AB73" s="81" t="str">
        <f t="shared" si="40"/>
        <v>West Berkshire</v>
      </c>
      <c r="AC73" s="80">
        <v>19</v>
      </c>
      <c r="AD73" s="81" t="str">
        <f t="shared" si="41"/>
        <v>West BerkshireProportion (%)</v>
      </c>
      <c r="AE73" s="636" t="b">
        <f t="shared" si="13"/>
        <v>0</v>
      </c>
      <c r="AF73" s="83">
        <f t="shared" ref="AF73:AP73" si="59">IF(ISERROR(AF27/$AP27*100),NA(),AF27/$AP27*100)</f>
        <v>8.1113801452784511</v>
      </c>
      <c r="AG73" s="83">
        <f t="shared" si="59"/>
        <v>20.762711864406779</v>
      </c>
      <c r="AH73" s="83">
        <f t="shared" si="59"/>
        <v>7.9297820823244543</v>
      </c>
      <c r="AI73" s="83">
        <f t="shared" si="59"/>
        <v>2.1186440677966099</v>
      </c>
      <c r="AJ73" s="83">
        <f t="shared" si="59"/>
        <v>24.818401937046005</v>
      </c>
      <c r="AK73" s="83">
        <f t="shared" si="59"/>
        <v>28.329297820823246</v>
      </c>
      <c r="AL73" s="83">
        <f t="shared" si="59"/>
        <v>2.8450363196125905</v>
      </c>
      <c r="AM73" s="83">
        <f t="shared" si="59"/>
        <v>4.0556900726392255</v>
      </c>
      <c r="AN73" s="83">
        <f t="shared" si="59"/>
        <v>1.0290556900726393</v>
      </c>
      <c r="AO73" s="83">
        <f t="shared" si="59"/>
        <v>0</v>
      </c>
      <c r="AP73" s="80">
        <f t="shared" si="59"/>
        <v>100</v>
      </c>
    </row>
    <row r="74" spans="1:43" ht="12.75" x14ac:dyDescent="0.2">
      <c r="A74" s="269"/>
      <c r="B74" s="843"/>
      <c r="C74" s="843"/>
      <c r="D74" s="844"/>
      <c r="E74" s="844"/>
      <c r="F74" s="844"/>
      <c r="G74" s="844"/>
      <c r="H74" s="844"/>
      <c r="I74" s="844"/>
      <c r="J74" s="844"/>
      <c r="K74" s="844"/>
      <c r="L74" s="844"/>
      <c r="M74" s="37"/>
      <c r="N74" s="37"/>
      <c r="O74" s="42"/>
      <c r="P74" s="37"/>
      <c r="Q74" s="37"/>
      <c r="R74" s="37"/>
      <c r="S74" s="37"/>
      <c r="T74" s="37"/>
      <c r="U74" s="37"/>
      <c r="V74" s="37"/>
      <c r="W74" s="239"/>
      <c r="X74" s="250"/>
      <c r="Y74" s="133"/>
      <c r="Z74" s="190"/>
      <c r="AA74" s="116"/>
      <c r="AB74" s="81" t="str">
        <f t="shared" si="40"/>
        <v>West Sussex</v>
      </c>
      <c r="AC74" s="80">
        <v>20</v>
      </c>
      <c r="AD74" s="81" t="str">
        <f t="shared" si="41"/>
        <v>West SussexProportion (%)</v>
      </c>
      <c r="AE74" s="636" t="b">
        <f t="shared" ref="AE74:AE77" si="60">IF(AB74=$AA$6,1)</f>
        <v>0</v>
      </c>
      <c r="AF74" s="83">
        <f t="shared" ref="AF74:AP74" si="61">IF(ISERROR(AF28/$AP28*100),NA(),AF28/$AP28*100)</f>
        <v>24.150554856423749</v>
      </c>
      <c r="AG74" s="83">
        <f t="shared" si="61"/>
        <v>17.778286237272624</v>
      </c>
      <c r="AH74" s="83">
        <f t="shared" si="61"/>
        <v>11.41745795675552</v>
      </c>
      <c r="AI74" s="83">
        <f t="shared" si="61"/>
        <v>1.372840636082828</v>
      </c>
      <c r="AJ74" s="83">
        <f t="shared" si="61"/>
        <v>7.5735041757236017</v>
      </c>
      <c r="AK74" s="83">
        <f t="shared" si="61"/>
        <v>30.774510925523398</v>
      </c>
      <c r="AL74" s="83">
        <f t="shared" si="61"/>
        <v>3.5465049765473058</v>
      </c>
      <c r="AM74" s="83">
        <f t="shared" si="61"/>
        <v>0.44617320672691912</v>
      </c>
      <c r="AN74" s="83">
        <f t="shared" si="61"/>
        <v>0</v>
      </c>
      <c r="AO74" s="83">
        <f t="shared" si="61"/>
        <v>2.9401670289440567</v>
      </c>
      <c r="AP74" s="80">
        <f t="shared" si="61"/>
        <v>100</v>
      </c>
    </row>
    <row r="75" spans="1:43" ht="12.75" x14ac:dyDescent="0.2">
      <c r="A75" s="269"/>
      <c r="B75" s="843" t="s">
        <v>23</v>
      </c>
      <c r="C75" s="843"/>
      <c r="D75" s="844"/>
      <c r="E75" s="844"/>
      <c r="F75" s="844"/>
      <c r="G75" s="844"/>
      <c r="H75" s="844"/>
      <c r="I75" s="844"/>
      <c r="J75" s="844"/>
      <c r="K75" s="844"/>
      <c r="L75" s="844"/>
      <c r="M75" s="37"/>
      <c r="N75" s="37"/>
      <c r="O75" s="42"/>
      <c r="P75" s="37"/>
      <c r="Q75" s="37"/>
      <c r="R75" s="37"/>
      <c r="S75" s="37"/>
      <c r="T75" s="37"/>
      <c r="U75" s="37"/>
      <c r="V75" s="37"/>
      <c r="W75" s="239"/>
      <c r="X75" s="250"/>
      <c r="Y75" s="133"/>
      <c r="Z75" s="189"/>
      <c r="AA75" s="116"/>
      <c r="AB75" s="81" t="str">
        <f t="shared" si="40"/>
        <v>Windsor &amp; Maidenhead</v>
      </c>
      <c r="AC75" s="80">
        <v>21</v>
      </c>
      <c r="AD75" s="81" t="str">
        <f t="shared" si="41"/>
        <v>Windsor &amp; MaidenheadProportion (%)</v>
      </c>
      <c r="AE75" s="636" t="b">
        <f t="shared" si="60"/>
        <v>0</v>
      </c>
      <c r="AF75" s="83">
        <f t="shared" ref="AF75:AP75" si="62">IF(ISERROR(AF29/$AP29*100),NA(),AF29/$AP29*100)</f>
        <v>3.737373737373737</v>
      </c>
      <c r="AG75" s="83">
        <f t="shared" si="62"/>
        <v>16.666666666666664</v>
      </c>
      <c r="AH75" s="83">
        <f t="shared" si="62"/>
        <v>7.1717171717171722</v>
      </c>
      <c r="AI75" s="83" t="e">
        <f t="shared" si="62"/>
        <v>#N/A</v>
      </c>
      <c r="AJ75" s="83">
        <f t="shared" si="62"/>
        <v>41.414141414141412</v>
      </c>
      <c r="AK75" s="83">
        <f t="shared" si="62"/>
        <v>27.676767676767678</v>
      </c>
      <c r="AL75" s="83">
        <f t="shared" si="62"/>
        <v>0.80808080808080807</v>
      </c>
      <c r="AM75" s="83">
        <f t="shared" si="62"/>
        <v>1.8181818181818181</v>
      </c>
      <c r="AN75" s="83" t="e">
        <f t="shared" si="62"/>
        <v>#N/A</v>
      </c>
      <c r="AO75" s="83">
        <f t="shared" si="62"/>
        <v>0.70707070707070707</v>
      </c>
      <c r="AP75" s="80">
        <f t="shared" si="62"/>
        <v>100</v>
      </c>
    </row>
    <row r="76" spans="1:43" ht="12.75" x14ac:dyDescent="0.2">
      <c r="A76" s="269"/>
      <c r="B76" s="843"/>
      <c r="C76" s="843"/>
      <c r="D76" s="844"/>
      <c r="E76" s="844"/>
      <c r="F76" s="844"/>
      <c r="G76" s="844"/>
      <c r="H76" s="844"/>
      <c r="I76" s="844"/>
      <c r="J76" s="844"/>
      <c r="K76" s="844"/>
      <c r="L76" s="844"/>
      <c r="M76" s="37"/>
      <c r="N76" s="37"/>
      <c r="O76" s="42"/>
      <c r="P76" s="37"/>
      <c r="Q76" s="37"/>
      <c r="R76" s="37"/>
      <c r="S76" s="37"/>
      <c r="T76" s="37"/>
      <c r="U76" s="37"/>
      <c r="V76" s="88"/>
      <c r="W76" s="239"/>
      <c r="X76" s="250"/>
      <c r="Y76" s="133"/>
      <c r="Z76" s="191"/>
      <c r="AA76" s="116"/>
      <c r="AB76" s="81" t="str">
        <f t="shared" si="40"/>
        <v>Wokingham</v>
      </c>
      <c r="AC76" s="80">
        <v>22</v>
      </c>
      <c r="AD76" s="81" t="str">
        <f t="shared" si="41"/>
        <v>WokinghamProportion (%)</v>
      </c>
      <c r="AE76" s="636" t="b">
        <f t="shared" si="60"/>
        <v>0</v>
      </c>
      <c r="AF76" s="83">
        <f t="shared" ref="AF76:AP76" si="63">IF(ISERROR(AF30/$AP30*100),NA(),AF30/$AP30*100)</f>
        <v>10.143329658213892</v>
      </c>
      <c r="AG76" s="83">
        <f t="shared" si="63"/>
        <v>17.420066152149946</v>
      </c>
      <c r="AH76" s="83">
        <f t="shared" si="63"/>
        <v>14.222712238147739</v>
      </c>
      <c r="AI76" s="83">
        <f t="shared" si="63"/>
        <v>1.1025358324145533</v>
      </c>
      <c r="AJ76" s="83">
        <f t="shared" si="63"/>
        <v>10.694597574421168</v>
      </c>
      <c r="AK76" s="83">
        <f t="shared" si="63"/>
        <v>36.604189636163177</v>
      </c>
      <c r="AL76" s="83">
        <f t="shared" si="63"/>
        <v>5.6229327453142224</v>
      </c>
      <c r="AM76" s="83">
        <f t="shared" si="63"/>
        <v>1.9845644983461963</v>
      </c>
      <c r="AN76" s="83">
        <f t="shared" si="63"/>
        <v>2.2050716648291067</v>
      </c>
      <c r="AO76" s="83">
        <f t="shared" si="63"/>
        <v>0</v>
      </c>
      <c r="AP76" s="80">
        <f t="shared" si="63"/>
        <v>100</v>
      </c>
    </row>
    <row r="77" spans="1:43" ht="12.75" x14ac:dyDescent="0.2">
      <c r="A77" s="269"/>
      <c r="B77" s="843" t="s">
        <v>77</v>
      </c>
      <c r="C77" s="843"/>
      <c r="D77" s="844"/>
      <c r="E77" s="844"/>
      <c r="F77" s="844"/>
      <c r="G77" s="844"/>
      <c r="H77" s="844"/>
      <c r="I77" s="844"/>
      <c r="J77" s="844"/>
      <c r="K77" s="844"/>
      <c r="L77" s="844"/>
      <c r="M77" s="37"/>
      <c r="N77" s="37"/>
      <c r="O77" s="42"/>
      <c r="P77" s="37"/>
      <c r="Q77" s="37"/>
      <c r="R77" s="37"/>
      <c r="S77" s="37"/>
      <c r="T77" s="37"/>
      <c r="U77" s="37"/>
      <c r="V77" s="88"/>
      <c r="W77" s="239"/>
      <c r="X77" s="250"/>
      <c r="Y77" s="133"/>
      <c r="Z77" s="191"/>
      <c r="AA77" s="116"/>
      <c r="AB77" s="81" t="str">
        <f t="shared" si="40"/>
        <v>South East</v>
      </c>
      <c r="AC77" s="80">
        <v>23</v>
      </c>
      <c r="AD77" s="81" t="str">
        <f t="shared" si="41"/>
        <v>South EastProportion (%)</v>
      </c>
      <c r="AE77" s="636" t="b">
        <f t="shared" si="60"/>
        <v>0</v>
      </c>
      <c r="AF77" s="83">
        <f t="shared" ref="AF77:AP77" si="64">IF(ISERROR(AF31/$AP31*100),NA(),AF31/$AP31*100)</f>
        <v>9.5033607169529493</v>
      </c>
      <c r="AG77" s="83">
        <f t="shared" si="64"/>
        <v>20.612397311426438</v>
      </c>
      <c r="AH77" s="83">
        <f t="shared" si="64"/>
        <v>12.864077669902912</v>
      </c>
      <c r="AI77" s="83">
        <f t="shared" si="64"/>
        <v>1.446975354742345</v>
      </c>
      <c r="AJ77" s="83">
        <f t="shared" si="64"/>
        <v>12.117251680358477</v>
      </c>
      <c r="AK77" s="83">
        <f t="shared" si="64"/>
        <v>30.563853622106052</v>
      </c>
      <c r="AL77" s="83">
        <f t="shared" si="64"/>
        <v>3.3887229275578785</v>
      </c>
      <c r="AM77" s="83">
        <f t="shared" si="64"/>
        <v>6.6000746825989536</v>
      </c>
      <c r="AN77" s="83">
        <f t="shared" si="64"/>
        <v>1.820388349514563</v>
      </c>
      <c r="AO77" s="83">
        <f t="shared" si="64"/>
        <v>1.0828976848394325</v>
      </c>
      <c r="AP77" s="80">
        <f t="shared" si="64"/>
        <v>100</v>
      </c>
    </row>
    <row r="78" spans="1:43" ht="12.75" x14ac:dyDescent="0.2">
      <c r="A78" s="269"/>
      <c r="B78" s="843"/>
      <c r="C78" s="843"/>
      <c r="D78" s="844"/>
      <c r="E78" s="844"/>
      <c r="F78" s="844"/>
      <c r="G78" s="844"/>
      <c r="H78" s="844"/>
      <c r="I78" s="844"/>
      <c r="J78" s="844"/>
      <c r="K78" s="844"/>
      <c r="L78" s="844"/>
      <c r="M78" s="37"/>
      <c r="N78" s="37"/>
      <c r="O78" s="42"/>
      <c r="P78" s="37"/>
      <c r="Q78" s="37"/>
      <c r="R78" s="37"/>
      <c r="S78" s="37"/>
      <c r="T78" s="37"/>
      <c r="U78" s="37"/>
      <c r="V78" s="88"/>
      <c r="W78" s="239"/>
      <c r="X78" s="250"/>
      <c r="Y78" s="133"/>
      <c r="Z78" s="191"/>
      <c r="AA78" s="116"/>
      <c r="AB78" s="922" t="s">
        <v>94</v>
      </c>
      <c r="AC78" s="124">
        <v>0.5</v>
      </c>
      <c r="AD78" s="286" t="e">
        <f>IF(V5="Number",NA(),D31)</f>
        <v>#N/A</v>
      </c>
      <c r="AM78" s="275"/>
      <c r="AN78" s="275"/>
      <c r="AO78" s="275"/>
    </row>
    <row r="79" spans="1:43" ht="12.75" customHeight="1" x14ac:dyDescent="0.2">
      <c r="A79" s="269"/>
      <c r="B79" s="843" t="s">
        <v>62</v>
      </c>
      <c r="C79" s="843"/>
      <c r="D79" s="844"/>
      <c r="E79" s="844"/>
      <c r="F79" s="844"/>
      <c r="G79" s="844"/>
      <c r="H79" s="844"/>
      <c r="I79" s="844"/>
      <c r="J79" s="844"/>
      <c r="K79" s="844"/>
      <c r="L79" s="844"/>
      <c r="M79" s="37"/>
      <c r="N79" s="37"/>
      <c r="O79" s="42"/>
      <c r="P79" s="37"/>
      <c r="Q79" s="37"/>
      <c r="R79" s="37"/>
      <c r="S79" s="37"/>
      <c r="T79" s="37"/>
      <c r="U79" s="37"/>
      <c r="V79" s="37"/>
      <c r="W79" s="239"/>
      <c r="X79" s="250"/>
      <c r="Y79" s="133"/>
      <c r="Z79" s="191"/>
      <c r="AA79" s="116"/>
      <c r="AB79" s="924"/>
      <c r="AC79" s="124">
        <v>23.5</v>
      </c>
      <c r="AD79" s="287" t="e">
        <f>AD78</f>
        <v>#N/A</v>
      </c>
      <c r="AM79" s="275"/>
      <c r="AN79" s="275"/>
      <c r="AO79" s="275"/>
    </row>
    <row r="80" spans="1:43" ht="12.75" x14ac:dyDescent="0.2">
      <c r="A80" s="269"/>
      <c r="B80" s="843"/>
      <c r="C80" s="843"/>
      <c r="D80" s="844"/>
      <c r="E80" s="844"/>
      <c r="F80" s="844"/>
      <c r="G80" s="844"/>
      <c r="H80" s="844"/>
      <c r="I80" s="844"/>
      <c r="J80" s="844"/>
      <c r="K80" s="844"/>
      <c r="L80" s="844"/>
      <c r="M80" s="37"/>
      <c r="N80" s="37"/>
      <c r="O80" s="42"/>
      <c r="P80" s="37"/>
      <c r="Q80" s="37"/>
      <c r="R80" s="37"/>
      <c r="S80" s="37"/>
      <c r="T80" s="37"/>
      <c r="U80" s="37"/>
      <c r="V80" s="37"/>
      <c r="W80" s="239"/>
      <c r="X80" s="250"/>
      <c r="Y80" s="133"/>
      <c r="Z80" s="191"/>
      <c r="AA80" s="116"/>
      <c r="AB80" s="922" t="s">
        <v>55</v>
      </c>
      <c r="AC80" s="124">
        <v>0.5</v>
      </c>
      <c r="AD80" s="286" t="e">
        <f>IF($V$5="Number",NA(),F31)</f>
        <v>#N/A</v>
      </c>
      <c r="AH80" s="280"/>
      <c r="AI80" s="280"/>
      <c r="AJ80" s="280"/>
      <c r="AK80" s="280"/>
      <c r="AL80" s="280"/>
      <c r="AM80" s="275"/>
      <c r="AN80" s="275"/>
      <c r="AO80" s="275"/>
      <c r="AP80" s="118"/>
    </row>
    <row r="81" spans="1:43" ht="12.75" x14ac:dyDescent="0.2">
      <c r="A81" s="269"/>
      <c r="B81" s="843" t="s">
        <v>33</v>
      </c>
      <c r="C81" s="843"/>
      <c r="D81" s="844"/>
      <c r="E81" s="844"/>
      <c r="F81" s="844"/>
      <c r="G81" s="844"/>
      <c r="H81" s="844"/>
      <c r="I81" s="844"/>
      <c r="J81" s="844"/>
      <c r="K81" s="844"/>
      <c r="L81" s="844"/>
      <c r="M81" s="37"/>
      <c r="N81" s="37"/>
      <c r="O81" s="42"/>
      <c r="P81" s="37"/>
      <c r="Q81" s="37"/>
      <c r="R81" s="37"/>
      <c r="S81" s="37"/>
      <c r="T81" s="37"/>
      <c r="U81" s="37"/>
      <c r="V81" s="37"/>
      <c r="W81" s="239"/>
      <c r="X81" s="250"/>
      <c r="Y81" s="133"/>
      <c r="Z81" s="191"/>
      <c r="AA81" s="116"/>
      <c r="AB81" s="924"/>
      <c r="AC81" s="124">
        <f>$AC$79</f>
        <v>23.5</v>
      </c>
      <c r="AD81" s="287" t="e">
        <f>AD80</f>
        <v>#N/A</v>
      </c>
      <c r="AE81" s="288"/>
      <c r="AF81" s="289"/>
      <c r="AG81" s="289"/>
      <c r="AM81" s="275"/>
      <c r="AN81" s="275"/>
      <c r="AO81" s="275"/>
    </row>
    <row r="82" spans="1:43" ht="12.75" x14ac:dyDescent="0.2">
      <c r="A82" s="269"/>
      <c r="B82" s="843"/>
      <c r="C82" s="843"/>
      <c r="D82" s="844"/>
      <c r="E82" s="844"/>
      <c r="F82" s="844"/>
      <c r="G82" s="844"/>
      <c r="H82" s="844"/>
      <c r="I82" s="844"/>
      <c r="J82" s="844"/>
      <c r="K82" s="844"/>
      <c r="L82" s="844"/>
      <c r="M82" s="37"/>
      <c r="N82" s="37"/>
      <c r="O82" s="42"/>
      <c r="P82" s="37"/>
      <c r="Q82" s="37"/>
      <c r="R82" s="37"/>
      <c r="S82" s="37"/>
      <c r="T82" s="37"/>
      <c r="U82" s="37"/>
      <c r="V82" s="37"/>
      <c r="W82" s="239"/>
      <c r="X82" s="250"/>
      <c r="Y82" s="133"/>
      <c r="Z82" s="191"/>
      <c r="AA82" s="116"/>
      <c r="AB82" s="922" t="s">
        <v>110</v>
      </c>
      <c r="AC82" s="124">
        <v>0.5</v>
      </c>
      <c r="AD82" s="286" t="e">
        <f>IF($V$5="Number",NA(),H$31)</f>
        <v>#N/A</v>
      </c>
      <c r="AH82" s="280"/>
      <c r="AI82" s="280"/>
      <c r="AJ82" s="280"/>
      <c r="AK82" s="280"/>
      <c r="AL82" s="280"/>
      <c r="AM82" s="275"/>
      <c r="AN82" s="275"/>
      <c r="AO82" s="275"/>
      <c r="AP82" s="138"/>
    </row>
    <row r="83" spans="1:43" ht="12.75" x14ac:dyDescent="0.2">
      <c r="A83" s="269"/>
      <c r="B83" s="843" t="s">
        <v>28</v>
      </c>
      <c r="C83" s="843"/>
      <c r="D83" s="844"/>
      <c r="E83" s="844"/>
      <c r="F83" s="844"/>
      <c r="G83" s="844"/>
      <c r="H83" s="844"/>
      <c r="I83" s="844"/>
      <c r="J83" s="844"/>
      <c r="K83" s="844"/>
      <c r="L83" s="844"/>
      <c r="M83" s="37"/>
      <c r="N83" s="37"/>
      <c r="O83" s="42"/>
      <c r="P83" s="37"/>
      <c r="Q83" s="37"/>
      <c r="R83" s="37"/>
      <c r="S83" s="37"/>
      <c r="T83" s="37"/>
      <c r="U83" s="37"/>
      <c r="V83" s="37"/>
      <c r="W83" s="239"/>
      <c r="X83" s="250"/>
      <c r="Y83" s="133"/>
      <c r="Z83" s="191"/>
      <c r="AA83" s="116"/>
      <c r="AB83" s="924"/>
      <c r="AC83" s="124">
        <f>$AC$79</f>
        <v>23.5</v>
      </c>
      <c r="AD83" s="287" t="e">
        <f>AD82</f>
        <v>#N/A</v>
      </c>
      <c r="AE83" s="288"/>
      <c r="AF83" s="289"/>
      <c r="AG83" s="289"/>
      <c r="AM83" s="275"/>
      <c r="AN83" s="275"/>
      <c r="AO83" s="275"/>
      <c r="AP83" s="138"/>
    </row>
    <row r="84" spans="1:43" ht="12.75" x14ac:dyDescent="0.2">
      <c r="A84" s="269"/>
      <c r="B84" s="843"/>
      <c r="C84" s="843"/>
      <c r="D84" s="844"/>
      <c r="E84" s="844"/>
      <c r="F84" s="844"/>
      <c r="G84" s="844"/>
      <c r="H84" s="844"/>
      <c r="I84" s="844"/>
      <c r="J84" s="844"/>
      <c r="K84" s="844"/>
      <c r="L84" s="844"/>
      <c r="M84" s="37"/>
      <c r="N84" s="37"/>
      <c r="O84" s="42"/>
      <c r="P84" s="37"/>
      <c r="Q84" s="37"/>
      <c r="R84" s="37"/>
      <c r="S84" s="37"/>
      <c r="T84" s="37"/>
      <c r="U84" s="37"/>
      <c r="V84" s="37"/>
      <c r="W84" s="239"/>
      <c r="X84" s="250"/>
      <c r="Y84" s="133"/>
      <c r="Z84" s="191"/>
      <c r="AA84" s="116"/>
      <c r="AB84" s="922" t="s">
        <v>56</v>
      </c>
      <c r="AC84" s="124">
        <v>0.5</v>
      </c>
      <c r="AD84" s="286" t="e">
        <f>IF($V$5="Number",NA(),J$31)</f>
        <v>#N/A</v>
      </c>
      <c r="AH84" s="280"/>
      <c r="AI84" s="280"/>
      <c r="AJ84" s="280"/>
      <c r="AK84" s="280"/>
      <c r="AL84" s="280"/>
      <c r="AM84" s="275"/>
      <c r="AN84" s="275"/>
      <c r="AO84" s="275"/>
      <c r="AP84" s="138"/>
    </row>
    <row r="85" spans="1:43" ht="12.75" x14ac:dyDescent="0.2">
      <c r="A85" s="269"/>
      <c r="B85" s="843" t="s">
        <v>37</v>
      </c>
      <c r="C85" s="843"/>
      <c r="D85" s="844"/>
      <c r="E85" s="844"/>
      <c r="F85" s="844"/>
      <c r="G85" s="844"/>
      <c r="H85" s="844"/>
      <c r="I85" s="844"/>
      <c r="J85" s="844"/>
      <c r="K85" s="844"/>
      <c r="L85" s="844"/>
      <c r="M85" s="37"/>
      <c r="N85" s="37"/>
      <c r="O85" s="42"/>
      <c r="P85" s="37"/>
      <c r="Q85" s="37"/>
      <c r="R85" s="37"/>
      <c r="S85" s="37"/>
      <c r="T85" s="37"/>
      <c r="U85" s="37"/>
      <c r="V85" s="37"/>
      <c r="W85" s="239"/>
      <c r="X85" s="250"/>
      <c r="Y85" s="133"/>
      <c r="Z85" s="191"/>
      <c r="AA85" s="116"/>
      <c r="AB85" s="924"/>
      <c r="AC85" s="124">
        <f>$AC$79</f>
        <v>23.5</v>
      </c>
      <c r="AD85" s="287" t="e">
        <f>AD84</f>
        <v>#N/A</v>
      </c>
      <c r="AE85" s="288"/>
      <c r="AF85" s="289"/>
      <c r="AG85" s="289"/>
      <c r="AM85" s="275"/>
      <c r="AN85" s="275"/>
      <c r="AO85" s="275"/>
      <c r="AP85" s="138"/>
      <c r="AQ85" s="124"/>
    </row>
    <row r="86" spans="1:43" s="124" customFormat="1" ht="12.75" x14ac:dyDescent="0.2">
      <c r="A86" s="269"/>
      <c r="B86" s="843"/>
      <c r="C86" s="843"/>
      <c r="D86" s="844"/>
      <c r="E86" s="844"/>
      <c r="F86" s="844"/>
      <c r="G86" s="844"/>
      <c r="H86" s="844"/>
      <c r="I86" s="844"/>
      <c r="J86" s="844"/>
      <c r="K86" s="844"/>
      <c r="L86" s="844"/>
      <c r="M86" s="37"/>
      <c r="N86" s="37"/>
      <c r="O86" s="42"/>
      <c r="P86" s="37"/>
      <c r="Q86" s="37"/>
      <c r="R86" s="37"/>
      <c r="S86" s="37"/>
      <c r="T86" s="37"/>
      <c r="U86" s="37"/>
      <c r="V86" s="37"/>
      <c r="W86" s="239"/>
      <c r="X86" s="250"/>
      <c r="Y86" s="133"/>
      <c r="Z86" s="191"/>
      <c r="AB86" s="922" t="s">
        <v>111</v>
      </c>
      <c r="AC86" s="124">
        <v>0.5</v>
      </c>
      <c r="AD86" s="286" t="e">
        <f>IF($V$5="Number",NA(),L$31)</f>
        <v>#N/A</v>
      </c>
      <c r="AH86" s="280"/>
      <c r="AI86" s="280"/>
      <c r="AJ86" s="280"/>
      <c r="AK86" s="280"/>
      <c r="AL86" s="280"/>
      <c r="AM86" s="275"/>
      <c r="AN86" s="275"/>
      <c r="AO86" s="275"/>
      <c r="AP86" s="138"/>
    </row>
    <row r="87" spans="1:43" s="124" customFormat="1" ht="12.75" x14ac:dyDescent="0.2">
      <c r="A87" s="269"/>
      <c r="B87" s="843" t="s">
        <v>24</v>
      </c>
      <c r="C87" s="843"/>
      <c r="D87" s="844"/>
      <c r="E87" s="844"/>
      <c r="F87" s="844"/>
      <c r="G87" s="844"/>
      <c r="H87" s="844"/>
      <c r="I87" s="844"/>
      <c r="J87" s="844"/>
      <c r="K87" s="844"/>
      <c r="L87" s="844"/>
      <c r="M87" s="37"/>
      <c r="N87" s="37"/>
      <c r="O87" s="42"/>
      <c r="P87" s="37"/>
      <c r="Q87" s="37"/>
      <c r="R87" s="37"/>
      <c r="S87" s="37"/>
      <c r="T87" s="37"/>
      <c r="U87" s="37"/>
      <c r="V87" s="37"/>
      <c r="W87" s="239"/>
      <c r="X87" s="254"/>
      <c r="Y87" s="133"/>
      <c r="Z87" s="191"/>
      <c r="AB87" s="924"/>
      <c r="AC87" s="124">
        <f>$AC$79</f>
        <v>23.5</v>
      </c>
      <c r="AD87" s="287" t="e">
        <f>AD86</f>
        <v>#N/A</v>
      </c>
      <c r="AE87" s="288"/>
      <c r="AF87" s="289"/>
      <c r="AG87" s="289"/>
      <c r="AM87" s="275"/>
      <c r="AN87" s="275"/>
      <c r="AO87" s="275"/>
      <c r="AP87" s="138"/>
    </row>
    <row r="88" spans="1:43" s="124" customFormat="1" ht="12.75" x14ac:dyDescent="0.2">
      <c r="A88" s="195"/>
      <c r="B88" s="843"/>
      <c r="C88" s="843"/>
      <c r="D88" s="844"/>
      <c r="E88" s="844"/>
      <c r="F88" s="844"/>
      <c r="G88" s="844"/>
      <c r="H88" s="844"/>
      <c r="I88" s="844"/>
      <c r="J88" s="844"/>
      <c r="K88" s="844"/>
      <c r="L88" s="844"/>
      <c r="M88" s="37"/>
      <c r="N88" s="37"/>
      <c r="O88" s="42"/>
      <c r="P88" s="37"/>
      <c r="Q88" s="37"/>
      <c r="R88" s="37"/>
      <c r="S88" s="37"/>
      <c r="T88" s="37"/>
      <c r="U88" s="37"/>
      <c r="V88" s="37"/>
      <c r="W88" s="239"/>
      <c r="X88" s="254"/>
      <c r="Y88" s="133"/>
      <c r="Z88" s="191"/>
      <c r="AB88" s="920" t="s">
        <v>29</v>
      </c>
      <c r="AC88" s="124">
        <v>0.5</v>
      </c>
      <c r="AD88" s="286" t="e">
        <f>IF($V$5="Number",NA(),N$31)</f>
        <v>#N/A</v>
      </c>
      <c r="AH88" s="280"/>
      <c r="AI88" s="280"/>
      <c r="AJ88" s="280"/>
      <c r="AK88" s="280"/>
      <c r="AL88" s="280"/>
      <c r="AM88" s="275"/>
      <c r="AN88" s="275"/>
      <c r="AO88" s="275"/>
      <c r="AP88" s="138"/>
    </row>
    <row r="89" spans="1:43" s="124" customFormat="1" ht="12.75" x14ac:dyDescent="0.2">
      <c r="A89" s="195"/>
      <c r="B89" s="843" t="s">
        <v>25</v>
      </c>
      <c r="C89" s="843"/>
      <c r="D89" s="844"/>
      <c r="E89" s="844"/>
      <c r="F89" s="844"/>
      <c r="G89" s="844"/>
      <c r="H89" s="844"/>
      <c r="I89" s="844"/>
      <c r="J89" s="844"/>
      <c r="K89" s="844"/>
      <c r="L89" s="844"/>
      <c r="M89" s="37"/>
      <c r="N89" s="37"/>
      <c r="O89" s="42"/>
      <c r="P89" s="37"/>
      <c r="Q89" s="37"/>
      <c r="R89" s="37"/>
      <c r="S89" s="37"/>
      <c r="T89" s="37"/>
      <c r="U89" s="37"/>
      <c r="V89" s="37"/>
      <c r="W89" s="239"/>
      <c r="X89" s="254"/>
      <c r="Y89" s="133"/>
      <c r="Z89" s="191"/>
      <c r="AB89" s="921"/>
      <c r="AC89" s="124">
        <f>$AC$79</f>
        <v>23.5</v>
      </c>
      <c r="AD89" s="287" t="e">
        <f>AD88</f>
        <v>#N/A</v>
      </c>
      <c r="AH89" s="280"/>
      <c r="AI89" s="280"/>
      <c r="AJ89" s="280"/>
      <c r="AK89" s="280"/>
      <c r="AL89" s="280"/>
      <c r="AM89" s="275"/>
      <c r="AN89" s="275"/>
      <c r="AO89" s="275"/>
      <c r="AP89" s="138"/>
    </row>
    <row r="90" spans="1:43" s="124" customFormat="1" ht="12.75" x14ac:dyDescent="0.2">
      <c r="A90" s="195"/>
      <c r="B90" s="844"/>
      <c r="C90" s="844"/>
      <c r="D90" s="844"/>
      <c r="E90" s="844"/>
      <c r="F90" s="844"/>
      <c r="G90" s="844"/>
      <c r="H90" s="844"/>
      <c r="I90" s="844"/>
      <c r="J90" s="844"/>
      <c r="K90" s="844"/>
      <c r="L90" s="844"/>
      <c r="M90" s="37"/>
      <c r="N90" s="37"/>
      <c r="O90" s="42"/>
      <c r="P90" s="37"/>
      <c r="Q90" s="37"/>
      <c r="R90" s="37"/>
      <c r="S90" s="37"/>
      <c r="T90" s="37"/>
      <c r="U90" s="37"/>
      <c r="V90" s="37"/>
      <c r="W90" s="239"/>
      <c r="X90" s="254"/>
      <c r="Y90" s="133"/>
      <c r="Z90" s="191"/>
      <c r="AB90" s="922" t="s">
        <v>60</v>
      </c>
      <c r="AC90" s="124">
        <v>0.5</v>
      </c>
      <c r="AD90" s="286" t="e">
        <f>IF($V$5="Number",NA(),P$31)</f>
        <v>#N/A</v>
      </c>
      <c r="AH90" s="280"/>
      <c r="AI90" s="280"/>
      <c r="AJ90" s="280"/>
      <c r="AK90" s="280"/>
      <c r="AL90" s="280"/>
      <c r="AM90" s="275"/>
      <c r="AN90" s="275"/>
      <c r="AO90" s="275"/>
      <c r="AP90" s="138"/>
    </row>
    <row r="91" spans="1:43" s="124" customFormat="1" ht="12.75" x14ac:dyDescent="0.2">
      <c r="A91" s="195"/>
      <c r="B91" s="843" t="s">
        <v>26</v>
      </c>
      <c r="C91" s="843"/>
      <c r="D91" s="844"/>
      <c r="E91" s="844"/>
      <c r="F91" s="844"/>
      <c r="G91" s="844"/>
      <c r="H91" s="844"/>
      <c r="I91" s="844"/>
      <c r="J91" s="844"/>
      <c r="K91" s="844"/>
      <c r="L91" s="844"/>
      <c r="M91" s="37"/>
      <c r="N91" s="37"/>
      <c r="O91" s="42"/>
      <c r="P91" s="37"/>
      <c r="Q91" s="37"/>
      <c r="R91" s="37"/>
      <c r="S91" s="37"/>
      <c r="T91" s="37"/>
      <c r="U91" s="37"/>
      <c r="V91" s="37"/>
      <c r="W91" s="239"/>
      <c r="X91" s="254"/>
      <c r="Y91" s="133"/>
      <c r="Z91" s="191"/>
      <c r="AB91" s="924"/>
      <c r="AC91" s="124">
        <f>$AC$79</f>
        <v>23.5</v>
      </c>
      <c r="AD91" s="287" t="e">
        <f>AD90</f>
        <v>#N/A</v>
      </c>
      <c r="AE91" s="288"/>
      <c r="AF91" s="289"/>
      <c r="AG91" s="289"/>
      <c r="AM91" s="275"/>
      <c r="AN91" s="275"/>
      <c r="AO91" s="275"/>
      <c r="AP91" s="138"/>
    </row>
    <row r="92" spans="1:43" s="124" customFormat="1" ht="12.75" x14ac:dyDescent="0.2">
      <c r="A92" s="195"/>
      <c r="B92" s="843"/>
      <c r="C92" s="843"/>
      <c r="D92" s="844"/>
      <c r="E92" s="844"/>
      <c r="F92" s="844"/>
      <c r="G92" s="844"/>
      <c r="H92" s="844"/>
      <c r="I92" s="844"/>
      <c r="J92" s="844"/>
      <c r="K92" s="844"/>
      <c r="L92" s="844"/>
      <c r="M92" s="37"/>
      <c r="N92" s="37"/>
      <c r="O92" s="42"/>
      <c r="P92" s="37"/>
      <c r="Q92" s="37"/>
      <c r="R92" s="37"/>
      <c r="S92" s="37"/>
      <c r="T92" s="37"/>
      <c r="U92" s="37"/>
      <c r="V92" s="37"/>
      <c r="W92" s="239"/>
      <c r="X92" s="254"/>
      <c r="Y92" s="133"/>
      <c r="Z92" s="191"/>
      <c r="AB92" s="922" t="s">
        <v>59</v>
      </c>
      <c r="AC92" s="124">
        <v>0.5</v>
      </c>
      <c r="AD92" s="286" t="e">
        <f>IF($V$5="Number",NA(),R$31)</f>
        <v>#N/A</v>
      </c>
      <c r="AH92" s="280"/>
      <c r="AI92" s="280"/>
      <c r="AJ92" s="280"/>
      <c r="AK92" s="280"/>
      <c r="AL92" s="280"/>
      <c r="AM92" s="275"/>
      <c r="AN92" s="275"/>
      <c r="AO92" s="275"/>
      <c r="AP92" s="138"/>
    </row>
    <row r="93" spans="1:43" s="124" customFormat="1" ht="12.75" x14ac:dyDescent="0.2">
      <c r="A93" s="195"/>
      <c r="B93" s="843" t="s">
        <v>38</v>
      </c>
      <c r="C93" s="843"/>
      <c r="D93" s="844"/>
      <c r="E93" s="844"/>
      <c r="F93" s="844"/>
      <c r="G93" s="844"/>
      <c r="H93" s="844"/>
      <c r="I93" s="844"/>
      <c r="J93" s="844"/>
      <c r="K93" s="844"/>
      <c r="L93" s="844"/>
      <c r="M93" s="37"/>
      <c r="N93" s="37"/>
      <c r="O93" s="42"/>
      <c r="P93" s="37"/>
      <c r="Q93" s="37"/>
      <c r="R93" s="37"/>
      <c r="S93" s="37"/>
      <c r="T93" s="37"/>
      <c r="U93" s="37"/>
      <c r="V93" s="37"/>
      <c r="W93" s="239"/>
      <c r="X93" s="254"/>
      <c r="Y93" s="133"/>
      <c r="Z93" s="191"/>
      <c r="AB93" s="924"/>
      <c r="AC93" s="124">
        <f>$AC$79</f>
        <v>23.5</v>
      </c>
      <c r="AD93" s="287" t="e">
        <f>AD92</f>
        <v>#N/A</v>
      </c>
      <c r="AE93" s="288"/>
      <c r="AF93" s="289"/>
      <c r="AG93" s="289"/>
      <c r="AM93" s="275"/>
      <c r="AN93" s="275"/>
      <c r="AO93" s="275"/>
      <c r="AP93" s="138"/>
    </row>
    <row r="94" spans="1:43" s="124" customFormat="1" ht="12.75" x14ac:dyDescent="0.2">
      <c r="A94" s="195"/>
      <c r="B94" s="843"/>
      <c r="C94" s="843"/>
      <c r="D94" s="844"/>
      <c r="E94" s="844"/>
      <c r="F94" s="844"/>
      <c r="G94" s="844"/>
      <c r="H94" s="844"/>
      <c r="I94" s="844"/>
      <c r="J94" s="844"/>
      <c r="K94" s="844"/>
      <c r="L94" s="844"/>
      <c r="M94" s="37"/>
      <c r="N94" s="37"/>
      <c r="O94" s="42"/>
      <c r="P94" s="37"/>
      <c r="Q94" s="37"/>
      <c r="R94" s="37"/>
      <c r="S94" s="37"/>
      <c r="T94" s="37"/>
      <c r="U94" s="37"/>
      <c r="V94" s="37"/>
      <c r="W94" s="239"/>
      <c r="X94" s="254"/>
      <c r="Y94" s="133"/>
      <c r="Z94" s="191"/>
      <c r="AA94" s="274"/>
      <c r="AB94" s="922" t="s">
        <v>57</v>
      </c>
      <c r="AC94" s="124">
        <v>0.5</v>
      </c>
      <c r="AD94" s="286" t="e">
        <f>IF($V$5="Number",NA(),T$31)</f>
        <v>#N/A</v>
      </c>
      <c r="AH94" s="280"/>
      <c r="AI94" s="280"/>
      <c r="AJ94" s="280"/>
      <c r="AK94" s="280"/>
      <c r="AL94" s="280"/>
      <c r="AM94" s="275"/>
      <c r="AN94" s="275"/>
      <c r="AO94" s="275"/>
      <c r="AP94" s="138"/>
    </row>
    <row r="95" spans="1:43" s="124" customFormat="1" ht="12.75" x14ac:dyDescent="0.2">
      <c r="A95" s="195"/>
      <c r="B95" s="843" t="s">
        <v>27</v>
      </c>
      <c r="C95" s="843"/>
      <c r="D95" s="844"/>
      <c r="E95" s="844"/>
      <c r="F95" s="844"/>
      <c r="G95" s="844"/>
      <c r="H95" s="844"/>
      <c r="I95" s="844"/>
      <c r="J95" s="844"/>
      <c r="K95" s="844"/>
      <c r="L95" s="844"/>
      <c r="M95" s="37"/>
      <c r="N95" s="37"/>
      <c r="O95" s="42"/>
      <c r="P95" s="37"/>
      <c r="Q95" s="37"/>
      <c r="R95" s="37"/>
      <c r="S95" s="37"/>
      <c r="T95" s="37"/>
      <c r="U95" s="37"/>
      <c r="V95" s="37"/>
      <c r="W95" s="37"/>
      <c r="X95" s="37"/>
      <c r="Y95" s="37"/>
      <c r="Z95" s="191"/>
      <c r="AA95" s="274"/>
      <c r="AB95" s="924"/>
      <c r="AC95" s="124">
        <f>$AC$79</f>
        <v>23.5</v>
      </c>
      <c r="AD95" s="287" t="e">
        <f>AD94</f>
        <v>#N/A</v>
      </c>
      <c r="AE95" s="288"/>
      <c r="AF95" s="289"/>
      <c r="AG95" s="289"/>
      <c r="AM95" s="275"/>
      <c r="AN95" s="275"/>
      <c r="AO95" s="275"/>
      <c r="AP95" s="138"/>
    </row>
    <row r="96" spans="1:43" ht="12.75" x14ac:dyDescent="0.2">
      <c r="A96" s="195"/>
      <c r="B96" s="843"/>
      <c r="C96" s="843"/>
      <c r="D96" s="844"/>
      <c r="E96" s="844"/>
      <c r="F96" s="844"/>
      <c r="G96" s="844"/>
      <c r="H96" s="844"/>
      <c r="I96" s="844"/>
      <c r="J96" s="844"/>
      <c r="K96" s="844"/>
      <c r="L96" s="844"/>
      <c r="M96" s="37"/>
      <c r="N96" s="37"/>
      <c r="O96" s="42"/>
      <c r="P96" s="37"/>
      <c r="Q96" s="37"/>
      <c r="R96" s="37"/>
      <c r="S96" s="37"/>
      <c r="T96" s="37"/>
      <c r="U96" s="37"/>
      <c r="V96" s="37"/>
      <c r="W96" s="37"/>
      <c r="X96" s="37"/>
      <c r="Y96" s="37"/>
      <c r="Z96" s="191"/>
      <c r="AA96" s="274"/>
      <c r="AB96" s="922" t="s">
        <v>58</v>
      </c>
      <c r="AC96" s="124">
        <v>0.5</v>
      </c>
      <c r="AD96" s="286" t="e">
        <f>IF($V$5="Number",NA(),V$31)</f>
        <v>#N/A</v>
      </c>
      <c r="AH96" s="280"/>
      <c r="AI96" s="280"/>
      <c r="AJ96" s="280"/>
      <c r="AK96" s="280"/>
      <c r="AL96" s="280"/>
      <c r="AM96" s="275"/>
      <c r="AN96" s="275"/>
      <c r="AO96" s="275"/>
      <c r="AP96" s="138"/>
      <c r="AQ96" s="124"/>
    </row>
    <row r="97" spans="1:43" ht="12.75" x14ac:dyDescent="0.2">
      <c r="A97" s="196"/>
      <c r="B97" s="197"/>
      <c r="C97" s="197"/>
      <c r="D97" s="197"/>
      <c r="E97" s="197"/>
      <c r="F97" s="197"/>
      <c r="G97" s="197"/>
      <c r="H97" s="197"/>
      <c r="I97" s="197"/>
      <c r="J97" s="197"/>
      <c r="K97" s="197"/>
      <c r="L97" s="197"/>
      <c r="M97" s="197"/>
      <c r="N97" s="197"/>
      <c r="O97" s="198"/>
      <c r="P97" s="197"/>
      <c r="Q97" s="197"/>
      <c r="R97" s="197"/>
      <c r="S97" s="197"/>
      <c r="T97" s="197"/>
      <c r="U97" s="197"/>
      <c r="V97" s="294"/>
      <c r="W97" s="295"/>
      <c r="X97" s="295"/>
      <c r="Y97" s="295"/>
      <c r="Z97" s="193"/>
      <c r="AA97" s="274"/>
      <c r="AB97" s="923"/>
      <c r="AC97" s="124">
        <f>$AC$79</f>
        <v>23.5</v>
      </c>
      <c r="AD97" s="287" t="e">
        <f>AD96</f>
        <v>#N/A</v>
      </c>
      <c r="AE97" s="288"/>
      <c r="AF97" s="289"/>
      <c r="AG97" s="289"/>
      <c r="AM97" s="275"/>
      <c r="AN97" s="275"/>
      <c r="AO97" s="275"/>
      <c r="AP97" s="138"/>
    </row>
    <row r="98" spans="1:43" ht="12.75" x14ac:dyDescent="0.2">
      <c r="A98" s="292"/>
      <c r="AA98" s="274"/>
      <c r="AC98" s="282"/>
      <c r="AH98" s="280"/>
      <c r="AI98" s="280"/>
      <c r="AJ98" s="280"/>
      <c r="AK98" s="280"/>
      <c r="AL98" s="280"/>
      <c r="AM98" s="275"/>
      <c r="AN98" s="275"/>
      <c r="AO98" s="275"/>
      <c r="AP98" s="138"/>
    </row>
    <row r="99" spans="1:43" s="138" customFormat="1" ht="12.75" x14ac:dyDescent="0.2">
      <c r="A99" s="292"/>
      <c r="B99" s="116"/>
      <c r="C99" s="116"/>
      <c r="D99" s="116"/>
      <c r="E99" s="116"/>
      <c r="F99" s="116"/>
      <c r="G99" s="116"/>
      <c r="H99" s="116"/>
      <c r="I99" s="116"/>
      <c r="J99" s="116"/>
      <c r="K99" s="116"/>
      <c r="L99" s="116"/>
      <c r="M99" s="116"/>
      <c r="N99" s="116"/>
      <c r="O99" s="143"/>
      <c r="P99" s="116"/>
      <c r="Q99" s="116"/>
      <c r="R99" s="116"/>
      <c r="S99" s="116"/>
      <c r="T99" s="116"/>
      <c r="U99" s="116"/>
      <c r="V99" s="116"/>
      <c r="W99" s="275"/>
      <c r="X99" s="275"/>
      <c r="Y99" s="275"/>
      <c r="Z99" s="123"/>
      <c r="AA99" s="274"/>
      <c r="AB99" s="124"/>
      <c r="AC99" s="288"/>
      <c r="AD99" s="288"/>
      <c r="AE99" s="288"/>
      <c r="AF99" s="289"/>
      <c r="AG99" s="289"/>
      <c r="AH99" s="124"/>
      <c r="AI99" s="124"/>
      <c r="AJ99" s="124"/>
      <c r="AK99" s="124"/>
      <c r="AL99" s="124"/>
      <c r="AM99" s="275"/>
      <c r="AN99" s="275"/>
      <c r="AO99" s="275"/>
      <c r="AQ99" s="116"/>
    </row>
    <row r="100" spans="1:43" s="138" customFormat="1" ht="12.75" x14ac:dyDescent="0.2">
      <c r="A100" s="292"/>
      <c r="B100" s="116"/>
      <c r="C100" s="116"/>
      <c r="D100" s="116"/>
      <c r="E100" s="116"/>
      <c r="F100" s="116"/>
      <c r="G100" s="116"/>
      <c r="H100" s="116"/>
      <c r="I100" s="116"/>
      <c r="J100" s="116"/>
      <c r="K100" s="116"/>
      <c r="L100" s="116"/>
      <c r="M100" s="116"/>
      <c r="N100" s="116"/>
      <c r="O100" s="143"/>
      <c r="P100" s="116"/>
      <c r="Q100" s="116"/>
      <c r="R100" s="116"/>
      <c r="S100" s="116"/>
      <c r="T100" s="116"/>
      <c r="U100" s="116"/>
      <c r="V100" s="116"/>
      <c r="W100" s="275"/>
      <c r="X100" s="275"/>
      <c r="Y100" s="275"/>
      <c r="Z100" s="123"/>
      <c r="AA100" s="274"/>
      <c r="AB100" s="124"/>
      <c r="AC100" s="282"/>
      <c r="AD100" s="124"/>
      <c r="AE100" s="124"/>
      <c r="AF100" s="124"/>
      <c r="AG100" s="124"/>
      <c r="AH100" s="280"/>
      <c r="AI100" s="280"/>
      <c r="AJ100" s="280"/>
      <c r="AK100" s="280"/>
      <c r="AL100" s="280"/>
      <c r="AM100" s="275"/>
      <c r="AN100" s="275"/>
      <c r="AO100" s="275"/>
    </row>
    <row r="101" spans="1:43" s="138" customFormat="1" ht="12.75" x14ac:dyDescent="0.2">
      <c r="A101" s="292"/>
      <c r="B101" s="116"/>
      <c r="C101" s="116"/>
      <c r="D101" s="116"/>
      <c r="E101" s="116"/>
      <c r="F101" s="116"/>
      <c r="G101" s="116"/>
      <c r="H101" s="116"/>
      <c r="I101" s="116"/>
      <c r="J101" s="116"/>
      <c r="K101" s="116"/>
      <c r="L101" s="116"/>
      <c r="M101" s="116"/>
      <c r="N101" s="116"/>
      <c r="O101" s="143"/>
      <c r="P101" s="116"/>
      <c r="Q101" s="116"/>
      <c r="R101" s="116"/>
      <c r="S101" s="116"/>
      <c r="T101" s="116"/>
      <c r="U101" s="116"/>
      <c r="V101" s="116"/>
      <c r="W101" s="275"/>
      <c r="X101" s="275"/>
      <c r="Y101" s="275"/>
      <c r="Z101" s="123"/>
      <c r="AA101" s="285"/>
      <c r="AB101" s="124"/>
      <c r="AC101" s="282"/>
      <c r="AD101" s="124"/>
      <c r="AE101" s="288"/>
      <c r="AF101" s="289"/>
      <c r="AG101" s="289"/>
      <c r="AH101" s="124"/>
      <c r="AI101" s="124"/>
      <c r="AJ101" s="124"/>
      <c r="AK101" s="124"/>
      <c r="AL101" s="124"/>
      <c r="AM101" s="275"/>
      <c r="AN101" s="275"/>
      <c r="AO101" s="275"/>
    </row>
    <row r="102" spans="1:43" ht="12.75" x14ac:dyDescent="0.2">
      <c r="A102" s="292"/>
      <c r="W102" s="275"/>
      <c r="X102" s="275"/>
      <c r="Y102" s="275"/>
      <c r="AA102" s="285"/>
      <c r="AB102" s="138"/>
      <c r="AC102" s="138"/>
      <c r="AD102" s="138"/>
      <c r="AH102" s="280"/>
      <c r="AI102" s="280"/>
      <c r="AJ102" s="280"/>
      <c r="AK102" s="280"/>
      <c r="AL102" s="280"/>
      <c r="AM102" s="275"/>
      <c r="AN102" s="275"/>
      <c r="AO102" s="275"/>
      <c r="AP102" s="138"/>
      <c r="AQ102" s="138"/>
    </row>
    <row r="103" spans="1:43" ht="12.75" x14ac:dyDescent="0.2">
      <c r="A103" s="292"/>
      <c r="W103" s="275"/>
      <c r="X103" s="275"/>
      <c r="Y103" s="275"/>
      <c r="AA103" s="285"/>
      <c r="AB103" s="138"/>
      <c r="AC103" s="138"/>
      <c r="AD103" s="138"/>
      <c r="AH103" s="280"/>
      <c r="AI103" s="280"/>
      <c r="AJ103" s="280"/>
      <c r="AK103" s="280"/>
      <c r="AL103" s="280"/>
      <c r="AM103" s="275"/>
      <c r="AN103" s="275"/>
      <c r="AO103" s="275"/>
      <c r="AP103" s="138"/>
    </row>
    <row r="104" spans="1:43" ht="12.75" x14ac:dyDescent="0.2">
      <c r="A104" s="292"/>
      <c r="W104" s="275"/>
      <c r="X104" s="275"/>
      <c r="Y104" s="275"/>
      <c r="AA104" s="274"/>
      <c r="AB104" s="290"/>
      <c r="AC104" s="288"/>
      <c r="AD104" s="288"/>
      <c r="AE104" s="288"/>
      <c r="AF104" s="289"/>
      <c r="AG104" s="289"/>
      <c r="AM104" s="275"/>
      <c r="AN104" s="275"/>
      <c r="AO104" s="275"/>
      <c r="AP104" s="138"/>
    </row>
    <row r="105" spans="1:43" ht="12.75" customHeight="1" x14ac:dyDescent="0.2">
      <c r="A105" s="292"/>
      <c r="W105" s="275"/>
      <c r="X105" s="275"/>
      <c r="Y105" s="275"/>
      <c r="AA105" s="274"/>
      <c r="AC105" s="282"/>
      <c r="AH105" s="280"/>
      <c r="AI105" s="280"/>
      <c r="AJ105" s="280"/>
      <c r="AK105" s="280"/>
      <c r="AL105" s="280"/>
      <c r="AM105" s="275"/>
      <c r="AN105" s="275"/>
      <c r="AO105" s="275"/>
      <c r="AP105" s="138"/>
    </row>
    <row r="106" spans="1:43" s="118" customFormat="1" ht="12.75" x14ac:dyDescent="0.2">
      <c r="A106" s="292"/>
      <c r="B106" s="116"/>
      <c r="C106" s="116"/>
      <c r="D106" s="116"/>
      <c r="E106" s="116"/>
      <c r="F106" s="116"/>
      <c r="G106" s="116"/>
      <c r="H106" s="116"/>
      <c r="I106" s="116"/>
      <c r="J106" s="116"/>
      <c r="K106" s="116"/>
      <c r="L106" s="116"/>
      <c r="M106" s="116"/>
      <c r="N106" s="116"/>
      <c r="O106" s="143"/>
      <c r="P106" s="116"/>
      <c r="Q106" s="116"/>
      <c r="R106" s="116"/>
      <c r="S106" s="116"/>
      <c r="T106" s="116"/>
      <c r="U106" s="116"/>
      <c r="V106" s="116"/>
      <c r="W106" s="275"/>
      <c r="X106" s="275"/>
      <c r="Y106" s="275"/>
      <c r="Z106" s="123"/>
      <c r="AA106" s="274"/>
      <c r="AB106" s="123"/>
      <c r="AC106" s="275"/>
      <c r="AD106" s="275"/>
      <c r="AE106" s="288"/>
      <c r="AF106" s="289"/>
      <c r="AG106" s="289"/>
      <c r="AH106" s="124"/>
      <c r="AI106" s="124"/>
      <c r="AJ106" s="124"/>
      <c r="AK106" s="124"/>
      <c r="AL106" s="124"/>
      <c r="AM106" s="275"/>
      <c r="AN106" s="275"/>
      <c r="AO106" s="275"/>
      <c r="AP106" s="138"/>
      <c r="AQ106" s="116"/>
    </row>
    <row r="107" spans="1:43" ht="12.75" x14ac:dyDescent="0.2">
      <c r="A107" s="292"/>
      <c r="W107" s="275"/>
      <c r="X107" s="275"/>
      <c r="Y107" s="275"/>
      <c r="AA107" s="274"/>
      <c r="AC107" s="282"/>
      <c r="AH107" s="280"/>
      <c r="AI107" s="280"/>
      <c r="AJ107" s="280"/>
      <c r="AK107" s="280"/>
      <c r="AL107" s="280"/>
      <c r="AM107" s="275"/>
      <c r="AN107" s="275"/>
      <c r="AO107" s="275"/>
      <c r="AP107" s="124"/>
      <c r="AQ107" s="118"/>
    </row>
    <row r="108" spans="1:43" s="138" customFormat="1" ht="11.25" customHeight="1" x14ac:dyDescent="0.2">
      <c r="A108" s="292"/>
      <c r="B108" s="116"/>
      <c r="C108" s="116"/>
      <c r="D108" s="116"/>
      <c r="E108" s="116"/>
      <c r="F108" s="116"/>
      <c r="G108" s="116"/>
      <c r="H108" s="116"/>
      <c r="I108" s="116"/>
      <c r="J108" s="116"/>
      <c r="K108" s="116"/>
      <c r="L108" s="116"/>
      <c r="M108" s="116"/>
      <c r="N108" s="116"/>
      <c r="O108" s="143"/>
      <c r="P108" s="116"/>
      <c r="Q108" s="116"/>
      <c r="R108" s="116"/>
      <c r="S108" s="116"/>
      <c r="T108" s="116"/>
      <c r="U108" s="116"/>
      <c r="V108" s="116"/>
      <c r="W108" s="275"/>
      <c r="X108" s="275"/>
      <c r="Y108" s="275"/>
      <c r="Z108" s="123"/>
      <c r="AA108" s="278"/>
      <c r="AB108" s="124"/>
      <c r="AC108" s="282"/>
      <c r="AD108" s="124"/>
      <c r="AE108" s="275"/>
      <c r="AF108" s="275"/>
      <c r="AG108" s="275"/>
      <c r="AH108" s="291"/>
      <c r="AI108" s="275"/>
      <c r="AJ108" s="275"/>
      <c r="AK108" s="275"/>
      <c r="AL108" s="124"/>
      <c r="AM108" s="275"/>
      <c r="AN108" s="275"/>
      <c r="AO108" s="275"/>
      <c r="AP108" s="124"/>
      <c r="AQ108" s="116"/>
    </row>
    <row r="109" spans="1:43" ht="11.25" customHeight="1" x14ac:dyDescent="0.2">
      <c r="A109" s="292"/>
      <c r="W109" s="275"/>
      <c r="X109" s="275"/>
      <c r="Y109" s="275"/>
      <c r="AA109" s="205"/>
      <c r="AB109" s="100"/>
      <c r="AC109" s="100"/>
      <c r="AD109" s="100"/>
      <c r="AE109" s="231"/>
      <c r="AF109" s="100"/>
      <c r="AG109" s="100"/>
      <c r="AH109" s="88"/>
      <c r="AI109" s="88"/>
      <c r="AJ109" s="237"/>
      <c r="AK109" s="116"/>
      <c r="AL109" s="116"/>
    </row>
    <row r="110" spans="1:43" ht="11.25" customHeight="1" x14ac:dyDescent="0.2">
      <c r="A110" s="292"/>
      <c r="W110" s="275"/>
      <c r="X110" s="275"/>
      <c r="Y110" s="275"/>
      <c r="AA110" s="205"/>
      <c r="AB110" s="100"/>
      <c r="AC110" s="100"/>
      <c r="AD110" s="100"/>
      <c r="AE110" s="231"/>
      <c r="AF110" s="100"/>
      <c r="AG110" s="100"/>
      <c r="AH110" s="88"/>
      <c r="AI110" s="88"/>
      <c r="AJ110" s="237"/>
      <c r="AK110" s="116"/>
      <c r="AL110" s="116"/>
    </row>
    <row r="111" spans="1:43" ht="11.25" customHeight="1" x14ac:dyDescent="0.2">
      <c r="A111" s="292"/>
      <c r="W111" s="275"/>
      <c r="X111" s="275"/>
      <c r="Y111" s="275"/>
      <c r="AA111" s="205"/>
      <c r="AB111" s="100"/>
      <c r="AC111" s="100"/>
      <c r="AD111" s="100"/>
      <c r="AE111" s="231"/>
      <c r="AF111" s="100"/>
      <c r="AG111" s="100"/>
      <c r="AH111" s="88"/>
      <c r="AI111" s="88"/>
      <c r="AJ111" s="237"/>
      <c r="AK111" s="116"/>
      <c r="AL111" s="116"/>
    </row>
    <row r="112" spans="1:43" ht="11.25" customHeight="1" x14ac:dyDescent="0.2">
      <c r="A112" s="292"/>
      <c r="W112" s="275"/>
      <c r="X112" s="275"/>
      <c r="Y112" s="275"/>
      <c r="AA112" s="205"/>
      <c r="AB112" s="100"/>
      <c r="AC112" s="100"/>
      <c r="AD112" s="100"/>
      <c r="AE112" s="231"/>
      <c r="AF112" s="100"/>
      <c r="AG112" s="100"/>
      <c r="AH112" s="88"/>
      <c r="AI112" s="88"/>
      <c r="AJ112" s="237"/>
      <c r="AK112" s="116"/>
      <c r="AL112" s="116"/>
    </row>
    <row r="113" spans="1:52" ht="11.25" customHeight="1" x14ac:dyDescent="0.2">
      <c r="A113" s="292"/>
      <c r="W113" s="275"/>
      <c r="X113" s="275"/>
      <c r="Y113" s="275"/>
      <c r="AA113" s="205"/>
      <c r="AB113" s="100"/>
      <c r="AC113" s="100"/>
      <c r="AD113" s="100"/>
      <c r="AE113" s="231"/>
      <c r="AF113" s="100"/>
      <c r="AG113" s="100"/>
      <c r="AH113" s="88"/>
      <c r="AI113" s="88"/>
      <c r="AJ113" s="237"/>
      <c r="AK113" s="116"/>
      <c r="AL113" s="116"/>
    </row>
    <row r="114" spans="1:52" ht="11.25" customHeight="1" x14ac:dyDescent="0.2">
      <c r="A114" s="292"/>
      <c r="W114" s="275"/>
      <c r="X114" s="275"/>
      <c r="Y114" s="275"/>
      <c r="AA114" s="205"/>
      <c r="AB114" s="100"/>
      <c r="AC114" s="100"/>
      <c r="AD114" s="100"/>
      <c r="AE114" s="231"/>
      <c r="AF114" s="100"/>
      <c r="AG114" s="100"/>
      <c r="AH114" s="88"/>
      <c r="AI114" s="88"/>
      <c r="AJ114" s="237"/>
      <c r="AK114" s="116"/>
      <c r="AL114" s="116"/>
    </row>
    <row r="115" spans="1:52" s="138" customFormat="1" ht="11.25" customHeight="1" x14ac:dyDescent="0.2">
      <c r="A115" s="292"/>
      <c r="B115" s="116"/>
      <c r="C115" s="116"/>
      <c r="D115" s="116"/>
      <c r="E115" s="116"/>
      <c r="F115" s="116"/>
      <c r="G115" s="116"/>
      <c r="H115" s="116"/>
      <c r="I115" s="116"/>
      <c r="J115" s="116"/>
      <c r="K115" s="116"/>
      <c r="L115" s="116"/>
      <c r="M115" s="116"/>
      <c r="N115" s="116"/>
      <c r="O115" s="143"/>
      <c r="P115" s="116"/>
      <c r="Q115" s="116"/>
      <c r="R115" s="116"/>
      <c r="S115" s="116"/>
      <c r="T115" s="116"/>
      <c r="U115" s="116"/>
      <c r="V115" s="116"/>
      <c r="W115" s="275"/>
      <c r="X115" s="275"/>
      <c r="Y115" s="275"/>
      <c r="Z115" s="123"/>
      <c r="AA115" s="285"/>
      <c r="AB115" s="124"/>
      <c r="AC115" s="124"/>
      <c r="AD115" s="124"/>
      <c r="AE115" s="124"/>
      <c r="AF115" s="124"/>
      <c r="AG115" s="124"/>
      <c r="AH115" s="124"/>
      <c r="AI115" s="124"/>
      <c r="AJ115" s="124"/>
      <c r="AK115" s="124"/>
      <c r="AL115" s="124"/>
      <c r="AM115" s="275"/>
      <c r="AN115" s="275"/>
      <c r="AO115" s="275"/>
      <c r="AP115" s="124"/>
    </row>
    <row r="116" spans="1:52" s="138" customFormat="1" ht="11.25" customHeight="1" x14ac:dyDescent="0.2">
      <c r="A116" s="292"/>
      <c r="B116" s="116"/>
      <c r="C116" s="116"/>
      <c r="D116" s="116"/>
      <c r="E116" s="116"/>
      <c r="F116" s="116"/>
      <c r="G116" s="116"/>
      <c r="H116" s="116"/>
      <c r="I116" s="116"/>
      <c r="J116" s="116"/>
      <c r="K116" s="116"/>
      <c r="L116" s="116"/>
      <c r="M116" s="116"/>
      <c r="N116" s="116"/>
      <c r="O116" s="143"/>
      <c r="P116" s="116"/>
      <c r="Q116" s="116"/>
      <c r="R116" s="116"/>
      <c r="S116" s="116"/>
      <c r="T116" s="116"/>
      <c r="U116" s="116"/>
      <c r="V116" s="116"/>
      <c r="W116" s="275"/>
      <c r="X116" s="275"/>
      <c r="Y116" s="275"/>
      <c r="Z116" s="123"/>
      <c r="AA116" s="285"/>
      <c r="AB116" s="124"/>
      <c r="AC116" s="124"/>
      <c r="AD116" s="124"/>
      <c r="AE116" s="124"/>
      <c r="AF116" s="124"/>
      <c r="AG116" s="124"/>
      <c r="AH116" s="124"/>
      <c r="AI116" s="125"/>
      <c r="AJ116" s="124"/>
      <c r="AK116" s="124"/>
      <c r="AL116" s="275"/>
      <c r="AM116" s="275"/>
      <c r="AN116" s="275"/>
      <c r="AO116" s="275"/>
      <c r="AP116" s="116"/>
    </row>
    <row r="117" spans="1:52" s="138" customFormat="1" ht="11.25" customHeight="1" x14ac:dyDescent="0.2">
      <c r="A117" s="292"/>
      <c r="B117" s="116"/>
      <c r="C117" s="116"/>
      <c r="D117" s="116"/>
      <c r="E117" s="116"/>
      <c r="F117" s="116"/>
      <c r="G117" s="116"/>
      <c r="H117" s="116"/>
      <c r="I117" s="116"/>
      <c r="J117" s="116"/>
      <c r="K117" s="116"/>
      <c r="L117" s="116"/>
      <c r="M117" s="116"/>
      <c r="N117" s="116"/>
      <c r="O117" s="143"/>
      <c r="P117" s="116"/>
      <c r="Q117" s="116"/>
      <c r="R117" s="116"/>
      <c r="S117" s="116"/>
      <c r="T117" s="116"/>
      <c r="U117" s="116"/>
      <c r="V117" s="116"/>
      <c r="W117" s="275"/>
      <c r="X117" s="275"/>
      <c r="Y117" s="275"/>
      <c r="Z117" s="123"/>
      <c r="AA117" s="285"/>
      <c r="AB117" s="124"/>
      <c r="AC117" s="124"/>
      <c r="AD117" s="124"/>
      <c r="AE117" s="124"/>
      <c r="AF117" s="124"/>
      <c r="AG117" s="124"/>
      <c r="AH117" s="124"/>
      <c r="AI117" s="125"/>
      <c r="AJ117" s="124"/>
      <c r="AK117" s="124"/>
      <c r="AL117" s="275"/>
      <c r="AM117" s="275"/>
      <c r="AN117" s="275"/>
      <c r="AO117" s="275"/>
      <c r="AP117" s="116"/>
    </row>
    <row r="118" spans="1:52" s="138" customFormat="1" ht="11.25" customHeight="1" x14ac:dyDescent="0.2">
      <c r="A118" s="292"/>
      <c r="B118" s="116"/>
      <c r="C118" s="116"/>
      <c r="D118" s="116"/>
      <c r="E118" s="116"/>
      <c r="F118" s="116"/>
      <c r="G118" s="116"/>
      <c r="H118" s="116"/>
      <c r="I118" s="116"/>
      <c r="J118" s="116"/>
      <c r="K118" s="116"/>
      <c r="L118" s="116"/>
      <c r="M118" s="116"/>
      <c r="N118" s="116"/>
      <c r="O118" s="143"/>
      <c r="P118" s="116"/>
      <c r="Q118" s="116"/>
      <c r="R118" s="116"/>
      <c r="S118" s="116"/>
      <c r="T118" s="116"/>
      <c r="U118" s="116"/>
      <c r="V118" s="116"/>
      <c r="W118" s="275"/>
      <c r="X118" s="275"/>
      <c r="Y118" s="275"/>
      <c r="Z118" s="123"/>
      <c r="AA118" s="285"/>
      <c r="AB118" s="124"/>
      <c r="AC118" s="124"/>
      <c r="AD118" s="124"/>
      <c r="AE118" s="124"/>
      <c r="AF118" s="124"/>
      <c r="AG118" s="124"/>
      <c r="AH118" s="124"/>
      <c r="AI118" s="125"/>
      <c r="AJ118" s="124"/>
      <c r="AK118" s="124"/>
      <c r="AL118" s="275"/>
      <c r="AM118" s="275"/>
      <c r="AN118" s="275"/>
      <c r="AO118" s="275"/>
      <c r="AP118" s="275"/>
      <c r="AQ118" s="124"/>
      <c r="AR118" s="124"/>
      <c r="AS118" s="124"/>
      <c r="AT118" s="124"/>
      <c r="AU118" s="116"/>
      <c r="AV118" s="116"/>
      <c r="AW118" s="116"/>
      <c r="AX118" s="116"/>
      <c r="AY118" s="116"/>
      <c r="AZ118" s="116"/>
    </row>
    <row r="119" spans="1:52" s="138" customFormat="1" ht="11.25" customHeight="1" x14ac:dyDescent="0.2">
      <c r="A119" s="292"/>
      <c r="B119" s="116"/>
      <c r="C119" s="116"/>
      <c r="D119" s="116"/>
      <c r="E119" s="116"/>
      <c r="F119" s="116"/>
      <c r="G119" s="116"/>
      <c r="H119" s="116"/>
      <c r="I119" s="116"/>
      <c r="J119" s="116"/>
      <c r="K119" s="116"/>
      <c r="L119" s="116"/>
      <c r="M119" s="116"/>
      <c r="N119" s="116"/>
      <c r="O119" s="143"/>
      <c r="P119" s="116"/>
      <c r="Q119" s="116"/>
      <c r="R119" s="116"/>
      <c r="S119" s="116"/>
      <c r="T119" s="116"/>
      <c r="U119" s="116"/>
      <c r="V119" s="116"/>
      <c r="W119" s="275"/>
      <c r="X119" s="275"/>
      <c r="Y119" s="275"/>
      <c r="Z119" s="123"/>
      <c r="AA119" s="285"/>
      <c r="AB119" s="124"/>
      <c r="AC119" s="124"/>
      <c r="AD119" s="124"/>
      <c r="AE119" s="124"/>
      <c r="AF119" s="124"/>
      <c r="AG119" s="124"/>
      <c r="AH119" s="124"/>
      <c r="AI119" s="125"/>
      <c r="AJ119" s="124"/>
      <c r="AK119" s="124"/>
      <c r="AL119" s="275"/>
      <c r="AM119" s="275"/>
      <c r="AN119" s="275"/>
      <c r="AO119" s="275"/>
      <c r="AP119" s="275"/>
      <c r="AQ119" s="116"/>
      <c r="AR119" s="116"/>
      <c r="AS119" s="116"/>
      <c r="AT119" s="116"/>
      <c r="AU119" s="116"/>
      <c r="AV119" s="116"/>
      <c r="AW119" s="116"/>
      <c r="AX119" s="116"/>
      <c r="AY119" s="116"/>
      <c r="AZ119" s="116"/>
    </row>
    <row r="120" spans="1:52" s="138" customFormat="1" ht="11.25" customHeight="1" x14ac:dyDescent="0.2">
      <c r="A120" s="292"/>
      <c r="B120" s="116"/>
      <c r="C120" s="116"/>
      <c r="D120" s="116"/>
      <c r="E120" s="116"/>
      <c r="F120" s="116"/>
      <c r="G120" s="116"/>
      <c r="H120" s="116"/>
      <c r="I120" s="116"/>
      <c r="J120" s="116"/>
      <c r="K120" s="116"/>
      <c r="L120" s="116"/>
      <c r="M120" s="116"/>
      <c r="N120" s="116"/>
      <c r="O120" s="143"/>
      <c r="P120" s="116"/>
      <c r="Q120" s="116"/>
      <c r="R120" s="116"/>
      <c r="S120" s="116"/>
      <c r="T120" s="116"/>
      <c r="U120" s="116"/>
      <c r="V120" s="116"/>
      <c r="W120" s="275"/>
      <c r="X120" s="275"/>
      <c r="Y120" s="275"/>
      <c r="Z120" s="123"/>
      <c r="AA120" s="285"/>
      <c r="AB120" s="124"/>
      <c r="AC120" s="124"/>
      <c r="AD120" s="124"/>
      <c r="AE120" s="124"/>
      <c r="AF120" s="124"/>
      <c r="AG120" s="124"/>
      <c r="AH120" s="124"/>
      <c r="AI120" s="125"/>
      <c r="AJ120" s="124"/>
      <c r="AK120" s="124"/>
      <c r="AL120" s="275"/>
      <c r="AM120" s="275"/>
      <c r="AN120" s="275"/>
      <c r="AO120" s="275"/>
      <c r="AP120" s="275"/>
      <c r="AQ120" s="116"/>
      <c r="AR120" s="116"/>
      <c r="AS120" s="116"/>
      <c r="AT120" s="116"/>
      <c r="AU120" s="116"/>
      <c r="AV120" s="116"/>
      <c r="AW120" s="116"/>
      <c r="AX120" s="116"/>
      <c r="AY120" s="116"/>
      <c r="AZ120" s="116"/>
    </row>
    <row r="121" spans="1:52" s="138" customFormat="1" ht="11.25" customHeight="1" x14ac:dyDescent="0.2">
      <c r="A121" s="292"/>
      <c r="B121" s="116"/>
      <c r="C121" s="116"/>
      <c r="D121" s="116"/>
      <c r="E121" s="116"/>
      <c r="F121" s="116"/>
      <c r="G121" s="116"/>
      <c r="H121" s="116"/>
      <c r="I121" s="116"/>
      <c r="J121" s="116"/>
      <c r="K121" s="116"/>
      <c r="L121" s="116"/>
      <c r="M121" s="116"/>
      <c r="N121" s="116"/>
      <c r="O121" s="143"/>
      <c r="P121" s="116"/>
      <c r="Q121" s="116"/>
      <c r="R121" s="116"/>
      <c r="S121" s="116"/>
      <c r="T121" s="116"/>
      <c r="U121" s="116"/>
      <c r="V121" s="116"/>
      <c r="W121" s="275"/>
      <c r="X121" s="275"/>
      <c r="Y121" s="275"/>
      <c r="Z121" s="123"/>
      <c r="AA121" s="285"/>
      <c r="AB121" s="124"/>
      <c r="AC121" s="124"/>
      <c r="AD121" s="124"/>
      <c r="AE121" s="124"/>
      <c r="AF121" s="124"/>
      <c r="AG121" s="124"/>
      <c r="AH121" s="124"/>
      <c r="AI121" s="125"/>
      <c r="AJ121" s="124"/>
      <c r="AK121" s="124"/>
      <c r="AL121" s="280"/>
      <c r="AM121" s="275"/>
      <c r="AN121" s="275"/>
      <c r="AO121" s="275"/>
      <c r="AP121" s="275"/>
      <c r="AQ121" s="116"/>
      <c r="AR121" s="116"/>
      <c r="AS121" s="116"/>
      <c r="AT121" s="116"/>
      <c r="AU121" s="116"/>
      <c r="AV121" s="116"/>
      <c r="AW121" s="116"/>
      <c r="AX121" s="116"/>
      <c r="AY121" s="116"/>
      <c r="AZ121" s="116"/>
    </row>
    <row r="122" spans="1:52" s="138" customFormat="1" ht="11.25" customHeight="1" x14ac:dyDescent="0.2">
      <c r="A122" s="292"/>
      <c r="B122" s="116"/>
      <c r="C122" s="116"/>
      <c r="D122" s="116"/>
      <c r="E122" s="116"/>
      <c r="F122" s="116"/>
      <c r="G122" s="116"/>
      <c r="H122" s="116"/>
      <c r="I122" s="116"/>
      <c r="J122" s="116"/>
      <c r="K122" s="116"/>
      <c r="L122" s="116"/>
      <c r="M122" s="116"/>
      <c r="N122" s="116"/>
      <c r="O122" s="143"/>
      <c r="P122" s="116"/>
      <c r="Q122" s="116"/>
      <c r="R122" s="116"/>
      <c r="S122" s="116"/>
      <c r="T122" s="116"/>
      <c r="U122" s="116"/>
      <c r="V122" s="116"/>
      <c r="W122" s="275"/>
      <c r="X122" s="275"/>
      <c r="Y122" s="275"/>
      <c r="Z122" s="123"/>
      <c r="AA122" s="285"/>
      <c r="AB122" s="124"/>
      <c r="AC122" s="124"/>
      <c r="AD122" s="124"/>
      <c r="AE122" s="124"/>
      <c r="AF122" s="124"/>
      <c r="AG122" s="124"/>
      <c r="AH122" s="124"/>
      <c r="AI122" s="125"/>
      <c r="AJ122" s="124"/>
      <c r="AK122" s="124"/>
      <c r="AL122" s="275"/>
      <c r="AM122" s="275"/>
      <c r="AN122" s="275"/>
      <c r="AO122" s="275"/>
      <c r="AP122" s="275"/>
      <c r="AQ122" s="118"/>
      <c r="AR122" s="118"/>
      <c r="AS122" s="118"/>
      <c r="AT122" s="118"/>
      <c r="AU122" s="118"/>
      <c r="AV122" s="118"/>
      <c r="AW122" s="118"/>
      <c r="AX122" s="118"/>
      <c r="AY122" s="118"/>
      <c r="AZ122" s="118"/>
    </row>
    <row r="123" spans="1:52" s="138" customFormat="1" ht="11.25" customHeight="1" x14ac:dyDescent="0.2">
      <c r="A123" s="292"/>
      <c r="B123" s="116"/>
      <c r="C123" s="116"/>
      <c r="D123" s="116"/>
      <c r="E123" s="116"/>
      <c r="F123" s="116"/>
      <c r="G123" s="116"/>
      <c r="H123" s="116"/>
      <c r="I123" s="116"/>
      <c r="J123" s="116"/>
      <c r="K123" s="116"/>
      <c r="L123" s="116"/>
      <c r="M123" s="116"/>
      <c r="N123" s="116"/>
      <c r="O123" s="143"/>
      <c r="P123" s="116"/>
      <c r="Q123" s="116"/>
      <c r="R123" s="116"/>
      <c r="S123" s="116"/>
      <c r="T123" s="116"/>
      <c r="U123" s="116"/>
      <c r="V123" s="116"/>
      <c r="W123" s="275"/>
      <c r="X123" s="275"/>
      <c r="Y123" s="275"/>
      <c r="Z123" s="123"/>
      <c r="AA123" s="285"/>
      <c r="AB123" s="124"/>
      <c r="AC123" s="124"/>
      <c r="AD123" s="124"/>
      <c r="AE123" s="124"/>
      <c r="AF123" s="124"/>
      <c r="AG123" s="124"/>
      <c r="AH123" s="124"/>
      <c r="AI123" s="125"/>
      <c r="AJ123" s="124"/>
      <c r="AK123" s="124"/>
      <c r="AL123" s="275"/>
      <c r="AM123" s="275"/>
      <c r="AN123" s="275"/>
      <c r="AO123" s="275"/>
      <c r="AP123" s="275"/>
      <c r="AQ123" s="116"/>
      <c r="AR123" s="116"/>
      <c r="AS123" s="116"/>
      <c r="AT123" s="116"/>
      <c r="AU123" s="116"/>
      <c r="AV123" s="116"/>
      <c r="AW123" s="116"/>
      <c r="AX123" s="116"/>
      <c r="AY123" s="116"/>
      <c r="AZ123" s="116"/>
    </row>
    <row r="124" spans="1:52" s="138" customFormat="1" ht="11.25" customHeight="1" x14ac:dyDescent="0.2">
      <c r="A124" s="292"/>
      <c r="B124" s="116"/>
      <c r="C124" s="116"/>
      <c r="D124" s="116"/>
      <c r="E124" s="116"/>
      <c r="F124" s="116"/>
      <c r="G124" s="116"/>
      <c r="H124" s="116"/>
      <c r="I124" s="116"/>
      <c r="J124" s="116"/>
      <c r="K124" s="116"/>
      <c r="L124" s="116"/>
      <c r="M124" s="116"/>
      <c r="N124" s="116"/>
      <c r="O124" s="143"/>
      <c r="P124" s="116"/>
      <c r="Q124" s="116"/>
      <c r="R124" s="116"/>
      <c r="S124" s="116"/>
      <c r="T124" s="116"/>
      <c r="U124" s="116"/>
      <c r="V124" s="116"/>
      <c r="W124" s="275"/>
      <c r="X124" s="275"/>
      <c r="Y124" s="275"/>
      <c r="Z124" s="123"/>
      <c r="AA124" s="285"/>
      <c r="AB124" s="124"/>
      <c r="AC124" s="124"/>
      <c r="AD124" s="124"/>
      <c r="AE124" s="124"/>
      <c r="AF124" s="124"/>
      <c r="AG124" s="124"/>
      <c r="AH124" s="124"/>
      <c r="AI124" s="125"/>
      <c r="AJ124" s="124"/>
      <c r="AK124" s="124"/>
      <c r="AL124" s="275"/>
      <c r="AM124" s="275"/>
      <c r="AN124" s="275"/>
      <c r="AO124" s="275"/>
      <c r="AP124" s="275"/>
      <c r="AQ124" s="116"/>
      <c r="AR124" s="116"/>
      <c r="AS124" s="116"/>
      <c r="AT124" s="116"/>
      <c r="AU124" s="116"/>
      <c r="AV124" s="116"/>
      <c r="AW124" s="116"/>
      <c r="AX124" s="116"/>
      <c r="AY124" s="116"/>
      <c r="AZ124" s="116"/>
    </row>
    <row r="125" spans="1:52" s="138" customFormat="1" ht="11.25" customHeight="1" x14ac:dyDescent="0.2">
      <c r="A125" s="293"/>
      <c r="B125" s="116"/>
      <c r="C125" s="116"/>
      <c r="D125" s="116"/>
      <c r="E125" s="116"/>
      <c r="F125" s="116"/>
      <c r="G125" s="116"/>
      <c r="H125" s="116"/>
      <c r="I125" s="116"/>
      <c r="J125" s="116"/>
      <c r="K125" s="116"/>
      <c r="L125" s="116"/>
      <c r="M125" s="116"/>
      <c r="N125" s="116"/>
      <c r="O125" s="143"/>
      <c r="P125" s="116"/>
      <c r="Q125" s="116"/>
      <c r="R125" s="116"/>
      <c r="S125" s="116"/>
      <c r="T125" s="116"/>
      <c r="U125" s="116"/>
      <c r="V125" s="116"/>
      <c r="W125" s="116"/>
      <c r="X125" s="116"/>
      <c r="Y125" s="116"/>
      <c r="Z125" s="123"/>
      <c r="AA125" s="285"/>
      <c r="AB125" s="124"/>
      <c r="AC125" s="124"/>
      <c r="AD125" s="124"/>
      <c r="AE125" s="124"/>
      <c r="AF125" s="124"/>
      <c r="AG125" s="124"/>
      <c r="AH125" s="124"/>
      <c r="AI125" s="125"/>
      <c r="AJ125" s="124"/>
      <c r="AK125" s="124"/>
      <c r="AL125" s="275"/>
      <c r="AM125" s="275"/>
      <c r="AN125" s="275"/>
      <c r="AO125" s="275"/>
      <c r="AP125" s="275"/>
      <c r="AQ125" s="116"/>
      <c r="AR125" s="116"/>
      <c r="AS125" s="116"/>
      <c r="AT125" s="116"/>
      <c r="AU125" s="116"/>
      <c r="AV125" s="116"/>
      <c r="AW125" s="116"/>
      <c r="AX125" s="116"/>
      <c r="AY125" s="116"/>
      <c r="AZ125" s="116"/>
    </row>
    <row r="126" spans="1:52" s="138" customFormat="1" ht="11.25" customHeight="1" x14ac:dyDescent="0.2">
      <c r="A126" s="116"/>
      <c r="B126" s="116"/>
      <c r="C126" s="116"/>
      <c r="D126" s="116"/>
      <c r="E126" s="116"/>
      <c r="F126" s="116"/>
      <c r="G126" s="116"/>
      <c r="H126" s="116"/>
      <c r="I126" s="116"/>
      <c r="J126" s="116"/>
      <c r="K126" s="116"/>
      <c r="L126" s="116"/>
      <c r="M126" s="116"/>
      <c r="N126" s="116"/>
      <c r="O126" s="143"/>
      <c r="P126" s="116"/>
      <c r="Q126" s="116"/>
      <c r="R126" s="116"/>
      <c r="S126" s="116"/>
      <c r="T126" s="116"/>
      <c r="U126" s="116"/>
      <c r="V126" s="116"/>
      <c r="W126" s="116"/>
      <c r="X126" s="116"/>
      <c r="Y126" s="116"/>
      <c r="Z126" s="123"/>
      <c r="AA126" s="285"/>
      <c r="AB126" s="124"/>
      <c r="AC126" s="124"/>
      <c r="AD126" s="124"/>
      <c r="AE126" s="124"/>
      <c r="AF126" s="124"/>
      <c r="AG126" s="124"/>
      <c r="AH126" s="124"/>
      <c r="AI126" s="125"/>
      <c r="AJ126" s="124"/>
      <c r="AK126" s="124"/>
      <c r="AL126" s="275"/>
      <c r="AM126" s="275"/>
      <c r="AN126" s="275"/>
      <c r="AO126" s="275"/>
      <c r="AP126" s="275"/>
      <c r="AQ126" s="116"/>
      <c r="AR126" s="116"/>
      <c r="AS126" s="116"/>
      <c r="AT126" s="116"/>
      <c r="AU126" s="116"/>
      <c r="AV126" s="116"/>
      <c r="AW126" s="116"/>
      <c r="AX126" s="116"/>
      <c r="AY126" s="116"/>
      <c r="AZ126" s="116"/>
    </row>
    <row r="127" spans="1:52" s="138" customFormat="1" ht="11.25" customHeight="1" x14ac:dyDescent="0.2">
      <c r="A127" s="116"/>
      <c r="B127" s="116"/>
      <c r="C127" s="116"/>
      <c r="D127" s="116"/>
      <c r="E127" s="116"/>
      <c r="F127" s="116"/>
      <c r="G127" s="116"/>
      <c r="H127" s="116"/>
      <c r="I127" s="116"/>
      <c r="J127" s="116"/>
      <c r="K127" s="116"/>
      <c r="L127" s="116"/>
      <c r="M127" s="116"/>
      <c r="N127" s="116"/>
      <c r="O127" s="143"/>
      <c r="P127" s="116"/>
      <c r="Q127" s="116"/>
      <c r="R127" s="116"/>
      <c r="S127" s="116"/>
      <c r="T127" s="116"/>
      <c r="U127" s="116"/>
      <c r="V127" s="116"/>
      <c r="W127" s="116"/>
      <c r="X127" s="116"/>
      <c r="Y127" s="116"/>
      <c r="Z127" s="123"/>
      <c r="AA127" s="285"/>
      <c r="AB127" s="124"/>
      <c r="AC127" s="124"/>
      <c r="AD127" s="124"/>
      <c r="AE127" s="124"/>
      <c r="AF127" s="124"/>
      <c r="AG127" s="124"/>
      <c r="AH127" s="124"/>
      <c r="AI127" s="125"/>
      <c r="AJ127" s="124"/>
      <c r="AK127" s="124"/>
      <c r="AL127" s="275"/>
      <c r="AM127" s="275"/>
      <c r="AN127" s="275"/>
      <c r="AO127" s="275"/>
      <c r="AP127" s="275"/>
      <c r="AQ127" s="116"/>
      <c r="AR127" s="116"/>
      <c r="AS127" s="116"/>
      <c r="AT127" s="116"/>
      <c r="AU127" s="116"/>
      <c r="AV127" s="116"/>
      <c r="AW127" s="116"/>
      <c r="AX127" s="116"/>
      <c r="AY127" s="116"/>
      <c r="AZ127" s="116"/>
    </row>
    <row r="128" spans="1:52" s="138" customFormat="1" ht="11.25" customHeight="1" x14ac:dyDescent="0.2">
      <c r="A128" s="116"/>
      <c r="B128" s="116"/>
      <c r="C128" s="116"/>
      <c r="D128" s="116"/>
      <c r="E128" s="116"/>
      <c r="F128" s="116"/>
      <c r="G128" s="116"/>
      <c r="H128" s="116"/>
      <c r="I128" s="116"/>
      <c r="J128" s="116"/>
      <c r="K128" s="116"/>
      <c r="L128" s="116"/>
      <c r="M128" s="116"/>
      <c r="N128" s="116"/>
      <c r="O128" s="143"/>
      <c r="P128" s="116"/>
      <c r="Q128" s="116"/>
      <c r="R128" s="116"/>
      <c r="S128" s="116"/>
      <c r="T128" s="116"/>
      <c r="U128" s="116"/>
      <c r="V128" s="116"/>
      <c r="W128" s="116"/>
      <c r="X128" s="116"/>
      <c r="Y128" s="116"/>
      <c r="Z128" s="123"/>
      <c r="AA128" s="285"/>
      <c r="AB128" s="124"/>
      <c r="AC128" s="124"/>
      <c r="AD128" s="124"/>
      <c r="AE128" s="124"/>
      <c r="AF128" s="124"/>
      <c r="AG128" s="124"/>
      <c r="AH128" s="124"/>
      <c r="AI128" s="125"/>
      <c r="AJ128" s="124"/>
      <c r="AK128" s="124"/>
      <c r="AL128" s="275"/>
      <c r="AM128" s="275"/>
      <c r="AN128" s="275"/>
      <c r="AO128" s="275"/>
      <c r="AP128" s="275"/>
      <c r="AQ128" s="116"/>
      <c r="AR128" s="116"/>
      <c r="AS128" s="116"/>
      <c r="AT128" s="116"/>
      <c r="AU128" s="116"/>
      <c r="AV128" s="116"/>
      <c r="AW128" s="116"/>
      <c r="AX128" s="116"/>
      <c r="AY128" s="116"/>
      <c r="AZ128" s="116"/>
    </row>
    <row r="129" spans="1:53" s="138" customFormat="1" ht="11.25" customHeight="1" x14ac:dyDescent="0.2">
      <c r="A129" s="116"/>
      <c r="B129" s="116"/>
      <c r="C129" s="116"/>
      <c r="D129" s="116"/>
      <c r="E129" s="116"/>
      <c r="F129" s="116"/>
      <c r="G129" s="116"/>
      <c r="H129" s="116"/>
      <c r="I129" s="116"/>
      <c r="J129" s="116"/>
      <c r="K129" s="116"/>
      <c r="L129" s="116"/>
      <c r="M129" s="116"/>
      <c r="N129" s="116"/>
      <c r="O129" s="143"/>
      <c r="P129" s="116"/>
      <c r="Q129" s="116"/>
      <c r="R129" s="116"/>
      <c r="S129" s="116"/>
      <c r="T129" s="116"/>
      <c r="U129" s="116"/>
      <c r="V129" s="116"/>
      <c r="W129" s="116"/>
      <c r="X129" s="116"/>
      <c r="Y129" s="116"/>
      <c r="Z129" s="123"/>
      <c r="AA129" s="285"/>
      <c r="AB129" s="124"/>
      <c r="AC129" s="124"/>
      <c r="AD129" s="124"/>
      <c r="AE129" s="124"/>
      <c r="AF129" s="124"/>
      <c r="AG129" s="124"/>
      <c r="AH129" s="124"/>
      <c r="AI129" s="125"/>
      <c r="AJ129" s="124"/>
      <c r="AK129" s="124"/>
      <c r="AL129" s="275"/>
      <c r="AM129" s="275"/>
      <c r="AN129" s="275"/>
      <c r="AO129" s="275"/>
      <c r="AP129" s="275"/>
      <c r="AQ129" s="116"/>
      <c r="AR129" s="116"/>
      <c r="AS129" s="116"/>
      <c r="AT129" s="116"/>
      <c r="AU129" s="116"/>
      <c r="AV129" s="116"/>
      <c r="AW129" s="116"/>
      <c r="AX129" s="116"/>
      <c r="AY129" s="116"/>
      <c r="AZ129" s="116"/>
    </row>
    <row r="130" spans="1:53" s="138" customFormat="1" ht="11.25" customHeight="1" x14ac:dyDescent="0.2">
      <c r="A130" s="116"/>
      <c r="B130" s="116"/>
      <c r="C130" s="116"/>
      <c r="D130" s="116"/>
      <c r="E130" s="116"/>
      <c r="F130" s="116"/>
      <c r="G130" s="116"/>
      <c r="H130" s="116"/>
      <c r="I130" s="116"/>
      <c r="J130" s="116"/>
      <c r="K130" s="116"/>
      <c r="L130" s="116"/>
      <c r="M130" s="116"/>
      <c r="N130" s="116"/>
      <c r="O130" s="143"/>
      <c r="P130" s="116"/>
      <c r="Q130" s="116"/>
      <c r="R130" s="116"/>
      <c r="S130" s="116"/>
      <c r="T130" s="116"/>
      <c r="U130" s="116"/>
      <c r="V130" s="116"/>
      <c r="W130" s="116"/>
      <c r="X130" s="116"/>
      <c r="Y130" s="116"/>
      <c r="Z130" s="123"/>
      <c r="AA130" s="285"/>
      <c r="AB130" s="124"/>
      <c r="AC130" s="124"/>
      <c r="AD130" s="124"/>
      <c r="AE130" s="124"/>
      <c r="AF130" s="124"/>
      <c r="AG130" s="124"/>
      <c r="AH130" s="124"/>
      <c r="AI130" s="125"/>
      <c r="AJ130" s="124"/>
      <c r="AK130" s="124"/>
      <c r="AL130" s="275"/>
      <c r="AM130" s="275"/>
      <c r="AN130" s="275"/>
      <c r="AO130" s="275"/>
      <c r="AP130" s="275"/>
      <c r="AQ130" s="116"/>
      <c r="AR130" s="116"/>
      <c r="AS130" s="116"/>
      <c r="AT130" s="116"/>
      <c r="AU130" s="116"/>
      <c r="AV130" s="116"/>
      <c r="AW130" s="116"/>
      <c r="AX130" s="116"/>
      <c r="AY130" s="116"/>
      <c r="AZ130" s="116"/>
    </row>
    <row r="131" spans="1:53" s="138" customFormat="1" ht="11.25" customHeight="1" x14ac:dyDescent="0.2">
      <c r="A131" s="116"/>
      <c r="B131" s="116"/>
      <c r="C131" s="116"/>
      <c r="D131" s="116"/>
      <c r="E131" s="116"/>
      <c r="F131" s="116"/>
      <c r="G131" s="116"/>
      <c r="H131" s="116"/>
      <c r="I131" s="116"/>
      <c r="J131" s="116"/>
      <c r="K131" s="116"/>
      <c r="L131" s="116"/>
      <c r="M131" s="116"/>
      <c r="N131" s="116"/>
      <c r="O131" s="143"/>
      <c r="P131" s="116"/>
      <c r="Q131" s="116"/>
      <c r="R131" s="116"/>
      <c r="S131" s="116"/>
      <c r="T131" s="116"/>
      <c r="U131" s="116"/>
      <c r="V131" s="116"/>
      <c r="W131" s="116"/>
      <c r="X131" s="116"/>
      <c r="Y131" s="116"/>
      <c r="Z131" s="123"/>
      <c r="AA131" s="285"/>
      <c r="AB131" s="124"/>
      <c r="AC131" s="124"/>
      <c r="AD131" s="124"/>
      <c r="AE131" s="124"/>
      <c r="AF131" s="124"/>
      <c r="AG131" s="124"/>
      <c r="AH131" s="124"/>
      <c r="AI131" s="125"/>
      <c r="AJ131" s="124"/>
      <c r="AK131" s="124"/>
      <c r="AL131" s="275"/>
      <c r="AM131" s="275"/>
      <c r="AN131" s="275"/>
      <c r="AO131" s="275"/>
      <c r="AP131" s="275"/>
      <c r="AQ131" s="116"/>
      <c r="AR131" s="116"/>
      <c r="AS131" s="116"/>
      <c r="AT131" s="116"/>
      <c r="AU131" s="116"/>
      <c r="AV131" s="116"/>
      <c r="AW131" s="116"/>
      <c r="AX131" s="116"/>
      <c r="AY131" s="116"/>
      <c r="AZ131" s="116"/>
    </row>
    <row r="132" spans="1:53" s="138" customFormat="1" ht="11.25" customHeight="1" x14ac:dyDescent="0.2">
      <c r="A132" s="116"/>
      <c r="B132" s="116"/>
      <c r="C132" s="116"/>
      <c r="D132" s="116"/>
      <c r="E132" s="116"/>
      <c r="F132" s="116"/>
      <c r="G132" s="116"/>
      <c r="H132" s="116"/>
      <c r="I132" s="116"/>
      <c r="J132" s="116"/>
      <c r="K132" s="116"/>
      <c r="L132" s="116"/>
      <c r="M132" s="116"/>
      <c r="N132" s="116"/>
      <c r="O132" s="143"/>
      <c r="P132" s="116"/>
      <c r="Q132" s="116"/>
      <c r="R132" s="116"/>
      <c r="S132" s="116"/>
      <c r="T132" s="116"/>
      <c r="U132" s="116"/>
      <c r="V132" s="116"/>
      <c r="W132" s="116"/>
      <c r="X132" s="116"/>
      <c r="Y132" s="116"/>
      <c r="Z132" s="123"/>
      <c r="AA132" s="285"/>
      <c r="AB132" s="124"/>
      <c r="AC132" s="124"/>
      <c r="AD132" s="124"/>
      <c r="AE132" s="124"/>
      <c r="AF132" s="124"/>
      <c r="AG132" s="124"/>
      <c r="AH132" s="124"/>
      <c r="AI132" s="125"/>
      <c r="AJ132" s="124"/>
      <c r="AK132" s="124"/>
      <c r="AL132" s="275"/>
      <c r="AM132" s="275"/>
      <c r="AN132" s="275"/>
      <c r="AO132" s="275"/>
      <c r="AP132" s="275"/>
      <c r="AQ132" s="116"/>
      <c r="AR132" s="116"/>
      <c r="AS132" s="116"/>
      <c r="AT132" s="116"/>
      <c r="AU132" s="116"/>
      <c r="AV132" s="116"/>
      <c r="AW132" s="116"/>
      <c r="AX132" s="116"/>
      <c r="AY132" s="116"/>
      <c r="AZ132" s="116"/>
    </row>
    <row r="133" spans="1:53" s="138" customFormat="1" ht="11.25" customHeight="1" x14ac:dyDescent="0.2">
      <c r="A133" s="116"/>
      <c r="B133" s="116"/>
      <c r="C133" s="116"/>
      <c r="D133" s="116"/>
      <c r="E133" s="116"/>
      <c r="F133" s="116"/>
      <c r="G133" s="116"/>
      <c r="H133" s="116"/>
      <c r="I133" s="116"/>
      <c r="J133" s="116"/>
      <c r="K133" s="116"/>
      <c r="L133" s="116"/>
      <c r="M133" s="116"/>
      <c r="N133" s="116"/>
      <c r="O133" s="143"/>
      <c r="P133" s="116"/>
      <c r="Q133" s="116"/>
      <c r="R133" s="116"/>
      <c r="S133" s="116"/>
      <c r="T133" s="116"/>
      <c r="U133" s="116"/>
      <c r="V133" s="116"/>
      <c r="W133" s="116"/>
      <c r="X133" s="116"/>
      <c r="Y133" s="116"/>
      <c r="Z133" s="123"/>
      <c r="AA133" s="285"/>
      <c r="AB133" s="124"/>
      <c r="AC133" s="124"/>
      <c r="AD133" s="124"/>
      <c r="AE133" s="124"/>
      <c r="AF133" s="124"/>
      <c r="AG133" s="124"/>
      <c r="AH133" s="124"/>
      <c r="AI133" s="125"/>
      <c r="AJ133" s="124"/>
      <c r="AK133" s="124"/>
      <c r="AL133" s="275"/>
      <c r="AM133" s="275"/>
      <c r="AN133" s="275"/>
      <c r="AO133" s="275"/>
      <c r="AP133" s="275"/>
      <c r="AQ133" s="116"/>
      <c r="AR133" s="116"/>
      <c r="AS133" s="116"/>
      <c r="AT133" s="116"/>
      <c r="AU133" s="116"/>
      <c r="AV133" s="116"/>
      <c r="AW133" s="116"/>
      <c r="AX133" s="116"/>
      <c r="AY133" s="116"/>
      <c r="AZ133" s="116"/>
    </row>
    <row r="134" spans="1:53" s="138" customFormat="1" ht="11.25" customHeight="1" x14ac:dyDescent="0.2">
      <c r="A134" s="116"/>
      <c r="B134" s="116"/>
      <c r="C134" s="116"/>
      <c r="D134" s="116"/>
      <c r="E134" s="116"/>
      <c r="F134" s="116"/>
      <c r="G134" s="116"/>
      <c r="H134" s="116"/>
      <c r="I134" s="116"/>
      <c r="J134" s="116"/>
      <c r="K134" s="116"/>
      <c r="L134" s="116"/>
      <c r="M134" s="116"/>
      <c r="N134" s="116"/>
      <c r="O134" s="143"/>
      <c r="P134" s="116"/>
      <c r="Q134" s="116"/>
      <c r="R134" s="116"/>
      <c r="S134" s="116"/>
      <c r="T134" s="116"/>
      <c r="U134" s="116"/>
      <c r="V134" s="116"/>
      <c r="W134" s="116"/>
      <c r="X134" s="116"/>
      <c r="Y134" s="116"/>
      <c r="Z134" s="123"/>
      <c r="AA134" s="285"/>
      <c r="AB134" s="124"/>
      <c r="AC134" s="124"/>
      <c r="AD134" s="124"/>
      <c r="AE134" s="124"/>
      <c r="AF134" s="124"/>
      <c r="AG134" s="124"/>
      <c r="AH134" s="124"/>
      <c r="AI134" s="125"/>
      <c r="AJ134" s="124"/>
      <c r="AK134" s="124"/>
      <c r="AL134" s="275"/>
      <c r="AM134" s="275"/>
      <c r="AN134" s="275"/>
      <c r="AO134" s="275"/>
      <c r="AP134" s="275"/>
      <c r="AQ134" s="116"/>
      <c r="AR134" s="116"/>
      <c r="AS134" s="116"/>
      <c r="AT134" s="116"/>
      <c r="AU134" s="116"/>
      <c r="AV134" s="116"/>
      <c r="AW134" s="116"/>
      <c r="AX134" s="116"/>
      <c r="AY134" s="116"/>
      <c r="AZ134" s="116"/>
    </row>
    <row r="135" spans="1:53" s="138" customFormat="1" ht="11.25" customHeight="1" x14ac:dyDescent="0.2">
      <c r="A135" s="116"/>
      <c r="B135" s="116"/>
      <c r="C135" s="116"/>
      <c r="D135" s="116"/>
      <c r="E135" s="116"/>
      <c r="F135" s="116"/>
      <c r="G135" s="116"/>
      <c r="H135" s="116"/>
      <c r="I135" s="116"/>
      <c r="J135" s="116"/>
      <c r="K135" s="116"/>
      <c r="L135" s="116"/>
      <c r="M135" s="116"/>
      <c r="N135" s="116"/>
      <c r="O135" s="143"/>
      <c r="P135" s="116"/>
      <c r="Q135" s="116"/>
      <c r="R135" s="116"/>
      <c r="S135" s="116"/>
      <c r="T135" s="116"/>
      <c r="U135" s="116"/>
      <c r="V135" s="116"/>
      <c r="W135" s="116"/>
      <c r="X135" s="116"/>
      <c r="Y135" s="116"/>
      <c r="Z135" s="123"/>
      <c r="AA135" s="285"/>
      <c r="AB135" s="124"/>
      <c r="AC135" s="124"/>
      <c r="AD135" s="124"/>
      <c r="AE135" s="124"/>
      <c r="AF135" s="124"/>
      <c r="AG135" s="124"/>
      <c r="AH135" s="124"/>
      <c r="AI135" s="125"/>
      <c r="AJ135" s="124"/>
      <c r="AK135" s="124"/>
      <c r="AL135" s="275"/>
      <c r="AM135" s="275"/>
      <c r="AN135" s="275"/>
      <c r="AO135" s="275"/>
      <c r="AP135" s="275"/>
      <c r="AQ135" s="116"/>
      <c r="AR135" s="116"/>
      <c r="AS135" s="116"/>
      <c r="AT135" s="116"/>
      <c r="AU135" s="116"/>
      <c r="AV135" s="116"/>
      <c r="AW135" s="116"/>
      <c r="AX135" s="116"/>
      <c r="AY135" s="116"/>
      <c r="AZ135" s="116"/>
    </row>
    <row r="136" spans="1:53" s="124" customFormat="1" ht="11.25" customHeight="1" x14ac:dyDescent="0.2">
      <c r="A136" s="116"/>
      <c r="B136" s="116"/>
      <c r="C136" s="116"/>
      <c r="D136" s="116"/>
      <c r="E136" s="116"/>
      <c r="F136" s="116"/>
      <c r="G136" s="116"/>
      <c r="H136" s="116"/>
      <c r="I136" s="116"/>
      <c r="J136" s="116"/>
      <c r="K136" s="116"/>
      <c r="L136" s="116"/>
      <c r="M136" s="116"/>
      <c r="N136" s="116"/>
      <c r="O136" s="143"/>
      <c r="P136" s="116"/>
      <c r="Q136" s="116"/>
      <c r="R136" s="116"/>
      <c r="S136" s="116"/>
      <c r="T136" s="116"/>
      <c r="U136" s="116"/>
      <c r="V136" s="116"/>
      <c r="W136" s="116"/>
      <c r="X136" s="116"/>
      <c r="Y136" s="116"/>
      <c r="Z136" s="123"/>
      <c r="AA136" s="285"/>
      <c r="AI136" s="125"/>
      <c r="AL136" s="275"/>
      <c r="AM136" s="275"/>
      <c r="AN136" s="275"/>
      <c r="AO136" s="275"/>
      <c r="AP136" s="275"/>
      <c r="AQ136" s="116"/>
      <c r="AR136" s="116"/>
      <c r="AS136" s="116"/>
      <c r="AT136" s="116"/>
      <c r="AU136" s="116"/>
      <c r="AV136" s="116"/>
      <c r="AW136" s="116"/>
      <c r="AX136" s="116"/>
      <c r="AY136" s="116"/>
      <c r="AZ136" s="116"/>
      <c r="BA136" s="138"/>
    </row>
    <row r="137" spans="1:53" s="124" customFormat="1" ht="18.75" customHeight="1" x14ac:dyDescent="0.2">
      <c r="A137" s="116"/>
      <c r="B137" s="116"/>
      <c r="C137" s="116"/>
      <c r="D137" s="116"/>
      <c r="E137" s="116"/>
      <c r="F137" s="116"/>
      <c r="G137" s="116"/>
      <c r="H137" s="116"/>
      <c r="I137" s="116"/>
      <c r="J137" s="116"/>
      <c r="K137" s="116"/>
      <c r="L137" s="116"/>
      <c r="M137" s="116"/>
      <c r="N137" s="116"/>
      <c r="O137" s="143"/>
      <c r="P137" s="116"/>
      <c r="Q137" s="116"/>
      <c r="R137" s="116"/>
      <c r="S137" s="116"/>
      <c r="T137" s="116"/>
      <c r="U137" s="116"/>
      <c r="V137" s="116"/>
      <c r="W137" s="116"/>
      <c r="X137" s="116"/>
      <c r="Y137" s="116"/>
      <c r="Z137" s="123"/>
      <c r="AA137" s="285"/>
      <c r="AI137" s="125"/>
      <c r="AL137" s="275"/>
      <c r="AM137" s="275"/>
      <c r="AN137" s="275"/>
      <c r="AO137" s="275"/>
      <c r="AP137" s="275"/>
      <c r="AQ137" s="116"/>
      <c r="AR137" s="116"/>
      <c r="AS137" s="116"/>
      <c r="AT137" s="116"/>
      <c r="AU137" s="116"/>
      <c r="AV137" s="116"/>
      <c r="AW137" s="116"/>
      <c r="AX137" s="116"/>
      <c r="AY137" s="116"/>
      <c r="AZ137" s="116"/>
    </row>
    <row r="138" spans="1:53" s="124" customFormat="1" ht="7.5" customHeight="1" x14ac:dyDescent="0.2">
      <c r="A138" s="116"/>
      <c r="B138" s="116"/>
      <c r="C138" s="116"/>
      <c r="D138" s="116"/>
      <c r="E138" s="116"/>
      <c r="F138" s="116"/>
      <c r="G138" s="116"/>
      <c r="H138" s="116"/>
      <c r="I138" s="116"/>
      <c r="J138" s="116"/>
      <c r="K138" s="116"/>
      <c r="L138" s="116"/>
      <c r="M138" s="116"/>
      <c r="N138" s="116"/>
      <c r="O138" s="143"/>
      <c r="P138" s="116"/>
      <c r="Q138" s="116"/>
      <c r="R138" s="116"/>
      <c r="S138" s="116"/>
      <c r="T138" s="116"/>
      <c r="U138" s="116"/>
      <c r="V138" s="116"/>
      <c r="W138" s="116"/>
      <c r="X138" s="116"/>
      <c r="Y138" s="116"/>
      <c r="Z138" s="123"/>
      <c r="AA138" s="123"/>
      <c r="AI138" s="125"/>
      <c r="AL138" s="275"/>
      <c r="AM138" s="275"/>
      <c r="AN138" s="275"/>
      <c r="AO138" s="275"/>
      <c r="AP138" s="275"/>
      <c r="AQ138" s="116"/>
      <c r="AR138" s="116"/>
      <c r="AS138" s="116"/>
      <c r="AT138" s="116"/>
      <c r="AU138" s="116"/>
      <c r="AV138" s="116"/>
      <c r="AW138" s="116"/>
      <c r="AX138" s="116"/>
      <c r="AY138" s="116"/>
      <c r="AZ138" s="116"/>
    </row>
    <row r="139" spans="1:53" s="124" customFormat="1" ht="15" customHeight="1" x14ac:dyDescent="0.2">
      <c r="A139" s="116"/>
      <c r="B139" s="116"/>
      <c r="C139" s="116"/>
      <c r="D139" s="116"/>
      <c r="E139" s="116"/>
      <c r="F139" s="116"/>
      <c r="G139" s="116"/>
      <c r="H139" s="116"/>
      <c r="I139" s="116"/>
      <c r="J139" s="116"/>
      <c r="K139" s="116"/>
      <c r="L139" s="116"/>
      <c r="M139" s="116"/>
      <c r="N139" s="116"/>
      <c r="O139" s="143"/>
      <c r="P139" s="116"/>
      <c r="Q139" s="116"/>
      <c r="R139" s="116"/>
      <c r="S139" s="116"/>
      <c r="T139" s="116"/>
      <c r="U139" s="116"/>
      <c r="V139" s="116"/>
      <c r="W139" s="116"/>
      <c r="X139" s="116"/>
      <c r="Y139" s="116"/>
      <c r="Z139" s="123"/>
      <c r="AA139" s="123"/>
      <c r="AI139" s="125"/>
      <c r="AL139" s="275"/>
      <c r="AM139" s="275"/>
      <c r="AN139" s="275"/>
      <c r="AO139" s="275"/>
      <c r="AP139" s="275"/>
      <c r="AQ139" s="116"/>
      <c r="AR139" s="116"/>
      <c r="AS139" s="116"/>
      <c r="AT139" s="116"/>
      <c r="AU139" s="116"/>
      <c r="AV139" s="116"/>
      <c r="AW139" s="116"/>
      <c r="AX139" s="116"/>
      <c r="AY139" s="116"/>
      <c r="AZ139" s="116"/>
    </row>
    <row r="140" spans="1:53" s="124" customFormat="1" ht="11.25" customHeight="1" x14ac:dyDescent="0.2">
      <c r="A140" s="116"/>
      <c r="B140" s="116"/>
      <c r="C140" s="116"/>
      <c r="D140" s="116"/>
      <c r="E140" s="116"/>
      <c r="F140" s="116"/>
      <c r="G140" s="116"/>
      <c r="H140" s="116"/>
      <c r="I140" s="116"/>
      <c r="J140" s="116"/>
      <c r="K140" s="116"/>
      <c r="L140" s="116"/>
      <c r="M140" s="116"/>
      <c r="N140" s="116"/>
      <c r="O140" s="143"/>
      <c r="P140" s="116"/>
      <c r="Q140" s="116"/>
      <c r="R140" s="116"/>
      <c r="S140" s="116"/>
      <c r="T140" s="116"/>
      <c r="U140" s="116"/>
      <c r="V140" s="116"/>
      <c r="W140" s="116"/>
      <c r="X140" s="116"/>
      <c r="Y140" s="116"/>
      <c r="Z140" s="123"/>
      <c r="AA140" s="123"/>
      <c r="AI140" s="125"/>
      <c r="AL140" s="275"/>
      <c r="AM140" s="275"/>
      <c r="AN140" s="275"/>
      <c r="AO140" s="275"/>
      <c r="AP140" s="275"/>
      <c r="AQ140" s="116"/>
      <c r="AR140" s="116"/>
      <c r="AS140" s="116"/>
      <c r="AT140" s="116"/>
      <c r="AU140" s="116"/>
      <c r="AV140" s="116"/>
      <c r="AW140" s="116"/>
      <c r="AX140" s="116"/>
      <c r="AY140" s="116"/>
      <c r="AZ140" s="116"/>
    </row>
    <row r="141" spans="1:53" ht="11.25" customHeight="1" x14ac:dyDescent="0.2">
      <c r="AI141" s="125"/>
      <c r="AL141" s="275"/>
      <c r="AM141" s="275"/>
      <c r="AN141" s="275"/>
      <c r="AO141" s="275"/>
      <c r="AP141" s="275"/>
      <c r="BA141" s="124"/>
    </row>
    <row r="142" spans="1:53" ht="11.25" customHeight="1" x14ac:dyDescent="0.2">
      <c r="AI142" s="125"/>
      <c r="AL142" s="275"/>
      <c r="AM142" s="275"/>
      <c r="AN142" s="275"/>
      <c r="AO142" s="275"/>
      <c r="AP142" s="275"/>
    </row>
    <row r="143" spans="1:53" ht="11.25" customHeight="1" x14ac:dyDescent="0.2">
      <c r="AM143" s="275"/>
      <c r="AN143" s="275"/>
      <c r="AO143" s="275"/>
      <c r="AP143" s="275"/>
    </row>
    <row r="144" spans="1:53" ht="11.25" customHeight="1" x14ac:dyDescent="0.2">
      <c r="AM144" s="275"/>
      <c r="AN144" s="275"/>
      <c r="AO144" s="275"/>
      <c r="AP144" s="275"/>
    </row>
    <row r="145" spans="1:53" ht="11.25" customHeight="1" x14ac:dyDescent="0.2">
      <c r="AM145" s="275"/>
      <c r="AN145" s="275"/>
      <c r="AO145" s="275"/>
      <c r="AP145" s="275"/>
    </row>
    <row r="146" spans="1:53" ht="11.25" customHeight="1" x14ac:dyDescent="0.2">
      <c r="AM146" s="275"/>
      <c r="AN146" s="275"/>
      <c r="AO146" s="275"/>
      <c r="AP146" s="275"/>
    </row>
    <row r="147" spans="1:53" s="118" customFormat="1" ht="11.25" customHeight="1" x14ac:dyDescent="0.2">
      <c r="A147" s="116"/>
      <c r="B147" s="116"/>
      <c r="C147" s="116"/>
      <c r="D147" s="116"/>
      <c r="E147" s="116"/>
      <c r="F147" s="116"/>
      <c r="G147" s="116"/>
      <c r="H147" s="116"/>
      <c r="I147" s="116"/>
      <c r="J147" s="116"/>
      <c r="K147" s="116"/>
      <c r="L147" s="116"/>
      <c r="M147" s="116"/>
      <c r="N147" s="116"/>
      <c r="O147" s="143"/>
      <c r="P147" s="116"/>
      <c r="Q147" s="116"/>
      <c r="R147" s="116"/>
      <c r="S147" s="116"/>
      <c r="T147" s="116"/>
      <c r="U147" s="116"/>
      <c r="V147" s="116"/>
      <c r="W147" s="116"/>
      <c r="X147" s="116"/>
      <c r="Y147" s="116"/>
      <c r="Z147" s="123"/>
      <c r="AA147" s="123"/>
      <c r="AB147" s="124"/>
      <c r="AC147" s="124"/>
      <c r="AD147" s="124"/>
      <c r="AE147" s="124"/>
      <c r="AF147" s="124"/>
      <c r="AG147" s="124"/>
      <c r="AH147" s="124"/>
      <c r="AI147" s="124"/>
      <c r="AJ147" s="124"/>
      <c r="AK147" s="124"/>
      <c r="AL147" s="124"/>
      <c r="AM147" s="275"/>
      <c r="AN147" s="275"/>
      <c r="AO147" s="275"/>
      <c r="AP147" s="275"/>
      <c r="AQ147" s="116"/>
      <c r="AR147" s="116"/>
      <c r="AS147" s="116"/>
      <c r="AT147" s="116"/>
      <c r="AU147" s="116"/>
      <c r="AV147" s="116"/>
      <c r="AW147" s="116"/>
      <c r="AX147" s="116"/>
      <c r="AY147" s="116"/>
      <c r="AZ147" s="116"/>
      <c r="BA147" s="116"/>
    </row>
    <row r="148" spans="1:53" ht="11.25" customHeight="1" x14ac:dyDescent="0.2">
      <c r="AM148" s="275"/>
      <c r="AN148" s="275"/>
      <c r="AO148" s="275"/>
      <c r="AP148" s="275"/>
      <c r="BA148" s="118"/>
    </row>
    <row r="149" spans="1:53" ht="11.25" customHeight="1" x14ac:dyDescent="0.2">
      <c r="AM149" s="275"/>
      <c r="AN149" s="275"/>
      <c r="AO149" s="275"/>
      <c r="AP149" s="275"/>
    </row>
    <row r="150" spans="1:53" ht="11.25" customHeight="1" x14ac:dyDescent="0.2">
      <c r="AM150" s="275"/>
      <c r="AN150" s="275"/>
      <c r="AO150" s="275"/>
      <c r="AP150" s="275"/>
    </row>
    <row r="151" spans="1:53" ht="11.25" customHeight="1" x14ac:dyDescent="0.2">
      <c r="AM151" s="275"/>
      <c r="AN151" s="275"/>
      <c r="AO151" s="275"/>
      <c r="AP151" s="275"/>
    </row>
    <row r="152" spans="1:53" ht="11.25" customHeight="1" x14ac:dyDescent="0.2">
      <c r="AM152" s="275"/>
      <c r="AN152" s="275"/>
      <c r="AO152" s="275"/>
      <c r="AP152" s="275"/>
    </row>
    <row r="153" spans="1:53" ht="11.25" customHeight="1" x14ac:dyDescent="0.2">
      <c r="AM153" s="275"/>
      <c r="AN153" s="275"/>
      <c r="AO153" s="275"/>
      <c r="AP153" s="275"/>
      <c r="AW153" s="123"/>
      <c r="AX153" s="123"/>
      <c r="AY153" s="123"/>
      <c r="AZ153" s="123"/>
    </row>
    <row r="154" spans="1:53" ht="11.25" customHeight="1" x14ac:dyDescent="0.2">
      <c r="AM154" s="275"/>
      <c r="AN154" s="275"/>
      <c r="AO154" s="275"/>
      <c r="AP154" s="275"/>
    </row>
    <row r="155" spans="1:53" ht="11.25" customHeight="1" x14ac:dyDescent="0.2">
      <c r="AM155" s="275"/>
      <c r="AN155" s="275"/>
      <c r="AO155" s="275"/>
      <c r="AP155" s="275"/>
    </row>
    <row r="156" spans="1:53" ht="11.25" customHeight="1" x14ac:dyDescent="0.2">
      <c r="AM156" s="275"/>
      <c r="AN156" s="275"/>
      <c r="AO156" s="275"/>
      <c r="AP156" s="275"/>
    </row>
    <row r="157" spans="1:53" ht="11.25" customHeight="1" x14ac:dyDescent="0.2">
      <c r="AM157" s="275"/>
      <c r="AN157" s="275"/>
      <c r="AO157" s="275"/>
      <c r="AP157" s="275"/>
    </row>
    <row r="158" spans="1:53" ht="11.25" customHeight="1" x14ac:dyDescent="0.2">
      <c r="AM158" s="275"/>
      <c r="AN158" s="275"/>
      <c r="AO158" s="275"/>
      <c r="AP158" s="275"/>
    </row>
    <row r="159" spans="1:53" ht="11.25" customHeight="1" x14ac:dyDescent="0.2">
      <c r="AM159" s="275"/>
      <c r="AN159" s="275"/>
      <c r="AO159" s="275"/>
      <c r="AP159" s="275"/>
    </row>
    <row r="160" spans="1:53" ht="11.25" customHeight="1" x14ac:dyDescent="0.2">
      <c r="AM160" s="275"/>
      <c r="AN160" s="275"/>
      <c r="AO160" s="275"/>
      <c r="AP160" s="275"/>
    </row>
    <row r="161" spans="39:42" ht="11.25" customHeight="1" x14ac:dyDescent="0.2">
      <c r="AM161" s="275"/>
      <c r="AN161" s="275"/>
      <c r="AO161" s="275"/>
      <c r="AP161" s="275"/>
    </row>
    <row r="162" spans="39:42" ht="11.25" customHeight="1" x14ac:dyDescent="0.2">
      <c r="AM162" s="275"/>
      <c r="AN162" s="275"/>
      <c r="AO162" s="275"/>
      <c r="AP162" s="275"/>
    </row>
    <row r="163" spans="39:42" ht="11.25" customHeight="1" x14ac:dyDescent="0.2">
      <c r="AM163" s="275"/>
      <c r="AN163" s="275"/>
      <c r="AO163" s="275"/>
      <c r="AP163" s="275"/>
    </row>
    <row r="164" spans="39:42" ht="11.25" customHeight="1" x14ac:dyDescent="0.2">
      <c r="AM164" s="275"/>
      <c r="AN164" s="275"/>
      <c r="AO164" s="275"/>
      <c r="AP164" s="275"/>
    </row>
    <row r="165" spans="39:42" ht="11.25" customHeight="1" x14ac:dyDescent="0.2">
      <c r="AM165" s="275"/>
      <c r="AN165" s="275"/>
      <c r="AO165" s="275"/>
      <c r="AP165" s="275"/>
    </row>
    <row r="166" spans="39:42" ht="11.25" customHeight="1" x14ac:dyDescent="0.2">
      <c r="AM166" s="275"/>
      <c r="AN166" s="275"/>
      <c r="AO166" s="275"/>
      <c r="AP166" s="275"/>
    </row>
    <row r="167" spans="39:42" ht="11.25" customHeight="1" x14ac:dyDescent="0.2">
      <c r="AM167" s="275"/>
      <c r="AN167" s="275"/>
      <c r="AO167" s="275"/>
      <c r="AP167" s="275"/>
    </row>
    <row r="168" spans="39:42" ht="11.25" customHeight="1" x14ac:dyDescent="0.2">
      <c r="AM168" s="275"/>
      <c r="AN168" s="275"/>
      <c r="AO168" s="275"/>
      <c r="AP168" s="275"/>
    </row>
    <row r="169" spans="39:42" ht="11.25" customHeight="1" x14ac:dyDescent="0.2">
      <c r="AM169" s="275"/>
      <c r="AN169" s="275"/>
      <c r="AO169" s="275"/>
      <c r="AP169" s="275"/>
    </row>
    <row r="170" spans="39:42" ht="11.25" customHeight="1" x14ac:dyDescent="0.2">
      <c r="AM170" s="275"/>
      <c r="AN170" s="275"/>
      <c r="AO170" s="275"/>
      <c r="AP170" s="275"/>
    </row>
    <row r="171" spans="39:42" ht="11.25" customHeight="1" x14ac:dyDescent="0.2">
      <c r="AM171" s="275"/>
      <c r="AN171" s="275"/>
      <c r="AO171" s="275"/>
      <c r="AP171" s="275"/>
    </row>
    <row r="172" spans="39:42" ht="11.25" customHeight="1" x14ac:dyDescent="0.2">
      <c r="AM172" s="275"/>
      <c r="AN172" s="275"/>
      <c r="AO172" s="275"/>
      <c r="AP172" s="275"/>
    </row>
    <row r="173" spans="39:42" ht="11.25" customHeight="1" x14ac:dyDescent="0.2">
      <c r="AM173" s="275"/>
      <c r="AN173" s="275"/>
      <c r="AO173" s="275"/>
      <c r="AP173" s="275"/>
    </row>
    <row r="174" spans="39:42" ht="11.25" customHeight="1" x14ac:dyDescent="0.2">
      <c r="AM174" s="275"/>
      <c r="AN174" s="275"/>
      <c r="AO174" s="275"/>
      <c r="AP174" s="275"/>
    </row>
    <row r="175" spans="39:42" ht="11.25" customHeight="1" x14ac:dyDescent="0.2">
      <c r="AM175" s="275"/>
      <c r="AN175" s="275"/>
      <c r="AO175" s="275"/>
      <c r="AP175" s="275"/>
    </row>
    <row r="176" spans="39:42" ht="11.25" customHeight="1" x14ac:dyDescent="0.2">
      <c r="AM176" s="275"/>
      <c r="AN176" s="275"/>
      <c r="AO176" s="275"/>
      <c r="AP176" s="275"/>
    </row>
    <row r="177" spans="1:53" ht="18.75" customHeight="1" x14ac:dyDescent="0.2">
      <c r="AM177" s="275"/>
      <c r="AN177" s="275"/>
      <c r="AO177" s="275"/>
      <c r="AP177" s="275"/>
    </row>
    <row r="178" spans="1:53" s="123" customFormat="1" ht="11.25" customHeight="1" x14ac:dyDescent="0.2">
      <c r="A178" s="116"/>
      <c r="B178" s="116"/>
      <c r="C178" s="116"/>
      <c r="D178" s="116"/>
      <c r="E178" s="116"/>
      <c r="F178" s="116"/>
      <c r="G178" s="116"/>
      <c r="H178" s="116"/>
      <c r="I178" s="116"/>
      <c r="J178" s="116"/>
      <c r="K178" s="116"/>
      <c r="L178" s="116"/>
      <c r="M178" s="116"/>
      <c r="N178" s="116"/>
      <c r="O178" s="143"/>
      <c r="P178" s="116"/>
      <c r="Q178" s="116"/>
      <c r="R178" s="116"/>
      <c r="S178" s="116"/>
      <c r="T178" s="116"/>
      <c r="U178" s="116"/>
      <c r="V178" s="116"/>
      <c r="W178" s="116"/>
      <c r="X178" s="116"/>
      <c r="Y178" s="116"/>
      <c r="AB178" s="124"/>
      <c r="AC178" s="124"/>
      <c r="AD178" s="124"/>
      <c r="AE178" s="124"/>
      <c r="AF178" s="124"/>
      <c r="AG178" s="124"/>
      <c r="AH178" s="124"/>
      <c r="AI178" s="124"/>
      <c r="AJ178" s="124"/>
      <c r="AK178" s="124"/>
      <c r="AL178" s="124"/>
      <c r="AM178" s="275"/>
      <c r="AN178" s="275"/>
      <c r="AO178" s="275"/>
      <c r="AP178" s="275"/>
      <c r="AQ178" s="116"/>
      <c r="AR178" s="116"/>
      <c r="AS178" s="116"/>
      <c r="AT178" s="116"/>
      <c r="AU178" s="116"/>
      <c r="AV178" s="116"/>
      <c r="AW178" s="116"/>
      <c r="AX178" s="116"/>
      <c r="AY178" s="116"/>
      <c r="AZ178" s="116"/>
      <c r="BA178" s="116"/>
    </row>
    <row r="179" spans="1:53" ht="11.25" customHeight="1" x14ac:dyDescent="0.2">
      <c r="AM179" s="275"/>
      <c r="AN179" s="275"/>
      <c r="AO179" s="275"/>
      <c r="AP179" s="275"/>
      <c r="BA179" s="123"/>
    </row>
    <row r="180" spans="1:53" ht="11.25" customHeight="1" x14ac:dyDescent="0.2">
      <c r="AM180" s="275"/>
      <c r="AN180" s="275"/>
      <c r="AO180" s="275"/>
      <c r="AP180" s="275"/>
    </row>
    <row r="181" spans="1:53" ht="11.25" customHeight="1" x14ac:dyDescent="0.2">
      <c r="AM181" s="275"/>
      <c r="AN181" s="275"/>
      <c r="AO181" s="275"/>
      <c r="AP181" s="275"/>
    </row>
    <row r="182" spans="1:53" ht="11.25" customHeight="1" x14ac:dyDescent="0.2">
      <c r="AM182" s="275"/>
      <c r="AN182" s="275"/>
      <c r="AO182" s="275"/>
      <c r="AP182" s="275"/>
    </row>
    <row r="183" spans="1:53" ht="11.25" customHeight="1" x14ac:dyDescent="0.2">
      <c r="AM183" s="275"/>
      <c r="AN183" s="275"/>
      <c r="AO183" s="275"/>
      <c r="AP183" s="275"/>
    </row>
    <row r="184" spans="1:53" ht="11.25" customHeight="1" x14ac:dyDescent="0.2">
      <c r="AM184" s="275"/>
      <c r="AN184" s="275"/>
      <c r="AO184" s="275"/>
      <c r="AP184" s="275"/>
    </row>
    <row r="185" spans="1:53" ht="11.25" customHeight="1" x14ac:dyDescent="0.2">
      <c r="AM185" s="275"/>
      <c r="AN185" s="275"/>
      <c r="AO185" s="275"/>
      <c r="AP185" s="275"/>
    </row>
    <row r="186" spans="1:53" ht="11.25" customHeight="1" x14ac:dyDescent="0.2">
      <c r="AM186" s="275"/>
      <c r="AN186" s="275"/>
      <c r="AO186" s="275"/>
      <c r="AP186" s="275"/>
    </row>
    <row r="187" spans="1:53" ht="11.25" customHeight="1" x14ac:dyDescent="0.2">
      <c r="AM187" s="275"/>
      <c r="AN187" s="275"/>
      <c r="AO187" s="275"/>
      <c r="AP187" s="275"/>
    </row>
    <row r="188" spans="1:53" ht="11.25" customHeight="1" x14ac:dyDescent="0.2">
      <c r="AM188" s="275"/>
      <c r="AN188" s="275"/>
      <c r="AO188" s="275"/>
      <c r="AP188" s="275"/>
    </row>
    <row r="189" spans="1:53" ht="11.25" customHeight="1" x14ac:dyDescent="0.2">
      <c r="AM189" s="275"/>
      <c r="AN189" s="275"/>
      <c r="AO189" s="275"/>
      <c r="AP189" s="275"/>
    </row>
    <row r="190" spans="1:53" ht="11.25" customHeight="1" x14ac:dyDescent="0.2">
      <c r="AM190" s="275"/>
      <c r="AN190" s="275"/>
      <c r="AO190" s="275"/>
      <c r="AP190" s="275"/>
    </row>
    <row r="191" spans="1:53" ht="11.25" customHeight="1" x14ac:dyDescent="0.2">
      <c r="AM191" s="275"/>
      <c r="AN191" s="275"/>
      <c r="AO191" s="275"/>
      <c r="AP191" s="275"/>
    </row>
    <row r="192" spans="1:53" ht="11.25" customHeight="1" x14ac:dyDescent="0.2">
      <c r="AM192" s="275"/>
      <c r="AN192" s="275"/>
      <c r="AO192" s="275"/>
      <c r="AP192" s="275"/>
    </row>
    <row r="193" spans="39:42" ht="11.25" customHeight="1" x14ac:dyDescent="0.2">
      <c r="AM193" s="275"/>
      <c r="AN193" s="275"/>
      <c r="AO193" s="275"/>
      <c r="AP193" s="275"/>
    </row>
    <row r="279" spans="41:41" ht="11.25" customHeight="1" x14ac:dyDescent="0.2">
      <c r="AO279" s="116" t="b">
        <v>1</v>
      </c>
    </row>
  </sheetData>
  <sheetProtection sheet="1" objects="1" scenarios="1"/>
  <mergeCells count="283">
    <mergeCell ref="V5:X5"/>
    <mergeCell ref="R5:U5"/>
    <mergeCell ref="B5:L6"/>
    <mergeCell ref="B33:X34"/>
    <mergeCell ref="AB88:AB89"/>
    <mergeCell ref="AB96:AB97"/>
    <mergeCell ref="B39:L40"/>
    <mergeCell ref="AB78:AB79"/>
    <mergeCell ref="AB80:AB81"/>
    <mergeCell ref="AB82:AB83"/>
    <mergeCell ref="AB84:AB85"/>
    <mergeCell ref="AB86:AB87"/>
    <mergeCell ref="AB90:AB91"/>
    <mergeCell ref="AB92:AB93"/>
    <mergeCell ref="AB94:AB95"/>
    <mergeCell ref="N11:O11"/>
    <mergeCell ref="P11:Q11"/>
    <mergeCell ref="R11:S11"/>
    <mergeCell ref="T11:U11"/>
    <mergeCell ref="V11:W11"/>
    <mergeCell ref="D12:E12"/>
    <mergeCell ref="T12:U12"/>
    <mergeCell ref="V12:W12"/>
    <mergeCell ref="D13:E13"/>
    <mergeCell ref="F13:G13"/>
    <mergeCell ref="H13:I13"/>
    <mergeCell ref="J13:K13"/>
    <mergeCell ref="L13:M13"/>
    <mergeCell ref="D28:E28"/>
    <mergeCell ref="F28:G28"/>
    <mergeCell ref="H28:I28"/>
    <mergeCell ref="J28:K28"/>
    <mergeCell ref="L28:M28"/>
    <mergeCell ref="L15:M15"/>
    <mergeCell ref="R13:S13"/>
    <mergeCell ref="T13:U13"/>
    <mergeCell ref="V13:W13"/>
    <mergeCell ref="R12:S12"/>
    <mergeCell ref="V14:W14"/>
    <mergeCell ref="D15:E15"/>
    <mergeCell ref="F15:G15"/>
    <mergeCell ref="B71:L72"/>
    <mergeCell ref="B73:L74"/>
    <mergeCell ref="N13:O13"/>
    <mergeCell ref="P13:Q13"/>
    <mergeCell ref="F12:G12"/>
    <mergeCell ref="J12:K12"/>
    <mergeCell ref="L12:M12"/>
    <mergeCell ref="N12:O12"/>
    <mergeCell ref="H12:I12"/>
    <mergeCell ref="P12:Q12"/>
    <mergeCell ref="D29:E29"/>
    <mergeCell ref="F29:G29"/>
    <mergeCell ref="H29:I29"/>
    <mergeCell ref="J29:K29"/>
    <mergeCell ref="L29:M29"/>
    <mergeCell ref="H15:I15"/>
    <mergeCell ref="J15:K15"/>
    <mergeCell ref="B75:L76"/>
    <mergeCell ref="A37:Y37"/>
    <mergeCell ref="A66:Y66"/>
    <mergeCell ref="H30:I30"/>
    <mergeCell ref="J30:K30"/>
    <mergeCell ref="L30:M30"/>
    <mergeCell ref="F30:G30"/>
    <mergeCell ref="V31:W31"/>
    <mergeCell ref="V30:W30"/>
    <mergeCell ref="D31:E31"/>
    <mergeCell ref="F31:G31"/>
    <mergeCell ref="H31:I31"/>
    <mergeCell ref="J31:K31"/>
    <mergeCell ref="L31:M31"/>
    <mergeCell ref="N31:O31"/>
    <mergeCell ref="P31:Q31"/>
    <mergeCell ref="N30:O30"/>
    <mergeCell ref="P30:Q30"/>
    <mergeCell ref="R30:S30"/>
    <mergeCell ref="T30:U30"/>
    <mergeCell ref="B69:B70"/>
    <mergeCell ref="R31:S31"/>
    <mergeCell ref="T31:U31"/>
    <mergeCell ref="D30:E30"/>
    <mergeCell ref="R10:S10"/>
    <mergeCell ref="T10:U10"/>
    <mergeCell ref="V10:W10"/>
    <mergeCell ref="V7:W7"/>
    <mergeCell ref="D11:E11"/>
    <mergeCell ref="F11:G11"/>
    <mergeCell ref="H11:I11"/>
    <mergeCell ref="J11:K11"/>
    <mergeCell ref="B7:B8"/>
    <mergeCell ref="L11:M11"/>
    <mergeCell ref="R8:S8"/>
    <mergeCell ref="T8:U8"/>
    <mergeCell ref="V9:W9"/>
    <mergeCell ref="P7:Q7"/>
    <mergeCell ref="R7:S7"/>
    <mergeCell ref="T7:U7"/>
    <mergeCell ref="D10:E10"/>
    <mergeCell ref="F10:G10"/>
    <mergeCell ref="H10:I10"/>
    <mergeCell ref="J10:K10"/>
    <mergeCell ref="L10:M10"/>
    <mergeCell ref="N10:O10"/>
    <mergeCell ref="P10:Q10"/>
    <mergeCell ref="B87:L88"/>
    <mergeCell ref="B89:L90"/>
    <mergeCell ref="B91:L92"/>
    <mergeCell ref="B93:L94"/>
    <mergeCell ref="B95:L96"/>
    <mergeCell ref="B77:L78"/>
    <mergeCell ref="B79:L80"/>
    <mergeCell ref="B81:L82"/>
    <mergeCell ref="B83:L84"/>
    <mergeCell ref="B85:L86"/>
    <mergeCell ref="AP7:AP8"/>
    <mergeCell ref="V8:W8"/>
    <mergeCell ref="D9:E9"/>
    <mergeCell ref="F9:G9"/>
    <mergeCell ref="H9:I9"/>
    <mergeCell ref="J9:K9"/>
    <mergeCell ref="L9:M9"/>
    <mergeCell ref="N9:O9"/>
    <mergeCell ref="P9:Q9"/>
    <mergeCell ref="R9:S9"/>
    <mergeCell ref="T9:U9"/>
    <mergeCell ref="D8:E8"/>
    <mergeCell ref="F8:G8"/>
    <mergeCell ref="H8:I8"/>
    <mergeCell ref="J8:K8"/>
    <mergeCell ref="L8:M8"/>
    <mergeCell ref="N8:O8"/>
    <mergeCell ref="P8:Q8"/>
    <mergeCell ref="D7:E7"/>
    <mergeCell ref="F7:G7"/>
    <mergeCell ref="H7:I7"/>
    <mergeCell ref="J7:K7"/>
    <mergeCell ref="L7:M7"/>
    <mergeCell ref="N7:O7"/>
    <mergeCell ref="N15:O15"/>
    <mergeCell ref="P15:Q15"/>
    <mergeCell ref="R15:S15"/>
    <mergeCell ref="T15:U15"/>
    <mergeCell ref="V15:W15"/>
    <mergeCell ref="D14:E14"/>
    <mergeCell ref="F14:G14"/>
    <mergeCell ref="H14:I14"/>
    <mergeCell ref="J14:K14"/>
    <mergeCell ref="L14:M14"/>
    <mergeCell ref="N14:O14"/>
    <mergeCell ref="P14:Q14"/>
    <mergeCell ref="R14:S14"/>
    <mergeCell ref="T14:U14"/>
    <mergeCell ref="V16:W16"/>
    <mergeCell ref="D17:E17"/>
    <mergeCell ref="F17:G17"/>
    <mergeCell ref="H17:I17"/>
    <mergeCell ref="J17:K17"/>
    <mergeCell ref="L17:M17"/>
    <mergeCell ref="N17:O17"/>
    <mergeCell ref="P17:Q17"/>
    <mergeCell ref="R17:S17"/>
    <mergeCell ref="T17:U17"/>
    <mergeCell ref="V17:W17"/>
    <mergeCell ref="D16:E16"/>
    <mergeCell ref="F16:G16"/>
    <mergeCell ref="H16:I16"/>
    <mergeCell ref="J16:K16"/>
    <mergeCell ref="L16:M16"/>
    <mergeCell ref="N16:O16"/>
    <mergeCell ref="P16:Q16"/>
    <mergeCell ref="R16:S16"/>
    <mergeCell ref="T16:U16"/>
    <mergeCell ref="V18:W18"/>
    <mergeCell ref="D19:E19"/>
    <mergeCell ref="F19:G19"/>
    <mergeCell ref="H19:I19"/>
    <mergeCell ref="J19:K19"/>
    <mergeCell ref="L19:M19"/>
    <mergeCell ref="N19:O19"/>
    <mergeCell ref="P19:Q19"/>
    <mergeCell ref="R19:S19"/>
    <mergeCell ref="T19:U19"/>
    <mergeCell ref="V19:W19"/>
    <mergeCell ref="D18:E18"/>
    <mergeCell ref="F18:G18"/>
    <mergeCell ref="H18:I18"/>
    <mergeCell ref="J18:K18"/>
    <mergeCell ref="L18:M18"/>
    <mergeCell ref="N18:O18"/>
    <mergeCell ref="P18:Q18"/>
    <mergeCell ref="R18:S18"/>
    <mergeCell ref="T18:U18"/>
    <mergeCell ref="V20:W20"/>
    <mergeCell ref="D21:E21"/>
    <mergeCell ref="F21:G21"/>
    <mergeCell ref="H21:I21"/>
    <mergeCell ref="J21:K21"/>
    <mergeCell ref="L21:M21"/>
    <mergeCell ref="N21:O21"/>
    <mergeCell ref="P21:Q21"/>
    <mergeCell ref="R21:S21"/>
    <mergeCell ref="T21:U21"/>
    <mergeCell ref="V21:W21"/>
    <mergeCell ref="D20:E20"/>
    <mergeCell ref="F20:G20"/>
    <mergeCell ref="H20:I20"/>
    <mergeCell ref="J20:K20"/>
    <mergeCell ref="L20:M20"/>
    <mergeCell ref="N20:O20"/>
    <mergeCell ref="P20:Q20"/>
    <mergeCell ref="R20:S20"/>
    <mergeCell ref="T20:U20"/>
    <mergeCell ref="V22:W22"/>
    <mergeCell ref="D23:E23"/>
    <mergeCell ref="F23:G23"/>
    <mergeCell ref="H23:I23"/>
    <mergeCell ref="J23:K23"/>
    <mergeCell ref="L23:M23"/>
    <mergeCell ref="N23:O23"/>
    <mergeCell ref="P23:Q23"/>
    <mergeCell ref="R23:S23"/>
    <mergeCell ref="T23:U23"/>
    <mergeCell ref="V23:W23"/>
    <mergeCell ref="D22:E22"/>
    <mergeCell ref="F22:G22"/>
    <mergeCell ref="H22:I22"/>
    <mergeCell ref="J22:K22"/>
    <mergeCell ref="L22:M22"/>
    <mergeCell ref="N22:O22"/>
    <mergeCell ref="P22:Q22"/>
    <mergeCell ref="R22:S22"/>
    <mergeCell ref="T22:U22"/>
    <mergeCell ref="V25:W25"/>
    <mergeCell ref="F25:G25"/>
    <mergeCell ref="H25:I25"/>
    <mergeCell ref="J25:K25"/>
    <mergeCell ref="V24:W24"/>
    <mergeCell ref="D27:E27"/>
    <mergeCell ref="F27:G27"/>
    <mergeCell ref="H27:I27"/>
    <mergeCell ref="J27:K27"/>
    <mergeCell ref="D24:E24"/>
    <mergeCell ref="F24:G24"/>
    <mergeCell ref="H24:I24"/>
    <mergeCell ref="J24:K24"/>
    <mergeCell ref="L24:M24"/>
    <mergeCell ref="N24:O24"/>
    <mergeCell ref="P24:Q24"/>
    <mergeCell ref="R24:S24"/>
    <mergeCell ref="T24:U24"/>
    <mergeCell ref="D25:E25"/>
    <mergeCell ref="L25:M25"/>
    <mergeCell ref="N25:O25"/>
    <mergeCell ref="P25:Q25"/>
    <mergeCell ref="R25:S25"/>
    <mergeCell ref="T25:U25"/>
    <mergeCell ref="N29:O29"/>
    <mergeCell ref="P29:Q29"/>
    <mergeCell ref="R29:S29"/>
    <mergeCell ref="T29:U29"/>
    <mergeCell ref="V28:W28"/>
    <mergeCell ref="L27:M27"/>
    <mergeCell ref="N27:O27"/>
    <mergeCell ref="P27:Q27"/>
    <mergeCell ref="R27:S27"/>
    <mergeCell ref="T27:U27"/>
    <mergeCell ref="V27:W27"/>
    <mergeCell ref="N28:O28"/>
    <mergeCell ref="P28:Q28"/>
    <mergeCell ref="R28:S28"/>
    <mergeCell ref="T28:U28"/>
    <mergeCell ref="V29:W29"/>
    <mergeCell ref="V26:W26"/>
    <mergeCell ref="D26:E26"/>
    <mergeCell ref="F26:G26"/>
    <mergeCell ref="H26:I26"/>
    <mergeCell ref="J26:K26"/>
    <mergeCell ref="L26:M26"/>
    <mergeCell ref="N26:O26"/>
    <mergeCell ref="P26:Q26"/>
    <mergeCell ref="R26:S26"/>
    <mergeCell ref="T26:U26"/>
  </mergeCells>
  <conditionalFormatting sqref="D9:W31 A1:A36 A38:A65 A67:A1048576">
    <cfRule type="containsErrors" dxfId="105" priority="68">
      <formula>ISERROR(A1)</formula>
    </cfRule>
  </conditionalFormatting>
  <conditionalFormatting sqref="D9:W31">
    <cfRule type="expression" dxfId="104" priority="43">
      <formula>$B9=$AC$4</formula>
    </cfRule>
  </conditionalFormatting>
  <conditionalFormatting sqref="D9:W9">
    <cfRule type="colorScale" priority="42">
      <colorScale>
        <cfvo type="min"/>
        <cfvo type="max"/>
        <color rgb="FFFCFCFF"/>
        <color rgb="FFF8696B"/>
      </colorScale>
    </cfRule>
  </conditionalFormatting>
  <conditionalFormatting sqref="D10:W10">
    <cfRule type="colorScale" priority="41">
      <colorScale>
        <cfvo type="min"/>
        <cfvo type="max"/>
        <color rgb="FFFCFCFF"/>
        <color rgb="FFF8696B"/>
      </colorScale>
    </cfRule>
  </conditionalFormatting>
  <conditionalFormatting sqref="D10:W11">
    <cfRule type="colorScale" priority="40">
      <colorScale>
        <cfvo type="min"/>
        <cfvo type="max"/>
        <color rgb="FFFCFCFF"/>
        <color rgb="FFF8696B"/>
      </colorScale>
    </cfRule>
  </conditionalFormatting>
  <conditionalFormatting sqref="D12:W12">
    <cfRule type="colorScale" priority="39">
      <colorScale>
        <cfvo type="min"/>
        <cfvo type="max"/>
        <color rgb="FFFCFCFF"/>
        <color rgb="FFF8696B"/>
      </colorScale>
    </cfRule>
  </conditionalFormatting>
  <conditionalFormatting sqref="D13:W13">
    <cfRule type="colorScale" priority="38">
      <colorScale>
        <cfvo type="min"/>
        <cfvo type="max"/>
        <color rgb="FFFCFCFF"/>
        <color rgb="FFF8696B"/>
      </colorScale>
    </cfRule>
  </conditionalFormatting>
  <conditionalFormatting sqref="D14:W14">
    <cfRule type="colorScale" priority="37">
      <colorScale>
        <cfvo type="min"/>
        <cfvo type="max"/>
        <color rgb="FFFCFCFF"/>
        <color rgb="FFF8696B"/>
      </colorScale>
    </cfRule>
  </conditionalFormatting>
  <conditionalFormatting sqref="D15:W15">
    <cfRule type="colorScale" priority="36">
      <colorScale>
        <cfvo type="min"/>
        <cfvo type="max"/>
        <color rgb="FFFCFCFF"/>
        <color rgb="FFF8696B"/>
      </colorScale>
    </cfRule>
  </conditionalFormatting>
  <conditionalFormatting sqref="D16:W16">
    <cfRule type="colorScale" priority="35">
      <colorScale>
        <cfvo type="min"/>
        <cfvo type="max"/>
        <color rgb="FFFCFCFF"/>
        <color rgb="FFF8696B"/>
      </colorScale>
    </cfRule>
  </conditionalFormatting>
  <conditionalFormatting sqref="D17:W17">
    <cfRule type="colorScale" priority="34">
      <colorScale>
        <cfvo type="min"/>
        <cfvo type="max"/>
        <color rgb="FFFCFCFF"/>
        <color rgb="FFF8696B"/>
      </colorScale>
    </cfRule>
  </conditionalFormatting>
  <conditionalFormatting sqref="D18:W18">
    <cfRule type="colorScale" priority="33">
      <colorScale>
        <cfvo type="min"/>
        <cfvo type="max"/>
        <color rgb="FFFCFCFF"/>
        <color rgb="FFF8696B"/>
      </colorScale>
    </cfRule>
  </conditionalFormatting>
  <conditionalFormatting sqref="D19:W19">
    <cfRule type="colorScale" priority="32">
      <colorScale>
        <cfvo type="min"/>
        <cfvo type="max"/>
        <color rgb="FFFCFCFF"/>
        <color rgb="FFF8696B"/>
      </colorScale>
    </cfRule>
  </conditionalFormatting>
  <conditionalFormatting sqref="D20:W20">
    <cfRule type="colorScale" priority="31">
      <colorScale>
        <cfvo type="min"/>
        <cfvo type="max"/>
        <color rgb="FFFCFCFF"/>
        <color rgb="FFF8696B"/>
      </colorScale>
    </cfRule>
  </conditionalFormatting>
  <conditionalFormatting sqref="D21:W21">
    <cfRule type="colorScale" priority="30">
      <colorScale>
        <cfvo type="min"/>
        <cfvo type="max"/>
        <color rgb="FFFCFCFF"/>
        <color rgb="FFF8696B"/>
      </colorScale>
    </cfRule>
  </conditionalFormatting>
  <conditionalFormatting sqref="D21:W22">
    <cfRule type="colorScale" priority="29">
      <colorScale>
        <cfvo type="min"/>
        <cfvo type="max"/>
        <color rgb="FFFCFCFF"/>
        <color rgb="FFF8696B"/>
      </colorScale>
    </cfRule>
  </conditionalFormatting>
  <conditionalFormatting sqref="D23:W24">
    <cfRule type="colorScale" priority="28">
      <colorScale>
        <cfvo type="min"/>
        <cfvo type="max"/>
        <color rgb="FFFCFCFF"/>
        <color rgb="FFF8696B"/>
      </colorScale>
    </cfRule>
  </conditionalFormatting>
  <conditionalFormatting sqref="D27:W27">
    <cfRule type="colorScale" priority="26">
      <colorScale>
        <cfvo type="min"/>
        <cfvo type="max"/>
        <color rgb="FFFCFCFF"/>
        <color rgb="FFF8696B"/>
      </colorScale>
    </cfRule>
  </conditionalFormatting>
  <conditionalFormatting sqref="D28:W29">
    <cfRule type="colorScale" priority="25">
      <colorScale>
        <cfvo type="min"/>
        <cfvo type="max"/>
        <color rgb="FFFCFCFF"/>
        <color rgb="FFF8696B"/>
      </colorScale>
    </cfRule>
  </conditionalFormatting>
  <conditionalFormatting sqref="D29:W29">
    <cfRule type="colorScale" priority="24">
      <colorScale>
        <cfvo type="min"/>
        <cfvo type="max"/>
        <color rgb="FFFCFCFF"/>
        <color rgb="FFF8696B"/>
      </colorScale>
    </cfRule>
  </conditionalFormatting>
  <conditionalFormatting sqref="D30:W30">
    <cfRule type="colorScale" priority="23">
      <colorScale>
        <cfvo type="min"/>
        <cfvo type="max"/>
        <color rgb="FFFCFCFF"/>
        <color rgb="FFF8696B"/>
      </colorScale>
    </cfRule>
  </conditionalFormatting>
  <conditionalFormatting sqref="D31:W31">
    <cfRule type="colorScale" priority="22">
      <colorScale>
        <cfvo type="min"/>
        <cfvo type="max"/>
        <color rgb="FFFCFCFF"/>
        <color rgb="FFF8696B"/>
      </colorScale>
    </cfRule>
  </conditionalFormatting>
  <conditionalFormatting sqref="B9:B31">
    <cfRule type="expression" dxfId="103" priority="67">
      <formula>$B9=$AC$4</formula>
    </cfRule>
  </conditionalFormatting>
  <conditionalFormatting sqref="D24:W26">
    <cfRule type="colorScale" priority="922">
      <colorScale>
        <cfvo type="min"/>
        <cfvo type="max"/>
        <color rgb="FFFCFCFF"/>
        <color rgb="FFF8696B"/>
      </colorScale>
    </cfRule>
  </conditionalFormatting>
  <conditionalFormatting sqref="D18:W18">
    <cfRule type="colorScale" priority="20">
      <colorScale>
        <cfvo type="min"/>
        <cfvo type="max"/>
        <color rgb="FFFCFCFF"/>
        <color rgb="FFF8696B"/>
      </colorScale>
    </cfRule>
  </conditionalFormatting>
  <conditionalFormatting sqref="D21:W21">
    <cfRule type="colorScale" priority="19">
      <colorScale>
        <cfvo type="min"/>
        <cfvo type="max"/>
        <color rgb="FFFCFCFF"/>
        <color rgb="FFF8696B"/>
      </colorScale>
    </cfRule>
  </conditionalFormatting>
  <conditionalFormatting sqref="D24:W24">
    <cfRule type="colorScale" priority="18">
      <colorScale>
        <cfvo type="min"/>
        <cfvo type="max"/>
        <color rgb="FFFCFCFF"/>
        <color rgb="FFF8696B"/>
      </colorScale>
    </cfRule>
  </conditionalFormatting>
  <conditionalFormatting sqref="D25:W25">
    <cfRule type="colorScale" priority="17">
      <colorScale>
        <cfvo type="min"/>
        <cfvo type="max"/>
        <color rgb="FFFCFCFF"/>
        <color rgb="FFF8696B"/>
      </colorScale>
    </cfRule>
  </conditionalFormatting>
  <conditionalFormatting sqref="D26:W26">
    <cfRule type="colorScale" priority="16">
      <colorScale>
        <cfvo type="min"/>
        <cfvo type="max"/>
        <color rgb="FFFCFCFF"/>
        <color rgb="FFF8696B"/>
      </colorScale>
    </cfRule>
  </conditionalFormatting>
  <conditionalFormatting sqref="D27:W27">
    <cfRule type="colorScale" priority="15">
      <colorScale>
        <cfvo type="min"/>
        <cfvo type="max"/>
        <color rgb="FFFCFCFF"/>
        <color rgb="FFF8696B"/>
      </colorScale>
    </cfRule>
  </conditionalFormatting>
  <conditionalFormatting sqref="D27:W27">
    <cfRule type="colorScale" priority="14">
      <colorScale>
        <cfvo type="min"/>
        <cfvo type="max"/>
        <color rgb="FFFCFCFF"/>
        <color rgb="FFF8696B"/>
      </colorScale>
    </cfRule>
  </conditionalFormatting>
  <conditionalFormatting sqref="D29:W29">
    <cfRule type="colorScale" priority="13">
      <colorScale>
        <cfvo type="min"/>
        <cfvo type="max"/>
        <color rgb="FFFCFCFF"/>
        <color rgb="FFF8696B"/>
      </colorScale>
    </cfRule>
  </conditionalFormatting>
  <conditionalFormatting sqref="D29:W29">
    <cfRule type="colorScale" priority="12">
      <colorScale>
        <cfvo type="min"/>
        <cfvo type="max"/>
        <color rgb="FFFCFCFF"/>
        <color rgb="FFF8696B"/>
      </colorScale>
    </cfRule>
  </conditionalFormatting>
  <conditionalFormatting sqref="D30:W30">
    <cfRule type="colorScale" priority="11">
      <colorScale>
        <cfvo type="min"/>
        <cfvo type="max"/>
        <color rgb="FFFCFCFF"/>
        <color rgb="FFF8696B"/>
      </colorScale>
    </cfRule>
  </conditionalFormatting>
  <conditionalFormatting sqref="D30:W30">
    <cfRule type="colorScale" priority="10">
      <colorScale>
        <cfvo type="min"/>
        <cfvo type="max"/>
        <color rgb="FFFCFCFF"/>
        <color rgb="FFF8696B"/>
      </colorScale>
    </cfRule>
  </conditionalFormatting>
  <conditionalFormatting sqref="A9:A30">
    <cfRule type="cellIs" dxfId="102" priority="7" operator="equal">
      <formula>0</formula>
    </cfRule>
  </conditionalFormatting>
  <conditionalFormatting sqref="V9:W9">
    <cfRule type="colorScale" priority="5">
      <colorScale>
        <cfvo type="min"/>
        <cfvo type="max"/>
        <color rgb="FFFCFCFF"/>
        <color rgb="FFF8696B"/>
      </colorScale>
    </cfRule>
  </conditionalFormatting>
  <conditionalFormatting sqref="V9:W31">
    <cfRule type="colorScale" priority="4">
      <colorScale>
        <cfvo type="min"/>
        <cfvo type="max"/>
        <color rgb="FFFCFCFF"/>
        <color rgb="FFF8696B"/>
      </colorScale>
    </cfRule>
  </conditionalFormatting>
  <conditionalFormatting sqref="AP9:AP31">
    <cfRule type="dataBar" priority="3">
      <dataBar>
        <cfvo type="min"/>
        <cfvo type="max"/>
        <color rgb="FFD6007B"/>
      </dataBar>
      <extLst>
        <ext xmlns:x14="http://schemas.microsoft.com/office/spreadsheetml/2009/9/main" uri="{B025F937-C7B1-47D3-B67F-A62EFF666E3E}">
          <x14:id>{8E998076-1775-46F0-A8A6-E4F3D19DFCE0}</x14:id>
        </ext>
      </extLst>
    </cfRule>
  </conditionalFormatting>
  <conditionalFormatting sqref="A37">
    <cfRule type="containsErrors" dxfId="101" priority="2">
      <formula>ISERROR(A37)</formula>
    </cfRule>
  </conditionalFormatting>
  <conditionalFormatting sqref="A66">
    <cfRule type="containsErrors" dxfId="100" priority="1">
      <formula>ISERROR(A66)</formula>
    </cfRule>
  </conditionalFormatting>
  <dataValidations count="1">
    <dataValidation type="list" allowBlank="1" showInputMessage="1" showErrorMessage="1" sqref="V5">
      <formula1>$AB$5:$AB$7</formula1>
    </dataValidation>
  </dataValidations>
  <hyperlinks>
    <hyperlink ref="B71:B72" location="Coverage!A1" display="Participating LA's"/>
    <hyperlink ref="B73:B74" location="IDACI!A1" display="IDACI"/>
    <hyperlink ref="B95:B96" location="'Looked After Children'!A1" display="Looked After Children"/>
    <hyperlink ref="B93:B94" location="'Court Applications'!A1" display="Court Applications"/>
    <hyperlink ref="B91:B92" location="'Child Protection Plans'!A1" display="Child Protection Plans"/>
    <hyperlink ref="B89:B90" location="'Initial CP Conferences'!A1" display="Initial Child Protection Conferences"/>
    <hyperlink ref="B87:B88" location="'Section 47 Enquiries'!A1" display="Section 47 Enquiries"/>
    <hyperlink ref="B85:B86" location="'Children in Need'!A1" display="Children in Need"/>
    <hyperlink ref="B83:B84" location="Assessments!A1" display="Assessments"/>
    <hyperlink ref="B81:B82" location="'Re-referrals'!A1" display="Re-referrals"/>
    <hyperlink ref="B79:B80" location="Referral_Source!A1" display="Referral Source"/>
    <hyperlink ref="B77:B78" location="Referrals!A1" display="Referrals"/>
    <hyperlink ref="B75:B76"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1" manualBreakCount="1">
    <brk id="37" max="24" man="1"/>
  </rowBreaks>
  <ignoredErrors>
    <ignoredError sqref="A9:A30" evalError="1"/>
  </ignoredErrors>
  <drawing r:id="rId2"/>
  <extLst>
    <ext xmlns:x14="http://schemas.microsoft.com/office/spreadsheetml/2009/9/main" uri="{78C0D931-6437-407d-A8EE-F0AAD7539E65}">
      <x14:conditionalFormattings>
        <x14:conditionalFormatting xmlns:xm="http://schemas.microsoft.com/office/excel/2006/main">
          <x14:cfRule type="dataBar" id="{8E998076-1775-46F0-A8A6-E4F3D19DFCE0}">
            <x14:dataBar minLength="0" maxLength="100" gradient="0">
              <x14:cfvo type="autoMin"/>
              <x14:cfvo type="autoMax"/>
              <x14:negativeFillColor rgb="FFFF0000"/>
              <x14:axisColor rgb="FF000000"/>
            </x14:dataBar>
          </x14:cfRule>
          <xm:sqref>AP9:AP31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rgb="FFFFFF00"/>
  </sheetPr>
  <dimension ref="A1:AY298"/>
  <sheetViews>
    <sheetView showRowColHeaders="0" zoomScaleNormal="100" workbookViewId="0">
      <selection activeCell="D9" sqref="D9"/>
    </sheetView>
  </sheetViews>
  <sheetFormatPr defaultColWidth="9.140625" defaultRowHeight="11.25" customHeight="1" x14ac:dyDescent="0.2"/>
  <cols>
    <col min="1" max="1" width="2.140625" style="116" customWidth="1"/>
    <col min="2" max="2" width="17.140625" style="116" customWidth="1"/>
    <col min="3" max="3" width="1.42578125" style="116" customWidth="1"/>
    <col min="4" max="8" width="7.42578125" style="116" customWidth="1"/>
    <col min="9" max="9" width="7.7109375" style="116" customWidth="1"/>
    <col min="10" max="10" width="1.42578125" style="143" customWidth="1"/>
    <col min="11" max="15" width="7.42578125" style="116" customWidth="1"/>
    <col min="16" max="16" width="7.140625" style="116" customWidth="1"/>
    <col min="17" max="17" width="1.42578125" style="116" customWidth="1"/>
    <col min="18" max="18" width="7.140625" style="116" customWidth="1"/>
    <col min="19" max="19" width="8.140625" style="116" bestFit="1" customWidth="1"/>
    <col min="20" max="20" width="7.5703125" style="116" customWidth="1"/>
    <col min="21" max="21" width="2.140625" style="116" customWidth="1"/>
    <col min="22" max="22" width="6.42578125" style="123" customWidth="1"/>
    <col min="23" max="23" width="4.85546875" style="123" customWidth="1"/>
    <col min="24" max="24" width="17.85546875" style="124" hidden="1" customWidth="1"/>
    <col min="25" max="25" width="19.42578125" style="124" hidden="1" customWidth="1"/>
    <col min="26" max="26" width="19.85546875" style="124" hidden="1" customWidth="1"/>
    <col min="27" max="28" width="16.7109375" style="124" hidden="1" customWidth="1"/>
    <col min="29" max="30" width="8.5703125" style="124" hidden="1" customWidth="1"/>
    <col min="31" max="31" width="3.5703125" style="124" hidden="1" customWidth="1"/>
    <col min="32" max="32" width="17" style="124" hidden="1" customWidth="1"/>
    <col min="33" max="33" width="5.7109375" style="124" hidden="1" customWidth="1"/>
    <col min="34" max="34" width="4.85546875" style="124" hidden="1" customWidth="1"/>
    <col min="35" max="35" width="5.7109375" style="116" hidden="1" customWidth="1"/>
    <col min="36" max="36" width="31.5703125" style="116" customWidth="1"/>
    <col min="37" max="37" width="17" style="116" hidden="1" customWidth="1"/>
    <col min="38" max="42" width="13.7109375" style="116" hidden="1" customWidth="1"/>
    <col min="43" max="51" width="9.140625" style="116" hidden="1" customWidth="1"/>
    <col min="52" max="52" width="9.140625" style="116" customWidth="1"/>
    <col min="53" max="16384" width="9.140625" style="116"/>
  </cols>
  <sheetData>
    <row r="1" spans="1:44" ht="18.75" customHeight="1" x14ac:dyDescent="0.2">
      <c r="A1" s="165"/>
      <c r="B1" s="166"/>
      <c r="C1" s="166"/>
      <c r="D1" s="166"/>
      <c r="E1" s="166"/>
      <c r="F1" s="166"/>
      <c r="G1" s="166"/>
      <c r="H1" s="166"/>
      <c r="I1" s="166"/>
      <c r="J1" s="167"/>
      <c r="K1" s="166"/>
      <c r="L1" s="166"/>
      <c r="M1" s="166"/>
      <c r="N1" s="166"/>
      <c r="O1" s="166"/>
      <c r="P1" s="166"/>
      <c r="Q1" s="166"/>
      <c r="R1" s="166"/>
      <c r="S1" s="166"/>
      <c r="T1" s="166"/>
      <c r="U1" s="168"/>
      <c r="V1" s="188"/>
      <c r="W1" s="233"/>
      <c r="X1" s="234"/>
      <c r="Y1" s="234"/>
      <c r="Z1" s="234"/>
      <c r="AA1" s="234"/>
      <c r="AB1" s="234"/>
      <c r="AC1" s="234"/>
      <c r="AD1" s="234"/>
      <c r="AE1" s="234"/>
      <c r="AF1" s="234"/>
      <c r="AG1" s="234"/>
      <c r="AH1" s="234"/>
      <c r="AI1" s="235"/>
      <c r="AJ1" s="236"/>
    </row>
    <row r="2" spans="1:44" ht="18.75" customHeight="1" x14ac:dyDescent="0.2">
      <c r="A2" s="171"/>
      <c r="B2" s="181" t="s">
        <v>33</v>
      </c>
      <c r="C2" s="37"/>
      <c r="D2" s="37"/>
      <c r="E2" s="37"/>
      <c r="F2" s="37"/>
      <c r="G2" s="37"/>
      <c r="H2" s="37"/>
      <c r="I2" s="37"/>
      <c r="J2" s="42"/>
      <c r="K2" s="37"/>
      <c r="L2" s="37"/>
      <c r="M2" s="37"/>
      <c r="N2" s="37"/>
      <c r="O2" s="37"/>
      <c r="P2" s="37"/>
      <c r="Q2" s="37"/>
      <c r="R2" s="37"/>
      <c r="S2" s="37"/>
      <c r="T2" s="37"/>
      <c r="U2" s="170"/>
      <c r="V2" s="189"/>
      <c r="W2" s="205"/>
      <c r="X2" s="100"/>
      <c r="Y2" s="100"/>
      <c r="Z2" s="100"/>
      <c r="AA2" s="100"/>
      <c r="AB2" s="100"/>
      <c r="AC2" s="100"/>
      <c r="AD2" s="100"/>
      <c r="AE2" s="100"/>
      <c r="AF2" s="100"/>
      <c r="AG2" s="100"/>
      <c r="AH2" s="100"/>
      <c r="AI2" s="88"/>
      <c r="AJ2" s="237"/>
    </row>
    <row r="3" spans="1:44" ht="18.75" customHeight="1" x14ac:dyDescent="0.2">
      <c r="A3" s="177"/>
      <c r="B3" s="178"/>
      <c r="C3" s="178"/>
      <c r="D3" s="178"/>
      <c r="E3" s="178"/>
      <c r="F3" s="178"/>
      <c r="G3" s="178"/>
      <c r="H3" s="178"/>
      <c r="I3" s="346"/>
      <c r="J3" s="179"/>
      <c r="K3" s="178"/>
      <c r="L3" s="178"/>
      <c r="M3" s="178"/>
      <c r="N3" s="178"/>
      <c r="O3" s="178"/>
      <c r="P3" s="178"/>
      <c r="Q3" s="178"/>
      <c r="R3" s="178"/>
      <c r="S3" s="346"/>
      <c r="T3" s="178"/>
      <c r="U3" s="180"/>
      <c r="V3" s="189"/>
      <c r="W3" s="205"/>
      <c r="X3" s="100"/>
      <c r="Y3" s="100"/>
      <c r="Z3" s="100"/>
      <c r="AA3" s="100"/>
      <c r="AB3" s="100"/>
      <c r="AC3" s="100"/>
      <c r="AD3" s="100"/>
      <c r="AE3" s="100"/>
      <c r="AF3" s="100"/>
      <c r="AG3" s="100"/>
      <c r="AH3" s="100"/>
      <c r="AI3" s="88"/>
      <c r="AJ3" s="237"/>
    </row>
    <row r="4" spans="1:44" ht="13.5" customHeight="1" x14ac:dyDescent="0.2">
      <c r="A4" s="165"/>
      <c r="B4" s="166"/>
      <c r="C4" s="166"/>
      <c r="D4" s="166"/>
      <c r="E4" s="166"/>
      <c r="F4" s="166"/>
      <c r="G4" s="166"/>
      <c r="H4" s="166"/>
      <c r="I4" s="166"/>
      <c r="J4" s="167"/>
      <c r="K4" s="166"/>
      <c r="L4" s="166"/>
      <c r="M4" s="166"/>
      <c r="N4" s="166"/>
      <c r="O4" s="166"/>
      <c r="P4" s="166"/>
      <c r="Q4" s="166"/>
      <c r="R4" s="166"/>
      <c r="S4" s="166"/>
      <c r="T4" s="166"/>
      <c r="U4" s="168"/>
      <c r="V4" s="189"/>
      <c r="W4" s="205"/>
      <c r="X4" s="207" t="e">
        <f>VLOOKUP(Y4,$X$9:$Y$30,2,FALSE)</f>
        <v>#N/A</v>
      </c>
      <c r="Y4" s="207" t="str">
        <f>Home!$B$5</f>
        <v>(None)</v>
      </c>
      <c r="Z4" s="104" t="str">
        <f>"Selected LA- "&amp;Y4</f>
        <v>Selected LA- (None)</v>
      </c>
      <c r="AA4" s="100"/>
      <c r="AB4" s="100"/>
      <c r="AC4" s="100"/>
      <c r="AD4" s="100"/>
      <c r="AE4" s="100"/>
      <c r="AF4" s="100"/>
      <c r="AG4" s="100"/>
      <c r="AH4" s="100"/>
      <c r="AI4" s="88"/>
      <c r="AJ4" s="237"/>
    </row>
    <row r="5" spans="1:44" s="118" customFormat="1" ht="15" customHeight="1" x14ac:dyDescent="0.2">
      <c r="A5" s="172"/>
      <c r="B5" s="855" t="s">
        <v>145</v>
      </c>
      <c r="C5" s="783"/>
      <c r="D5" s="783"/>
      <c r="E5" s="783"/>
      <c r="F5" s="783"/>
      <c r="G5" s="783"/>
      <c r="H5" s="783"/>
      <c r="I5" s="783"/>
      <c r="J5" s="783"/>
      <c r="K5" s="783"/>
      <c r="L5" s="783"/>
      <c r="M5" s="783"/>
      <c r="N5" s="783"/>
      <c r="O5" s="106"/>
      <c r="P5" s="106"/>
      <c r="Q5" s="106"/>
      <c r="R5" s="106"/>
      <c r="S5" s="106"/>
      <c r="T5" s="106"/>
      <c r="U5" s="173"/>
      <c r="V5" s="190"/>
      <c r="W5" s="206"/>
      <c r="X5" s="97"/>
      <c r="Y5" s="97"/>
      <c r="Z5" s="97"/>
      <c r="AA5" s="97"/>
      <c r="AB5" s="97"/>
      <c r="AC5" s="97"/>
      <c r="AD5" s="97"/>
      <c r="AE5" s="97"/>
      <c r="AF5" s="97"/>
      <c r="AG5" s="97"/>
      <c r="AH5" s="97"/>
      <c r="AI5" s="97"/>
      <c r="AJ5" s="238"/>
    </row>
    <row r="6" spans="1:44" ht="13.5" customHeight="1" x14ac:dyDescent="0.2">
      <c r="A6" s="171"/>
      <c r="B6" s="783"/>
      <c r="C6" s="783"/>
      <c r="D6" s="783"/>
      <c r="E6" s="783"/>
      <c r="F6" s="783"/>
      <c r="G6" s="783"/>
      <c r="H6" s="783"/>
      <c r="I6" s="783"/>
      <c r="J6" s="783"/>
      <c r="K6" s="783"/>
      <c r="L6" s="783"/>
      <c r="M6" s="783"/>
      <c r="N6" s="783"/>
      <c r="O6" s="106"/>
      <c r="P6" s="106"/>
      <c r="Q6" s="106"/>
      <c r="R6" s="106"/>
      <c r="S6" s="106"/>
      <c r="T6" s="106"/>
      <c r="U6" s="170"/>
      <c r="V6" s="189"/>
      <c r="W6" s="205"/>
      <c r="X6" s="100"/>
      <c r="Y6" s="101"/>
      <c r="Z6" s="100"/>
      <c r="AA6" s="100"/>
      <c r="AB6" s="100"/>
      <c r="AC6" s="100"/>
      <c r="AD6" s="100"/>
      <c r="AE6" s="100"/>
      <c r="AF6" s="100"/>
      <c r="AG6" s="100"/>
      <c r="AH6" s="100"/>
      <c r="AI6" s="88"/>
      <c r="AJ6" s="237"/>
    </row>
    <row r="7" spans="1:44" s="138" customFormat="1" ht="21" customHeight="1" x14ac:dyDescent="0.2">
      <c r="A7" s="174"/>
      <c r="B7" s="806" t="s">
        <v>211</v>
      </c>
      <c r="C7" s="133"/>
      <c r="D7" s="821" t="s">
        <v>87</v>
      </c>
      <c r="E7" s="883"/>
      <c r="F7" s="883"/>
      <c r="G7" s="883"/>
      <c r="H7" s="884"/>
      <c r="I7" s="885" t="str">
        <f>"% Change "&amp;E8&amp;"-"&amp;RIGHT(H8,2)</f>
        <v>% Change 2014-17</v>
      </c>
      <c r="J7" s="152"/>
      <c r="K7" s="887" t="s">
        <v>88</v>
      </c>
      <c r="L7" s="888"/>
      <c r="M7" s="888"/>
      <c r="N7" s="888"/>
      <c r="O7" s="888"/>
      <c r="P7" s="889" t="str">
        <f>"SE Rank "&amp;O8</f>
        <v>SE Rank 2017</v>
      </c>
      <c r="Q7" s="106"/>
      <c r="R7" s="880" t="s">
        <v>241</v>
      </c>
      <c r="S7" s="881"/>
      <c r="T7" s="882"/>
      <c r="U7" s="175"/>
      <c r="V7" s="191"/>
      <c r="W7" s="208"/>
      <c r="X7" s="239"/>
      <c r="Y7" s="239"/>
      <c r="Z7" s="209" t="s">
        <v>74</v>
      </c>
      <c r="AA7" s="101"/>
      <c r="AB7" s="101"/>
      <c r="AC7" s="210"/>
      <c r="AD7" s="210"/>
      <c r="AE7" s="101"/>
      <c r="AF7" s="211" t="s">
        <v>92</v>
      </c>
      <c r="AG7" s="101"/>
      <c r="AH7" s="101"/>
      <c r="AI7" s="239"/>
      <c r="AJ7" s="240"/>
    </row>
    <row r="8" spans="1:44" s="138" customFormat="1" ht="13.5" customHeight="1" x14ac:dyDescent="0.2">
      <c r="A8" s="174"/>
      <c r="B8" s="891"/>
      <c r="C8" s="133"/>
      <c r="D8" s="462">
        <v>2013</v>
      </c>
      <c r="E8" s="462">
        <v>2014</v>
      </c>
      <c r="F8" s="462">
        <v>2015</v>
      </c>
      <c r="G8" s="462">
        <v>2016</v>
      </c>
      <c r="H8" s="463">
        <v>2017</v>
      </c>
      <c r="I8" s="886"/>
      <c r="J8" s="152"/>
      <c r="K8" s="464">
        <f>D8</f>
        <v>2013</v>
      </c>
      <c r="L8" s="464">
        <f t="shared" ref="L8:O8" si="0">E8</f>
        <v>2014</v>
      </c>
      <c r="M8" s="464">
        <f t="shared" si="0"/>
        <v>2015</v>
      </c>
      <c r="N8" s="464">
        <f t="shared" si="0"/>
        <v>2016</v>
      </c>
      <c r="O8" s="464">
        <f t="shared" si="0"/>
        <v>2017</v>
      </c>
      <c r="P8" s="890"/>
      <c r="Q8" s="106"/>
      <c r="R8" s="386" t="s">
        <v>73</v>
      </c>
      <c r="S8" s="442" t="s">
        <v>140</v>
      </c>
      <c r="T8" s="443" t="s">
        <v>141</v>
      </c>
      <c r="U8" s="175"/>
      <c r="V8" s="191"/>
      <c r="W8" s="208"/>
      <c r="X8" s="239"/>
      <c r="Y8" s="239"/>
      <c r="Z8" s="212">
        <f>K8</f>
        <v>2013</v>
      </c>
      <c r="AA8" s="212">
        <f>L8</f>
        <v>2014</v>
      </c>
      <c r="AB8" s="212">
        <f>M8</f>
        <v>2015</v>
      </c>
      <c r="AC8" s="212">
        <f>N8</f>
        <v>2016</v>
      </c>
      <c r="AD8" s="212">
        <f>O8</f>
        <v>2017</v>
      </c>
      <c r="AE8" s="101"/>
      <c r="AF8" s="101"/>
      <c r="AG8" s="101"/>
      <c r="AH8" s="101"/>
      <c r="AI8" s="239"/>
      <c r="AJ8" s="240"/>
    </row>
    <row r="9" spans="1:44" s="138" customFormat="1" ht="13.5" customHeight="1" x14ac:dyDescent="0.2">
      <c r="A9" s="610" t="e">
        <f>VLOOKUP(B9,Sheet1!$B$4:$C$25,2,FALSE)</f>
        <v>#N/A</v>
      </c>
      <c r="B9" s="149" t="s">
        <v>1</v>
      </c>
      <c r="C9" s="133"/>
      <c r="D9" s="150">
        <v>219</v>
      </c>
      <c r="E9" s="150">
        <v>240</v>
      </c>
      <c r="F9" s="150">
        <v>217.00000000000003</v>
      </c>
      <c r="G9" s="150">
        <v>224.99999999999991</v>
      </c>
      <c r="H9" s="678">
        <v>387</v>
      </c>
      <c r="I9" s="461">
        <f>IF(H9=0,"",(H9-E9)/E9)</f>
        <v>0.61250000000000004</v>
      </c>
      <c r="J9" s="152"/>
      <c r="K9" s="153">
        <f>IF(D9=0,#N/A,D9/Population!C8*10000)</f>
        <v>82.330827067669162</v>
      </c>
      <c r="L9" s="153">
        <f>IF(E9=0,#N/A,E9/Population!D8*10000)</f>
        <v>88.560885608856083</v>
      </c>
      <c r="M9" s="153">
        <f>IF(F9=0,#N/A,F9/Population!E8*10000)</f>
        <v>78.057553956834539</v>
      </c>
      <c r="N9" s="153">
        <f>IF(G9=0,#N/A,G9/Population!F8*10000)</f>
        <v>79.787234042553166</v>
      </c>
      <c r="O9" s="154">
        <f>IF(H9=0,#N/A,H9/Population!G8*10000)</f>
        <v>137.36068715837297</v>
      </c>
      <c r="P9" s="466">
        <f t="shared" ref="P9:P30" si="1">IF(ISNA(VLOOKUP(B9,$AF$9:$AH$27,3,FALSE)),"--",VLOOKUP(B9,$AF$9:$AH$27,3,FALSE))</f>
        <v>11</v>
      </c>
      <c r="Q9" s="106"/>
      <c r="R9" s="456">
        <f>IDACI!C8</f>
        <v>11</v>
      </c>
      <c r="S9" s="457">
        <f>(R9*$Y$68)+$Z$68</f>
        <v>99.230599999999995</v>
      </c>
      <c r="T9" s="458">
        <f>O9-S9</f>
        <v>38.130087158372973</v>
      </c>
      <c r="U9" s="175"/>
      <c r="V9" s="191"/>
      <c r="W9" s="208"/>
      <c r="X9" s="213" t="str">
        <f t="shared" ref="X9:X32" si="2">B9</f>
        <v>Bracknell Forest</v>
      </c>
      <c r="Y9" s="214">
        <v>1</v>
      </c>
      <c r="Z9" s="215">
        <f>IF(D9&gt;0,Population!C8,"")</f>
        <v>26600</v>
      </c>
      <c r="AA9" s="215">
        <f>IF(E9&gt;0,Population!D8,"")</f>
        <v>27100</v>
      </c>
      <c r="AB9" s="215">
        <f>IF(F9&gt;0,Population!E8,"")</f>
        <v>27800</v>
      </c>
      <c r="AC9" s="215">
        <f>IF(G9&gt;0,Population!F8,"")</f>
        <v>28200</v>
      </c>
      <c r="AD9" s="215">
        <f>IF(H9&gt;0,Population!G8,"")</f>
        <v>28174</v>
      </c>
      <c r="AE9" s="101"/>
      <c r="AF9" s="149" t="str">
        <f>B9</f>
        <v>Bracknell Forest</v>
      </c>
      <c r="AG9" s="154">
        <f>O9</f>
        <v>137.36068715837297</v>
      </c>
      <c r="AH9" s="216">
        <f>RANK(AG9,$AG$9:$AG$27,1)</f>
        <v>11</v>
      </c>
      <c r="AI9" s="239"/>
      <c r="AJ9" s="240"/>
    </row>
    <row r="10" spans="1:44" s="138" customFormat="1" ht="13.5" customHeight="1" x14ac:dyDescent="0.2">
      <c r="A10" s="610" t="e">
        <f>VLOOKUP(B10,Sheet1!$B$4:$C$25,2,FALSE)</f>
        <v>#N/A</v>
      </c>
      <c r="B10" s="149" t="s">
        <v>47</v>
      </c>
      <c r="C10" s="133"/>
      <c r="D10" s="150">
        <v>1834</v>
      </c>
      <c r="E10" s="150">
        <v>1396</v>
      </c>
      <c r="F10" s="150">
        <v>2648.9999999999991</v>
      </c>
      <c r="G10" s="150">
        <v>1101.0000000000007</v>
      </c>
      <c r="H10" s="678">
        <v>841</v>
      </c>
      <c r="I10" s="461">
        <f t="shared" ref="I10:I30" si="3">IF(H10=0,"",(H10-E10)/E10)</f>
        <v>-0.3975644699140401</v>
      </c>
      <c r="J10" s="152"/>
      <c r="K10" s="153">
        <f>IF(D10=0,#N/A,D10/Population!C9*10000)</f>
        <v>365.33864541832668</v>
      </c>
      <c r="L10" s="153">
        <f>IF(E10=0,#N/A,E10/Population!D9*10000)</f>
        <v>276.43564356435644</v>
      </c>
      <c r="M10" s="153">
        <f>IF(F10=0,#N/A,F10/Population!E9*10000)</f>
        <v>519.41176470588221</v>
      </c>
      <c r="N10" s="153">
        <f>IF(G10=0,#N/A,G10/Population!F9*10000)</f>
        <v>215.03906250000014</v>
      </c>
      <c r="O10" s="154">
        <f>IF(H10=0,#N/A,H10/Population!G9*10000)</f>
        <v>163.9983619664203</v>
      </c>
      <c r="P10" s="466">
        <f t="shared" si="1"/>
        <v>14</v>
      </c>
      <c r="Q10" s="106"/>
      <c r="R10" s="456">
        <f>IDACI!C9</f>
        <v>18.3</v>
      </c>
      <c r="S10" s="457">
        <f t="shared" ref="S10:S32" si="4">(R10*$Y$68)+$Z$68</f>
        <v>114.83508</v>
      </c>
      <c r="T10" s="458">
        <f t="shared" ref="T10:T32" si="5">O10-S10</f>
        <v>49.1632819664203</v>
      </c>
      <c r="U10" s="175"/>
      <c r="V10" s="191"/>
      <c r="W10" s="208"/>
      <c r="X10" s="213" t="str">
        <f t="shared" si="2"/>
        <v>Brighton &amp; Hove</v>
      </c>
      <c r="Y10" s="214">
        <v>2</v>
      </c>
      <c r="Z10" s="215">
        <f>IF(D10&gt;0,Population!C9,"")</f>
        <v>50200</v>
      </c>
      <c r="AA10" s="215">
        <f>IF(E10&gt;0,Population!D9,"")</f>
        <v>50500</v>
      </c>
      <c r="AB10" s="215">
        <f>IF(F10&gt;0,Population!E9,"")</f>
        <v>51000</v>
      </c>
      <c r="AC10" s="215">
        <f>IF(G10&gt;0,Population!F9,"")</f>
        <v>51200</v>
      </c>
      <c r="AD10" s="215">
        <f>IF(H10&gt;0,Population!G9,"")</f>
        <v>51281</v>
      </c>
      <c r="AE10" s="101"/>
      <c r="AF10" s="149" t="str">
        <f t="shared" ref="AF10:AF21" si="6">B10</f>
        <v>Brighton &amp; Hove</v>
      </c>
      <c r="AG10" s="154">
        <f t="shared" ref="AG10:AG21" si="7">O10</f>
        <v>163.9983619664203</v>
      </c>
      <c r="AH10" s="216">
        <f t="shared" ref="AH10:AH27" si="8">RANK(AG10,$AG$9:$AG$27,1)</f>
        <v>14</v>
      </c>
      <c r="AI10" s="239"/>
      <c r="AJ10" s="240"/>
    </row>
    <row r="11" spans="1:44" s="138" customFormat="1" ht="13.5" customHeight="1" x14ac:dyDescent="0.2">
      <c r="A11" s="610" t="e">
        <f>VLOOKUP(B11,Sheet1!$B$4:$C$25,2,FALSE)</f>
        <v>#N/A</v>
      </c>
      <c r="B11" s="149" t="s">
        <v>11</v>
      </c>
      <c r="C11" s="133"/>
      <c r="D11" s="150">
        <v>1149</v>
      </c>
      <c r="E11" s="150">
        <v>2534</v>
      </c>
      <c r="F11" s="150">
        <v>1397.9999999999991</v>
      </c>
      <c r="G11" s="150">
        <v>1840.9999999999973</v>
      </c>
      <c r="H11" s="678">
        <v>3029</v>
      </c>
      <c r="I11" s="461">
        <f t="shared" si="3"/>
        <v>0.19534333070244672</v>
      </c>
      <c r="J11" s="152"/>
      <c r="K11" s="153">
        <f>IF(D11=0,#N/A,D11/Population!C10*10000)</f>
        <v>98.796216680997418</v>
      </c>
      <c r="L11" s="153">
        <f>IF(E11=0,#N/A,E11/Population!D10*10000)</f>
        <v>215.47619047619048</v>
      </c>
      <c r="M11" s="153">
        <f>IF(F11=0,#N/A,F11/Population!E10*10000)</f>
        <v>117.57779646761976</v>
      </c>
      <c r="N11" s="153">
        <f>IF(G11=0,#N/A,G11/Population!F10*10000)</f>
        <v>152.65339966832482</v>
      </c>
      <c r="O11" s="154">
        <f>IF(H11=0,#N/A,H11/Population!G10*10000)</f>
        <v>247.86219876437133</v>
      </c>
      <c r="P11" s="466">
        <f t="shared" si="1"/>
        <v>16</v>
      </c>
      <c r="Q11" s="106"/>
      <c r="R11" s="456">
        <f>IDACI!C10</f>
        <v>9.8000000000000007</v>
      </c>
      <c r="S11" s="457">
        <f t="shared" si="4"/>
        <v>96.665480000000002</v>
      </c>
      <c r="T11" s="458">
        <f t="shared" si="5"/>
        <v>151.19671876437133</v>
      </c>
      <c r="U11" s="175"/>
      <c r="V11" s="191"/>
      <c r="W11" s="208"/>
      <c r="X11" s="213" t="str">
        <f t="shared" si="2"/>
        <v>Buckinghamshire</v>
      </c>
      <c r="Y11" s="214">
        <v>3</v>
      </c>
      <c r="Z11" s="215">
        <f>IF(D11&gt;0,Population!C10,"")</f>
        <v>116300</v>
      </c>
      <c r="AA11" s="215">
        <f>IF(E11&gt;0,Population!D10,"")</f>
        <v>117600</v>
      </c>
      <c r="AB11" s="215">
        <f>IF(F11&gt;0,Population!E10,"")</f>
        <v>118900</v>
      </c>
      <c r="AC11" s="215">
        <f>IF(G11&gt;0,Population!F10,"")</f>
        <v>120600</v>
      </c>
      <c r="AD11" s="215">
        <f>IF(H11&gt;0,Population!G10,"")</f>
        <v>122205</v>
      </c>
      <c r="AE11" s="101"/>
      <c r="AF11" s="149" t="str">
        <f t="shared" si="6"/>
        <v>Buckinghamshire</v>
      </c>
      <c r="AG11" s="154">
        <f t="shared" si="7"/>
        <v>247.86219876437133</v>
      </c>
      <c r="AH11" s="216">
        <f t="shared" si="8"/>
        <v>16</v>
      </c>
      <c r="AI11" s="239"/>
      <c r="AJ11" s="240"/>
    </row>
    <row r="12" spans="1:44" s="138" customFormat="1" ht="13.5" customHeight="1" x14ac:dyDescent="0.2">
      <c r="A12" s="610" t="e">
        <f>VLOOKUP(B12,Sheet1!$B$4:$C$25,2,FALSE)</f>
        <v>#N/A</v>
      </c>
      <c r="B12" s="149" t="s">
        <v>5</v>
      </c>
      <c r="C12" s="133"/>
      <c r="D12" s="150">
        <v>4040</v>
      </c>
      <c r="E12" s="155">
        <v>2280</v>
      </c>
      <c r="F12" s="150">
        <v>939.99999999999989</v>
      </c>
      <c r="G12" s="150">
        <v>465.00000000000011</v>
      </c>
      <c r="H12" s="678">
        <v>547</v>
      </c>
      <c r="I12" s="461">
        <f t="shared" si="3"/>
        <v>-0.76008771929824559</v>
      </c>
      <c r="J12" s="152"/>
      <c r="K12" s="153">
        <f>IF(D12=0,#N/A,D12/Population!C11*10000)</f>
        <v>386.97318007662835</v>
      </c>
      <c r="L12" s="153">
        <f>IF(E12=0,#N/A,E12/Population!D11*10000)</f>
        <v>217.55725190839695</v>
      </c>
      <c r="M12" s="153">
        <f>IF(F12=0,#N/A,F12/Population!E11*10000)</f>
        <v>89.184060721062608</v>
      </c>
      <c r="N12" s="153">
        <f>IF(G12=0,#N/A,G12/Population!F11*10000)</f>
        <v>43.909348441926362</v>
      </c>
      <c r="O12" s="154">
        <f>IF(H12=0,#N/A,H12/Population!G11*10000)</f>
        <v>51.64128659497937</v>
      </c>
      <c r="P12" s="466">
        <f t="shared" si="1"/>
        <v>3</v>
      </c>
      <c r="Q12" s="106"/>
      <c r="R12" s="456">
        <f>IDACI!C11</f>
        <v>17.399999999999999</v>
      </c>
      <c r="S12" s="457">
        <f t="shared" si="4"/>
        <v>112.91123999999999</v>
      </c>
      <c r="T12" s="458">
        <f t="shared" si="5"/>
        <v>-61.269953405020622</v>
      </c>
      <c r="U12" s="175"/>
      <c r="V12" s="191"/>
      <c r="W12" s="208"/>
      <c r="X12" s="213" t="str">
        <f t="shared" si="2"/>
        <v>East Sussex</v>
      </c>
      <c r="Y12" s="214">
        <v>4</v>
      </c>
      <c r="Z12" s="215">
        <f>IF(D12&gt;0,Population!C11,"")</f>
        <v>104400</v>
      </c>
      <c r="AA12" s="215">
        <f>IF(E12&gt;0,Population!D11,"")</f>
        <v>104800</v>
      </c>
      <c r="AB12" s="215">
        <f>IF(F12&gt;0,Population!E11,"")</f>
        <v>105400</v>
      </c>
      <c r="AC12" s="215">
        <f>IF(G12&gt;0,Population!F11,"")</f>
        <v>105900</v>
      </c>
      <c r="AD12" s="215">
        <f>IF(H12&gt;0,Population!G11,"")</f>
        <v>105923</v>
      </c>
      <c r="AE12" s="101"/>
      <c r="AF12" s="149" t="str">
        <f t="shared" si="6"/>
        <v>East Sussex</v>
      </c>
      <c r="AG12" s="154">
        <f t="shared" si="7"/>
        <v>51.64128659497937</v>
      </c>
      <c r="AH12" s="216">
        <f t="shared" si="8"/>
        <v>3</v>
      </c>
      <c r="AI12" s="239"/>
      <c r="AJ12" s="240"/>
    </row>
    <row r="13" spans="1:44" s="138" customFormat="1" ht="13.5" customHeight="1" x14ac:dyDescent="0.2">
      <c r="A13" s="610" t="e">
        <f>VLOOKUP(B13,Sheet1!$B$4:$C$25,2,FALSE)</f>
        <v>#N/A</v>
      </c>
      <c r="B13" s="149" t="s">
        <v>7</v>
      </c>
      <c r="C13" s="133"/>
      <c r="D13" s="150">
        <v>2313</v>
      </c>
      <c r="E13" s="150">
        <v>4517</v>
      </c>
      <c r="F13" s="156">
        <v>5324.9999999999991</v>
      </c>
      <c r="G13" s="156">
        <v>4695</v>
      </c>
      <c r="H13" s="678">
        <v>5966</v>
      </c>
      <c r="I13" s="461">
        <f t="shared" si="3"/>
        <v>0.32078813371706882</v>
      </c>
      <c r="J13" s="152"/>
      <c r="K13" s="153">
        <f>IF(D13=0,#N/A,D13/Population!C12*10000)</f>
        <v>82.342470630117489</v>
      </c>
      <c r="L13" s="153">
        <f>IF(E13=0,#N/A,E13/Population!D12*10000)</f>
        <v>160.23412557644556</v>
      </c>
      <c r="M13" s="153">
        <f>IF(F13=0,#N/A,F13/Population!E12*10000)</f>
        <v>189.16518650088807</v>
      </c>
      <c r="N13" s="153">
        <f>IF(G13=0,#N/A,G13/Population!F12*10000)</f>
        <v>166.54842142603761</v>
      </c>
      <c r="O13" s="154">
        <f>IF(H13=0,#N/A,H13/Population!G12*10000)</f>
        <v>210.96852445799195</v>
      </c>
      <c r="P13" s="466">
        <f t="shared" si="1"/>
        <v>15</v>
      </c>
      <c r="Q13" s="106"/>
      <c r="R13" s="456">
        <f>IDACI!C12</f>
        <v>11.799999999999999</v>
      </c>
      <c r="S13" s="457">
        <f t="shared" si="4"/>
        <v>100.94068</v>
      </c>
      <c r="T13" s="458">
        <f t="shared" si="5"/>
        <v>110.02784445799195</v>
      </c>
      <c r="U13" s="175"/>
      <c r="V13" s="191"/>
      <c r="W13" s="208"/>
      <c r="X13" s="213" t="str">
        <f t="shared" si="2"/>
        <v>Hampshire</v>
      </c>
      <c r="Y13" s="214">
        <v>5</v>
      </c>
      <c r="Z13" s="215">
        <f>IF(D13&gt;0,Population!C12,"")</f>
        <v>280900</v>
      </c>
      <c r="AA13" s="215">
        <f>IF(E13&gt;0,Population!D12,"")</f>
        <v>281900</v>
      </c>
      <c r="AB13" s="215">
        <f>IF(F13&gt;0,Population!E12,"")</f>
        <v>281500</v>
      </c>
      <c r="AC13" s="215">
        <f>IF(G13&gt;0,Population!F12,"")</f>
        <v>281900</v>
      </c>
      <c r="AD13" s="215">
        <f>IF(H13&gt;0,Population!G12,"")</f>
        <v>282791</v>
      </c>
      <c r="AE13" s="101"/>
      <c r="AF13" s="149" t="str">
        <f t="shared" si="6"/>
        <v>Hampshire</v>
      </c>
      <c r="AG13" s="154">
        <f t="shared" si="7"/>
        <v>210.96852445799195</v>
      </c>
      <c r="AH13" s="216">
        <f t="shared" si="8"/>
        <v>15</v>
      </c>
      <c r="AI13" s="239"/>
      <c r="AJ13" s="240"/>
    </row>
    <row r="14" spans="1:44" s="138" customFormat="1" ht="13.5" customHeight="1" x14ac:dyDescent="0.2">
      <c r="A14" s="610" t="e">
        <f>VLOOKUP(B14,Sheet1!$B$4:$C$25,2,FALSE)</f>
        <v>#N/A</v>
      </c>
      <c r="B14" s="149" t="s">
        <v>2</v>
      </c>
      <c r="C14" s="133"/>
      <c r="D14" s="150">
        <v>1187</v>
      </c>
      <c r="E14" s="150">
        <v>675</v>
      </c>
      <c r="F14" s="150">
        <v>820.99999999999977</v>
      </c>
      <c r="G14" s="150">
        <v>786</v>
      </c>
      <c r="H14" s="678">
        <v>792</v>
      </c>
      <c r="I14" s="461">
        <f t="shared" si="3"/>
        <v>0.17333333333333334</v>
      </c>
      <c r="J14" s="152"/>
      <c r="K14" s="153">
        <f>IF(D14=0,#N/A,D14/Population!C13*10000)</f>
        <v>456.53846153846155</v>
      </c>
      <c r="L14" s="153">
        <f>IF(E14=0,#N/A,E14/Population!D13*10000)</f>
        <v>261.62790697674421</v>
      </c>
      <c r="M14" s="153">
        <f>IF(F14=0,#N/A,F14/Population!E13*10000)</f>
        <v>321.96078431372536</v>
      </c>
      <c r="N14" s="153">
        <f>IF(G14=0,#N/A,G14/Population!F13*10000)</f>
        <v>310.67193675889325</v>
      </c>
      <c r="O14" s="154">
        <f>IF(H14=0,#N/A,H14/Population!G13*10000)</f>
        <v>314.28571428571433</v>
      </c>
      <c r="P14" s="466">
        <f t="shared" si="1"/>
        <v>18</v>
      </c>
      <c r="Q14" s="106"/>
      <c r="R14" s="456">
        <f>IDACI!C13</f>
        <v>20.399999999999999</v>
      </c>
      <c r="S14" s="457">
        <f t="shared" si="4"/>
        <v>119.32404</v>
      </c>
      <c r="T14" s="458">
        <f t="shared" si="5"/>
        <v>194.96167428571434</v>
      </c>
      <c r="U14" s="175"/>
      <c r="V14" s="191"/>
      <c r="W14" s="208"/>
      <c r="X14" s="213" t="str">
        <f t="shared" si="2"/>
        <v>Isle of Wight</v>
      </c>
      <c r="Y14" s="214">
        <v>6</v>
      </c>
      <c r="Z14" s="215">
        <f>IF(D14&gt;0,Population!C13,"")</f>
        <v>26000</v>
      </c>
      <c r="AA14" s="215">
        <f>IF(E14&gt;0,Population!D13,"")</f>
        <v>25800</v>
      </c>
      <c r="AB14" s="215">
        <f>IF(F14&gt;0,Population!E13,"")</f>
        <v>25500</v>
      </c>
      <c r="AC14" s="215">
        <f>IF(G14&gt;0,Population!F13,"")</f>
        <v>25300</v>
      </c>
      <c r="AD14" s="215">
        <f>IF(H14&gt;0,Population!G13,"")</f>
        <v>25200</v>
      </c>
      <c r="AE14" s="101"/>
      <c r="AF14" s="149" t="str">
        <f t="shared" si="6"/>
        <v>Isle of Wight</v>
      </c>
      <c r="AG14" s="154">
        <f t="shared" si="7"/>
        <v>314.28571428571433</v>
      </c>
      <c r="AH14" s="216">
        <f t="shared" si="8"/>
        <v>18</v>
      </c>
      <c r="AI14" s="239"/>
      <c r="AJ14" s="240"/>
      <c r="AR14" s="138" t="s">
        <v>106</v>
      </c>
    </row>
    <row r="15" spans="1:44" s="138" customFormat="1" ht="13.5" customHeight="1" x14ac:dyDescent="0.2">
      <c r="A15" s="610" t="e">
        <f>VLOOKUP(B15,Sheet1!$B$4:$C$25,2,FALSE)</f>
        <v>#N/A</v>
      </c>
      <c r="B15" s="149" t="s">
        <v>12</v>
      </c>
      <c r="C15" s="133"/>
      <c r="D15" s="150">
        <v>3546</v>
      </c>
      <c r="E15" s="150">
        <v>5072</v>
      </c>
      <c r="F15" s="150">
        <v>4683</v>
      </c>
      <c r="G15" s="150">
        <v>3197.0000000000027</v>
      </c>
      <c r="H15" s="678">
        <v>3636</v>
      </c>
      <c r="I15" s="461">
        <f t="shared" si="3"/>
        <v>-0.28312302839116721</v>
      </c>
      <c r="J15" s="152"/>
      <c r="K15" s="153">
        <f>IF(D15=0,#N/A,D15/Population!C14*10000)</f>
        <v>109.47823402284656</v>
      </c>
      <c r="L15" s="153">
        <f>IF(E15=0,#N/A,E15/Population!D14*10000)</f>
        <v>155.77395577395578</v>
      </c>
      <c r="M15" s="153">
        <f>IF(F15=0,#N/A,F15/Population!E14*10000)</f>
        <v>142.64392324093816</v>
      </c>
      <c r="N15" s="153">
        <f>IF(G15=0,#N/A,G15/Population!F14*10000)</f>
        <v>96.761501210653833</v>
      </c>
      <c r="O15" s="154">
        <f>IF(H15=0,#N/A,H15/Population!G14*10000)</f>
        <v>109.17443588704228</v>
      </c>
      <c r="P15" s="466">
        <f t="shared" si="1"/>
        <v>8</v>
      </c>
      <c r="Q15" s="106"/>
      <c r="R15" s="456">
        <f>IDACI!C14</f>
        <v>17.8</v>
      </c>
      <c r="S15" s="457">
        <f t="shared" si="4"/>
        <v>113.76627999999999</v>
      </c>
      <c r="T15" s="458">
        <f t="shared" si="5"/>
        <v>-4.5918441129577161</v>
      </c>
      <c r="U15" s="175"/>
      <c r="V15" s="191"/>
      <c r="W15" s="208"/>
      <c r="X15" s="213" t="str">
        <f t="shared" si="2"/>
        <v>Kent</v>
      </c>
      <c r="Y15" s="214">
        <v>7</v>
      </c>
      <c r="Z15" s="215">
        <f>IF(D15&gt;0,Population!C14,"")</f>
        <v>323900</v>
      </c>
      <c r="AA15" s="215">
        <f>IF(E15&gt;0,Population!D14,"")</f>
        <v>325600</v>
      </c>
      <c r="AB15" s="215">
        <f>IF(F15&gt;0,Population!E14,"")</f>
        <v>328300</v>
      </c>
      <c r="AC15" s="215">
        <f>IF(G15&gt;0,Population!F14,"")</f>
        <v>330400</v>
      </c>
      <c r="AD15" s="215">
        <f>IF(H15&gt;0,Population!G14,"")</f>
        <v>333045</v>
      </c>
      <c r="AE15" s="101"/>
      <c r="AF15" s="149" t="str">
        <f t="shared" si="6"/>
        <v>Kent</v>
      </c>
      <c r="AG15" s="154">
        <f t="shared" si="7"/>
        <v>109.17443588704228</v>
      </c>
      <c r="AH15" s="216">
        <f t="shared" si="8"/>
        <v>8</v>
      </c>
      <c r="AI15" s="239"/>
      <c r="AJ15" s="240"/>
    </row>
    <row r="16" spans="1:44" s="138" customFormat="1" ht="13.5" customHeight="1" x14ac:dyDescent="0.2">
      <c r="A16" s="610" t="e">
        <f>VLOOKUP(B16,Sheet1!$B$4:$C$25,2,FALSE)</f>
        <v>#N/A</v>
      </c>
      <c r="B16" s="149" t="s">
        <v>3</v>
      </c>
      <c r="C16" s="133"/>
      <c r="D16" s="150">
        <v>3287</v>
      </c>
      <c r="E16" s="390">
        <v>1277</v>
      </c>
      <c r="F16" s="390">
        <v>614.99999999999966</v>
      </c>
      <c r="G16" s="390">
        <v>556</v>
      </c>
      <c r="H16" s="678">
        <v>481</v>
      </c>
      <c r="I16" s="461">
        <f t="shared" si="3"/>
        <v>-0.62333594361785438</v>
      </c>
      <c r="J16" s="152"/>
      <c r="K16" s="153">
        <f>IF(D16=0,#N/A,D16/Population!C15*10000)</f>
        <v>539.73727422003287</v>
      </c>
      <c r="L16" s="153">
        <f>IF(E16=0,#N/A,E16/Population!D15*10000)</f>
        <v>207.30519480519482</v>
      </c>
      <c r="M16" s="153">
        <f>IF(F16=0,#N/A,F16/Population!E15*10000)</f>
        <v>98.399999999999949</v>
      </c>
      <c r="N16" s="153">
        <f>IF(G16=0,#N/A,G16/Population!F15*10000)</f>
        <v>87.974683544303801</v>
      </c>
      <c r="O16" s="154">
        <f>IF(H16=0,#N/A,H16/Population!G15*10000)</f>
        <v>75.513760459676277</v>
      </c>
      <c r="P16" s="466">
        <f t="shared" si="1"/>
        <v>4</v>
      </c>
      <c r="Q16" s="106"/>
      <c r="R16" s="456">
        <f>IDACI!C15</f>
        <v>22</v>
      </c>
      <c r="S16" s="457">
        <f t="shared" si="4"/>
        <v>122.74420000000001</v>
      </c>
      <c r="T16" s="458">
        <f t="shared" si="5"/>
        <v>-47.230439540323729</v>
      </c>
      <c r="U16" s="175"/>
      <c r="V16" s="191"/>
      <c r="W16" s="208"/>
      <c r="X16" s="213" t="str">
        <f t="shared" si="2"/>
        <v>Medway</v>
      </c>
      <c r="Y16" s="214">
        <v>8</v>
      </c>
      <c r="Z16" s="215">
        <f>IF(D16&gt;0,Population!C15,"")</f>
        <v>60900</v>
      </c>
      <c r="AA16" s="215">
        <f>IF(E16&gt;0,Population!D15,"")</f>
        <v>61600</v>
      </c>
      <c r="AB16" s="215">
        <f>IF(F16&gt;0,Population!E15,"")</f>
        <v>62500</v>
      </c>
      <c r="AC16" s="215">
        <f>IF(G16&gt;0,Population!F15,"")</f>
        <v>63200</v>
      </c>
      <c r="AD16" s="215">
        <f>IF(H16&gt;0,Population!G15,"")</f>
        <v>63697</v>
      </c>
      <c r="AE16" s="101"/>
      <c r="AF16" s="149" t="str">
        <f t="shared" si="6"/>
        <v>Medway</v>
      </c>
      <c r="AG16" s="154">
        <f t="shared" si="7"/>
        <v>75.513760459676277</v>
      </c>
      <c r="AH16" s="216">
        <f t="shared" si="8"/>
        <v>4</v>
      </c>
      <c r="AI16" s="239"/>
      <c r="AJ16" s="240"/>
    </row>
    <row r="17" spans="1:36" s="138" customFormat="1" ht="13.5" customHeight="1" x14ac:dyDescent="0.2">
      <c r="A17" s="610" t="e">
        <f>VLOOKUP(B17,Sheet1!$B$4:$C$25,2,FALSE)</f>
        <v>#N/A</v>
      </c>
      <c r="B17" s="149" t="s">
        <v>13</v>
      </c>
      <c r="C17" s="133"/>
      <c r="D17" s="150">
        <v>961</v>
      </c>
      <c r="E17" s="150">
        <v>816</v>
      </c>
      <c r="F17" s="150">
        <v>595.00000000000011</v>
      </c>
      <c r="G17" s="150">
        <v>580</v>
      </c>
      <c r="H17" s="678">
        <v>588</v>
      </c>
      <c r="I17" s="461">
        <f t="shared" si="3"/>
        <v>-0.27941176470588236</v>
      </c>
      <c r="J17" s="152"/>
      <c r="K17" s="153">
        <f>IF(D17=0,#N/A,D17/Population!C16*10000)</f>
        <v>151.57728706624604</v>
      </c>
      <c r="L17" s="153">
        <f>IF(E17=0,#N/A,E17/Population!D16*10000)</f>
        <v>127.49999999999999</v>
      </c>
      <c r="M17" s="153">
        <f>IF(F17=0,#N/A,F17/Population!E16*10000)</f>
        <v>91.25766871165645</v>
      </c>
      <c r="N17" s="153">
        <f>IF(G17=0,#N/A,G17/Population!F16*10000)</f>
        <v>87.745839636913772</v>
      </c>
      <c r="O17" s="154">
        <f>IF(H17=0,#N/A,H17/Population!G16*10000)</f>
        <v>87.570369046555271</v>
      </c>
      <c r="P17" s="466">
        <f t="shared" si="1"/>
        <v>5</v>
      </c>
      <c r="Q17" s="106"/>
      <c r="R17" s="456">
        <f>IDACI!C16</f>
        <v>19.7</v>
      </c>
      <c r="S17" s="457">
        <f t="shared" si="4"/>
        <v>117.82772</v>
      </c>
      <c r="T17" s="458">
        <f t="shared" si="5"/>
        <v>-30.257350953444728</v>
      </c>
      <c r="U17" s="175"/>
      <c r="V17" s="191"/>
      <c r="W17" s="208"/>
      <c r="X17" s="213" t="str">
        <f t="shared" si="2"/>
        <v>Milton Keynes</v>
      </c>
      <c r="Y17" s="214">
        <v>9</v>
      </c>
      <c r="Z17" s="215">
        <f>IF(D17&gt;0,Population!C16,"")</f>
        <v>63400</v>
      </c>
      <c r="AA17" s="215">
        <f>IF(E17&gt;0,Population!D16,"")</f>
        <v>64000</v>
      </c>
      <c r="AB17" s="215">
        <f>IF(F17&gt;0,Population!E16,"")</f>
        <v>65200</v>
      </c>
      <c r="AC17" s="215">
        <f>IF(G17&gt;0,Population!F16,"")</f>
        <v>66100</v>
      </c>
      <c r="AD17" s="215">
        <f>IF(H17&gt;0,Population!G16,"")</f>
        <v>67146</v>
      </c>
      <c r="AE17" s="101"/>
      <c r="AF17" s="149" t="str">
        <f t="shared" si="6"/>
        <v>Milton Keynes</v>
      </c>
      <c r="AG17" s="154">
        <f t="shared" si="7"/>
        <v>87.570369046555271</v>
      </c>
      <c r="AH17" s="216">
        <f t="shared" si="8"/>
        <v>5</v>
      </c>
      <c r="AI17" s="239"/>
      <c r="AJ17" s="240"/>
    </row>
    <row r="18" spans="1:36" s="138" customFormat="1" ht="13.5" customHeight="1" x14ac:dyDescent="0.2">
      <c r="A18" s="610" t="e">
        <f>VLOOKUP(B18,Sheet1!$B$4:$C$25,2,FALSE)</f>
        <v>#N/A</v>
      </c>
      <c r="B18" s="149" t="s">
        <v>14</v>
      </c>
      <c r="C18" s="133"/>
      <c r="D18" s="150">
        <v>1659</v>
      </c>
      <c r="E18" s="150">
        <v>1345</v>
      </c>
      <c r="F18" s="150">
        <v>1377.0000000000002</v>
      </c>
      <c r="G18" s="150">
        <v>1712</v>
      </c>
      <c r="H18" s="678">
        <v>1405</v>
      </c>
      <c r="I18" s="461">
        <f t="shared" si="3"/>
        <v>4.4609665427509292E-2</v>
      </c>
      <c r="J18" s="152"/>
      <c r="K18" s="153">
        <f>IF(D18=0,#N/A,D18/Population!C17*10000)</f>
        <v>119.18103448275862</v>
      </c>
      <c r="L18" s="153">
        <f>IF(E18=0,#N/A,E18/Population!D17*10000)</f>
        <v>95.866001425516743</v>
      </c>
      <c r="M18" s="153">
        <f>IF(F18=0,#N/A,F18/Population!E17*10000)</f>
        <v>97.521246458923528</v>
      </c>
      <c r="N18" s="153">
        <f>IF(G18=0,#N/A,G18/Population!F17*10000)</f>
        <v>120.73342736248237</v>
      </c>
      <c r="O18" s="154">
        <f>IF(H18=0,#N/A,H18/Population!G17*10000)</f>
        <v>98.322568003527024</v>
      </c>
      <c r="P18" s="466">
        <f t="shared" si="1"/>
        <v>6</v>
      </c>
      <c r="Q18" s="106"/>
      <c r="R18" s="456">
        <f>IDACI!C17</f>
        <v>11.799999999999999</v>
      </c>
      <c r="S18" s="457">
        <f t="shared" si="4"/>
        <v>100.94068</v>
      </c>
      <c r="T18" s="458">
        <f t="shared" si="5"/>
        <v>-2.618111996472976</v>
      </c>
      <c r="U18" s="175"/>
      <c r="V18" s="191"/>
      <c r="W18" s="208"/>
      <c r="X18" s="213" t="str">
        <f t="shared" si="2"/>
        <v>Oxfordshire</v>
      </c>
      <c r="Y18" s="214">
        <v>10</v>
      </c>
      <c r="Z18" s="215">
        <f>IF(D18&gt;0,Population!C17,"")</f>
        <v>139200</v>
      </c>
      <c r="AA18" s="215">
        <f>IF(E18&gt;0,Population!D17,"")</f>
        <v>140300</v>
      </c>
      <c r="AB18" s="215">
        <f>IF(F18&gt;0,Population!E17,"")</f>
        <v>141200</v>
      </c>
      <c r="AC18" s="215">
        <f>IF(G18&gt;0,Population!F17,"")</f>
        <v>141800</v>
      </c>
      <c r="AD18" s="215">
        <f>IF(H18&gt;0,Population!G17,"")</f>
        <v>142897</v>
      </c>
      <c r="AE18" s="101"/>
      <c r="AF18" s="149" t="str">
        <f t="shared" si="6"/>
        <v>Oxfordshire</v>
      </c>
      <c r="AG18" s="154">
        <f t="shared" si="7"/>
        <v>98.322568003527024</v>
      </c>
      <c r="AH18" s="216">
        <f t="shared" si="8"/>
        <v>6</v>
      </c>
      <c r="AI18" s="239"/>
      <c r="AJ18" s="240"/>
    </row>
    <row r="19" spans="1:36" s="138" customFormat="1" ht="13.5" customHeight="1" x14ac:dyDescent="0.2">
      <c r="A19" s="610" t="e">
        <f>VLOOKUP(B19,Sheet1!$B$4:$C$25,2,FALSE)</f>
        <v>#N/A</v>
      </c>
      <c r="B19" s="149" t="s">
        <v>15</v>
      </c>
      <c r="C19" s="133"/>
      <c r="D19" s="150">
        <v>417</v>
      </c>
      <c r="E19" s="150">
        <v>437</v>
      </c>
      <c r="F19" s="150">
        <v>379.9999999999996</v>
      </c>
      <c r="G19" s="150">
        <v>406.99999999999989</v>
      </c>
      <c r="H19" s="678">
        <v>645</v>
      </c>
      <c r="I19" s="461">
        <f t="shared" si="3"/>
        <v>0.47597254004576661</v>
      </c>
      <c r="J19" s="152"/>
      <c r="K19" s="153">
        <f>IF(D19=0,#N/A,D19/Population!C18*10000)</f>
        <v>98.581560283687949</v>
      </c>
      <c r="L19" s="153">
        <f>IF(E19=0,#N/A,E19/Population!D18*10000)</f>
        <v>102.58215962441315</v>
      </c>
      <c r="M19" s="153">
        <f>IF(F19=0,#N/A,F19/Population!E18*10000)</f>
        <v>87.557603686635858</v>
      </c>
      <c r="N19" s="153">
        <f>IF(G19=0,#N/A,G19/Population!F18*10000)</f>
        <v>92.922374429223723</v>
      </c>
      <c r="O19" s="154">
        <f>IF(H19=0,#N/A,H19/Population!G18*10000)</f>
        <v>146.59090909090909</v>
      </c>
      <c r="P19" s="466">
        <f t="shared" si="1"/>
        <v>12</v>
      </c>
      <c r="Q19" s="106"/>
      <c r="R19" s="456">
        <f>IDACI!C18</f>
        <v>23.799999999999997</v>
      </c>
      <c r="S19" s="457">
        <f t="shared" si="4"/>
        <v>126.59187999999999</v>
      </c>
      <c r="T19" s="458">
        <f t="shared" si="5"/>
        <v>19.999029090909104</v>
      </c>
      <c r="U19" s="175"/>
      <c r="V19" s="191"/>
      <c r="W19" s="208"/>
      <c r="X19" s="213" t="str">
        <f t="shared" si="2"/>
        <v>Portsmouth</v>
      </c>
      <c r="Y19" s="214">
        <v>11</v>
      </c>
      <c r="Z19" s="215">
        <f>IF(D19&gt;0,Population!C18,"")</f>
        <v>42300</v>
      </c>
      <c r="AA19" s="215">
        <f>IF(E19&gt;0,Population!D18,"")</f>
        <v>42600</v>
      </c>
      <c r="AB19" s="215">
        <f>IF(F19&gt;0,Population!E18,"")</f>
        <v>43400</v>
      </c>
      <c r="AC19" s="215">
        <f>IF(G19&gt;0,Population!F18,"")</f>
        <v>43800</v>
      </c>
      <c r="AD19" s="215">
        <f>IF(H19&gt;0,Population!G18,"")</f>
        <v>44000</v>
      </c>
      <c r="AE19" s="101"/>
      <c r="AF19" s="149" t="str">
        <f t="shared" si="6"/>
        <v>Portsmouth</v>
      </c>
      <c r="AG19" s="154">
        <f t="shared" si="7"/>
        <v>146.59090909090909</v>
      </c>
      <c r="AH19" s="216">
        <f t="shared" si="8"/>
        <v>12</v>
      </c>
      <c r="AI19" s="239"/>
      <c r="AJ19" s="240"/>
    </row>
    <row r="20" spans="1:36" s="138" customFormat="1" ht="13.5" customHeight="1" x14ac:dyDescent="0.2">
      <c r="A20" s="610" t="e">
        <f>VLOOKUP(B20,Sheet1!$B$4:$C$25,2,FALSE)</f>
        <v>#N/A</v>
      </c>
      <c r="B20" s="149" t="s">
        <v>4</v>
      </c>
      <c r="C20" s="133"/>
      <c r="D20" s="150">
        <v>319</v>
      </c>
      <c r="E20" s="150">
        <v>314</v>
      </c>
      <c r="F20" s="150">
        <v>352.99999999999983</v>
      </c>
      <c r="G20" s="150">
        <v>646</v>
      </c>
      <c r="H20" s="678">
        <v>930</v>
      </c>
      <c r="I20" s="461">
        <f t="shared" si="3"/>
        <v>1.9617834394904459</v>
      </c>
      <c r="J20" s="152"/>
      <c r="K20" s="153">
        <f>IF(D20=0,#N/A,D20/Population!C19*10000)</f>
        <v>93.823529411764696</v>
      </c>
      <c r="L20" s="153">
        <f>IF(E20=0,#N/A,E20/Population!D19*10000)</f>
        <v>90.489913544668582</v>
      </c>
      <c r="M20" s="153">
        <f>IF(F20=0,#N/A,F20/Population!E19*10000)</f>
        <v>98.32869080779939</v>
      </c>
      <c r="N20" s="153">
        <f>IF(G20=0,#N/A,G20/Population!F19*10000)</f>
        <v>177.47252747252747</v>
      </c>
      <c r="O20" s="154">
        <f>IF(H20=0,#N/A,H20/Population!G19*10000)</f>
        <v>253.81403345978549</v>
      </c>
      <c r="P20" s="466">
        <f t="shared" si="1"/>
        <v>17</v>
      </c>
      <c r="Q20" s="106"/>
      <c r="R20" s="456">
        <f>IDACI!C19</f>
        <v>19.8</v>
      </c>
      <c r="S20" s="457">
        <f t="shared" si="4"/>
        <v>118.04148000000001</v>
      </c>
      <c r="T20" s="458">
        <f t="shared" si="5"/>
        <v>135.77255345978548</v>
      </c>
      <c r="U20" s="175"/>
      <c r="V20" s="191"/>
      <c r="W20" s="208"/>
      <c r="X20" s="213" t="str">
        <f t="shared" si="2"/>
        <v>Reading</v>
      </c>
      <c r="Y20" s="214">
        <v>12</v>
      </c>
      <c r="Z20" s="215">
        <f>IF(D20&gt;0,Population!C19,"")</f>
        <v>34000</v>
      </c>
      <c r="AA20" s="215">
        <f>IF(E20&gt;0,Population!D19,"")</f>
        <v>34700</v>
      </c>
      <c r="AB20" s="215">
        <f>IF(F20&gt;0,Population!E19,"")</f>
        <v>35900</v>
      </c>
      <c r="AC20" s="215">
        <f>IF(G20&gt;0,Population!F19,"")</f>
        <v>36400</v>
      </c>
      <c r="AD20" s="215">
        <f>IF(H20&gt;0,Population!G19,"")</f>
        <v>36641</v>
      </c>
      <c r="AE20" s="101"/>
      <c r="AF20" s="149" t="str">
        <f t="shared" si="6"/>
        <v>Reading</v>
      </c>
      <c r="AG20" s="154">
        <f t="shared" si="7"/>
        <v>253.81403345978549</v>
      </c>
      <c r="AH20" s="216">
        <f t="shared" si="8"/>
        <v>17</v>
      </c>
      <c r="AI20" s="239"/>
      <c r="AJ20" s="240"/>
    </row>
    <row r="21" spans="1:36" s="138" customFormat="1" ht="13.5" customHeight="1" x14ac:dyDescent="0.2">
      <c r="A21" s="610" t="e">
        <f>VLOOKUP(B21,Sheet1!$B$4:$C$25,2,FALSE)</f>
        <v>#N/A</v>
      </c>
      <c r="B21" s="149" t="s">
        <v>16</v>
      </c>
      <c r="C21" s="133"/>
      <c r="D21" s="150">
        <v>311</v>
      </c>
      <c r="E21" s="150">
        <v>474</v>
      </c>
      <c r="F21" s="150">
        <v>480.00000000000017</v>
      </c>
      <c r="G21" s="150">
        <v>522.00000000000011</v>
      </c>
      <c r="H21" s="678">
        <v>1652</v>
      </c>
      <c r="I21" s="461">
        <f t="shared" si="3"/>
        <v>2.4852320675105486</v>
      </c>
      <c r="J21" s="152"/>
      <c r="K21" s="153">
        <f>IF(D21=0,#N/A,D21/Population!C20*10000)</f>
        <v>81.84210526315789</v>
      </c>
      <c r="L21" s="153">
        <f>IF(E21=0,#N/A,E21/Population!D20*10000)</f>
        <v>121.85089974293059</v>
      </c>
      <c r="M21" s="153">
        <f>IF(F21=0,#N/A,F21/Population!E20*10000)</f>
        <v>120.30075187969929</v>
      </c>
      <c r="N21" s="153">
        <f>IF(G21=0,#N/A,G21/Population!F20*10000)</f>
        <v>128.57142857142861</v>
      </c>
      <c r="O21" s="154">
        <f>IF(H21=0,#N/A,H21/Population!G20*10000)</f>
        <v>398.97599381732118</v>
      </c>
      <c r="P21" s="466">
        <f t="shared" si="1"/>
        <v>19</v>
      </c>
      <c r="Q21" s="106"/>
      <c r="R21" s="456">
        <f>IDACI!C20</f>
        <v>19.5</v>
      </c>
      <c r="S21" s="457">
        <f t="shared" si="4"/>
        <v>117.4002</v>
      </c>
      <c r="T21" s="458">
        <f t="shared" si="5"/>
        <v>281.5757938173212</v>
      </c>
      <c r="U21" s="175"/>
      <c r="V21" s="191"/>
      <c r="W21" s="208"/>
      <c r="X21" s="213" t="str">
        <f t="shared" si="2"/>
        <v>Slough</v>
      </c>
      <c r="Y21" s="214">
        <v>13</v>
      </c>
      <c r="Z21" s="215">
        <f>IF(D21&gt;0,Population!C20,"")</f>
        <v>38000</v>
      </c>
      <c r="AA21" s="215">
        <f>IF(E21&gt;0,Population!D20,"")</f>
        <v>38900</v>
      </c>
      <c r="AB21" s="215">
        <f>IF(F21&gt;0,Population!E20,"")</f>
        <v>39900</v>
      </c>
      <c r="AC21" s="215">
        <f>IF(G21&gt;0,Population!F20,"")</f>
        <v>40600</v>
      </c>
      <c r="AD21" s="215">
        <f>IF(H21&gt;0,Population!G20,"")</f>
        <v>41406</v>
      </c>
      <c r="AE21" s="101"/>
      <c r="AF21" s="149" t="str">
        <f t="shared" si="6"/>
        <v>Slough</v>
      </c>
      <c r="AG21" s="154">
        <f t="shared" si="7"/>
        <v>398.97599381732118</v>
      </c>
      <c r="AH21" s="216">
        <f t="shared" si="8"/>
        <v>19</v>
      </c>
      <c r="AI21" s="239"/>
      <c r="AJ21" s="240"/>
    </row>
    <row r="22" spans="1:36" s="138" customFormat="1" ht="13.5" customHeight="1" x14ac:dyDescent="0.2">
      <c r="A22" s="610" t="e">
        <f>VLOOKUP(B22,Sheet1!$B$4:$C$25,2,FALSE)</f>
        <v>#N/A</v>
      </c>
      <c r="B22" s="149" t="s">
        <v>93</v>
      </c>
      <c r="C22" s="133"/>
      <c r="D22" s="150">
        <v>1562</v>
      </c>
      <c r="E22" s="150">
        <v>2100</v>
      </c>
      <c r="F22" s="150">
        <v>1507.9999999999977</v>
      </c>
      <c r="G22" s="150">
        <v>985</v>
      </c>
      <c r="H22" s="678">
        <v>950</v>
      </c>
      <c r="I22" s="461">
        <f t="shared" si="3"/>
        <v>-0.54761904761904767</v>
      </c>
      <c r="J22" s="152"/>
      <c r="K22" s="153">
        <f>IF(D22=0,#N/A,D22/Population!C21*10000)</f>
        <v>143.56617647058823</v>
      </c>
      <c r="L22" s="153">
        <f>IF(E22=0,#N/A,E22/Population!D21*10000)</f>
        <v>193.01470588235296</v>
      </c>
      <c r="M22" s="153">
        <f>IF(F22=0,#N/A,F22/Population!E21*10000)</f>
        <v>138.4756657483928</v>
      </c>
      <c r="N22" s="153">
        <f>IF(G22=0,#N/A,G22/Population!F21*10000)</f>
        <v>90.201465201465197</v>
      </c>
      <c r="O22" s="154">
        <f>IF(H22=0,#N/A,H22/Population!G21*10000)</f>
        <v>86.633776229515675</v>
      </c>
      <c r="P22" s="491" t="str">
        <f t="shared" si="1"/>
        <v>--</v>
      </c>
      <c r="Q22" s="106"/>
      <c r="R22" s="456">
        <f>IDACI!C21</f>
        <v>14.8</v>
      </c>
      <c r="S22" s="457">
        <f t="shared" si="4"/>
        <v>107.35348</v>
      </c>
      <c r="T22" s="458">
        <f t="shared" si="5"/>
        <v>-20.71970377048433</v>
      </c>
      <c r="U22" s="175"/>
      <c r="V22" s="191"/>
      <c r="W22" s="208"/>
      <c r="X22" s="213" t="str">
        <f t="shared" si="2"/>
        <v>Somerset</v>
      </c>
      <c r="Y22" s="214">
        <v>14</v>
      </c>
      <c r="Z22" s="215">
        <f>IF(D22&gt;0,Population!C21,"")</f>
        <v>108800</v>
      </c>
      <c r="AA22" s="215">
        <f>IF(E22&gt;0,Population!D21,"")</f>
        <v>108800</v>
      </c>
      <c r="AB22" s="215">
        <f>IF(F22&gt;0,Population!E21,"")</f>
        <v>108900</v>
      </c>
      <c r="AC22" s="215">
        <f>IF(G22&gt;0,Population!F21,"")</f>
        <v>109200</v>
      </c>
      <c r="AD22" s="215">
        <f>IF(H22&gt;0,Population!G21,"")</f>
        <v>109657</v>
      </c>
      <c r="AE22" s="101"/>
      <c r="AF22" s="149" t="str">
        <f>B23</f>
        <v>Southampton</v>
      </c>
      <c r="AG22" s="154">
        <f>O23</f>
        <v>162.3213963648023</v>
      </c>
      <c r="AH22" s="216">
        <f t="shared" si="8"/>
        <v>13</v>
      </c>
      <c r="AI22" s="239"/>
      <c r="AJ22" s="240"/>
    </row>
    <row r="23" spans="1:36" s="138" customFormat="1" ht="13.5" customHeight="1" x14ac:dyDescent="0.2">
      <c r="A23" s="610" t="e">
        <f>VLOOKUP(B23,Sheet1!$B$4:$C$25,2,FALSE)</f>
        <v>#N/A</v>
      </c>
      <c r="B23" s="149" t="s">
        <v>17</v>
      </c>
      <c r="C23" s="133"/>
      <c r="D23" s="150">
        <v>1168</v>
      </c>
      <c r="E23" s="150">
        <v>1114</v>
      </c>
      <c r="F23" s="150">
        <v>2214</v>
      </c>
      <c r="G23" s="150">
        <v>790</v>
      </c>
      <c r="H23" s="678">
        <v>810</v>
      </c>
      <c r="I23" s="461">
        <f t="shared" si="3"/>
        <v>-0.27289048473967686</v>
      </c>
      <c r="J23" s="152"/>
      <c r="K23" s="153">
        <f>IF(D23=0,#N/A,D23/Population!C22*10000)</f>
        <v>251.18279569892474</v>
      </c>
      <c r="L23" s="153">
        <f>IF(E23=0,#N/A,E23/Population!D22*10000)</f>
        <v>235.0210970464135</v>
      </c>
      <c r="M23" s="153">
        <f>IF(F23=0,#N/A,F23/Population!E22*10000)</f>
        <v>455.5555555555556</v>
      </c>
      <c r="N23" s="153">
        <f>IF(G23=0,#N/A,G23/Population!F22*10000)</f>
        <v>160.5691056910569</v>
      </c>
      <c r="O23" s="154">
        <f>IF(H23=0,#N/A,H23/Population!G22*10000)</f>
        <v>162.3213963648023</v>
      </c>
      <c r="P23" s="466">
        <f t="shared" si="1"/>
        <v>13</v>
      </c>
      <c r="Q23" s="106"/>
      <c r="R23" s="456">
        <f>IDACI!C22</f>
        <v>25</v>
      </c>
      <c r="S23" s="457">
        <f t="shared" si="4"/>
        <v>129.15699999999998</v>
      </c>
      <c r="T23" s="458">
        <f t="shared" si="5"/>
        <v>33.164396364802315</v>
      </c>
      <c r="U23" s="175"/>
      <c r="V23" s="191"/>
      <c r="W23" s="208"/>
      <c r="X23" s="213" t="str">
        <f t="shared" si="2"/>
        <v>Southampton</v>
      </c>
      <c r="Y23" s="214">
        <v>15</v>
      </c>
      <c r="Z23" s="215">
        <f>IF(D23&gt;0,Population!C22,"")</f>
        <v>46500</v>
      </c>
      <c r="AA23" s="215">
        <f>IF(E23&gt;0,Population!D22,"")</f>
        <v>47400</v>
      </c>
      <c r="AB23" s="215">
        <f>IF(F23&gt;0,Population!E22,"")</f>
        <v>48600</v>
      </c>
      <c r="AC23" s="215">
        <f>IF(G23&gt;0,Population!F22,"")</f>
        <v>49200</v>
      </c>
      <c r="AD23" s="215">
        <f>IF(H23&gt;0,Population!G22,"")</f>
        <v>49901</v>
      </c>
      <c r="AE23" s="101"/>
      <c r="AF23" s="149" t="str">
        <f>B24</f>
        <v>Surrey</v>
      </c>
      <c r="AG23" s="154">
        <f t="shared" ref="AG23" si="9">O24</f>
        <v>111.81510353321828</v>
      </c>
      <c r="AH23" s="216">
        <f>RANK(AG23,$AG$9:$AG$27,1)</f>
        <v>9</v>
      </c>
      <c r="AI23" s="239"/>
      <c r="AJ23" s="240"/>
    </row>
    <row r="24" spans="1:36" s="138" customFormat="1" ht="13.5" customHeight="1" x14ac:dyDescent="0.2">
      <c r="A24" s="610" t="e">
        <f>VLOOKUP(B24,Sheet1!$B$4:$C$25,2,FALSE)</f>
        <v>#N/A</v>
      </c>
      <c r="B24" s="149" t="s">
        <v>8</v>
      </c>
      <c r="C24" s="133"/>
      <c r="D24" s="150">
        <v>3883</v>
      </c>
      <c r="E24" s="150">
        <v>3871</v>
      </c>
      <c r="F24" s="150">
        <v>2530.9999999999973</v>
      </c>
      <c r="G24" s="150">
        <v>2840</v>
      </c>
      <c r="H24" s="678">
        <v>2896</v>
      </c>
      <c r="I24" s="461">
        <f t="shared" si="3"/>
        <v>-0.25187290105915783</v>
      </c>
      <c r="J24" s="152"/>
      <c r="K24" s="153">
        <f>IF(D24=0,#N/A,D24/Population!C23*10000)</f>
        <v>155.56891025641025</v>
      </c>
      <c r="L24" s="153">
        <f>IF(E24=0,#N/A,E24/Population!D23*10000)</f>
        <v>153.61111111111111</v>
      </c>
      <c r="M24" s="153">
        <f>IF(F24=0,#N/A,F24/Population!E23*10000)</f>
        <v>99.410840534171143</v>
      </c>
      <c r="N24" s="153">
        <f>IF(G24=0,#N/A,G24/Population!F23*10000)</f>
        <v>110.7644305772231</v>
      </c>
      <c r="O24" s="154">
        <f>IF(H24=0,#N/A,H24/Population!G23*10000)</f>
        <v>111.81510353321828</v>
      </c>
      <c r="P24" s="466">
        <f t="shared" si="1"/>
        <v>9</v>
      </c>
      <c r="Q24" s="106"/>
      <c r="R24" s="456">
        <f>IDACI!C23</f>
        <v>9.7000000000000011</v>
      </c>
      <c r="S24" s="457">
        <f t="shared" si="4"/>
        <v>96.451719999999995</v>
      </c>
      <c r="T24" s="458">
        <f t="shared" si="5"/>
        <v>15.363383533218283</v>
      </c>
      <c r="U24" s="175"/>
      <c r="V24" s="191"/>
      <c r="W24" s="208"/>
      <c r="X24" s="213" t="str">
        <f t="shared" si="2"/>
        <v>Surrey</v>
      </c>
      <c r="Y24" s="214">
        <v>16</v>
      </c>
      <c r="Z24" s="215">
        <f>IF(D24&gt;0,Population!C23,"")</f>
        <v>249600</v>
      </c>
      <c r="AA24" s="215">
        <f>IF(E24&gt;0,Population!D23,"")</f>
        <v>252000</v>
      </c>
      <c r="AB24" s="215">
        <f>IF(F24&gt;0,Population!E23,"")</f>
        <v>254600</v>
      </c>
      <c r="AC24" s="215">
        <f>IF(G24&gt;0,Population!F23,"")</f>
        <v>256400</v>
      </c>
      <c r="AD24" s="215">
        <f>IF(H24&gt;0,Population!G23,"")</f>
        <v>258999</v>
      </c>
      <c r="AE24" s="101"/>
      <c r="AF24" s="149" t="str">
        <f>B27</f>
        <v>West Berkshire</v>
      </c>
      <c r="AG24" s="154">
        <f>O27</f>
        <v>108.5413709610086</v>
      </c>
      <c r="AH24" s="216">
        <f t="shared" si="8"/>
        <v>7</v>
      </c>
      <c r="AI24" s="239"/>
      <c r="AJ24" s="240"/>
    </row>
    <row r="25" spans="1:36" s="138" customFormat="1" ht="13.5" customHeight="1" x14ac:dyDescent="0.2">
      <c r="A25" s="610" t="e">
        <f>VLOOKUP(B25,Sheet1!$B$4:$C$25,2,FALSE)</f>
        <v>#N/A</v>
      </c>
      <c r="B25" s="149" t="s">
        <v>123</v>
      </c>
      <c r="C25" s="133"/>
      <c r="D25" s="150">
        <v>306</v>
      </c>
      <c r="E25" s="150">
        <v>542</v>
      </c>
      <c r="F25" s="150">
        <v>531.00000000000011</v>
      </c>
      <c r="G25" s="150">
        <v>948.99999999999989</v>
      </c>
      <c r="H25" s="678">
        <v>804</v>
      </c>
      <c r="I25" s="461">
        <f t="shared" si="3"/>
        <v>0.48339483394833949</v>
      </c>
      <c r="J25" s="152"/>
      <c r="K25" s="153">
        <f>IF(D25=0,#N/A,D25/Population!C24*10000)</f>
        <v>64.556962025316452</v>
      </c>
      <c r="L25" s="153">
        <f>IF(E25=0,#N/A,E25/Population!D24*10000)</f>
        <v>113.15240083507308</v>
      </c>
      <c r="M25" s="153">
        <f>IF(F25=0,#N/A,F25/Population!E24*10000)</f>
        <v>109.25925925925928</v>
      </c>
      <c r="N25" s="153">
        <f>IF(G25=0,#N/A,G25/Population!F24*10000)</f>
        <v>193.67346938775509</v>
      </c>
      <c r="O25" s="154">
        <f>IF(H25=0,#N/A,H25/Population!G24*10000)</f>
        <v>162.54902753629051</v>
      </c>
      <c r="P25" s="491" t="str">
        <f t="shared" si="1"/>
        <v>--</v>
      </c>
      <c r="Q25" s="106"/>
      <c r="R25" s="456">
        <f>IDACI!C24</f>
        <v>17.2</v>
      </c>
      <c r="S25" s="457">
        <f t="shared" si="4"/>
        <v>112.48372000000001</v>
      </c>
      <c r="T25" s="458">
        <f t="shared" si="5"/>
        <v>50.065307536290504</v>
      </c>
      <c r="U25" s="175"/>
      <c r="V25" s="191"/>
      <c r="W25" s="208"/>
      <c r="X25" s="213" t="str">
        <f t="shared" si="2"/>
        <v>Swindon</v>
      </c>
      <c r="Y25" s="214">
        <v>17</v>
      </c>
      <c r="Z25" s="215">
        <f>IF(D25&gt;0,Population!C24,"")</f>
        <v>47400</v>
      </c>
      <c r="AA25" s="215">
        <f>IF(E25&gt;0,Population!D24,"")</f>
        <v>47900</v>
      </c>
      <c r="AB25" s="215">
        <f>IF(F25&gt;0,Population!E24,"")</f>
        <v>48600</v>
      </c>
      <c r="AC25" s="215">
        <f>IF(G25&gt;0,Population!F24,"")</f>
        <v>49000</v>
      </c>
      <c r="AD25" s="215">
        <f>IF(H25&gt;0,Population!G24,"")</f>
        <v>49462</v>
      </c>
      <c r="AE25" s="101"/>
      <c r="AF25" s="149" t="str">
        <f>B28</f>
        <v>West Sussex</v>
      </c>
      <c r="AG25" s="154">
        <f>O28</f>
        <v>128.60893916546829</v>
      </c>
      <c r="AH25" s="216">
        <f t="shared" si="8"/>
        <v>10</v>
      </c>
      <c r="AI25" s="239"/>
      <c r="AJ25" s="240"/>
    </row>
    <row r="26" spans="1:36" s="138" customFormat="1" ht="13.5" customHeight="1" x14ac:dyDescent="0.2">
      <c r="A26" s="610" t="e">
        <f>VLOOKUP(B26,Sheet1!$B$4:$C$25,2,FALSE)</f>
        <v>#N/A</v>
      </c>
      <c r="B26" s="149" t="s">
        <v>124</v>
      </c>
      <c r="C26" s="133"/>
      <c r="D26" s="150">
        <v>579</v>
      </c>
      <c r="E26" s="150">
        <v>502</v>
      </c>
      <c r="F26" s="150">
        <v>532</v>
      </c>
      <c r="G26" s="150">
        <v>574.00000000000011</v>
      </c>
      <c r="H26" s="678">
        <v>437</v>
      </c>
      <c r="I26" s="461">
        <f t="shared" si="3"/>
        <v>-0.12948207171314741</v>
      </c>
      <c r="J26" s="152"/>
      <c r="K26" s="153">
        <f>IF(D26=0,#N/A,D26/Population!C25*10000)</f>
        <v>232.53012048192772</v>
      </c>
      <c r="L26" s="153">
        <f>IF(E26=0,#N/A,E26/Population!D25*10000)</f>
        <v>202.41935483870967</v>
      </c>
      <c r="M26" s="153">
        <f>IF(F26=0,#N/A,F26/Population!E25*10000)</f>
        <v>211.95219123505979</v>
      </c>
      <c r="N26" s="153">
        <f>IF(G26=0,#N/A,G26/Population!F25*10000)</f>
        <v>227.77777777777783</v>
      </c>
      <c r="O26" s="154">
        <f>IF(H26=0,#N/A,H26/Population!G25*10000)</f>
        <v>172.23032357230127</v>
      </c>
      <c r="P26" s="491" t="str">
        <f t="shared" si="1"/>
        <v>--</v>
      </c>
      <c r="Q26" s="106"/>
      <c r="R26" s="456">
        <f>IDACI!C25</f>
        <v>24.1</v>
      </c>
      <c r="S26" s="457">
        <f t="shared" si="4"/>
        <v>127.23316</v>
      </c>
      <c r="T26" s="458">
        <f t="shared" si="5"/>
        <v>44.997163572301275</v>
      </c>
      <c r="U26" s="175"/>
      <c r="V26" s="191"/>
      <c r="W26" s="208"/>
      <c r="X26" s="213" t="str">
        <f t="shared" si="2"/>
        <v>Torbay</v>
      </c>
      <c r="Y26" s="214">
        <v>18</v>
      </c>
      <c r="Z26" s="215">
        <f>IF(D26&gt;0,Population!C25,"")</f>
        <v>24900</v>
      </c>
      <c r="AA26" s="215">
        <f>IF(E26&gt;0,Population!D25,"")</f>
        <v>24800</v>
      </c>
      <c r="AB26" s="215">
        <f>IF(F26&gt;0,Population!E25,"")</f>
        <v>25100</v>
      </c>
      <c r="AC26" s="215">
        <f>IF(G26&gt;0,Population!F25,"")</f>
        <v>25200</v>
      </c>
      <c r="AD26" s="215">
        <f>IF(H26&gt;0,Population!G25,"")</f>
        <v>25373</v>
      </c>
      <c r="AE26" s="101"/>
      <c r="AF26" s="149" t="str">
        <f>B29</f>
        <v>Windsor &amp; Maidenhead</v>
      </c>
      <c r="AG26" s="154">
        <f t="shared" ref="AG26:AG27" si="10">O29</f>
        <v>34.234550561797754</v>
      </c>
      <c r="AH26" s="216">
        <f t="shared" si="8"/>
        <v>1</v>
      </c>
      <c r="AI26" s="239"/>
      <c r="AJ26" s="240"/>
    </row>
    <row r="27" spans="1:36" s="138" customFormat="1" ht="13.5" customHeight="1" x14ac:dyDescent="0.2">
      <c r="A27" s="610" t="e">
        <f>VLOOKUP(B27,Sheet1!$B$4:$C$25,2,FALSE)</f>
        <v>#N/A</v>
      </c>
      <c r="B27" s="149" t="s">
        <v>18</v>
      </c>
      <c r="C27" s="133"/>
      <c r="D27" s="150">
        <v>191</v>
      </c>
      <c r="E27" s="155">
        <v>276</v>
      </c>
      <c r="F27" s="150">
        <v>303</v>
      </c>
      <c r="G27" s="150">
        <v>219</v>
      </c>
      <c r="H27" s="678">
        <v>390</v>
      </c>
      <c r="I27" s="461">
        <f t="shared" si="3"/>
        <v>0.41304347826086957</v>
      </c>
      <c r="J27" s="152"/>
      <c r="K27" s="153">
        <f>IF(D27=0,#N/A,D27/Population!C26*10000)</f>
        <v>53.203342618384404</v>
      </c>
      <c r="L27" s="153">
        <f>IF(E27=0,#N/A,E27/Population!D26*10000)</f>
        <v>77.310924369747895</v>
      </c>
      <c r="M27" s="153">
        <f>IF(F27=0,#N/A,F27/Population!E26*10000)</f>
        <v>85.112359550561791</v>
      </c>
      <c r="N27" s="153">
        <f>IF(G27=0,#N/A,G27/Population!F26*10000)</f>
        <v>61.344537815126053</v>
      </c>
      <c r="O27" s="154">
        <f>IF(H27=0,#N/A,H27/Population!G26*10000)</f>
        <v>108.5413709610086</v>
      </c>
      <c r="P27" s="466">
        <f t="shared" si="1"/>
        <v>7</v>
      </c>
      <c r="Q27" s="106"/>
      <c r="R27" s="456">
        <f>IDACI!C26</f>
        <v>10.4</v>
      </c>
      <c r="S27" s="457">
        <f t="shared" si="4"/>
        <v>97.948039999999992</v>
      </c>
      <c r="T27" s="458">
        <f t="shared" si="5"/>
        <v>10.593330961008604</v>
      </c>
      <c r="U27" s="175"/>
      <c r="V27" s="191"/>
      <c r="W27" s="208"/>
      <c r="X27" s="213" t="str">
        <f t="shared" si="2"/>
        <v>West Berkshire</v>
      </c>
      <c r="Y27" s="214">
        <v>19</v>
      </c>
      <c r="Z27" s="215">
        <f>IF(D27&gt;0,Population!C26,"")</f>
        <v>35900</v>
      </c>
      <c r="AA27" s="215">
        <f>IF(E27&gt;0,Population!D26,"")</f>
        <v>35700</v>
      </c>
      <c r="AB27" s="215">
        <f>IF(F27&gt;0,Population!E26,"")</f>
        <v>35600</v>
      </c>
      <c r="AC27" s="215">
        <f>IF(G27&gt;0,Population!F26,"")</f>
        <v>35700</v>
      </c>
      <c r="AD27" s="215">
        <f>IF(H27&gt;0,Population!G26,"")</f>
        <v>35931</v>
      </c>
      <c r="AE27" s="239"/>
      <c r="AF27" s="149" t="str">
        <f>B30</f>
        <v>Wokingham</v>
      </c>
      <c r="AG27" s="154">
        <f t="shared" si="10"/>
        <v>44.714484862831746</v>
      </c>
      <c r="AH27" s="216">
        <f t="shared" si="8"/>
        <v>2</v>
      </c>
      <c r="AI27" s="239"/>
      <c r="AJ27" s="240"/>
    </row>
    <row r="28" spans="1:36" s="138" customFormat="1" ht="13.5" customHeight="1" x14ac:dyDescent="0.2">
      <c r="A28" s="610" t="e">
        <f>VLOOKUP(B28,Sheet1!$B$4:$C$25,2,FALSE)</f>
        <v>#N/A</v>
      </c>
      <c r="B28" s="149" t="s">
        <v>6</v>
      </c>
      <c r="C28" s="133"/>
      <c r="D28" s="150">
        <v>1978</v>
      </c>
      <c r="E28" s="155">
        <v>1602</v>
      </c>
      <c r="F28" s="150">
        <v>1503.0000000000002</v>
      </c>
      <c r="G28" s="150">
        <v>1986.999999999997</v>
      </c>
      <c r="H28" s="678">
        <v>2209</v>
      </c>
      <c r="I28" s="461">
        <f t="shared" si="3"/>
        <v>0.37890137328339574</v>
      </c>
      <c r="J28" s="152"/>
      <c r="K28" s="153">
        <f>IF(D28=0,#N/A,D28/Population!C27*10000)</f>
        <v>119.44444444444446</v>
      </c>
      <c r="L28" s="153">
        <f>IF(E28=0,#N/A,E28/Population!D27*10000)</f>
        <v>95.928143712574851</v>
      </c>
      <c r="M28" s="153">
        <f>IF(F28=0,#N/A,F28/Population!E27*10000)</f>
        <v>89.040284360189588</v>
      </c>
      <c r="N28" s="153">
        <f>IF(G28=0,#N/A,G28/Population!F27*10000)</f>
        <v>116.60798122065709</v>
      </c>
      <c r="O28" s="154">
        <f>IF(H28=0,#N/A,H28/Population!G27*10000)</f>
        <v>128.60893916546829</v>
      </c>
      <c r="P28" s="466">
        <f t="shared" si="1"/>
        <v>10</v>
      </c>
      <c r="Q28" s="106"/>
      <c r="R28" s="456">
        <f>IDACI!C27</f>
        <v>12.9</v>
      </c>
      <c r="S28" s="457">
        <f t="shared" si="4"/>
        <v>103.29204</v>
      </c>
      <c r="T28" s="458">
        <f t="shared" si="5"/>
        <v>25.316899165468286</v>
      </c>
      <c r="U28" s="175"/>
      <c r="V28" s="191"/>
      <c r="W28" s="208"/>
      <c r="X28" s="213" t="str">
        <f t="shared" si="2"/>
        <v>West Sussex</v>
      </c>
      <c r="Y28" s="214">
        <v>20</v>
      </c>
      <c r="Z28" s="215">
        <f>IF(D28&gt;0,Population!C27,"")</f>
        <v>165600</v>
      </c>
      <c r="AA28" s="215">
        <f>IF(E28&gt;0,Population!D27,"")</f>
        <v>167000</v>
      </c>
      <c r="AB28" s="215">
        <f>IF(F28&gt;0,Population!E27,"")</f>
        <v>168800</v>
      </c>
      <c r="AC28" s="215">
        <f>IF(G28&gt;0,Population!F27,"")</f>
        <v>170400</v>
      </c>
      <c r="AD28" s="215">
        <f>IF(H28&gt;0,Population!G27,"")</f>
        <v>171761</v>
      </c>
      <c r="AE28" s="239"/>
      <c r="AF28" s="239"/>
      <c r="AG28" s="239"/>
      <c r="AH28" s="101"/>
      <c r="AI28" s="239"/>
      <c r="AJ28" s="240"/>
    </row>
    <row r="29" spans="1:36" s="138" customFormat="1" ht="13.5" customHeight="1" x14ac:dyDescent="0.2">
      <c r="A29" s="762" t="e">
        <f>VLOOKUP(B29,Sheet1!$B$4:$C$25,2,FALSE)</f>
        <v>#N/A</v>
      </c>
      <c r="B29" s="149" t="s">
        <v>46</v>
      </c>
      <c r="C29" s="133"/>
      <c r="D29" s="155">
        <v>186</v>
      </c>
      <c r="E29" s="150">
        <v>206</v>
      </c>
      <c r="F29" s="150">
        <v>188.00000000000009</v>
      </c>
      <c r="G29" s="150">
        <v>193</v>
      </c>
      <c r="H29" s="678">
        <v>117</v>
      </c>
      <c r="I29" s="461">
        <f t="shared" si="3"/>
        <v>-0.43203883495145629</v>
      </c>
      <c r="J29" s="152"/>
      <c r="K29" s="153">
        <f>IF(D29=0,#N/A,D29/Population!C28*10000)</f>
        <v>56.193353474320247</v>
      </c>
      <c r="L29" s="153">
        <f>IF(E29=0,#N/A,E29/Population!D28*10000)</f>
        <v>61.861861861861861</v>
      </c>
      <c r="M29" s="153">
        <f>IF(F29=0,#N/A,F29/Population!E28*10000)</f>
        <v>56.287425149700624</v>
      </c>
      <c r="N29" s="153">
        <f>IF(G29=0,#N/A,G29/Population!F28*10000)</f>
        <v>57.270029673590507</v>
      </c>
      <c r="O29" s="154">
        <f>IF(H29=0,#N/A,H29/Population!G28*10000)</f>
        <v>34.234550561797754</v>
      </c>
      <c r="P29" s="466">
        <f t="shared" si="1"/>
        <v>1</v>
      </c>
      <c r="Q29" s="106"/>
      <c r="R29" s="456">
        <f>IDACI!C28</f>
        <v>8.4</v>
      </c>
      <c r="S29" s="457">
        <f t="shared" si="4"/>
        <v>93.672840000000008</v>
      </c>
      <c r="T29" s="458">
        <f t="shared" si="5"/>
        <v>-59.438289438202254</v>
      </c>
      <c r="U29" s="175"/>
      <c r="V29" s="191"/>
      <c r="W29" s="208"/>
      <c r="X29" s="213" t="str">
        <f t="shared" si="2"/>
        <v>Windsor &amp; Maidenhead</v>
      </c>
      <c r="Y29" s="214">
        <v>21</v>
      </c>
      <c r="Z29" s="215">
        <f>IF(D29&gt;0,Population!C28,"")</f>
        <v>33100</v>
      </c>
      <c r="AA29" s="215">
        <f>IF(E29&gt;0,Population!D28,"")</f>
        <v>33300</v>
      </c>
      <c r="AB29" s="215">
        <f>IF(F29&gt;0,Population!E28,"")</f>
        <v>33400</v>
      </c>
      <c r="AC29" s="215">
        <f>IF(G29&gt;0,Population!F28,"")</f>
        <v>33700</v>
      </c>
      <c r="AD29" s="215">
        <f>IF(H29&gt;0,Population!G28,"")</f>
        <v>34176</v>
      </c>
      <c r="AE29" s="239"/>
      <c r="AF29" s="239"/>
      <c r="AG29" s="239"/>
      <c r="AH29" s="101"/>
      <c r="AI29" s="239"/>
      <c r="AJ29" s="240"/>
    </row>
    <row r="30" spans="1:36" s="138" customFormat="1" ht="13.5" customHeight="1" x14ac:dyDescent="0.2">
      <c r="A30" s="610" t="e">
        <f>VLOOKUP(B30,Sheet1!$B$4:$C$25,2,FALSE)</f>
        <v>#N/A</v>
      </c>
      <c r="B30" s="149" t="s">
        <v>19</v>
      </c>
      <c r="C30" s="133"/>
      <c r="D30" s="155">
        <v>262</v>
      </c>
      <c r="E30" s="150">
        <v>381</v>
      </c>
      <c r="F30" s="150">
        <v>259.00000000000006</v>
      </c>
      <c r="G30" s="150">
        <v>195</v>
      </c>
      <c r="H30" s="678">
        <v>170</v>
      </c>
      <c r="I30" s="461">
        <f t="shared" si="3"/>
        <v>-0.5538057742782152</v>
      </c>
      <c r="J30" s="152"/>
      <c r="K30" s="153">
        <f>IF(D30=0,#N/A,D30/Population!C29*10000)</f>
        <v>73.184357541899445</v>
      </c>
      <c r="L30" s="153">
        <f>IF(E30=0,#N/A,E30/Population!D29*10000)</f>
        <v>105.24861878453039</v>
      </c>
      <c r="M30" s="153">
        <f>IF(F30=0,#N/A,F30/Population!E29*10000)</f>
        <v>70.189701897018992</v>
      </c>
      <c r="N30" s="153">
        <f>IF(G30=0,#N/A,G30/Population!F29*10000)</f>
        <v>52.278820375335123</v>
      </c>
      <c r="O30" s="154">
        <f>IF(H30=0,#N/A,H30/Population!G29*10000)</f>
        <v>44.714484862831746</v>
      </c>
      <c r="P30" s="466">
        <f t="shared" si="1"/>
        <v>2</v>
      </c>
      <c r="Q30" s="106"/>
      <c r="R30" s="456">
        <f>IDACI!C29</f>
        <v>6.8000000000000007</v>
      </c>
      <c r="S30" s="457">
        <f t="shared" si="4"/>
        <v>90.252679999999998</v>
      </c>
      <c r="T30" s="458">
        <f t="shared" si="5"/>
        <v>-45.538195137168252</v>
      </c>
      <c r="U30" s="175"/>
      <c r="V30" s="191"/>
      <c r="W30" s="208"/>
      <c r="X30" s="213" t="str">
        <f t="shared" si="2"/>
        <v>Wokingham</v>
      </c>
      <c r="Y30" s="214">
        <v>22</v>
      </c>
      <c r="Z30" s="215">
        <f>IF(D30&gt;0,Population!C29,"")</f>
        <v>35800</v>
      </c>
      <c r="AA30" s="215">
        <f>IF(E30&gt;0,Population!D29,"")</f>
        <v>36200</v>
      </c>
      <c r="AB30" s="215">
        <f>IF(F30&gt;0,Population!E29,"")</f>
        <v>36900</v>
      </c>
      <c r="AC30" s="215">
        <f>IF(G30&gt;0,Population!F29,"")</f>
        <v>37300</v>
      </c>
      <c r="AD30" s="215">
        <f>IF(H30&gt;0,Population!G29,"")</f>
        <v>38019</v>
      </c>
      <c r="AE30" s="239"/>
      <c r="AF30" s="239"/>
      <c r="AG30" s="239"/>
      <c r="AH30" s="101"/>
      <c r="AI30" s="239"/>
      <c r="AJ30" s="240"/>
    </row>
    <row r="31" spans="1:36" s="138" customFormat="1" ht="13.5" customHeight="1" x14ac:dyDescent="0.2">
      <c r="A31" s="174"/>
      <c r="B31" s="182" t="s">
        <v>69</v>
      </c>
      <c r="C31" s="133"/>
      <c r="D31" s="183">
        <f>IF(SUM(D9:D21,D23:D24,D27:D30)&gt;0,SUM(D9:D21,D23:D24,D27:D30),"")</f>
        <v>28910</v>
      </c>
      <c r="E31" s="183">
        <f t="shared" ref="E31" si="11">IF(SUM(E9:E21,E23:E24,E27:E30)&gt;0,SUM(E9:E21,E23:E24,E27:E30),"")</f>
        <v>28827</v>
      </c>
      <c r="F31" s="183">
        <f>IF(SUM(F9:F21,F23:F24,F27:F30)&gt;0,SUM(F9:F21,F23:F24,F27:F30),"")</f>
        <v>26830.999999999993</v>
      </c>
      <c r="G31" s="183">
        <f>IF(SUM(G9:G21,G23:G24,G27:G30)&gt;0,SUM(G9:G21,G23:G24,G27:G30),"")</f>
        <v>22956.999999999996</v>
      </c>
      <c r="H31" s="183">
        <f>IF(SUM(H9:H21,H23:H24,H27:H30)&gt;0,SUM(H9:H21,H23:H24,H27:H30),"")</f>
        <v>27491</v>
      </c>
      <c r="I31" s="476">
        <f>IF(H31=0,"",(H31-E31)/E31)</f>
        <v>-4.6345440038852465E-2</v>
      </c>
      <c r="J31" s="152"/>
      <c r="K31" s="185">
        <f>IF(D31=0,#N/A,D31/Population!C30*10000)</f>
        <v>154.40076906643881</v>
      </c>
      <c r="L31" s="185">
        <f>IF(E31=0,#N/A,E31/Population!D30*10000)</f>
        <v>152.78248887004452</v>
      </c>
      <c r="M31" s="185">
        <f>IF(F31=0,#N/A,F31/Population!E30*10000)</f>
        <v>140.90431677344813</v>
      </c>
      <c r="N31" s="185">
        <f>IF(G31=0,#N/A,G31/Population!F30*10000)</f>
        <v>119.68614775037797</v>
      </c>
      <c r="O31" s="186">
        <f>H31/AD31*10000</f>
        <v>142.20514971862613</v>
      </c>
      <c r="P31" s="452" t="s">
        <v>90</v>
      </c>
      <c r="Q31" s="106"/>
      <c r="R31" s="454">
        <f>IDACI!C30</f>
        <v>14.45223640702325</v>
      </c>
      <c r="S31" s="185">
        <f t="shared" si="4"/>
        <v>106.61010054365289</v>
      </c>
      <c r="T31" s="459">
        <f t="shared" si="5"/>
        <v>35.595049174973241</v>
      </c>
      <c r="U31" s="175"/>
      <c r="V31" s="191"/>
      <c r="W31" s="208"/>
      <c r="X31" s="213" t="str">
        <f t="shared" si="2"/>
        <v>South East</v>
      </c>
      <c r="Y31" s="214">
        <v>23</v>
      </c>
      <c r="Z31" s="215">
        <f>IF(D31&gt;0,Population!C30,"")</f>
        <v>1872400</v>
      </c>
      <c r="AA31" s="215">
        <f>IF(E31&gt;0,Population!D30,"")</f>
        <v>1886800</v>
      </c>
      <c r="AB31" s="215">
        <f>IF(F31&gt;0,Population!E30,"")</f>
        <v>1904200</v>
      </c>
      <c r="AC31" s="215">
        <f>IF(G31&gt;0,Population!F30,"")</f>
        <v>1918100</v>
      </c>
      <c r="AD31" s="215">
        <f>SUM(AD9:AD21,AD23:AD24,AD27:AD30)</f>
        <v>1933193</v>
      </c>
      <c r="AE31" s="239"/>
      <c r="AF31" s="239"/>
      <c r="AG31" s="239"/>
      <c r="AH31" s="101"/>
      <c r="AI31" s="239"/>
      <c r="AJ31" s="240"/>
    </row>
    <row r="32" spans="1:36" s="138" customFormat="1" ht="13.5" customHeight="1" x14ac:dyDescent="0.2">
      <c r="A32" s="381"/>
      <c r="B32" s="437" t="s">
        <v>138</v>
      </c>
      <c r="C32" s="133"/>
      <c r="D32" s="438">
        <v>147700</v>
      </c>
      <c r="E32" s="438">
        <v>154000</v>
      </c>
      <c r="F32" s="438">
        <v>152400</v>
      </c>
      <c r="G32" s="438">
        <v>138700</v>
      </c>
      <c r="H32" s="439">
        <v>141560</v>
      </c>
      <c r="I32" s="477">
        <f>IF(H32=0,"",(H32-E32)/E32)</f>
        <v>-8.0779220779220784E-2</v>
      </c>
      <c r="J32" s="152"/>
      <c r="K32" s="440">
        <f>IF(D32=0,#N/A,D32/Population!C31*10000)</f>
        <v>129.5898223294582</v>
      </c>
      <c r="L32" s="440">
        <f>IF(E32=0,#N/A,E32/Population!D31*10000)</f>
        <v>134.15919643868315</v>
      </c>
      <c r="M32" s="440">
        <f>IF(F32=0,#N/A,F32/Population!E31*10000)</f>
        <v>131.47338181629959</v>
      </c>
      <c r="N32" s="440">
        <f>IF(G32=0,#N/A,G32/Population!F31*10000)</f>
        <v>118.77135443872615</v>
      </c>
      <c r="O32" s="441">
        <f>IF(H32=0,#N/A,H32/Population!G31*10000)</f>
        <v>120.11597181805739</v>
      </c>
      <c r="P32" s="453" t="s">
        <v>90</v>
      </c>
      <c r="Q32" s="106"/>
      <c r="R32" s="455">
        <f>IDACI!C31</f>
        <v>19.902611588091716</v>
      </c>
      <c r="S32" s="440">
        <f t="shared" si="4"/>
        <v>118.26082253070484</v>
      </c>
      <c r="T32" s="460">
        <f t="shared" si="5"/>
        <v>1.8551492873525461</v>
      </c>
      <c r="U32" s="175"/>
      <c r="V32" s="191"/>
      <c r="W32" s="208"/>
      <c r="X32" s="213" t="str">
        <f t="shared" si="2"/>
        <v>England</v>
      </c>
      <c r="Y32" s="214">
        <v>24</v>
      </c>
      <c r="Z32" s="215">
        <f>IF(D32&gt;0,Population!C31,"")</f>
        <v>11397500</v>
      </c>
      <c r="AA32" s="215">
        <f>IF(E32&gt;0,Population!D31,"")</f>
        <v>11478900</v>
      </c>
      <c r="AB32" s="215">
        <f>IF(F32&gt;0,Population!E31,"")</f>
        <v>11591700</v>
      </c>
      <c r="AC32" s="215">
        <f>IF(G32&gt;0,Population!F31,"")</f>
        <v>11677900</v>
      </c>
      <c r="AD32" s="215">
        <f>IF(H32&gt;0,Population!G31,"")</f>
        <v>11785277</v>
      </c>
      <c r="AE32" s="239"/>
      <c r="AF32" s="239"/>
      <c r="AG32" s="239"/>
      <c r="AH32" s="101"/>
      <c r="AI32" s="239"/>
      <c r="AJ32" s="240"/>
    </row>
    <row r="33" spans="1:49" s="124" customFormat="1" ht="13.5" customHeight="1" x14ac:dyDescent="0.2">
      <c r="A33" s="171"/>
      <c r="B33" s="176" t="s">
        <v>89</v>
      </c>
      <c r="C33" s="98"/>
      <c r="D33" s="98"/>
      <c r="E33" s="98"/>
      <c r="F33" s="98"/>
      <c r="G33" s="98"/>
      <c r="H33" s="98"/>
      <c r="I33" s="98"/>
      <c r="J33" s="98"/>
      <c r="K33" s="98"/>
      <c r="L33" s="98"/>
      <c r="M33" s="98"/>
      <c r="N33" s="98"/>
      <c r="O33" s="98"/>
      <c r="P33" s="187" t="s">
        <v>113</v>
      </c>
      <c r="R33" s="98"/>
      <c r="S33" s="98"/>
      <c r="T33" s="98"/>
      <c r="U33" s="170"/>
      <c r="V33" s="189"/>
      <c r="W33" s="205"/>
      <c r="X33" s="99"/>
      <c r="Y33" s="88"/>
      <c r="Z33" s="88"/>
      <c r="AA33" s="88"/>
      <c r="AB33" s="88"/>
      <c r="AC33" s="88"/>
      <c r="AD33" s="88"/>
      <c r="AE33" s="88"/>
      <c r="AF33" s="88"/>
      <c r="AG33" s="88"/>
      <c r="AH33" s="100"/>
      <c r="AI33" s="88"/>
      <c r="AJ33" s="241"/>
    </row>
    <row r="34" spans="1:49" s="124" customFormat="1" ht="27" customHeight="1" x14ac:dyDescent="0.2">
      <c r="A34" s="171"/>
      <c r="B34" s="865" t="s">
        <v>231</v>
      </c>
      <c r="C34" s="866"/>
      <c r="D34" s="866"/>
      <c r="E34" s="866"/>
      <c r="F34" s="866"/>
      <c r="G34" s="866"/>
      <c r="H34" s="866"/>
      <c r="I34" s="866"/>
      <c r="J34" s="866"/>
      <c r="K34" s="866"/>
      <c r="L34" s="866"/>
      <c r="M34" s="866"/>
      <c r="N34" s="866"/>
      <c r="O34" s="866"/>
      <c r="P34" s="866"/>
      <c r="Q34" s="866"/>
      <c r="R34" s="866"/>
      <c r="S34" s="866"/>
      <c r="T34" s="867"/>
      <c r="U34" s="170"/>
      <c r="V34" s="189"/>
      <c r="W34" s="205"/>
      <c r="X34" s="99"/>
      <c r="Y34" s="88"/>
      <c r="Z34" s="88"/>
      <c r="AA34" s="88"/>
      <c r="AB34" s="88"/>
      <c r="AC34" s="88"/>
      <c r="AD34" s="88"/>
      <c r="AE34" s="88"/>
      <c r="AF34" s="88"/>
      <c r="AG34" s="88"/>
      <c r="AH34" s="100"/>
      <c r="AI34" s="88"/>
      <c r="AJ34" s="237"/>
      <c r="AK34" s="116"/>
      <c r="AL34" s="116"/>
      <c r="AM34" s="116"/>
      <c r="AN34" s="116"/>
      <c r="AO34" s="116"/>
      <c r="AP34" s="116"/>
      <c r="AQ34" s="116"/>
    </row>
    <row r="35" spans="1:49" s="124" customFormat="1" ht="7.5" customHeight="1" x14ac:dyDescent="0.2">
      <c r="A35" s="171"/>
      <c r="B35" s="47"/>
      <c r="C35" s="47"/>
      <c r="D35" s="46"/>
      <c r="E35" s="46"/>
      <c r="F35" s="46"/>
      <c r="G35" s="46"/>
      <c r="H35" s="46"/>
      <c r="I35" s="46"/>
      <c r="J35" s="42"/>
      <c r="K35" s="48"/>
      <c r="L35" s="48"/>
      <c r="M35" s="48"/>
      <c r="N35" s="48"/>
      <c r="O35" s="48"/>
      <c r="P35" s="48"/>
      <c r="Q35" s="48"/>
      <c r="R35" s="48"/>
      <c r="S35" s="48"/>
      <c r="T35" s="49"/>
      <c r="U35" s="170"/>
      <c r="V35" s="189"/>
      <c r="W35" s="205"/>
      <c r="X35" s="100"/>
      <c r="Y35" s="101"/>
      <c r="Z35" s="100"/>
      <c r="AA35" s="100"/>
      <c r="AB35" s="100"/>
      <c r="AC35" s="100"/>
      <c r="AD35" s="100"/>
      <c r="AE35" s="100"/>
      <c r="AF35" s="100"/>
      <c r="AG35" s="100"/>
      <c r="AH35" s="100"/>
      <c r="AI35" s="88"/>
      <c r="AJ35" s="237"/>
      <c r="AK35" s="116"/>
      <c r="AL35" s="116"/>
      <c r="AM35" s="116"/>
      <c r="AN35" s="116"/>
      <c r="AO35" s="116"/>
      <c r="AP35" s="116"/>
      <c r="AQ35" s="116"/>
    </row>
    <row r="36" spans="1:49" s="124" customFormat="1" ht="15" customHeight="1" x14ac:dyDescent="0.2">
      <c r="A36" s="850"/>
      <c r="B36" s="860"/>
      <c r="C36" s="860"/>
      <c r="D36" s="860"/>
      <c r="E36" s="860"/>
      <c r="F36" s="860"/>
      <c r="G36" s="860"/>
      <c r="H36" s="860"/>
      <c r="I36" s="860"/>
      <c r="J36" s="860"/>
      <c r="K36" s="860"/>
      <c r="L36" s="860"/>
      <c r="M36" s="860"/>
      <c r="N36" s="860"/>
      <c r="O36" s="860"/>
      <c r="P36" s="860"/>
      <c r="Q36" s="860"/>
      <c r="R36" s="860"/>
      <c r="S36" s="860"/>
      <c r="T36" s="860"/>
      <c r="U36" s="861"/>
      <c r="V36" s="189"/>
      <c r="W36" s="205"/>
      <c r="X36" s="100"/>
      <c r="Y36" s="101"/>
      <c r="Z36" s="100"/>
      <c r="AA36" s="100"/>
      <c r="AB36" s="100"/>
      <c r="AC36" s="100"/>
      <c r="AD36" s="100"/>
      <c r="AE36" s="100"/>
      <c r="AF36" s="100"/>
      <c r="AG36" s="100"/>
      <c r="AH36" s="100"/>
      <c r="AI36" s="100"/>
      <c r="AJ36" s="241"/>
      <c r="AL36" s="124">
        <v>10</v>
      </c>
      <c r="AM36" s="124">
        <v>11</v>
      </c>
      <c r="AN36" s="124">
        <v>12</v>
      </c>
      <c r="AO36" s="124">
        <v>13</v>
      </c>
      <c r="AP36" s="124">
        <v>14</v>
      </c>
      <c r="AR36" s="124">
        <v>3</v>
      </c>
      <c r="AS36" s="54">
        <v>4</v>
      </c>
      <c r="AT36" s="54">
        <v>5</v>
      </c>
      <c r="AU36" s="54">
        <v>6</v>
      </c>
      <c r="AV36" s="53">
        <v>7</v>
      </c>
    </row>
    <row r="37" spans="1:49" s="124" customFormat="1" ht="11.25" customHeight="1" x14ac:dyDescent="0.2">
      <c r="A37" s="862" t="s">
        <v>212</v>
      </c>
      <c r="B37" s="863"/>
      <c r="C37" s="863"/>
      <c r="D37" s="863"/>
      <c r="E37" s="863"/>
      <c r="F37" s="863"/>
      <c r="G37" s="863"/>
      <c r="H37" s="863"/>
      <c r="I37" s="863"/>
      <c r="J37" s="863"/>
      <c r="K37" s="863"/>
      <c r="L37" s="863"/>
      <c r="M37" s="863"/>
      <c r="N37" s="863"/>
      <c r="O37" s="863"/>
      <c r="P37" s="863"/>
      <c r="Q37" s="863"/>
      <c r="R37" s="863"/>
      <c r="S37" s="863"/>
      <c r="T37" s="863"/>
      <c r="U37" s="864"/>
      <c r="V37" s="189"/>
      <c r="W37" s="205"/>
      <c r="X37" s="100"/>
      <c r="Y37" s="101"/>
      <c r="Z37" s="100"/>
      <c r="AA37" s="100"/>
      <c r="AB37" s="100"/>
      <c r="AC37" s="100"/>
      <c r="AD37" s="100"/>
      <c r="AE37" s="100"/>
      <c r="AF37" s="100"/>
      <c r="AG37" s="100"/>
      <c r="AH37" s="100"/>
      <c r="AI37" s="88"/>
      <c r="AJ37" s="240"/>
      <c r="AK37" s="138"/>
      <c r="AL37" s="416" t="s">
        <v>88</v>
      </c>
      <c r="AM37" s="417"/>
      <c r="AN37" s="417"/>
      <c r="AO37" s="417"/>
      <c r="AP37" s="417"/>
      <c r="AQ37" s="416" t="s">
        <v>95</v>
      </c>
      <c r="AR37" s="85" t="s">
        <v>85</v>
      </c>
      <c r="AS37" s="54"/>
      <c r="AT37" s="54"/>
      <c r="AU37" s="54"/>
      <c r="AV37" s="53"/>
    </row>
    <row r="38" spans="1:49" s="124" customFormat="1" ht="11.25" customHeight="1" x14ac:dyDescent="0.2">
      <c r="A38" s="165"/>
      <c r="B38" s="166"/>
      <c r="C38" s="166"/>
      <c r="D38" s="166"/>
      <c r="E38" s="166"/>
      <c r="F38" s="166"/>
      <c r="G38" s="166"/>
      <c r="H38" s="166"/>
      <c r="I38" s="166"/>
      <c r="J38" s="167"/>
      <c r="K38" s="166"/>
      <c r="L38" s="166"/>
      <c r="M38" s="166"/>
      <c r="N38" s="166"/>
      <c r="O38" s="166"/>
      <c r="P38" s="166"/>
      <c r="Q38" s="166"/>
      <c r="R38" s="166"/>
      <c r="S38" s="166"/>
      <c r="T38" s="166"/>
      <c r="U38" s="168"/>
      <c r="V38" s="189"/>
      <c r="W38" s="204" t="s">
        <v>104</v>
      </c>
      <c r="X38" s="217"/>
      <c r="Y38" s="217"/>
      <c r="Z38" s="217"/>
      <c r="AA38" s="217"/>
      <c r="AB38" s="217"/>
      <c r="AC38" s="100"/>
      <c r="AD38" s="100"/>
      <c r="AE38" s="100"/>
      <c r="AF38" s="100"/>
      <c r="AG38" s="100"/>
      <c r="AH38" s="100"/>
      <c r="AI38" s="88"/>
      <c r="AJ38" s="240"/>
      <c r="AK38" s="138"/>
      <c r="AL38" s="416"/>
      <c r="AM38" s="416"/>
      <c r="AN38" s="416"/>
      <c r="AO38" s="416"/>
      <c r="AP38" s="416"/>
      <c r="AQ38" s="417"/>
      <c r="AR38" s="416"/>
      <c r="AS38" s="416"/>
      <c r="AT38" s="416"/>
      <c r="AU38" s="416"/>
      <c r="AV38" s="416"/>
    </row>
    <row r="39" spans="1:49" s="124" customFormat="1" ht="7.5" customHeight="1" x14ac:dyDescent="0.25">
      <c r="A39" s="169"/>
      <c r="B39" s="37"/>
      <c r="C39" s="37"/>
      <c r="D39" s="37"/>
      <c r="E39" s="37"/>
      <c r="F39" s="37"/>
      <c r="G39" s="37"/>
      <c r="H39" s="37"/>
      <c r="I39" s="37"/>
      <c r="J39" s="42"/>
      <c r="K39" s="37"/>
      <c r="L39" s="37"/>
      <c r="M39" s="37"/>
      <c r="N39" s="37"/>
      <c r="O39" s="37"/>
      <c r="P39" s="37"/>
      <c r="Q39" s="37"/>
      <c r="R39" s="37"/>
      <c r="S39" s="37"/>
      <c r="T39" s="37"/>
      <c r="U39" s="170"/>
      <c r="V39" s="189"/>
      <c r="W39" s="384"/>
      <c r="X39" s="401" t="s">
        <v>45</v>
      </c>
      <c r="Y39" s="218" t="s">
        <v>10</v>
      </c>
      <c r="Z39" s="218" t="s">
        <v>105</v>
      </c>
      <c r="AA39" s="874" t="s">
        <v>71</v>
      </c>
      <c r="AB39" s="874" t="s">
        <v>72</v>
      </c>
      <c r="AC39" s="100"/>
      <c r="AD39" s="100"/>
      <c r="AE39" s="100"/>
      <c r="AF39" s="100"/>
      <c r="AG39" s="100"/>
      <c r="AH39" s="100"/>
      <c r="AI39" s="100"/>
      <c r="AJ39" s="240"/>
      <c r="AK39" s="138"/>
      <c r="AL39" s="416">
        <f>D8</f>
        <v>2013</v>
      </c>
      <c r="AM39" s="416">
        <f>E8</f>
        <v>2014</v>
      </c>
      <c r="AN39" s="416">
        <f>F8</f>
        <v>2015</v>
      </c>
      <c r="AO39" s="416">
        <f>G8</f>
        <v>2016</v>
      </c>
      <c r="AP39" s="416">
        <f>H8</f>
        <v>2017</v>
      </c>
      <c r="AQ39" s="417"/>
      <c r="AR39" s="416">
        <f>K8</f>
        <v>2013</v>
      </c>
      <c r="AS39" s="416">
        <f>L8</f>
        <v>2014</v>
      </c>
      <c r="AT39" s="416">
        <f>M8</f>
        <v>2015</v>
      </c>
      <c r="AU39" s="416">
        <f>N8</f>
        <v>2016</v>
      </c>
      <c r="AV39" s="416">
        <f>O8</f>
        <v>2017</v>
      </c>
    </row>
    <row r="40" spans="1:49" s="124" customFormat="1" ht="14.25" customHeight="1" x14ac:dyDescent="0.2">
      <c r="A40" s="171"/>
      <c r="B40" s="37"/>
      <c r="C40" s="37"/>
      <c r="D40" s="37"/>
      <c r="E40" s="37"/>
      <c r="F40" s="37"/>
      <c r="G40" s="37"/>
      <c r="H40" s="37"/>
      <c r="I40" s="37"/>
      <c r="J40" s="42"/>
      <c r="K40" s="37"/>
      <c r="L40" s="37"/>
      <c r="M40" s="37"/>
      <c r="N40" s="37"/>
      <c r="O40" s="37"/>
      <c r="P40" s="37"/>
      <c r="Q40" s="37"/>
      <c r="R40" s="37"/>
      <c r="S40" s="37"/>
      <c r="T40" s="37"/>
      <c r="U40" s="170"/>
      <c r="V40" s="189"/>
      <c r="W40" s="384"/>
      <c r="X40" s="402" t="e">
        <f ca="1">OFFSET(B8,$X$4,0)</f>
        <v>#N/A</v>
      </c>
      <c r="Y40" s="219" t="e">
        <f ca="1">OFFSET(R7,(VLOOKUP(X40,$Y$41:$Z$62,2,FALSE)),0)</f>
        <v>#N/A</v>
      </c>
      <c r="Z40" s="219" t="e">
        <f ca="1">(OFFSET(O7,(VLOOKUP(X40,$Y$41:$Z$62,2,FALSE)),0))</f>
        <v>#N/A</v>
      </c>
      <c r="AA40" s="875"/>
      <c r="AB40" s="875"/>
      <c r="AC40" s="100"/>
      <c r="AD40" s="100"/>
      <c r="AE40" s="100"/>
      <c r="AF40" s="100"/>
      <c r="AG40" s="100"/>
      <c r="AH40" s="100"/>
      <c r="AI40" s="363" t="b">
        <v>1</v>
      </c>
      <c r="AJ40" s="240" t="s">
        <v>1</v>
      </c>
      <c r="AK40" s="138" t="str">
        <f t="shared" ref="AK40:AK63" si="12">IF(AI40=TRUE,B9,"")</f>
        <v>Bracknell Forest</v>
      </c>
      <c r="AL40" s="201">
        <f t="shared" ref="AL40:AP62" si="13">VLOOKUP($AK40,$B$9:$O$32,AL$36,FALSE)</f>
        <v>82.330827067669162</v>
      </c>
      <c r="AM40" s="201">
        <f t="shared" si="13"/>
        <v>88.560885608856083</v>
      </c>
      <c r="AN40" s="201">
        <f t="shared" si="13"/>
        <v>78.057553956834539</v>
      </c>
      <c r="AO40" s="201">
        <f t="shared" si="13"/>
        <v>79.787234042553166</v>
      </c>
      <c r="AP40" s="201">
        <f t="shared" si="13"/>
        <v>137.36068715837297</v>
      </c>
      <c r="AQ40" s="202">
        <f>VLOOKUP(AK40,$B$9:$T$32,17,FALSE)</f>
        <v>11</v>
      </c>
      <c r="AR40" s="467">
        <f t="shared" ref="AR40:AV55" si="14">VLOOKUP($AK40,$B$110:$H$133,AR$36,FALSE)</f>
        <v>0.19945355191256831</v>
      </c>
      <c r="AS40" s="467">
        <f t="shared" si="14"/>
        <v>0.21126760563380281</v>
      </c>
      <c r="AT40" s="467">
        <f t="shared" si="14"/>
        <v>0.20471698113207551</v>
      </c>
      <c r="AU40" s="467">
        <f t="shared" si="14"/>
        <v>0.172281776416539</v>
      </c>
      <c r="AV40" s="467">
        <f t="shared" si="14"/>
        <v>0.23540145985401459</v>
      </c>
    </row>
    <row r="41" spans="1:49" s="124" customFormat="1" ht="14.25" customHeight="1" x14ac:dyDescent="0.2">
      <c r="A41" s="171"/>
      <c r="B41" s="37"/>
      <c r="C41" s="37"/>
      <c r="D41" s="37"/>
      <c r="E41" s="37"/>
      <c r="F41" s="37"/>
      <c r="G41" s="37"/>
      <c r="H41" s="37"/>
      <c r="I41" s="37"/>
      <c r="J41" s="42"/>
      <c r="K41" s="37"/>
      <c r="L41" s="37"/>
      <c r="M41" s="37"/>
      <c r="N41" s="37"/>
      <c r="O41" s="37"/>
      <c r="P41" s="37"/>
      <c r="Q41" s="37"/>
      <c r="R41" s="37"/>
      <c r="S41" s="37"/>
      <c r="T41" s="37"/>
      <c r="U41" s="170"/>
      <c r="V41" s="189"/>
      <c r="W41" s="384"/>
      <c r="X41" s="402">
        <v>1</v>
      </c>
      <c r="Y41" s="220" t="str">
        <f t="shared" ref="Y41:Y64" si="15">B9</f>
        <v>Bracknell Forest</v>
      </c>
      <c r="Z41" s="86">
        <v>2</v>
      </c>
      <c r="AA41" s="221">
        <f>IF(H9&gt;0,IDACI!D8,0)</f>
        <v>23799</v>
      </c>
      <c r="AB41" s="221">
        <f>IF(H9&gt;0,IDACI!E8,0)</f>
        <v>2617.89</v>
      </c>
      <c r="AC41" s="100"/>
      <c r="AD41" s="100"/>
      <c r="AE41" s="100"/>
      <c r="AF41" s="100"/>
      <c r="AG41" s="100"/>
      <c r="AH41" s="100"/>
      <c r="AI41" s="363" t="b">
        <v>1</v>
      </c>
      <c r="AJ41" s="240" t="s">
        <v>47</v>
      </c>
      <c r="AK41" s="138" t="str">
        <f t="shared" si="12"/>
        <v>Brighton &amp; Hove</v>
      </c>
      <c r="AL41" s="201">
        <f t="shared" si="13"/>
        <v>365.33864541832668</v>
      </c>
      <c r="AM41" s="201">
        <f t="shared" si="13"/>
        <v>276.43564356435644</v>
      </c>
      <c r="AN41" s="201">
        <f t="shared" si="13"/>
        <v>519.41176470588221</v>
      </c>
      <c r="AO41" s="201">
        <f t="shared" si="13"/>
        <v>215.03906250000014</v>
      </c>
      <c r="AP41" s="201">
        <f t="shared" si="13"/>
        <v>163.9983619664203</v>
      </c>
      <c r="AQ41" s="202">
        <f t="shared" ref="AQ41:AQ63" si="16">VLOOKUP(AK41,$B$9:$T$31,17,FALSE)</f>
        <v>18.3</v>
      </c>
      <c r="AR41" s="467">
        <f t="shared" si="14"/>
        <v>0.38248175182481753</v>
      </c>
      <c r="AS41" s="467">
        <f t="shared" si="14"/>
        <v>0.32986767485822305</v>
      </c>
      <c r="AT41" s="467">
        <f t="shared" si="14"/>
        <v>0.36252908170247694</v>
      </c>
      <c r="AU41" s="467">
        <f t="shared" si="14"/>
        <v>0.32136602451838897</v>
      </c>
      <c r="AV41" s="467">
        <f t="shared" si="14"/>
        <v>0.24698972099853156</v>
      </c>
    </row>
    <row r="42" spans="1:49" ht="14.25" customHeight="1" x14ac:dyDescent="0.2">
      <c r="A42" s="171"/>
      <c r="B42" s="37"/>
      <c r="C42" s="37"/>
      <c r="D42" s="37"/>
      <c r="E42" s="37"/>
      <c r="F42" s="37"/>
      <c r="G42" s="37"/>
      <c r="H42" s="37"/>
      <c r="I42" s="37"/>
      <c r="J42" s="42"/>
      <c r="K42" s="37"/>
      <c r="L42" s="37"/>
      <c r="M42" s="37"/>
      <c r="N42" s="37"/>
      <c r="O42" s="37"/>
      <c r="P42" s="37"/>
      <c r="Q42" s="37"/>
      <c r="R42" s="37"/>
      <c r="S42" s="37"/>
      <c r="T42" s="37"/>
      <c r="U42" s="170"/>
      <c r="V42" s="189"/>
      <c r="W42" s="384"/>
      <c r="X42" s="402">
        <v>2</v>
      </c>
      <c r="Y42" s="220" t="str">
        <f t="shared" si="15"/>
        <v>Brighton &amp; Hove</v>
      </c>
      <c r="Z42" s="86">
        <v>3</v>
      </c>
      <c r="AA42" s="221">
        <f>IF(H10&gt;0,IDACI!D9,0)</f>
        <v>44814</v>
      </c>
      <c r="AB42" s="221">
        <f>IF(H10&gt;0,IDACI!E9,0)</f>
        <v>8200.9619999999995</v>
      </c>
      <c r="AC42" s="100"/>
      <c r="AD42" s="100"/>
      <c r="AE42" s="100"/>
      <c r="AF42" s="100"/>
      <c r="AG42" s="100"/>
      <c r="AH42" s="100"/>
      <c r="AI42" s="363" t="b">
        <v>1</v>
      </c>
      <c r="AJ42" s="240" t="s">
        <v>11</v>
      </c>
      <c r="AK42" s="138" t="str">
        <f t="shared" si="12"/>
        <v>Buckinghamshire</v>
      </c>
      <c r="AL42" s="201">
        <f t="shared" si="13"/>
        <v>98.796216680997418</v>
      </c>
      <c r="AM42" s="201">
        <f t="shared" si="13"/>
        <v>215.47619047619048</v>
      </c>
      <c r="AN42" s="201">
        <f t="shared" si="13"/>
        <v>117.57779646761976</v>
      </c>
      <c r="AO42" s="201">
        <f t="shared" si="13"/>
        <v>152.65339966832482</v>
      </c>
      <c r="AP42" s="201">
        <f t="shared" si="13"/>
        <v>247.86219876437133</v>
      </c>
      <c r="AQ42" s="202">
        <f t="shared" si="16"/>
        <v>9.8000000000000007</v>
      </c>
      <c r="AR42" s="467">
        <f t="shared" si="14"/>
        <v>0.26007243096423721</v>
      </c>
      <c r="AS42" s="467">
        <f t="shared" si="14"/>
        <v>0.34631679650129837</v>
      </c>
      <c r="AT42" s="467">
        <f t="shared" si="14"/>
        <v>0.27256775199844008</v>
      </c>
      <c r="AU42" s="467">
        <f t="shared" si="14"/>
        <v>0.26458752515090506</v>
      </c>
      <c r="AV42" s="467">
        <f t="shared" si="14"/>
        <v>0.32909604519774011</v>
      </c>
      <c r="AW42" s="124"/>
    </row>
    <row r="43" spans="1:49" ht="14.25" customHeight="1" x14ac:dyDescent="0.2">
      <c r="A43" s="171"/>
      <c r="B43" s="37"/>
      <c r="C43" s="37"/>
      <c r="D43" s="37"/>
      <c r="E43" s="37"/>
      <c r="F43" s="37"/>
      <c r="G43" s="37"/>
      <c r="H43" s="37"/>
      <c r="I43" s="37"/>
      <c r="J43" s="42"/>
      <c r="K43" s="43"/>
      <c r="L43" s="43"/>
      <c r="M43" s="43"/>
      <c r="N43" s="43"/>
      <c r="O43" s="44"/>
      <c r="P43" s="44"/>
      <c r="Q43" s="44"/>
      <c r="R43" s="44"/>
      <c r="S43" s="44"/>
      <c r="T43" s="44"/>
      <c r="U43" s="170"/>
      <c r="V43" s="189"/>
      <c r="W43" s="384"/>
      <c r="X43" s="402">
        <v>3</v>
      </c>
      <c r="Y43" s="220" t="str">
        <f t="shared" si="15"/>
        <v>Buckinghamshire</v>
      </c>
      <c r="Z43" s="86">
        <v>4</v>
      </c>
      <c r="AA43" s="221">
        <f>IF(H11&gt;0,IDACI!D10,0)</f>
        <v>103548</v>
      </c>
      <c r="AB43" s="221">
        <f>IF(H11&gt;0,IDACI!E10,0)</f>
        <v>10147.704</v>
      </c>
      <c r="AC43" s="100"/>
      <c r="AD43" s="100"/>
      <c r="AE43" s="100"/>
      <c r="AF43" s="100"/>
      <c r="AG43" s="100"/>
      <c r="AH43" s="100"/>
      <c r="AI43" s="363" t="b">
        <v>1</v>
      </c>
      <c r="AJ43" s="240" t="s">
        <v>5</v>
      </c>
      <c r="AK43" s="138" t="str">
        <f t="shared" si="12"/>
        <v>East Sussex</v>
      </c>
      <c r="AL43" s="201">
        <f t="shared" si="13"/>
        <v>386.97318007662835</v>
      </c>
      <c r="AM43" s="201">
        <f t="shared" si="13"/>
        <v>217.55725190839695</v>
      </c>
      <c r="AN43" s="201">
        <f t="shared" si="13"/>
        <v>89.184060721062608</v>
      </c>
      <c r="AO43" s="201">
        <f t="shared" si="13"/>
        <v>43.909348441926362</v>
      </c>
      <c r="AP43" s="201">
        <f t="shared" si="13"/>
        <v>51.64128659497937</v>
      </c>
      <c r="AQ43" s="202">
        <f t="shared" si="16"/>
        <v>17.399999999999999</v>
      </c>
      <c r="AR43" s="467">
        <f t="shared" si="14"/>
        <v>0.41731226113004855</v>
      </c>
      <c r="AS43" s="467">
        <f t="shared" si="14"/>
        <v>0.30686406460296095</v>
      </c>
      <c r="AT43" s="467">
        <f t="shared" si="14"/>
        <v>0.23558897243107765</v>
      </c>
      <c r="AU43" s="467">
        <f t="shared" si="14"/>
        <v>0.14540337711069423</v>
      </c>
      <c r="AV43" s="467">
        <f t="shared" si="14"/>
        <v>0.14880304678998912</v>
      </c>
      <c r="AW43" s="124"/>
    </row>
    <row r="44" spans="1:49" s="118" customFormat="1" ht="14.25" customHeight="1" x14ac:dyDescent="0.2">
      <c r="A44" s="172"/>
      <c r="B44" s="305"/>
      <c r="C44" s="305"/>
      <c r="D44" s="306"/>
      <c r="E44" s="306"/>
      <c r="F44" s="306"/>
      <c r="G44" s="306"/>
      <c r="H44" s="306"/>
      <c r="I44" s="306"/>
      <c r="J44" s="45"/>
      <c r="K44" s="37"/>
      <c r="L44" s="37"/>
      <c r="M44" s="37"/>
      <c r="N44" s="37"/>
      <c r="O44" s="37"/>
      <c r="P44" s="37"/>
      <c r="Q44" s="37"/>
      <c r="R44" s="37"/>
      <c r="S44" s="37"/>
      <c r="T44" s="37"/>
      <c r="U44" s="173"/>
      <c r="V44" s="190"/>
      <c r="W44" s="385"/>
      <c r="X44" s="402">
        <v>4</v>
      </c>
      <c r="Y44" s="220" t="str">
        <f t="shared" si="15"/>
        <v>East Sussex</v>
      </c>
      <c r="Z44" s="86">
        <v>5</v>
      </c>
      <c r="AA44" s="221">
        <f>IF(H12&gt;0,IDACI!D11,0)</f>
        <v>91918</v>
      </c>
      <c r="AB44" s="221">
        <f>IF(H12&gt;0,IDACI!E11,0)</f>
        <v>15993.731999999998</v>
      </c>
      <c r="AC44" s="100"/>
      <c r="AD44" s="100"/>
      <c r="AE44" s="100"/>
      <c r="AF44" s="100"/>
      <c r="AG44" s="100"/>
      <c r="AH44" s="100"/>
      <c r="AI44" s="363" t="b">
        <v>1</v>
      </c>
      <c r="AJ44" s="240" t="s">
        <v>7</v>
      </c>
      <c r="AK44" s="138" t="str">
        <f t="shared" si="12"/>
        <v>Hampshire</v>
      </c>
      <c r="AL44" s="201">
        <f t="shared" si="13"/>
        <v>82.342470630117489</v>
      </c>
      <c r="AM44" s="201">
        <f t="shared" si="13"/>
        <v>160.23412557644556</v>
      </c>
      <c r="AN44" s="201">
        <f t="shared" si="13"/>
        <v>189.16518650088807</v>
      </c>
      <c r="AO44" s="201">
        <f t="shared" si="13"/>
        <v>166.54842142603761</v>
      </c>
      <c r="AP44" s="201">
        <f t="shared" si="13"/>
        <v>210.96852445799195</v>
      </c>
      <c r="AQ44" s="202">
        <f t="shared" si="16"/>
        <v>11.799999999999999</v>
      </c>
      <c r="AR44" s="467">
        <f t="shared" si="14"/>
        <v>0.22462853258230553</v>
      </c>
      <c r="AS44" s="467">
        <f t="shared" si="14"/>
        <v>0.27862077473476438</v>
      </c>
      <c r="AT44" s="467">
        <f t="shared" si="14"/>
        <v>0.31792942862260426</v>
      </c>
      <c r="AU44" s="467">
        <f t="shared" si="14"/>
        <v>0.28171126845073802</v>
      </c>
      <c r="AV44" s="467">
        <f t="shared" si="14"/>
        <v>0.30697195780807823</v>
      </c>
    </row>
    <row r="45" spans="1:49" ht="14.25" customHeight="1" x14ac:dyDescent="0.2">
      <c r="A45" s="171"/>
      <c r="B45" s="306"/>
      <c r="C45" s="306"/>
      <c r="D45" s="306"/>
      <c r="E45" s="306"/>
      <c r="F45" s="306"/>
      <c r="G45" s="306"/>
      <c r="H45" s="306"/>
      <c r="I45" s="306"/>
      <c r="J45" s="42"/>
      <c r="K45" s="44"/>
      <c r="L45" s="44"/>
      <c r="M45" s="44"/>
      <c r="N45" s="44"/>
      <c r="O45" s="37"/>
      <c r="P45" s="37"/>
      <c r="Q45" s="37"/>
      <c r="R45" s="37"/>
      <c r="S45" s="37"/>
      <c r="T45" s="37"/>
      <c r="U45" s="170"/>
      <c r="V45" s="189"/>
      <c r="W45" s="384"/>
      <c r="X45" s="402">
        <v>5</v>
      </c>
      <c r="Y45" s="220" t="str">
        <f t="shared" si="15"/>
        <v>Hampshire</v>
      </c>
      <c r="Z45" s="86">
        <v>6</v>
      </c>
      <c r="AA45" s="221">
        <f>IF(H13&gt;0,IDACI!D12,0)</f>
        <v>247800</v>
      </c>
      <c r="AB45" s="221">
        <f>IF(H13&gt;0,IDACI!E12,0)</f>
        <v>29240.399999999998</v>
      </c>
      <c r="AC45" s="100"/>
      <c r="AD45" s="100"/>
      <c r="AE45" s="100"/>
      <c r="AF45" s="100"/>
      <c r="AG45" s="100"/>
      <c r="AH45" s="100"/>
      <c r="AI45" s="363" t="b">
        <v>1</v>
      </c>
      <c r="AJ45" s="240" t="s">
        <v>2</v>
      </c>
      <c r="AK45" s="138" t="str">
        <f t="shared" si="12"/>
        <v>Isle of Wight</v>
      </c>
      <c r="AL45" s="201">
        <f t="shared" si="13"/>
        <v>456.53846153846155</v>
      </c>
      <c r="AM45" s="201">
        <f t="shared" si="13"/>
        <v>261.62790697674421</v>
      </c>
      <c r="AN45" s="201">
        <f t="shared" si="13"/>
        <v>321.96078431372536</v>
      </c>
      <c r="AO45" s="201">
        <f t="shared" si="13"/>
        <v>310.67193675889325</v>
      </c>
      <c r="AP45" s="201">
        <f t="shared" si="13"/>
        <v>314.28571428571433</v>
      </c>
      <c r="AQ45" s="202">
        <f t="shared" si="16"/>
        <v>20.399999999999999</v>
      </c>
      <c r="AR45" s="467">
        <f t="shared" si="14"/>
        <v>0.39752176825184193</v>
      </c>
      <c r="AS45" s="467">
        <f t="shared" si="14"/>
        <v>0.30529172320217096</v>
      </c>
      <c r="AT45" s="467">
        <f t="shared" si="14"/>
        <v>0.34568421052631571</v>
      </c>
      <c r="AU45" s="467">
        <f t="shared" si="14"/>
        <v>0.3290079531184596</v>
      </c>
      <c r="AV45" s="467">
        <f t="shared" si="14"/>
        <v>0.30309988518943742</v>
      </c>
    </row>
    <row r="46" spans="1:49" ht="14.25" customHeight="1" x14ac:dyDescent="0.2">
      <c r="A46" s="171"/>
      <c r="B46" s="306"/>
      <c r="C46" s="306"/>
      <c r="D46" s="306"/>
      <c r="E46" s="306"/>
      <c r="F46" s="306"/>
      <c r="G46" s="306"/>
      <c r="H46" s="306"/>
      <c r="I46" s="306"/>
      <c r="J46" s="42"/>
      <c r="K46" s="44"/>
      <c r="L46" s="44"/>
      <c r="M46" s="44"/>
      <c r="N46" s="44"/>
      <c r="O46" s="37"/>
      <c r="P46" s="37"/>
      <c r="Q46" s="37"/>
      <c r="R46" s="37"/>
      <c r="S46" s="37"/>
      <c r="T46" s="37"/>
      <c r="U46" s="170"/>
      <c r="V46" s="189"/>
      <c r="W46" s="384"/>
      <c r="X46" s="402">
        <v>6</v>
      </c>
      <c r="Y46" s="220" t="str">
        <f t="shared" si="15"/>
        <v>Isle of Wight</v>
      </c>
      <c r="Z46" s="86">
        <v>7</v>
      </c>
      <c r="AA46" s="221">
        <f>IF(H14&gt;0,IDACI!D13,0)</f>
        <v>22502</v>
      </c>
      <c r="AB46" s="221">
        <f>IF(H14&gt;0,IDACI!E13,0)</f>
        <v>4590.4079999999994</v>
      </c>
      <c r="AC46" s="222"/>
      <c r="AD46" s="100"/>
      <c r="AE46" s="100"/>
      <c r="AF46" s="100"/>
      <c r="AG46" s="100"/>
      <c r="AH46" s="100"/>
      <c r="AI46" s="363" t="b">
        <v>1</v>
      </c>
      <c r="AJ46" s="240" t="s">
        <v>12</v>
      </c>
      <c r="AK46" s="138" t="str">
        <f t="shared" si="12"/>
        <v>Kent</v>
      </c>
      <c r="AL46" s="201">
        <f t="shared" si="13"/>
        <v>109.47823402284656</v>
      </c>
      <c r="AM46" s="201">
        <f t="shared" si="13"/>
        <v>155.77395577395578</v>
      </c>
      <c r="AN46" s="201">
        <f t="shared" si="13"/>
        <v>142.64392324093816</v>
      </c>
      <c r="AO46" s="201">
        <f t="shared" si="13"/>
        <v>96.761501210653833</v>
      </c>
      <c r="AP46" s="201">
        <f t="shared" si="13"/>
        <v>109.17443588704228</v>
      </c>
      <c r="AQ46" s="202">
        <f t="shared" si="16"/>
        <v>17.8</v>
      </c>
      <c r="AR46" s="467">
        <f t="shared" si="14"/>
        <v>0.24214695438404807</v>
      </c>
      <c r="AS46" s="467">
        <f t="shared" si="14"/>
        <v>0.26466290962220829</v>
      </c>
      <c r="AT46" s="467">
        <f t="shared" si="14"/>
        <v>0.28332022505898724</v>
      </c>
      <c r="AU46" s="467">
        <f t="shared" si="14"/>
        <v>0.20838221874592638</v>
      </c>
      <c r="AV46" s="467">
        <f t="shared" si="14"/>
        <v>0.23005378044922492</v>
      </c>
    </row>
    <row r="47" spans="1:49" ht="14.25" customHeight="1" x14ac:dyDescent="0.2">
      <c r="A47" s="171"/>
      <c r="B47" s="88"/>
      <c r="C47" s="88"/>
      <c r="D47" s="88"/>
      <c r="E47" s="88"/>
      <c r="F47" s="88"/>
      <c r="G47" s="88"/>
      <c r="H47" s="88"/>
      <c r="I47" s="88"/>
      <c r="J47" s="42"/>
      <c r="K47" s="44"/>
      <c r="L47" s="44"/>
      <c r="M47" s="44"/>
      <c r="N47" s="44"/>
      <c r="O47" s="37"/>
      <c r="P47" s="37"/>
      <c r="Q47" s="37"/>
      <c r="R47" s="37"/>
      <c r="S47" s="37"/>
      <c r="T47" s="37"/>
      <c r="U47" s="170"/>
      <c r="V47" s="189"/>
      <c r="W47" s="384"/>
      <c r="X47" s="402">
        <v>7</v>
      </c>
      <c r="Y47" s="220" t="str">
        <f t="shared" si="15"/>
        <v>Kent</v>
      </c>
      <c r="Z47" s="86">
        <v>8</v>
      </c>
      <c r="AA47" s="221">
        <f>IF(H15&gt;0,IDACI!D14,0)</f>
        <v>286168</v>
      </c>
      <c r="AB47" s="221">
        <f>IF(H15&gt;0,IDACI!E14,0)</f>
        <v>50937.904000000002</v>
      </c>
      <c r="AC47" s="88"/>
      <c r="AD47" s="100"/>
      <c r="AE47" s="100"/>
      <c r="AF47" s="100"/>
      <c r="AG47" s="100"/>
      <c r="AH47" s="100"/>
      <c r="AI47" s="363" t="b">
        <v>1</v>
      </c>
      <c r="AJ47" s="240" t="s">
        <v>3</v>
      </c>
      <c r="AK47" s="138" t="str">
        <f t="shared" si="12"/>
        <v>Medway</v>
      </c>
      <c r="AL47" s="201">
        <f t="shared" si="13"/>
        <v>539.73727422003287</v>
      </c>
      <c r="AM47" s="201">
        <f t="shared" si="13"/>
        <v>207.30519480519482</v>
      </c>
      <c r="AN47" s="201">
        <f t="shared" si="13"/>
        <v>98.399999999999949</v>
      </c>
      <c r="AO47" s="201">
        <f t="shared" si="13"/>
        <v>87.974683544303801</v>
      </c>
      <c r="AP47" s="201">
        <f t="shared" si="13"/>
        <v>75.513760459676277</v>
      </c>
      <c r="AQ47" s="202">
        <f t="shared" si="16"/>
        <v>22</v>
      </c>
      <c r="AR47" s="467">
        <f t="shared" si="14"/>
        <v>0.446542589322103</v>
      </c>
      <c r="AS47" s="467">
        <f t="shared" si="14"/>
        <v>0.29983564216952335</v>
      </c>
      <c r="AT47" s="467">
        <f t="shared" si="14"/>
        <v>0.19967532467532456</v>
      </c>
      <c r="AU47" s="467">
        <f t="shared" si="14"/>
        <v>0.16508313539192399</v>
      </c>
      <c r="AV47" s="467">
        <f t="shared" si="14"/>
        <v>0.17606149341142022</v>
      </c>
    </row>
    <row r="48" spans="1:49" ht="14.25" customHeight="1" x14ac:dyDescent="0.2">
      <c r="A48" s="171"/>
      <c r="B48" s="88"/>
      <c r="C48" s="88"/>
      <c r="D48" s="105"/>
      <c r="E48" s="106"/>
      <c r="F48" s="105"/>
      <c r="G48" s="106"/>
      <c r="H48" s="106"/>
      <c r="I48" s="106"/>
      <c r="J48" s="42"/>
      <c r="K48" s="44"/>
      <c r="L48" s="44"/>
      <c r="M48" s="44"/>
      <c r="N48" s="44"/>
      <c r="O48" s="37"/>
      <c r="P48" s="37"/>
      <c r="Q48" s="37"/>
      <c r="R48" s="37"/>
      <c r="S48" s="37"/>
      <c r="T48" s="37"/>
      <c r="U48" s="170"/>
      <c r="V48" s="189"/>
      <c r="W48" s="384"/>
      <c r="X48" s="402">
        <v>8</v>
      </c>
      <c r="Y48" s="220" t="str">
        <f t="shared" si="15"/>
        <v>Medway</v>
      </c>
      <c r="Z48" s="86">
        <v>9</v>
      </c>
      <c r="AA48" s="221">
        <f>IF(H16&gt;0,IDACI!D15,0)</f>
        <v>54280</v>
      </c>
      <c r="AB48" s="221">
        <f>IF(H16&gt;0,IDACI!E15,0)</f>
        <v>11941.6</v>
      </c>
      <c r="AC48" s="100"/>
      <c r="AD48" s="100"/>
      <c r="AE48" s="100"/>
      <c r="AF48" s="100"/>
      <c r="AG48" s="100"/>
      <c r="AH48" s="100"/>
      <c r="AI48" s="363" t="b">
        <v>1</v>
      </c>
      <c r="AJ48" s="240" t="s">
        <v>13</v>
      </c>
      <c r="AK48" s="138" t="str">
        <f t="shared" si="12"/>
        <v>Milton Keynes</v>
      </c>
      <c r="AL48" s="201">
        <f t="shared" si="13"/>
        <v>151.57728706624604</v>
      </c>
      <c r="AM48" s="201">
        <f t="shared" si="13"/>
        <v>127.49999999999999</v>
      </c>
      <c r="AN48" s="201">
        <f t="shared" si="13"/>
        <v>91.25766871165645</v>
      </c>
      <c r="AO48" s="201">
        <f t="shared" si="13"/>
        <v>87.745839636913772</v>
      </c>
      <c r="AP48" s="201">
        <f t="shared" si="13"/>
        <v>87.570369046555271</v>
      </c>
      <c r="AQ48" s="202">
        <f t="shared" si="16"/>
        <v>19.7</v>
      </c>
      <c r="AR48" s="467">
        <f t="shared" si="14"/>
        <v>0.29397369226063014</v>
      </c>
      <c r="AS48" s="467">
        <f t="shared" si="14"/>
        <v>0.26003824091778205</v>
      </c>
      <c r="AT48" s="467">
        <f t="shared" si="14"/>
        <v>0.23160762942779295</v>
      </c>
      <c r="AU48" s="467">
        <f t="shared" si="14"/>
        <v>0.20946189960274467</v>
      </c>
      <c r="AV48" s="467">
        <f t="shared" si="14"/>
        <v>0.19072332144015569</v>
      </c>
    </row>
    <row r="49" spans="1:48" ht="14.25" customHeight="1" x14ac:dyDescent="0.2">
      <c r="A49" s="171"/>
      <c r="B49" s="88"/>
      <c r="C49" s="88"/>
      <c r="D49" s="96"/>
      <c r="E49" s="96"/>
      <c r="F49" s="96"/>
      <c r="G49" s="96"/>
      <c r="H49" s="96"/>
      <c r="I49" s="96"/>
      <c r="J49" s="42"/>
      <c r="K49" s="44"/>
      <c r="L49" s="44"/>
      <c r="M49" s="44"/>
      <c r="N49" s="44"/>
      <c r="O49" s="37"/>
      <c r="P49" s="37"/>
      <c r="Q49" s="37"/>
      <c r="R49" s="37"/>
      <c r="S49" s="37"/>
      <c r="T49" s="37"/>
      <c r="U49" s="170"/>
      <c r="V49" s="189"/>
      <c r="W49" s="384"/>
      <c r="X49" s="402">
        <v>9</v>
      </c>
      <c r="Y49" s="220" t="str">
        <f t="shared" si="15"/>
        <v>Milton Keynes</v>
      </c>
      <c r="Z49" s="86">
        <v>10</v>
      </c>
      <c r="AA49" s="221">
        <f>IF(H17&gt;0,IDACI!D16,0)</f>
        <v>56637</v>
      </c>
      <c r="AB49" s="221">
        <f>IF(H17&gt;0,IDACI!E16,0)</f>
        <v>11157.489</v>
      </c>
      <c r="AC49" s="100"/>
      <c r="AD49" s="100"/>
      <c r="AE49" s="100"/>
      <c r="AF49" s="100"/>
      <c r="AG49" s="100"/>
      <c r="AH49" s="100"/>
      <c r="AI49" s="363" t="b">
        <v>1</v>
      </c>
      <c r="AJ49" s="240" t="s">
        <v>14</v>
      </c>
      <c r="AK49" s="138" t="str">
        <f t="shared" si="12"/>
        <v>Oxfordshire</v>
      </c>
      <c r="AL49" s="201">
        <f t="shared" si="13"/>
        <v>119.18103448275862</v>
      </c>
      <c r="AM49" s="201">
        <f t="shared" si="13"/>
        <v>95.866001425516743</v>
      </c>
      <c r="AN49" s="201">
        <f t="shared" si="13"/>
        <v>97.521246458923528</v>
      </c>
      <c r="AO49" s="201">
        <f t="shared" si="13"/>
        <v>120.73342736248237</v>
      </c>
      <c r="AP49" s="201">
        <f t="shared" si="13"/>
        <v>98.322568003527024</v>
      </c>
      <c r="AQ49" s="202">
        <f t="shared" si="16"/>
        <v>11.799999999999999</v>
      </c>
      <c r="AR49" s="467">
        <f t="shared" si="14"/>
        <v>0.25877398221806269</v>
      </c>
      <c r="AS49" s="467">
        <f t="shared" si="14"/>
        <v>0.22777307366638441</v>
      </c>
      <c r="AT49" s="467">
        <f t="shared" si="14"/>
        <v>0.24315733710047682</v>
      </c>
      <c r="AU49" s="467">
        <f t="shared" si="14"/>
        <v>0.25362962962962965</v>
      </c>
      <c r="AV49" s="467">
        <f t="shared" si="14"/>
        <v>0.19883951316161902</v>
      </c>
    </row>
    <row r="50" spans="1:48" ht="14.25" customHeight="1" x14ac:dyDescent="0.2">
      <c r="A50" s="171"/>
      <c r="B50" s="427"/>
      <c r="C50" s="427"/>
      <c r="D50" s="88"/>
      <c r="E50" s="88"/>
      <c r="F50" s="88"/>
      <c r="G50" s="88"/>
      <c r="H50" s="88"/>
      <c r="I50" s="88"/>
      <c r="J50" s="42"/>
      <c r="K50" s="44"/>
      <c r="L50" s="44"/>
      <c r="M50" s="44"/>
      <c r="N50" s="44"/>
      <c r="O50" s="37"/>
      <c r="P50" s="37"/>
      <c r="Q50" s="37"/>
      <c r="R50" s="37"/>
      <c r="S50" s="37"/>
      <c r="T50" s="37"/>
      <c r="U50" s="170"/>
      <c r="V50" s="189"/>
      <c r="W50" s="384"/>
      <c r="X50" s="402">
        <v>10</v>
      </c>
      <c r="Y50" s="220" t="str">
        <f t="shared" si="15"/>
        <v>Oxfordshire</v>
      </c>
      <c r="Z50" s="86">
        <v>11</v>
      </c>
      <c r="AA50" s="221">
        <f>IF(H18&gt;0,IDACI!D17,0)</f>
        <v>123975</v>
      </c>
      <c r="AB50" s="221">
        <f>IF(H18&gt;0,IDACI!E17,0)</f>
        <v>14629.05</v>
      </c>
      <c r="AC50" s="100"/>
      <c r="AD50" s="100"/>
      <c r="AE50" s="100"/>
      <c r="AF50" s="100"/>
      <c r="AG50" s="100"/>
      <c r="AH50" s="100"/>
      <c r="AI50" s="363" t="b">
        <v>1</v>
      </c>
      <c r="AJ50" s="240" t="s">
        <v>15</v>
      </c>
      <c r="AK50" s="138" t="str">
        <f t="shared" si="12"/>
        <v>Portsmouth</v>
      </c>
      <c r="AL50" s="201">
        <f t="shared" si="13"/>
        <v>98.581560283687949</v>
      </c>
      <c r="AM50" s="201">
        <f t="shared" si="13"/>
        <v>102.58215962441315</v>
      </c>
      <c r="AN50" s="201">
        <f t="shared" si="13"/>
        <v>87.557603686635858</v>
      </c>
      <c r="AO50" s="201">
        <f t="shared" si="13"/>
        <v>92.922374429223723</v>
      </c>
      <c r="AP50" s="201">
        <f t="shared" si="13"/>
        <v>146.59090909090909</v>
      </c>
      <c r="AQ50" s="202">
        <f t="shared" si="16"/>
        <v>23.799999999999997</v>
      </c>
      <c r="AR50" s="467">
        <f t="shared" si="14"/>
        <v>0.22749590834697217</v>
      </c>
      <c r="AS50" s="467">
        <f t="shared" si="14"/>
        <v>0.23984632272228321</v>
      </c>
      <c r="AT50" s="467">
        <f t="shared" si="14"/>
        <v>0.19781363872982802</v>
      </c>
      <c r="AU50" s="467">
        <f t="shared" si="14"/>
        <v>0.19445771619684657</v>
      </c>
      <c r="AV50" s="467">
        <f t="shared" si="14"/>
        <v>0.25934861278648974</v>
      </c>
    </row>
    <row r="51" spans="1:48" ht="14.25" customHeight="1" x14ac:dyDescent="0.2">
      <c r="A51" s="171"/>
      <c r="B51" s="427"/>
      <c r="C51" s="427"/>
      <c r="D51" s="88"/>
      <c r="E51" s="88"/>
      <c r="F51" s="88"/>
      <c r="G51" s="88"/>
      <c r="H51" s="88"/>
      <c r="I51" s="88"/>
      <c r="J51" s="42"/>
      <c r="K51" s="44"/>
      <c r="L51" s="44"/>
      <c r="M51" s="44"/>
      <c r="N51" s="44"/>
      <c r="O51" s="37"/>
      <c r="P51" s="37"/>
      <c r="Q51" s="37"/>
      <c r="R51" s="37"/>
      <c r="S51" s="37"/>
      <c r="T51" s="37"/>
      <c r="U51" s="170"/>
      <c r="V51" s="189"/>
      <c r="W51" s="384"/>
      <c r="X51" s="402">
        <v>11</v>
      </c>
      <c r="Y51" s="220" t="str">
        <f t="shared" si="15"/>
        <v>Portsmouth</v>
      </c>
      <c r="Z51" s="86">
        <v>12</v>
      </c>
      <c r="AA51" s="221">
        <f>IF(H19&gt;0,IDACI!D18,0)</f>
        <v>37912</v>
      </c>
      <c r="AB51" s="221">
        <f>IF(H19&gt;0,IDACI!E18,0)</f>
        <v>9023.0559999999987</v>
      </c>
      <c r="AC51" s="100"/>
      <c r="AD51" s="100"/>
      <c r="AE51" s="100"/>
      <c r="AF51" s="100"/>
      <c r="AG51" s="100"/>
      <c r="AH51" s="100"/>
      <c r="AI51" s="363" t="b">
        <v>1</v>
      </c>
      <c r="AJ51" s="240" t="s">
        <v>4</v>
      </c>
      <c r="AK51" s="138" t="str">
        <f t="shared" si="12"/>
        <v>Reading</v>
      </c>
      <c r="AL51" s="201">
        <f t="shared" si="13"/>
        <v>93.823529411764696</v>
      </c>
      <c r="AM51" s="201">
        <f t="shared" si="13"/>
        <v>90.489913544668582</v>
      </c>
      <c r="AN51" s="201">
        <f t="shared" si="13"/>
        <v>98.32869080779939</v>
      </c>
      <c r="AO51" s="201">
        <f t="shared" si="13"/>
        <v>177.47252747252747</v>
      </c>
      <c r="AP51" s="201">
        <f t="shared" si="13"/>
        <v>253.81403345978549</v>
      </c>
      <c r="AQ51" s="202">
        <f t="shared" si="16"/>
        <v>19.8</v>
      </c>
      <c r="AR51" s="467">
        <f t="shared" si="14"/>
        <v>0.18976799524092802</v>
      </c>
      <c r="AS51" s="467">
        <f t="shared" si="14"/>
        <v>0.1812933025404157</v>
      </c>
      <c r="AT51" s="467">
        <f t="shared" si="14"/>
        <v>0.2109982068141063</v>
      </c>
      <c r="AU51" s="467">
        <f t="shared" si="14"/>
        <v>0.20987654320987653</v>
      </c>
      <c r="AV51" s="467">
        <f t="shared" si="14"/>
        <v>0.2846648301193756</v>
      </c>
    </row>
    <row r="52" spans="1:48" ht="14.25" customHeight="1" x14ac:dyDescent="0.2">
      <c r="A52" s="171"/>
      <c r="B52" s="427"/>
      <c r="C52" s="427"/>
      <c r="D52" s="88"/>
      <c r="E52" s="88"/>
      <c r="F52" s="88"/>
      <c r="G52" s="88"/>
      <c r="H52" s="88"/>
      <c r="I52" s="88"/>
      <c r="J52" s="42"/>
      <c r="K52" s="44"/>
      <c r="L52" s="44"/>
      <c r="M52" s="44"/>
      <c r="N52" s="44"/>
      <c r="O52" s="37"/>
      <c r="P52" s="37"/>
      <c r="Q52" s="37"/>
      <c r="R52" s="37"/>
      <c r="S52" s="37"/>
      <c r="T52" s="37"/>
      <c r="U52" s="170"/>
      <c r="V52" s="189"/>
      <c r="W52" s="384"/>
      <c r="X52" s="402">
        <v>12</v>
      </c>
      <c r="Y52" s="220" t="str">
        <f t="shared" si="15"/>
        <v>Reading</v>
      </c>
      <c r="Z52" s="86">
        <v>13</v>
      </c>
      <c r="AA52" s="221">
        <f>IF(H20&gt;0,IDACI!D19,0)</f>
        <v>30916</v>
      </c>
      <c r="AB52" s="221">
        <f>IF(H20&gt;0,IDACI!E19,0)</f>
        <v>6121.3680000000004</v>
      </c>
      <c r="AC52" s="100"/>
      <c r="AD52" s="100"/>
      <c r="AE52" s="100"/>
      <c r="AF52" s="100"/>
      <c r="AG52" s="100"/>
      <c r="AH52" s="100"/>
      <c r="AI52" s="363" t="b">
        <v>1</v>
      </c>
      <c r="AJ52" s="240" t="s">
        <v>16</v>
      </c>
      <c r="AK52" s="138" t="str">
        <f t="shared" si="12"/>
        <v>Slough</v>
      </c>
      <c r="AL52" s="201">
        <f t="shared" si="13"/>
        <v>81.84210526315789</v>
      </c>
      <c r="AM52" s="201">
        <f t="shared" si="13"/>
        <v>121.85089974293059</v>
      </c>
      <c r="AN52" s="201">
        <f t="shared" si="13"/>
        <v>120.30075187969929</v>
      </c>
      <c r="AO52" s="201">
        <f t="shared" si="13"/>
        <v>128.57142857142861</v>
      </c>
      <c r="AP52" s="201">
        <f t="shared" si="13"/>
        <v>398.97599381732118</v>
      </c>
      <c r="AQ52" s="202">
        <f t="shared" si="16"/>
        <v>19.5</v>
      </c>
      <c r="AR52" s="467">
        <f t="shared" si="14"/>
        <v>0.17976878612716762</v>
      </c>
      <c r="AS52" s="467">
        <f t="shared" si="14"/>
        <v>0.18907060231352213</v>
      </c>
      <c r="AT52" s="467">
        <f t="shared" si="14"/>
        <v>0.21034180543383005</v>
      </c>
      <c r="AU52" s="467">
        <f t="shared" si="14"/>
        <v>0.18817591925018029</v>
      </c>
      <c r="AV52" s="467">
        <f t="shared" si="14"/>
        <v>0.29043600562587907</v>
      </c>
    </row>
    <row r="53" spans="1:48" ht="14.25" customHeight="1" x14ac:dyDescent="0.2">
      <c r="A53" s="171"/>
      <c r="B53" s="427"/>
      <c r="C53" s="427"/>
      <c r="D53" s="88"/>
      <c r="E53" s="88"/>
      <c r="F53" s="88"/>
      <c r="G53" s="88"/>
      <c r="H53" s="88"/>
      <c r="I53" s="88"/>
      <c r="J53" s="42"/>
      <c r="K53" s="44"/>
      <c r="L53" s="44"/>
      <c r="M53" s="44"/>
      <c r="N53" s="44"/>
      <c r="O53" s="37"/>
      <c r="P53" s="37"/>
      <c r="Q53" s="37"/>
      <c r="R53" s="37"/>
      <c r="S53" s="37"/>
      <c r="T53" s="37"/>
      <c r="U53" s="170"/>
      <c r="V53" s="189"/>
      <c r="W53" s="384"/>
      <c r="X53" s="402">
        <v>13</v>
      </c>
      <c r="Y53" s="220" t="str">
        <f t="shared" si="15"/>
        <v>Slough</v>
      </c>
      <c r="Z53" s="86">
        <v>14</v>
      </c>
      <c r="AA53" s="221">
        <f>IF(H21&gt;0,IDACI!D20,0)</f>
        <v>34703</v>
      </c>
      <c r="AB53" s="221">
        <f>IF(H21&gt;0,IDACI!E20,0)</f>
        <v>6767.085</v>
      </c>
      <c r="AC53" s="100"/>
      <c r="AD53" s="100"/>
      <c r="AE53" s="100"/>
      <c r="AF53" s="100"/>
      <c r="AG53" s="100"/>
      <c r="AH53" s="100"/>
      <c r="AI53" s="363" t="b">
        <v>1</v>
      </c>
      <c r="AJ53" s="240" t="s">
        <v>93</v>
      </c>
      <c r="AK53" s="138" t="str">
        <f t="shared" si="12"/>
        <v>Somerset</v>
      </c>
      <c r="AL53" s="201">
        <f t="shared" si="13"/>
        <v>143.56617647058823</v>
      </c>
      <c r="AM53" s="201">
        <f t="shared" si="13"/>
        <v>193.01470588235296</v>
      </c>
      <c r="AN53" s="201">
        <f t="shared" si="13"/>
        <v>138.4756657483928</v>
      </c>
      <c r="AO53" s="201">
        <f t="shared" si="13"/>
        <v>90.201465201465197</v>
      </c>
      <c r="AP53" s="201">
        <f t="shared" si="13"/>
        <v>86.633776229515675</v>
      </c>
      <c r="AQ53" s="202">
        <f t="shared" si="16"/>
        <v>14.8</v>
      </c>
      <c r="AR53" s="467">
        <f t="shared" si="14"/>
        <v>0.25316045380875202</v>
      </c>
      <c r="AS53" s="467">
        <f t="shared" si="14"/>
        <v>0.28618152085036797</v>
      </c>
      <c r="AT53" s="467">
        <f t="shared" si="14"/>
        <v>0.26971919155786045</v>
      </c>
      <c r="AU53" s="467">
        <f t="shared" si="14"/>
        <v>0.23832567142511493</v>
      </c>
      <c r="AV53" s="467">
        <f t="shared" si="14"/>
        <v>0.19886958342055683</v>
      </c>
    </row>
    <row r="54" spans="1:48" ht="14.25" customHeight="1" x14ac:dyDescent="0.2">
      <c r="A54" s="171"/>
      <c r="B54" s="427"/>
      <c r="C54" s="427"/>
      <c r="D54" s="88"/>
      <c r="E54" s="88"/>
      <c r="F54" s="88"/>
      <c r="G54" s="88"/>
      <c r="H54" s="88"/>
      <c r="I54" s="88"/>
      <c r="J54" s="42"/>
      <c r="K54" s="44"/>
      <c r="L54" s="44"/>
      <c r="M54" s="44"/>
      <c r="N54" s="44"/>
      <c r="O54" s="37"/>
      <c r="P54" s="37"/>
      <c r="Q54" s="37"/>
      <c r="R54" s="37"/>
      <c r="S54" s="37"/>
      <c r="T54" s="37"/>
      <c r="U54" s="170"/>
      <c r="V54" s="189"/>
      <c r="W54" s="384"/>
      <c r="X54" s="402">
        <v>14</v>
      </c>
      <c r="Y54" s="220" t="str">
        <f t="shared" si="15"/>
        <v>Somerset</v>
      </c>
      <c r="Z54" s="86">
        <v>15</v>
      </c>
      <c r="AA54" s="221">
        <f>IF(H22&gt;0,IDACI!D21,0)</f>
        <v>94797</v>
      </c>
      <c r="AB54" s="221">
        <f>IF(H22&gt;0,IDACI!E21,0)</f>
        <v>14029.956000000002</v>
      </c>
      <c r="AC54" s="100"/>
      <c r="AD54" s="100"/>
      <c r="AE54" s="100"/>
      <c r="AF54" s="100"/>
      <c r="AG54" s="100"/>
      <c r="AH54" s="100"/>
      <c r="AI54" s="363" t="b">
        <v>1</v>
      </c>
      <c r="AJ54" s="240" t="s">
        <v>17</v>
      </c>
      <c r="AK54" s="138" t="str">
        <f t="shared" si="12"/>
        <v>Southampton</v>
      </c>
      <c r="AL54" s="201">
        <f t="shared" si="13"/>
        <v>251.18279569892474</v>
      </c>
      <c r="AM54" s="201">
        <f t="shared" si="13"/>
        <v>235.0210970464135</v>
      </c>
      <c r="AN54" s="201">
        <f t="shared" si="13"/>
        <v>455.5555555555556</v>
      </c>
      <c r="AO54" s="201">
        <f t="shared" si="13"/>
        <v>160.5691056910569</v>
      </c>
      <c r="AP54" s="201">
        <f t="shared" si="13"/>
        <v>162.3213963648023</v>
      </c>
      <c r="AQ54" s="202">
        <f t="shared" si="16"/>
        <v>25</v>
      </c>
      <c r="AR54" s="467">
        <f t="shared" si="14"/>
        <v>0.30559916274201987</v>
      </c>
      <c r="AS54" s="467">
        <f t="shared" si="14"/>
        <v>0.32094497263036587</v>
      </c>
      <c r="AT54" s="467">
        <f t="shared" si="14"/>
        <v>0.34555954424847823</v>
      </c>
      <c r="AU54" s="467">
        <f t="shared" si="14"/>
        <v>0.19193391642371235</v>
      </c>
      <c r="AV54" s="467">
        <f t="shared" si="14"/>
        <v>0.26609724047306177</v>
      </c>
    </row>
    <row r="55" spans="1:48" ht="14.25" customHeight="1" x14ac:dyDescent="0.2">
      <c r="A55" s="171"/>
      <c r="B55" s="427"/>
      <c r="C55" s="427"/>
      <c r="D55" s="88"/>
      <c r="E55" s="88"/>
      <c r="F55" s="88"/>
      <c r="G55" s="88"/>
      <c r="H55" s="88"/>
      <c r="I55" s="88"/>
      <c r="J55" s="42"/>
      <c r="K55" s="44"/>
      <c r="L55" s="44"/>
      <c r="M55" s="44"/>
      <c r="N55" s="44"/>
      <c r="O55" s="37"/>
      <c r="P55" s="37"/>
      <c r="Q55" s="37"/>
      <c r="R55" s="37"/>
      <c r="S55" s="37"/>
      <c r="T55" s="37"/>
      <c r="U55" s="170"/>
      <c r="V55" s="189"/>
      <c r="W55" s="384"/>
      <c r="X55" s="402">
        <v>15</v>
      </c>
      <c r="Y55" s="220" t="str">
        <f t="shared" si="15"/>
        <v>Southampton</v>
      </c>
      <c r="Z55" s="86">
        <v>16</v>
      </c>
      <c r="AA55" s="221">
        <f>IF(H23&gt;0,IDACI!D22,0)</f>
        <v>42079</v>
      </c>
      <c r="AB55" s="221">
        <f>IF(H23&gt;0,IDACI!E22,0)</f>
        <v>10519.75</v>
      </c>
      <c r="AC55" s="100"/>
      <c r="AD55" s="100"/>
      <c r="AE55" s="100"/>
      <c r="AF55" s="100"/>
      <c r="AG55" s="100"/>
      <c r="AH55" s="100"/>
      <c r="AI55" s="363" t="b">
        <v>1</v>
      </c>
      <c r="AJ55" s="240" t="s">
        <v>8</v>
      </c>
      <c r="AK55" s="138" t="str">
        <f t="shared" si="12"/>
        <v>Surrey</v>
      </c>
      <c r="AL55" s="201">
        <f t="shared" si="13"/>
        <v>155.56891025641025</v>
      </c>
      <c r="AM55" s="201">
        <f t="shared" si="13"/>
        <v>153.61111111111111</v>
      </c>
      <c r="AN55" s="201">
        <f t="shared" si="13"/>
        <v>99.410840534171143</v>
      </c>
      <c r="AO55" s="201">
        <f t="shared" si="13"/>
        <v>110.7644305772231</v>
      </c>
      <c r="AP55" s="201">
        <f t="shared" si="13"/>
        <v>111.81510353321828</v>
      </c>
      <c r="AQ55" s="202">
        <f t="shared" si="16"/>
        <v>9.7000000000000011</v>
      </c>
      <c r="AR55" s="467">
        <f t="shared" si="14"/>
        <v>0.33097511080804637</v>
      </c>
      <c r="AS55" s="467">
        <f t="shared" si="14"/>
        <v>0.32871942934782611</v>
      </c>
      <c r="AT55" s="467">
        <f t="shared" si="14"/>
        <v>0.25363262851989149</v>
      </c>
      <c r="AU55" s="467">
        <f t="shared" si="14"/>
        <v>0.24133242692046228</v>
      </c>
      <c r="AV55" s="467">
        <f t="shared" si="14"/>
        <v>0.24796643548248995</v>
      </c>
    </row>
    <row r="56" spans="1:48" ht="14.25" customHeight="1" x14ac:dyDescent="0.2">
      <c r="A56" s="366"/>
      <c r="B56" s="427"/>
      <c r="C56" s="427"/>
      <c r="D56" s="88"/>
      <c r="E56" s="88"/>
      <c r="F56" s="88"/>
      <c r="G56" s="88"/>
      <c r="H56" s="88"/>
      <c r="I56" s="88"/>
      <c r="J56" s="42"/>
      <c r="K56" s="44"/>
      <c r="L56" s="44"/>
      <c r="M56" s="44"/>
      <c r="N56" s="44"/>
      <c r="O56" s="37"/>
      <c r="P56" s="37"/>
      <c r="Q56" s="37"/>
      <c r="R56" s="37"/>
      <c r="S56" s="37"/>
      <c r="T56" s="37"/>
      <c r="U56" s="170"/>
      <c r="V56" s="189"/>
      <c r="W56" s="384"/>
      <c r="X56" s="402">
        <v>16</v>
      </c>
      <c r="Y56" s="220" t="str">
        <f t="shared" si="15"/>
        <v>Surrey</v>
      </c>
      <c r="Z56" s="86">
        <v>17</v>
      </c>
      <c r="AA56" s="221">
        <f>IF(H24&gt;0,IDACI!D23,0)</f>
        <v>221989</v>
      </c>
      <c r="AB56" s="221">
        <f>IF(H24&gt;0,IDACI!E23,0)</f>
        <v>21532.933000000005</v>
      </c>
      <c r="AC56" s="100"/>
      <c r="AD56" s="100"/>
      <c r="AE56" s="100"/>
      <c r="AF56" s="100"/>
      <c r="AG56" s="100"/>
      <c r="AH56" s="100"/>
      <c r="AI56" s="363" t="b">
        <v>1</v>
      </c>
      <c r="AJ56" s="240" t="s">
        <v>123</v>
      </c>
      <c r="AK56" s="138" t="str">
        <f t="shared" si="12"/>
        <v>Swindon</v>
      </c>
      <c r="AL56" s="201">
        <f t="shared" si="13"/>
        <v>64.556962025316452</v>
      </c>
      <c r="AM56" s="201">
        <f t="shared" si="13"/>
        <v>113.15240083507308</v>
      </c>
      <c r="AN56" s="201">
        <f t="shared" si="13"/>
        <v>109.25925925925928</v>
      </c>
      <c r="AO56" s="201">
        <f t="shared" si="13"/>
        <v>193.67346938775509</v>
      </c>
      <c r="AP56" s="201">
        <f t="shared" si="13"/>
        <v>162.54902753629051</v>
      </c>
      <c r="AQ56" s="202">
        <f t="shared" si="16"/>
        <v>17.2</v>
      </c>
      <c r="AR56" s="467">
        <f t="shared" ref="AR56:AV63" si="17">VLOOKUP($AK56,$B$110:$H$133,AR$36,FALSE)</f>
        <v>0.1875</v>
      </c>
      <c r="AS56" s="467">
        <f t="shared" si="17"/>
        <v>0.24046140195208518</v>
      </c>
      <c r="AT56" s="467">
        <f t="shared" si="17"/>
        <v>0.20037735849056609</v>
      </c>
      <c r="AU56" s="467">
        <f t="shared" si="17"/>
        <v>0.27870778267254037</v>
      </c>
      <c r="AV56" s="467">
        <f t="shared" si="17"/>
        <v>0.26613704071499505</v>
      </c>
    </row>
    <row r="57" spans="1:48" ht="14.25" customHeight="1" x14ac:dyDescent="0.2">
      <c r="A57" s="366"/>
      <c r="B57" s="427"/>
      <c r="C57" s="427"/>
      <c r="D57" s="88"/>
      <c r="E57" s="88"/>
      <c r="F57" s="88"/>
      <c r="G57" s="88"/>
      <c r="H57" s="88"/>
      <c r="I57" s="88"/>
      <c r="J57" s="42"/>
      <c r="K57" s="44"/>
      <c r="L57" s="44"/>
      <c r="M57" s="44"/>
      <c r="N57" s="44"/>
      <c r="O57" s="37"/>
      <c r="P57" s="37"/>
      <c r="Q57" s="37"/>
      <c r="R57" s="37"/>
      <c r="S57" s="37"/>
      <c r="T57" s="37"/>
      <c r="U57" s="170"/>
      <c r="V57" s="189"/>
      <c r="W57" s="384"/>
      <c r="X57" s="402">
        <v>17</v>
      </c>
      <c r="Y57" s="220" t="str">
        <f t="shared" si="15"/>
        <v>Swindon</v>
      </c>
      <c r="Z57" s="86">
        <v>18</v>
      </c>
      <c r="AA57" s="221">
        <f>IF(H25&gt;0,IDACI!D24,0)</f>
        <v>42184</v>
      </c>
      <c r="AB57" s="221">
        <f>IF(H25&gt;0,IDACI!E24,0)</f>
        <v>7255.6479999999992</v>
      </c>
      <c r="AC57" s="100"/>
      <c r="AD57" s="100"/>
      <c r="AE57" s="100"/>
      <c r="AF57" s="100"/>
      <c r="AG57" s="100"/>
      <c r="AH57" s="100"/>
      <c r="AI57" s="363" t="b">
        <v>1</v>
      </c>
      <c r="AJ57" s="240" t="s">
        <v>124</v>
      </c>
      <c r="AK57" s="138" t="str">
        <f t="shared" si="12"/>
        <v>Torbay</v>
      </c>
      <c r="AL57" s="201">
        <f t="shared" si="13"/>
        <v>232.53012048192772</v>
      </c>
      <c r="AM57" s="201">
        <f t="shared" si="13"/>
        <v>202.41935483870967</v>
      </c>
      <c r="AN57" s="201">
        <f t="shared" si="13"/>
        <v>211.95219123505979</v>
      </c>
      <c r="AO57" s="201">
        <f t="shared" si="13"/>
        <v>227.77777777777783</v>
      </c>
      <c r="AP57" s="201">
        <f t="shared" si="13"/>
        <v>172.23032357230127</v>
      </c>
      <c r="AQ57" s="202">
        <f t="shared" si="16"/>
        <v>24.1</v>
      </c>
      <c r="AR57" s="467">
        <f t="shared" si="17"/>
        <v>0.29435688866293847</v>
      </c>
      <c r="AS57" s="467">
        <f t="shared" si="17"/>
        <v>0.2084717607973422</v>
      </c>
      <c r="AT57" s="467">
        <f t="shared" si="17"/>
        <v>0.24929709465791941</v>
      </c>
      <c r="AU57" s="467">
        <f t="shared" si="17"/>
        <v>0.28873239436619724</v>
      </c>
      <c r="AV57" s="467">
        <f t="shared" si="17"/>
        <v>0.27042079207920794</v>
      </c>
    </row>
    <row r="58" spans="1:48" ht="14.25" customHeight="1" x14ac:dyDescent="0.2">
      <c r="A58" s="171"/>
      <c r="B58" s="427"/>
      <c r="C58" s="427"/>
      <c r="D58" s="88"/>
      <c r="E58" s="88"/>
      <c r="F58" s="88"/>
      <c r="G58" s="88"/>
      <c r="H58" s="88"/>
      <c r="I58" s="88"/>
      <c r="J58" s="42"/>
      <c r="K58" s="44"/>
      <c r="L58" s="44"/>
      <c r="M58" s="44"/>
      <c r="N58" s="44"/>
      <c r="O58" s="37"/>
      <c r="P58" s="37"/>
      <c r="Q58" s="37"/>
      <c r="R58" s="37"/>
      <c r="S58" s="37"/>
      <c r="T58" s="37"/>
      <c r="U58" s="170"/>
      <c r="V58" s="189"/>
      <c r="W58" s="384"/>
      <c r="X58" s="402">
        <v>18</v>
      </c>
      <c r="Y58" s="220" t="str">
        <f t="shared" si="15"/>
        <v>Torbay</v>
      </c>
      <c r="Z58" s="86">
        <v>19</v>
      </c>
      <c r="AA58" s="221">
        <f>IF(H26&gt;0,IDACI!D25,0)</f>
        <v>21714</v>
      </c>
      <c r="AB58" s="221">
        <f>IF(H26&gt;0,IDACI!E25,0)</f>
        <v>5233.0740000000005</v>
      </c>
      <c r="AC58" s="100"/>
      <c r="AD58" s="100"/>
      <c r="AE58" s="100"/>
      <c r="AF58" s="100"/>
      <c r="AG58" s="100"/>
      <c r="AH58" s="100"/>
      <c r="AI58" s="363" t="b">
        <v>1</v>
      </c>
      <c r="AJ58" s="240" t="s">
        <v>18</v>
      </c>
      <c r="AK58" s="138" t="str">
        <f t="shared" si="12"/>
        <v>West Berkshire</v>
      </c>
      <c r="AL58" s="201">
        <f t="shared" si="13"/>
        <v>53.203342618384404</v>
      </c>
      <c r="AM58" s="201">
        <f t="shared" si="13"/>
        <v>77.310924369747895</v>
      </c>
      <c r="AN58" s="201">
        <f t="shared" si="13"/>
        <v>85.112359550561791</v>
      </c>
      <c r="AO58" s="201">
        <f t="shared" si="13"/>
        <v>61.344537815126053</v>
      </c>
      <c r="AP58" s="201">
        <f t="shared" si="13"/>
        <v>108.5413709610086</v>
      </c>
      <c r="AQ58" s="202">
        <f t="shared" si="16"/>
        <v>10.4</v>
      </c>
      <c r="AR58" s="467">
        <f t="shared" si="17"/>
        <v>0.18260038240917781</v>
      </c>
      <c r="AS58" s="467">
        <f t="shared" si="17"/>
        <v>0.22204344328238135</v>
      </c>
      <c r="AT58" s="467">
        <f t="shared" si="17"/>
        <v>0.24066719618745036</v>
      </c>
      <c r="AU58" s="467">
        <f t="shared" si="17"/>
        <v>0.16043956043956045</v>
      </c>
      <c r="AV58" s="467">
        <f t="shared" si="17"/>
        <v>0.2360774818401937</v>
      </c>
    </row>
    <row r="59" spans="1:48" ht="14.25" customHeight="1" x14ac:dyDescent="0.2">
      <c r="A59" s="171"/>
      <c r="B59" s="427"/>
      <c r="C59" s="427"/>
      <c r="D59" s="88"/>
      <c r="E59" s="88"/>
      <c r="F59" s="88"/>
      <c r="G59" s="88"/>
      <c r="H59" s="88"/>
      <c r="I59" s="88"/>
      <c r="J59" s="42"/>
      <c r="K59" s="44"/>
      <c r="L59" s="44"/>
      <c r="M59" s="44"/>
      <c r="N59" s="44"/>
      <c r="O59" s="37"/>
      <c r="P59" s="37"/>
      <c r="Q59" s="37"/>
      <c r="R59" s="37"/>
      <c r="S59" s="37"/>
      <c r="T59" s="37"/>
      <c r="U59" s="170"/>
      <c r="V59" s="189"/>
      <c r="W59" s="384"/>
      <c r="X59" s="402">
        <v>19</v>
      </c>
      <c r="Y59" s="220" t="str">
        <f t="shared" si="15"/>
        <v>West Berkshire</v>
      </c>
      <c r="Z59" s="86">
        <v>20</v>
      </c>
      <c r="AA59" s="221">
        <f>IF(H27&gt;0,IDACI!D26,0)</f>
        <v>31302</v>
      </c>
      <c r="AB59" s="221">
        <f>IF(H27&gt;0,IDACI!E26,0)</f>
        <v>3255.4080000000004</v>
      </c>
      <c r="AC59" s="100"/>
      <c r="AD59" s="100"/>
      <c r="AE59" s="100"/>
      <c r="AF59" s="100"/>
      <c r="AG59" s="100"/>
      <c r="AH59" s="100"/>
      <c r="AI59" s="363" t="b">
        <v>1</v>
      </c>
      <c r="AJ59" s="240" t="s">
        <v>6</v>
      </c>
      <c r="AK59" s="138" t="str">
        <f t="shared" si="12"/>
        <v>West Sussex</v>
      </c>
      <c r="AL59" s="201">
        <f t="shared" si="13"/>
        <v>119.44444444444446</v>
      </c>
      <c r="AM59" s="201">
        <f t="shared" si="13"/>
        <v>95.928143712574851</v>
      </c>
      <c r="AN59" s="201">
        <f t="shared" si="13"/>
        <v>89.040284360189588</v>
      </c>
      <c r="AO59" s="201">
        <f t="shared" si="13"/>
        <v>116.60798122065709</v>
      </c>
      <c r="AP59" s="201">
        <f t="shared" si="13"/>
        <v>128.60893916546829</v>
      </c>
      <c r="AQ59" s="202">
        <f t="shared" si="16"/>
        <v>12.9</v>
      </c>
      <c r="AR59" s="467">
        <f t="shared" si="17"/>
        <v>0.26933551198257083</v>
      </c>
      <c r="AS59" s="467">
        <f t="shared" si="17"/>
        <v>0.2425435276305829</v>
      </c>
      <c r="AT59" s="467">
        <f t="shared" si="17"/>
        <v>0.21729073297672405</v>
      </c>
      <c r="AU59" s="467">
        <f t="shared" si="17"/>
        <v>0.24389345771449578</v>
      </c>
      <c r="AV59" s="467">
        <f t="shared" si="17"/>
        <v>0.25271708042558061</v>
      </c>
    </row>
    <row r="60" spans="1:48" s="124" customFormat="1" ht="14.25" customHeight="1" x14ac:dyDescent="0.2">
      <c r="A60" s="171"/>
      <c r="B60" s="427"/>
      <c r="C60" s="427"/>
      <c r="D60" s="88"/>
      <c r="E60" s="88"/>
      <c r="F60" s="88"/>
      <c r="G60" s="88"/>
      <c r="H60" s="88"/>
      <c r="I60" s="88"/>
      <c r="J60" s="42"/>
      <c r="K60" s="44"/>
      <c r="L60" s="44"/>
      <c r="M60" s="44"/>
      <c r="N60" s="44"/>
      <c r="O60" s="37"/>
      <c r="P60" s="37"/>
      <c r="Q60" s="37"/>
      <c r="R60" s="37"/>
      <c r="S60" s="37"/>
      <c r="T60" s="37"/>
      <c r="U60" s="170"/>
      <c r="V60" s="189"/>
      <c r="W60" s="384"/>
      <c r="X60" s="402">
        <v>20</v>
      </c>
      <c r="Y60" s="220" t="str">
        <f t="shared" si="15"/>
        <v>West Sussex</v>
      </c>
      <c r="Z60" s="86">
        <v>21</v>
      </c>
      <c r="AA60" s="221">
        <f>IF(H28&gt;0,IDACI!D27,0)</f>
        <v>146958</v>
      </c>
      <c r="AB60" s="221">
        <f>IF(H28&gt;0,IDACI!E27,0)</f>
        <v>18957.582000000002</v>
      </c>
      <c r="AC60" s="100"/>
      <c r="AD60" s="100"/>
      <c r="AE60" s="100"/>
      <c r="AF60" s="100"/>
      <c r="AG60" s="100"/>
      <c r="AH60" s="100"/>
      <c r="AI60" s="363" t="b">
        <v>1</v>
      </c>
      <c r="AJ60" s="240" t="s">
        <v>46</v>
      </c>
      <c r="AK60" s="138" t="str">
        <f t="shared" si="12"/>
        <v>Windsor &amp; Maidenhead</v>
      </c>
      <c r="AL60" s="201">
        <f t="shared" si="13"/>
        <v>56.193353474320247</v>
      </c>
      <c r="AM60" s="201">
        <f t="shared" si="13"/>
        <v>61.861861861861861</v>
      </c>
      <c r="AN60" s="201">
        <f t="shared" si="13"/>
        <v>56.287425149700624</v>
      </c>
      <c r="AO60" s="201">
        <f t="shared" si="13"/>
        <v>57.270029673590507</v>
      </c>
      <c r="AP60" s="201">
        <f t="shared" si="13"/>
        <v>34.234550561797754</v>
      </c>
      <c r="AQ60" s="202">
        <f t="shared" si="16"/>
        <v>8.4</v>
      </c>
      <c r="AR60" s="467">
        <f t="shared" si="17"/>
        <v>0.17816091954022989</v>
      </c>
      <c r="AS60" s="467">
        <f t="shared" si="17"/>
        <v>0.19750719079578141</v>
      </c>
      <c r="AT60" s="467">
        <f t="shared" si="17"/>
        <v>0.17938931297709931</v>
      </c>
      <c r="AU60" s="467">
        <f t="shared" si="17"/>
        <v>0.17309417040358743</v>
      </c>
      <c r="AV60" s="467">
        <f t="shared" si="17"/>
        <v>0.11794354838709678</v>
      </c>
    </row>
    <row r="61" spans="1:48" s="124" customFormat="1" ht="14.25" customHeight="1" x14ac:dyDescent="0.2">
      <c r="A61" s="171"/>
      <c r="B61" s="427"/>
      <c r="C61" s="427"/>
      <c r="D61" s="88"/>
      <c r="E61" s="88"/>
      <c r="F61" s="88"/>
      <c r="G61" s="88"/>
      <c r="H61" s="88"/>
      <c r="I61" s="88"/>
      <c r="J61" s="42"/>
      <c r="K61" s="44"/>
      <c r="L61" s="44"/>
      <c r="M61" s="44"/>
      <c r="N61" s="44"/>
      <c r="O61" s="37"/>
      <c r="P61" s="37"/>
      <c r="Q61" s="37"/>
      <c r="R61" s="37"/>
      <c r="S61" s="37"/>
      <c r="T61" s="37"/>
      <c r="U61" s="170"/>
      <c r="V61" s="189"/>
      <c r="W61" s="384"/>
      <c r="X61" s="402">
        <v>21</v>
      </c>
      <c r="Y61" s="220" t="str">
        <f t="shared" si="15"/>
        <v>Windsor &amp; Maidenhead</v>
      </c>
      <c r="Z61" s="86">
        <v>22</v>
      </c>
      <c r="AA61" s="221">
        <f>IF(H29&gt;0,IDACI!D28,0)</f>
        <v>29154</v>
      </c>
      <c r="AB61" s="221">
        <f>IF(H29&gt;0,IDACI!E28,0)</f>
        <v>2448.9360000000001</v>
      </c>
      <c r="AC61" s="100"/>
      <c r="AD61" s="100"/>
      <c r="AE61" s="100"/>
      <c r="AF61" s="100"/>
      <c r="AG61" s="100"/>
      <c r="AH61" s="100"/>
      <c r="AI61" s="363" t="b">
        <v>1</v>
      </c>
      <c r="AJ61" s="240" t="s">
        <v>19</v>
      </c>
      <c r="AK61" s="138" t="str">
        <f t="shared" si="12"/>
        <v>Wokingham</v>
      </c>
      <c r="AL61" s="201">
        <f t="shared" si="13"/>
        <v>73.184357541899445</v>
      </c>
      <c r="AM61" s="201">
        <f t="shared" si="13"/>
        <v>105.24861878453039</v>
      </c>
      <c r="AN61" s="201">
        <f t="shared" si="13"/>
        <v>70.189701897018992</v>
      </c>
      <c r="AO61" s="201">
        <f t="shared" si="13"/>
        <v>52.278820375335123</v>
      </c>
      <c r="AP61" s="201">
        <f t="shared" si="13"/>
        <v>44.714484862831746</v>
      </c>
      <c r="AQ61" s="202">
        <f t="shared" si="16"/>
        <v>6.8000000000000007</v>
      </c>
      <c r="AR61" s="467">
        <f t="shared" si="17"/>
        <v>0.22962313759859773</v>
      </c>
      <c r="AS61" s="467">
        <f t="shared" si="17"/>
        <v>0.2690677966101695</v>
      </c>
      <c r="AT61" s="467">
        <f t="shared" si="17"/>
        <v>0.26161616161616169</v>
      </c>
      <c r="AU61" s="467">
        <f t="shared" si="17"/>
        <v>0.17241379310344829</v>
      </c>
      <c r="AV61" s="467">
        <f t="shared" si="17"/>
        <v>0.1874310915104741</v>
      </c>
    </row>
    <row r="62" spans="1:48" s="124" customFormat="1" ht="14.25" customHeight="1" x14ac:dyDescent="0.2">
      <c r="A62" s="171"/>
      <c r="B62" s="427"/>
      <c r="C62" s="427"/>
      <c r="D62" s="88"/>
      <c r="E62" s="88"/>
      <c r="F62" s="88"/>
      <c r="G62" s="88"/>
      <c r="H62" s="88"/>
      <c r="I62" s="88"/>
      <c r="J62" s="42"/>
      <c r="K62" s="44"/>
      <c r="L62" s="44"/>
      <c r="M62" s="44"/>
      <c r="N62" s="44"/>
      <c r="O62" s="37"/>
      <c r="P62" s="37"/>
      <c r="Q62" s="37"/>
      <c r="R62" s="37"/>
      <c r="S62" s="37"/>
      <c r="T62" s="37"/>
      <c r="U62" s="170"/>
      <c r="V62" s="189"/>
      <c r="W62" s="384"/>
      <c r="X62" s="402">
        <v>22</v>
      </c>
      <c r="Y62" s="220" t="str">
        <f t="shared" si="15"/>
        <v>Wokingham</v>
      </c>
      <c r="Z62" s="86">
        <v>23</v>
      </c>
      <c r="AA62" s="221">
        <f>IF(H30&gt;0,IDACI!D29,0)</f>
        <v>31967</v>
      </c>
      <c r="AB62" s="221">
        <f>IF(H30&gt;0,IDACI!E29,0)</f>
        <v>2173.7560000000003</v>
      </c>
      <c r="AC62" s="100"/>
      <c r="AD62" s="100"/>
      <c r="AE62" s="100"/>
      <c r="AF62" s="100"/>
      <c r="AG62" s="100"/>
      <c r="AH62" s="100"/>
      <c r="AI62" s="363" t="b">
        <v>1</v>
      </c>
      <c r="AJ62" s="240" t="s">
        <v>69</v>
      </c>
      <c r="AK62" s="138" t="str">
        <f t="shared" si="12"/>
        <v>South East</v>
      </c>
      <c r="AL62" s="201">
        <f t="shared" si="13"/>
        <v>154.40076906643881</v>
      </c>
      <c r="AM62" s="201">
        <f t="shared" si="13"/>
        <v>152.78248887004452</v>
      </c>
      <c r="AN62" s="201">
        <f t="shared" si="13"/>
        <v>140.90431677344813</v>
      </c>
      <c r="AO62" s="201">
        <f t="shared" si="13"/>
        <v>119.68614775037797</v>
      </c>
      <c r="AP62" s="201">
        <f t="shared" si="13"/>
        <v>142.20514971862613</v>
      </c>
      <c r="AQ62" s="202">
        <f t="shared" si="16"/>
        <v>14.45223640702325</v>
      </c>
      <c r="AR62" s="467">
        <f t="shared" si="17"/>
        <v>0.30010484465344173</v>
      </c>
      <c r="AS62" s="467">
        <f t="shared" si="17"/>
        <v>0.28091289137489162</v>
      </c>
      <c r="AT62" s="467">
        <f t="shared" si="17"/>
        <v>0.27681657329742992</v>
      </c>
      <c r="AU62" s="467">
        <f t="shared" si="17"/>
        <v>0.23483259853312735</v>
      </c>
      <c r="AV62" s="467">
        <f t="shared" si="17"/>
        <v>0.25663741598207618</v>
      </c>
    </row>
    <row r="63" spans="1:48" s="124" customFormat="1" ht="14.25" customHeight="1" x14ac:dyDescent="0.2">
      <c r="A63" s="171"/>
      <c r="B63" s="427"/>
      <c r="C63" s="427"/>
      <c r="D63" s="88"/>
      <c r="E63" s="88"/>
      <c r="F63" s="88"/>
      <c r="G63" s="88"/>
      <c r="H63" s="88"/>
      <c r="I63" s="88"/>
      <c r="J63" s="42"/>
      <c r="K63" s="37"/>
      <c r="L63" s="163"/>
      <c r="M63" s="868" t="s">
        <v>67</v>
      </c>
      <c r="N63" s="869"/>
      <c r="O63" s="870"/>
      <c r="P63" s="485"/>
      <c r="Q63" s="871" t="s">
        <v>103</v>
      </c>
      <c r="R63" s="872"/>
      <c r="S63" s="872"/>
      <c r="T63" s="873"/>
      <c r="U63" s="170"/>
      <c r="V63" s="189"/>
      <c r="W63" s="384"/>
      <c r="X63" s="402">
        <v>23</v>
      </c>
      <c r="Y63" s="220" t="str">
        <f t="shared" si="15"/>
        <v>South East</v>
      </c>
      <c r="Z63" s="86">
        <v>24</v>
      </c>
      <c r="AA63" s="77">
        <f>SUM(AA55:AA56,AA41:AA53,AA59:AA62)</f>
        <v>1662421</v>
      </c>
      <c r="AB63" s="77">
        <f>SUM(AB55:AB56,AB41:AB53,AB59:AB62)</f>
        <v>240257.01299999995</v>
      </c>
      <c r="AC63" s="100"/>
      <c r="AD63" s="100"/>
      <c r="AE63" s="100"/>
      <c r="AF63" s="100"/>
      <c r="AG63" s="100"/>
      <c r="AH63" s="100"/>
      <c r="AI63" s="363" t="b">
        <v>1</v>
      </c>
      <c r="AJ63" s="240" t="s">
        <v>138</v>
      </c>
      <c r="AK63" s="138" t="str">
        <f t="shared" si="12"/>
        <v>England</v>
      </c>
      <c r="AL63" s="201">
        <f>VLOOKUP($AK63,$B$9:$O$32,AL$36,FALSE)</f>
        <v>129.5898223294582</v>
      </c>
      <c r="AM63" s="201">
        <f t="shared" ref="AM63:AP63" si="18">VLOOKUP($AK63,$B$9:$O$32,AM$36,FALSE)</f>
        <v>134.15919643868315</v>
      </c>
      <c r="AN63" s="201">
        <f t="shared" si="18"/>
        <v>131.47338181629959</v>
      </c>
      <c r="AO63" s="201">
        <f t="shared" si="18"/>
        <v>118.77135443872615</v>
      </c>
      <c r="AP63" s="201">
        <f t="shared" si="18"/>
        <v>120.11597181805739</v>
      </c>
      <c r="AQ63" s="202" t="e">
        <f t="shared" si="16"/>
        <v>#N/A</v>
      </c>
      <c r="AR63" s="467">
        <f t="shared" si="17"/>
        <v>0.24886267902274642</v>
      </c>
      <c r="AS63" s="467">
        <f t="shared" si="17"/>
        <v>0.23411371237458195</v>
      </c>
      <c r="AT63" s="467">
        <f t="shared" si="17"/>
        <v>0.23977344241661422</v>
      </c>
      <c r="AU63" s="467">
        <f t="shared" si="17"/>
        <v>0.22318052359727741</v>
      </c>
      <c r="AV63" s="467">
        <f t="shared" si="17"/>
        <v>0.21909242865102457</v>
      </c>
    </row>
    <row r="64" spans="1:48" s="124" customFormat="1" ht="11.25" customHeight="1" x14ac:dyDescent="0.2">
      <c r="A64" s="171"/>
      <c r="B64" s="427"/>
      <c r="C64" s="427"/>
      <c r="D64" s="88"/>
      <c r="E64" s="88"/>
      <c r="F64" s="88"/>
      <c r="G64" s="88"/>
      <c r="H64" s="88"/>
      <c r="I64" s="88"/>
      <c r="J64" s="42"/>
      <c r="K64" s="37"/>
      <c r="L64" s="164"/>
      <c r="M64" s="871" t="str">
        <f>Z4</f>
        <v>Selected LA- (None)</v>
      </c>
      <c r="N64" s="872"/>
      <c r="O64" s="872"/>
      <c r="P64" s="873"/>
      <c r="Q64" s="876"/>
      <c r="R64" s="877"/>
      <c r="S64" s="878" t="s">
        <v>188</v>
      </c>
      <c r="T64" s="879"/>
      <c r="U64" s="170"/>
      <c r="V64" s="189"/>
      <c r="W64" s="205"/>
      <c r="X64" s="402">
        <v>24</v>
      </c>
      <c r="Y64" s="220" t="str">
        <f t="shared" si="15"/>
        <v>England</v>
      </c>
      <c r="Z64" s="86">
        <v>25</v>
      </c>
      <c r="AA64" s="221">
        <f>IF(H32&gt;0,IDACI!D31,0)</f>
        <v>10130158</v>
      </c>
      <c r="AB64" s="221">
        <f>IF(H32&gt;0,IDACI!E31,0)</f>
        <v>2016166</v>
      </c>
      <c r="AC64" s="100"/>
      <c r="AD64" s="100"/>
      <c r="AE64" s="100"/>
      <c r="AF64" s="100"/>
      <c r="AG64" s="100"/>
      <c r="AH64" s="100"/>
      <c r="AI64" s="100"/>
      <c r="AJ64" s="241"/>
      <c r="AK64" s="116" t="str">
        <f>Z4</f>
        <v>Selected LA- (None)</v>
      </c>
      <c r="AL64" s="203" t="e">
        <f>VLOOKUP($Y4,$B$9:$O$31,AL$36,FALSE)</f>
        <v>#N/A</v>
      </c>
      <c r="AM64" s="203" t="e">
        <f>VLOOKUP($Y4,$B$9:$O$31,AM$36,FALSE)</f>
        <v>#N/A</v>
      </c>
      <c r="AN64" s="203" t="e">
        <f>VLOOKUP($Y4,$B$9:$O$31,AN$36,FALSE)</f>
        <v>#N/A</v>
      </c>
      <c r="AO64" s="203" t="e">
        <f>VLOOKUP($Y4,$B$9:$O$31,AO$36,FALSE)</f>
        <v>#N/A</v>
      </c>
      <c r="AP64" s="203" t="e">
        <f>VLOOKUP($Y4,$B$9:$O$31,AP$36,FALSE)</f>
        <v>#N/A</v>
      </c>
      <c r="AQ64" s="202" t="e">
        <f>VLOOKUP(Y4,$B$9:$T$31,17,FALSE)</f>
        <v>#N/A</v>
      </c>
      <c r="AR64" s="255" t="e">
        <f>VLOOKUP($Y$4,$B$110:$H$133,AR$36,FALSE)</f>
        <v>#N/A</v>
      </c>
      <c r="AS64" s="255" t="e">
        <f>VLOOKUP($Y$4,$B$110:$H$133,AS$36,FALSE)</f>
        <v>#N/A</v>
      </c>
      <c r="AT64" s="255" t="e">
        <f>VLOOKUP($Y$4,$B$110:$H$133,AT$36,FALSE)</f>
        <v>#N/A</v>
      </c>
      <c r="AU64" s="255" t="e">
        <f>VLOOKUP($Y$4,$B$110:$H$133,AU$36,FALSE)</f>
        <v>#N/A</v>
      </c>
      <c r="AV64" s="255" t="e">
        <f>VLOOKUP($Y$4,$B$110:$H$133,AV$36,FALSE)</f>
        <v>#N/A</v>
      </c>
    </row>
    <row r="65" spans="1:44" s="124" customFormat="1" ht="42" customHeight="1" x14ac:dyDescent="0.2">
      <c r="A65" s="171"/>
      <c r="B65" s="427"/>
      <c r="C65" s="427"/>
      <c r="D65" s="88"/>
      <c r="E65" s="88"/>
      <c r="F65" s="88"/>
      <c r="G65" s="88"/>
      <c r="H65" s="88"/>
      <c r="I65" s="88"/>
      <c r="J65" s="42"/>
      <c r="K65" s="37"/>
      <c r="L65" s="37"/>
      <c r="M65" s="37"/>
      <c r="N65" s="37"/>
      <c r="O65" s="37"/>
      <c r="P65" s="37"/>
      <c r="Q65" s="37"/>
      <c r="R65" s="37"/>
      <c r="S65" s="37"/>
      <c r="T65" s="37"/>
      <c r="U65" s="170"/>
      <c r="V65" s="189"/>
      <c r="W65" s="205"/>
      <c r="X65" s="212" t="s">
        <v>67</v>
      </c>
      <c r="Y65" s="223" t="s">
        <v>65</v>
      </c>
      <c r="Z65" s="212" t="s">
        <v>66</v>
      </c>
      <c r="AA65" s="224">
        <v>5</v>
      </c>
      <c r="AB65" s="242">
        <f>(AA65*Y66)+Z66</f>
        <v>95.158500000000004</v>
      </c>
      <c r="AC65" s="100"/>
      <c r="AD65" s="100"/>
      <c r="AE65" s="100"/>
      <c r="AF65" s="100"/>
      <c r="AG65" s="100"/>
      <c r="AH65" s="100"/>
      <c r="AI65" s="100"/>
      <c r="AJ65" s="241"/>
    </row>
    <row r="66" spans="1:44" s="138" customFormat="1" ht="41.25" customHeight="1" x14ac:dyDescent="0.2">
      <c r="A66" s="174"/>
      <c r="B66" s="162"/>
      <c r="C66" s="162"/>
      <c r="D66" s="162"/>
      <c r="E66" s="162"/>
      <c r="F66" s="162"/>
      <c r="G66" s="162"/>
      <c r="H66" s="162"/>
      <c r="I66" s="162"/>
      <c r="J66" s="152"/>
      <c r="K66" s="133"/>
      <c r="L66" s="133"/>
      <c r="M66" s="133"/>
      <c r="N66" s="133"/>
      <c r="O66" s="133"/>
      <c r="P66" s="133"/>
      <c r="Q66" s="133"/>
      <c r="R66" s="133"/>
      <c r="S66" s="133"/>
      <c r="T66" s="133"/>
      <c r="U66" s="175"/>
      <c r="V66" s="191"/>
      <c r="W66" s="208"/>
      <c r="X66" s="225" t="s">
        <v>243</v>
      </c>
      <c r="Y66" s="226">
        <v>5.3567</v>
      </c>
      <c r="Z66" s="227">
        <v>68.375</v>
      </c>
      <c r="AA66" s="107">
        <v>35</v>
      </c>
      <c r="AB66" s="228">
        <f>(AA66*Y66)+Z66</f>
        <v>255.8595</v>
      </c>
      <c r="AC66" s="101"/>
      <c r="AD66" s="101"/>
      <c r="AE66" s="101"/>
      <c r="AF66" s="101"/>
      <c r="AG66" s="101"/>
      <c r="AH66" s="101"/>
      <c r="AI66" s="239"/>
      <c r="AJ66" s="240"/>
    </row>
    <row r="67" spans="1:44" s="138" customFormat="1" ht="42" customHeight="1" x14ac:dyDescent="0.2">
      <c r="A67" s="174"/>
      <c r="B67" s="162"/>
      <c r="C67" s="162"/>
      <c r="D67" s="162"/>
      <c r="E67" s="162"/>
      <c r="F67" s="162"/>
      <c r="G67" s="162"/>
      <c r="H67" s="162"/>
      <c r="I67" s="162"/>
      <c r="J67" s="152"/>
      <c r="K67" s="133"/>
      <c r="L67" s="133"/>
      <c r="M67" s="133"/>
      <c r="N67" s="133"/>
      <c r="O67" s="133"/>
      <c r="P67" s="133"/>
      <c r="Q67" s="133"/>
      <c r="R67" s="133"/>
      <c r="S67" s="133"/>
      <c r="T67" s="133"/>
      <c r="U67" s="175"/>
      <c r="V67" s="191"/>
      <c r="W67" s="208"/>
      <c r="X67" s="212" t="s">
        <v>213</v>
      </c>
      <c r="Y67" s="223" t="s">
        <v>65</v>
      </c>
      <c r="Z67" s="212" t="s">
        <v>66</v>
      </c>
      <c r="AA67" s="224">
        <v>5</v>
      </c>
      <c r="AB67" s="242">
        <f>(AA67*Y68)+Z68</f>
        <v>86.405000000000001</v>
      </c>
      <c r="AC67" s="101"/>
      <c r="AD67" s="101"/>
      <c r="AE67" s="101"/>
      <c r="AF67" s="101"/>
      <c r="AG67" s="101"/>
      <c r="AH67" s="101"/>
      <c r="AI67" s="239"/>
      <c r="AJ67" s="240"/>
    </row>
    <row r="68" spans="1:44" ht="7.5" customHeight="1" x14ac:dyDescent="0.2">
      <c r="A68" s="171"/>
      <c r="B68" s="47"/>
      <c r="C68" s="47"/>
      <c r="D68" s="46"/>
      <c r="E68" s="46"/>
      <c r="F68" s="46"/>
      <c r="G68" s="46"/>
      <c r="H68" s="46"/>
      <c r="I68" s="46"/>
      <c r="J68" s="42"/>
      <c r="K68" s="48"/>
      <c r="L68" s="48"/>
      <c r="M68" s="48"/>
      <c r="N68" s="48"/>
      <c r="O68" s="48"/>
      <c r="P68" s="48"/>
      <c r="Q68" s="48"/>
      <c r="R68" s="48"/>
      <c r="S68" s="48"/>
      <c r="T68" s="49"/>
      <c r="U68" s="170"/>
      <c r="V68" s="189"/>
      <c r="W68" s="205"/>
      <c r="X68" s="225" t="str">
        <f>"Y= "&amp;Y68&amp;"x + "&amp;Z68</f>
        <v>Y= 2.1376x + 75.717</v>
      </c>
      <c r="Y68" s="226">
        <v>2.1375999999999999</v>
      </c>
      <c r="Z68" s="227">
        <v>75.716999999999999</v>
      </c>
      <c r="AA68" s="107">
        <v>35</v>
      </c>
      <c r="AB68" s="228">
        <f>(AA68*Y68)+Z68</f>
        <v>150.53300000000002</v>
      </c>
      <c r="AC68" s="100"/>
      <c r="AD68" s="100"/>
      <c r="AE68" s="100"/>
      <c r="AF68" s="100"/>
      <c r="AG68" s="100"/>
      <c r="AH68" s="100"/>
      <c r="AI68" s="88"/>
      <c r="AJ68" s="237"/>
    </row>
    <row r="69" spans="1:44" ht="15" customHeight="1" x14ac:dyDescent="0.2">
      <c r="A69" s="850"/>
      <c r="B69" s="860"/>
      <c r="C69" s="860"/>
      <c r="D69" s="860"/>
      <c r="E69" s="860"/>
      <c r="F69" s="860"/>
      <c r="G69" s="860"/>
      <c r="H69" s="860"/>
      <c r="I69" s="860"/>
      <c r="J69" s="860"/>
      <c r="K69" s="860"/>
      <c r="L69" s="860"/>
      <c r="M69" s="860"/>
      <c r="N69" s="860"/>
      <c r="O69" s="860"/>
      <c r="P69" s="860"/>
      <c r="Q69" s="860"/>
      <c r="R69" s="860"/>
      <c r="S69" s="860"/>
      <c r="T69" s="860"/>
      <c r="U69" s="861"/>
      <c r="V69" s="189"/>
      <c r="W69" s="205"/>
      <c r="X69" s="104">
        <f>D8</f>
        <v>2013</v>
      </c>
      <c r="Y69" s="104">
        <f>E8</f>
        <v>2014</v>
      </c>
      <c r="Z69" s="104">
        <f>F8</f>
        <v>2015</v>
      </c>
      <c r="AA69" s="104">
        <f>G8</f>
        <v>2016</v>
      </c>
      <c r="AB69" s="104">
        <f>H8</f>
        <v>2017</v>
      </c>
      <c r="AC69" s="100"/>
      <c r="AD69" s="100"/>
      <c r="AE69" s="100"/>
      <c r="AF69" s="100"/>
      <c r="AG69" s="100"/>
      <c r="AH69" s="100"/>
      <c r="AI69" s="88"/>
      <c r="AJ69" s="237"/>
    </row>
    <row r="70" spans="1:44" ht="11.25" customHeight="1" x14ac:dyDescent="0.2">
      <c r="A70" s="862" t="s">
        <v>212</v>
      </c>
      <c r="B70" s="863"/>
      <c r="C70" s="863"/>
      <c r="D70" s="863"/>
      <c r="E70" s="863"/>
      <c r="F70" s="863"/>
      <c r="G70" s="863"/>
      <c r="H70" s="863"/>
      <c r="I70" s="863"/>
      <c r="J70" s="863"/>
      <c r="K70" s="863"/>
      <c r="L70" s="863"/>
      <c r="M70" s="863"/>
      <c r="N70" s="863"/>
      <c r="O70" s="863"/>
      <c r="P70" s="863"/>
      <c r="Q70" s="863"/>
      <c r="R70" s="863"/>
      <c r="S70" s="863"/>
      <c r="T70" s="863"/>
      <c r="U70" s="864"/>
      <c r="V70" s="189"/>
      <c r="W70" s="205"/>
      <c r="X70" s="229" t="e">
        <f ca="1">IF(OFFSET(K8,$X$4,0)=0,NA(),OFFSET(K8,$X$4,0))</f>
        <v>#N/A</v>
      </c>
      <c r="Y70" s="230" t="e">
        <f ca="1">IF(OFFSET(L8,$X$4,0)=0,NA(),OFFSET(L8,$X$4,0))</f>
        <v>#N/A</v>
      </c>
      <c r="Z70" s="229" t="e">
        <f ca="1">IF(OFFSET(M8,$X$4,0)=0,NA(),OFFSET(M8,$X$4,0))</f>
        <v>#N/A</v>
      </c>
      <c r="AA70" s="229" t="e">
        <f ca="1">IF(OFFSET(N8,$X$4,0)=0,NA(),OFFSET(N8,$X$4,0))</f>
        <v>#N/A</v>
      </c>
      <c r="AB70" s="229" t="e">
        <f ca="1">IF(OFFSET(O8,$X$4,0)=0,NA(),OFFSET(O8,$X$4,0))</f>
        <v>#N/A</v>
      </c>
      <c r="AC70" s="100"/>
      <c r="AD70" s="100"/>
      <c r="AE70" s="100"/>
      <c r="AF70" s="100"/>
      <c r="AG70" s="100"/>
      <c r="AH70" s="100"/>
      <c r="AI70" s="88"/>
      <c r="AJ70" s="237"/>
    </row>
    <row r="71" spans="1:44" ht="11.25" customHeight="1" x14ac:dyDescent="0.2">
      <c r="A71" s="165"/>
      <c r="B71" s="166"/>
      <c r="C71" s="166"/>
      <c r="D71" s="166"/>
      <c r="E71" s="166"/>
      <c r="F71" s="166"/>
      <c r="G71" s="166"/>
      <c r="H71" s="166"/>
      <c r="I71" s="166"/>
      <c r="J71" s="167"/>
      <c r="K71" s="166"/>
      <c r="L71" s="166"/>
      <c r="M71" s="166"/>
      <c r="N71" s="166"/>
      <c r="O71" s="166"/>
      <c r="P71" s="166"/>
      <c r="Q71" s="166"/>
      <c r="R71" s="166"/>
      <c r="S71" s="166"/>
      <c r="T71" s="166"/>
      <c r="U71" s="168"/>
      <c r="V71" s="189"/>
      <c r="W71" s="205"/>
      <c r="X71" s="97"/>
      <c r="Y71" s="97"/>
      <c r="Z71" s="97"/>
      <c r="AA71" s="100"/>
      <c r="AB71" s="100"/>
      <c r="AC71" s="100"/>
      <c r="AD71" s="100"/>
      <c r="AE71" s="100"/>
      <c r="AF71" s="100"/>
      <c r="AG71" s="100"/>
      <c r="AH71" s="100"/>
      <c r="AI71" s="88"/>
      <c r="AJ71" s="237"/>
    </row>
    <row r="72" spans="1:44" s="118" customFormat="1" ht="15" customHeight="1" x14ac:dyDescent="0.2">
      <c r="A72" s="172"/>
      <c r="B72" s="94"/>
      <c r="C72" s="415"/>
      <c r="D72" s="415"/>
      <c r="E72" s="415"/>
      <c r="F72" s="415"/>
      <c r="G72" s="415"/>
      <c r="H72" s="415"/>
      <c r="I72" s="415"/>
      <c r="J72" s="106"/>
      <c r="K72" s="106"/>
      <c r="L72" s="106"/>
      <c r="M72" s="106"/>
      <c r="N72" s="410"/>
      <c r="O72" s="106"/>
      <c r="P72" s="106"/>
      <c r="Q72" s="106"/>
      <c r="R72" s="106"/>
      <c r="S72" s="106"/>
      <c r="T72" s="106"/>
      <c r="U72" s="173"/>
      <c r="V72" s="190"/>
      <c r="W72" s="206"/>
      <c r="X72" s="97"/>
      <c r="Y72" s="97"/>
      <c r="Z72" s="97"/>
      <c r="AA72" s="97"/>
      <c r="AB72" s="97"/>
      <c r="AC72" s="97"/>
      <c r="AD72" s="97"/>
      <c r="AE72" s="97"/>
      <c r="AF72" s="97"/>
      <c r="AG72" s="97"/>
      <c r="AH72" s="97"/>
      <c r="AI72" s="97"/>
      <c r="AJ72" s="238"/>
    </row>
    <row r="73" spans="1:44" ht="13.5" customHeight="1" x14ac:dyDescent="0.2">
      <c r="A73" s="171"/>
      <c r="B73" s="415"/>
      <c r="C73" s="415"/>
      <c r="D73" s="415"/>
      <c r="E73" s="415"/>
      <c r="F73" s="415"/>
      <c r="G73" s="415"/>
      <c r="H73" s="415"/>
      <c r="I73" s="415"/>
      <c r="J73" s="106"/>
      <c r="K73" s="106"/>
      <c r="L73" s="106"/>
      <c r="M73" s="106"/>
      <c r="N73" s="410"/>
      <c r="O73" s="106"/>
      <c r="P73" s="106"/>
      <c r="Q73" s="39"/>
      <c r="R73" s="106"/>
      <c r="S73" s="106"/>
      <c r="T73" s="106"/>
      <c r="U73" s="170"/>
      <c r="V73" s="189"/>
      <c r="W73" s="205"/>
      <c r="X73" s="97"/>
      <c r="Y73" s="97"/>
      <c r="Z73" s="54"/>
      <c r="AA73" s="54"/>
      <c r="AB73" s="53"/>
      <c r="AC73" s="53"/>
      <c r="AD73" s="100"/>
      <c r="AE73" s="100"/>
      <c r="AF73" s="100"/>
      <c r="AG73" s="100"/>
      <c r="AH73" s="100"/>
      <c r="AI73" s="88"/>
      <c r="AJ73" s="237"/>
    </row>
    <row r="74" spans="1:44" s="138" customFormat="1" ht="12" customHeight="1" x14ac:dyDescent="0.2">
      <c r="A74" s="174"/>
      <c r="B74" s="415"/>
      <c r="C74" s="415"/>
      <c r="D74" s="415"/>
      <c r="E74" s="415"/>
      <c r="F74" s="415"/>
      <c r="G74" s="415"/>
      <c r="H74" s="415"/>
      <c r="I74" s="152"/>
      <c r="J74" s="152"/>
      <c r="K74" s="96"/>
      <c r="L74" s="96"/>
      <c r="M74" s="96"/>
      <c r="N74" s="96"/>
      <c r="O74" s="96"/>
      <c r="P74" s="420"/>
      <c r="Q74" s="420"/>
      <c r="R74" s="239"/>
      <c r="S74" s="239"/>
      <c r="T74" s="419"/>
      <c r="U74" s="175"/>
      <c r="V74" s="191"/>
      <c r="W74" s="208"/>
      <c r="X74" s="97"/>
      <c r="Y74" s="97"/>
      <c r="Z74" s="54"/>
      <c r="AA74" s="54"/>
      <c r="AB74" s="53"/>
      <c r="AC74" s="53"/>
      <c r="AD74" s="210"/>
      <c r="AE74" s="101"/>
      <c r="AF74" s="101"/>
      <c r="AG74" s="101"/>
      <c r="AH74" s="101"/>
      <c r="AI74" s="239"/>
      <c r="AJ74" s="240"/>
    </row>
    <row r="75" spans="1:44" s="138" customFormat="1" ht="24" customHeight="1" x14ac:dyDescent="0.2">
      <c r="A75" s="174"/>
      <c r="B75" s="415"/>
      <c r="C75" s="415"/>
      <c r="D75" s="415"/>
      <c r="E75" s="415"/>
      <c r="F75" s="415"/>
      <c r="G75" s="415"/>
      <c r="H75" s="415"/>
      <c r="I75" s="152"/>
      <c r="J75" s="152"/>
      <c r="K75" s="250"/>
      <c r="L75" s="250"/>
      <c r="M75" s="250"/>
      <c r="N75" s="250"/>
      <c r="O75" s="250"/>
      <c r="P75" s="250"/>
      <c r="Q75" s="251"/>
      <c r="R75" s="239"/>
      <c r="S75" s="239"/>
      <c r="T75" s="250"/>
      <c r="U75" s="175"/>
      <c r="V75" s="191"/>
      <c r="W75" s="208"/>
      <c r="Y75" s="472" t="s">
        <v>142</v>
      </c>
      <c r="Z75" s="473" t="s">
        <v>143</v>
      </c>
      <c r="AA75" s="54"/>
      <c r="AB75" s="53"/>
      <c r="AC75" s="53"/>
      <c r="AD75" s="210"/>
      <c r="AE75" s="101"/>
      <c r="AF75" s="101"/>
      <c r="AG75" s="101"/>
      <c r="AH75" s="101"/>
      <c r="AI75" s="239"/>
      <c r="AJ75" s="240"/>
    </row>
    <row r="76" spans="1:44" s="138" customFormat="1" ht="12.75" customHeight="1" x14ac:dyDescent="0.2">
      <c r="A76" s="174"/>
      <c r="B76" s="415"/>
      <c r="C76" s="415"/>
      <c r="D76" s="415"/>
      <c r="E76" s="415"/>
      <c r="F76" s="415"/>
      <c r="G76" s="415"/>
      <c r="H76" s="415"/>
      <c r="I76" s="152"/>
      <c r="J76" s="152"/>
      <c r="K76" s="250"/>
      <c r="L76" s="250"/>
      <c r="M76" s="250"/>
      <c r="N76" s="250"/>
      <c r="O76" s="250"/>
      <c r="P76" s="250"/>
      <c r="Q76" s="251"/>
      <c r="R76" s="239"/>
      <c r="S76" s="239"/>
      <c r="T76" s="250"/>
      <c r="U76" s="175"/>
      <c r="V76" s="191"/>
      <c r="W76" s="208"/>
      <c r="X76" s="474" t="str">
        <f>B9</f>
        <v>Bracknell Forest</v>
      </c>
      <c r="Y76" s="475" t="e">
        <f>IF(X76=$Y$4,I9,#N/A)</f>
        <v>#N/A</v>
      </c>
      <c r="Z76" s="475" t="e">
        <f>IF(X76=$Y$4,T9,#N/A)</f>
        <v>#N/A</v>
      </c>
      <c r="AA76" s="54"/>
      <c r="AB76" s="53"/>
      <c r="AC76" s="53"/>
      <c r="AD76" s="210"/>
      <c r="AE76" s="101"/>
      <c r="AF76" s="101"/>
      <c r="AG76" s="101"/>
      <c r="AH76" s="101"/>
      <c r="AI76" s="239"/>
      <c r="AJ76" s="240"/>
    </row>
    <row r="77" spans="1:44" s="138" customFormat="1" ht="12.75" customHeight="1" x14ac:dyDescent="0.2">
      <c r="A77" s="174"/>
      <c r="B77" s="415"/>
      <c r="C77" s="415"/>
      <c r="D77" s="415"/>
      <c r="E77" s="415"/>
      <c r="F77" s="415"/>
      <c r="G77" s="415"/>
      <c r="H77" s="415"/>
      <c r="I77" s="152"/>
      <c r="J77" s="152"/>
      <c r="K77" s="250"/>
      <c r="L77" s="250"/>
      <c r="M77" s="250"/>
      <c r="N77" s="250"/>
      <c r="O77" s="250"/>
      <c r="P77" s="250"/>
      <c r="Q77" s="251"/>
      <c r="R77" s="239"/>
      <c r="S77" s="239"/>
      <c r="T77" s="250"/>
      <c r="U77" s="175"/>
      <c r="V77" s="191"/>
      <c r="W77" s="208"/>
      <c r="X77" s="474" t="str">
        <f t="shared" ref="X77:X97" si="19">B10</f>
        <v>Brighton &amp; Hove</v>
      </c>
      <c r="Y77" s="475" t="e">
        <f t="shared" ref="Y77:Y99" si="20">IF(X77=$Y$4,I10,#N/A)</f>
        <v>#N/A</v>
      </c>
      <c r="Z77" s="475" t="e">
        <f t="shared" ref="Z77:Z99" si="21">IF(X77=$Y$4,T10,#N/A)</f>
        <v>#N/A</v>
      </c>
      <c r="AA77" s="54"/>
      <c r="AB77" s="53"/>
      <c r="AC77" s="53"/>
      <c r="AD77" s="210"/>
      <c r="AE77" s="101"/>
      <c r="AF77" s="101"/>
      <c r="AG77" s="101"/>
      <c r="AH77" s="101"/>
      <c r="AI77" s="239"/>
      <c r="AJ77" s="240"/>
    </row>
    <row r="78" spans="1:44" s="138" customFormat="1" ht="12.75" customHeight="1" x14ac:dyDescent="0.2">
      <c r="A78" s="174"/>
      <c r="B78" s="415"/>
      <c r="C78" s="415"/>
      <c r="D78" s="415"/>
      <c r="E78" s="415"/>
      <c r="F78" s="415"/>
      <c r="G78" s="415"/>
      <c r="H78" s="415"/>
      <c r="I78" s="152"/>
      <c r="J78" s="152"/>
      <c r="K78" s="250"/>
      <c r="L78" s="250"/>
      <c r="M78" s="250"/>
      <c r="N78" s="250"/>
      <c r="O78" s="250"/>
      <c r="P78" s="250"/>
      <c r="Q78" s="251"/>
      <c r="R78" s="239"/>
      <c r="S78" s="239"/>
      <c r="T78" s="250"/>
      <c r="U78" s="175"/>
      <c r="V78" s="191"/>
      <c r="W78" s="208"/>
      <c r="X78" s="474" t="str">
        <f t="shared" si="19"/>
        <v>Buckinghamshire</v>
      </c>
      <c r="Y78" s="475" t="e">
        <f t="shared" si="20"/>
        <v>#N/A</v>
      </c>
      <c r="Z78" s="475" t="e">
        <f t="shared" si="21"/>
        <v>#N/A</v>
      </c>
      <c r="AA78" s="54"/>
      <c r="AB78" s="53"/>
      <c r="AC78" s="53"/>
      <c r="AD78" s="210"/>
      <c r="AE78" s="101"/>
      <c r="AF78" s="101"/>
      <c r="AG78" s="101"/>
      <c r="AH78" s="101"/>
      <c r="AI78" s="239"/>
      <c r="AJ78" s="240"/>
    </row>
    <row r="79" spans="1:44" s="138" customFormat="1" ht="12.75" customHeight="1" x14ac:dyDescent="0.2">
      <c r="A79" s="174"/>
      <c r="B79" s="415"/>
      <c r="C79" s="415"/>
      <c r="D79" s="415"/>
      <c r="E79" s="415"/>
      <c r="F79" s="415"/>
      <c r="G79" s="415"/>
      <c r="H79" s="415"/>
      <c r="I79" s="152"/>
      <c r="J79" s="152"/>
      <c r="K79" s="250"/>
      <c r="L79" s="250"/>
      <c r="M79" s="250"/>
      <c r="N79" s="250"/>
      <c r="O79" s="250"/>
      <c r="P79" s="250"/>
      <c r="Q79" s="251"/>
      <c r="R79" s="239"/>
      <c r="S79" s="239"/>
      <c r="T79" s="250"/>
      <c r="U79" s="175"/>
      <c r="V79" s="191"/>
      <c r="W79" s="208"/>
      <c r="X79" s="474" t="str">
        <f t="shared" si="19"/>
        <v>East Sussex</v>
      </c>
      <c r="Y79" s="475" t="e">
        <f t="shared" si="20"/>
        <v>#N/A</v>
      </c>
      <c r="Z79" s="475" t="e">
        <f t="shared" si="21"/>
        <v>#N/A</v>
      </c>
      <c r="AA79" s="54"/>
      <c r="AB79" s="53"/>
      <c r="AC79" s="53"/>
      <c r="AD79" s="210"/>
      <c r="AE79" s="101"/>
      <c r="AF79" s="101"/>
      <c r="AG79" s="101"/>
      <c r="AH79" s="101"/>
      <c r="AI79" s="239"/>
      <c r="AJ79" s="240"/>
    </row>
    <row r="80" spans="1:44" s="138" customFormat="1" ht="12.75" customHeight="1" x14ac:dyDescent="0.2">
      <c r="A80" s="174"/>
      <c r="B80" s="415"/>
      <c r="C80" s="415"/>
      <c r="D80" s="415"/>
      <c r="E80" s="415"/>
      <c r="F80" s="415"/>
      <c r="G80" s="415"/>
      <c r="H80" s="415"/>
      <c r="I80" s="152"/>
      <c r="J80" s="152"/>
      <c r="K80" s="250"/>
      <c r="L80" s="250"/>
      <c r="M80" s="250"/>
      <c r="N80" s="250"/>
      <c r="O80" s="250"/>
      <c r="P80" s="250"/>
      <c r="Q80" s="251"/>
      <c r="R80" s="239"/>
      <c r="S80" s="239"/>
      <c r="T80" s="250"/>
      <c r="U80" s="175"/>
      <c r="V80" s="191"/>
      <c r="W80" s="208"/>
      <c r="X80" s="474" t="str">
        <f t="shared" si="19"/>
        <v>Hampshire</v>
      </c>
      <c r="Y80" s="475" t="e">
        <f t="shared" si="20"/>
        <v>#N/A</v>
      </c>
      <c r="Z80" s="475" t="e">
        <f t="shared" si="21"/>
        <v>#N/A</v>
      </c>
      <c r="AA80" s="54"/>
      <c r="AB80" s="53"/>
      <c r="AC80" s="53"/>
      <c r="AD80" s="210"/>
      <c r="AE80" s="101"/>
      <c r="AF80" s="101"/>
      <c r="AG80" s="101"/>
      <c r="AH80" s="101"/>
      <c r="AI80" s="239"/>
      <c r="AJ80" s="240"/>
      <c r="AR80" s="138" t="s">
        <v>106</v>
      </c>
    </row>
    <row r="81" spans="1:36" s="138" customFormat="1" ht="12.75" customHeight="1" x14ac:dyDescent="0.2">
      <c r="A81" s="174"/>
      <c r="B81" s="415"/>
      <c r="C81" s="415"/>
      <c r="D81" s="415"/>
      <c r="E81" s="415"/>
      <c r="F81" s="415"/>
      <c r="G81" s="415"/>
      <c r="H81" s="415"/>
      <c r="I81" s="152"/>
      <c r="J81" s="152"/>
      <c r="K81" s="250"/>
      <c r="L81" s="250"/>
      <c r="M81" s="250"/>
      <c r="N81" s="250"/>
      <c r="O81" s="250"/>
      <c r="P81" s="250"/>
      <c r="Q81" s="251"/>
      <c r="R81" s="239"/>
      <c r="S81" s="239"/>
      <c r="T81" s="250"/>
      <c r="U81" s="175"/>
      <c r="V81" s="191"/>
      <c r="W81" s="208"/>
      <c r="X81" s="474" t="str">
        <f t="shared" si="19"/>
        <v>Isle of Wight</v>
      </c>
      <c r="Y81" s="475" t="e">
        <f t="shared" si="20"/>
        <v>#N/A</v>
      </c>
      <c r="Z81" s="475" t="e">
        <f t="shared" si="21"/>
        <v>#N/A</v>
      </c>
      <c r="AA81" s="54"/>
      <c r="AB81" s="53"/>
      <c r="AC81" s="53"/>
      <c r="AD81" s="210"/>
      <c r="AE81" s="101"/>
      <c r="AF81" s="101"/>
      <c r="AG81" s="101"/>
      <c r="AH81" s="101"/>
      <c r="AI81" s="239"/>
      <c r="AJ81" s="240"/>
    </row>
    <row r="82" spans="1:36" s="138" customFormat="1" ht="12.75" customHeight="1" x14ac:dyDescent="0.2">
      <c r="A82" s="174"/>
      <c r="B82" s="415"/>
      <c r="C82" s="415"/>
      <c r="D82" s="415"/>
      <c r="E82" s="415"/>
      <c r="F82" s="415"/>
      <c r="G82" s="415"/>
      <c r="H82" s="415"/>
      <c r="I82" s="152"/>
      <c r="J82" s="152"/>
      <c r="K82" s="250"/>
      <c r="L82" s="250"/>
      <c r="M82" s="250"/>
      <c r="N82" s="250"/>
      <c r="O82" s="250"/>
      <c r="P82" s="250"/>
      <c r="Q82" s="251"/>
      <c r="R82" s="239"/>
      <c r="S82" s="239"/>
      <c r="T82" s="250"/>
      <c r="U82" s="175"/>
      <c r="V82" s="191"/>
      <c r="W82" s="208"/>
      <c r="X82" s="474" t="str">
        <f t="shared" si="19"/>
        <v>Kent</v>
      </c>
      <c r="Y82" s="475" t="e">
        <f t="shared" si="20"/>
        <v>#N/A</v>
      </c>
      <c r="Z82" s="475" t="e">
        <f t="shared" si="21"/>
        <v>#N/A</v>
      </c>
      <c r="AA82" s="54"/>
      <c r="AB82" s="53"/>
      <c r="AC82" s="53"/>
      <c r="AD82" s="210"/>
      <c r="AE82" s="101"/>
      <c r="AF82" s="101"/>
      <c r="AG82" s="101"/>
      <c r="AH82" s="101"/>
      <c r="AI82" s="239"/>
      <c r="AJ82" s="240"/>
    </row>
    <row r="83" spans="1:36" s="138" customFormat="1" ht="12.75" customHeight="1" x14ac:dyDescent="0.2">
      <c r="A83" s="174"/>
      <c r="B83" s="415"/>
      <c r="C83" s="415"/>
      <c r="D83" s="415"/>
      <c r="E83" s="415"/>
      <c r="F83" s="415"/>
      <c r="G83" s="415"/>
      <c r="H83" s="415"/>
      <c r="I83" s="152"/>
      <c r="J83" s="152"/>
      <c r="K83" s="250"/>
      <c r="L83" s="250"/>
      <c r="M83" s="250"/>
      <c r="N83" s="250"/>
      <c r="O83" s="250"/>
      <c r="P83" s="250"/>
      <c r="Q83" s="251"/>
      <c r="R83" s="239"/>
      <c r="S83" s="239"/>
      <c r="T83" s="250"/>
      <c r="U83" s="175"/>
      <c r="V83" s="191"/>
      <c r="W83" s="208"/>
      <c r="X83" s="474" t="str">
        <f t="shared" si="19"/>
        <v>Medway</v>
      </c>
      <c r="Y83" s="475" t="e">
        <f t="shared" si="20"/>
        <v>#N/A</v>
      </c>
      <c r="Z83" s="475" t="e">
        <f t="shared" si="21"/>
        <v>#N/A</v>
      </c>
      <c r="AA83" s="54"/>
      <c r="AB83" s="53"/>
      <c r="AC83" s="53"/>
      <c r="AD83" s="210"/>
      <c r="AE83" s="101"/>
      <c r="AF83" s="101"/>
      <c r="AG83" s="101"/>
      <c r="AH83" s="101"/>
      <c r="AI83" s="239"/>
      <c r="AJ83" s="240"/>
    </row>
    <row r="84" spans="1:36" s="138" customFormat="1" ht="12.75" customHeight="1" x14ac:dyDescent="0.2">
      <c r="A84" s="174"/>
      <c r="B84" s="415"/>
      <c r="C84" s="415"/>
      <c r="D84" s="415"/>
      <c r="E84" s="415"/>
      <c r="F84" s="415"/>
      <c r="G84" s="415"/>
      <c r="H84" s="415"/>
      <c r="I84" s="152"/>
      <c r="J84" s="152"/>
      <c r="K84" s="250"/>
      <c r="L84" s="250"/>
      <c r="M84" s="250"/>
      <c r="N84" s="250"/>
      <c r="O84" s="250"/>
      <c r="P84" s="250"/>
      <c r="Q84" s="251"/>
      <c r="R84" s="239"/>
      <c r="S84" s="239"/>
      <c r="T84" s="250"/>
      <c r="U84" s="175"/>
      <c r="V84" s="191"/>
      <c r="W84" s="208"/>
      <c r="X84" s="474" t="str">
        <f t="shared" si="19"/>
        <v>Milton Keynes</v>
      </c>
      <c r="Y84" s="475" t="e">
        <f t="shared" si="20"/>
        <v>#N/A</v>
      </c>
      <c r="Z84" s="475" t="e">
        <f t="shared" si="21"/>
        <v>#N/A</v>
      </c>
      <c r="AA84" s="54"/>
      <c r="AB84" s="53"/>
      <c r="AC84" s="53"/>
      <c r="AD84" s="210"/>
      <c r="AE84" s="101"/>
      <c r="AF84" s="101"/>
      <c r="AG84" s="101"/>
      <c r="AH84" s="101"/>
      <c r="AI84" s="239"/>
      <c r="AJ84" s="240"/>
    </row>
    <row r="85" spans="1:36" s="138" customFormat="1" ht="12.75" customHeight="1" x14ac:dyDescent="0.2">
      <c r="A85" s="174"/>
      <c r="B85" s="415"/>
      <c r="C85" s="415"/>
      <c r="D85" s="415"/>
      <c r="E85" s="415"/>
      <c r="F85" s="415"/>
      <c r="G85" s="415"/>
      <c r="H85" s="415"/>
      <c r="I85" s="152"/>
      <c r="J85" s="152"/>
      <c r="K85" s="250"/>
      <c r="L85" s="250"/>
      <c r="M85" s="250"/>
      <c r="N85" s="250"/>
      <c r="O85" s="250"/>
      <c r="P85" s="250"/>
      <c r="Q85" s="251"/>
      <c r="R85" s="239"/>
      <c r="S85" s="239"/>
      <c r="T85" s="250"/>
      <c r="U85" s="175"/>
      <c r="V85" s="191"/>
      <c r="W85" s="208"/>
      <c r="X85" s="474" t="str">
        <f t="shared" si="19"/>
        <v>Oxfordshire</v>
      </c>
      <c r="Y85" s="475" t="e">
        <f t="shared" si="20"/>
        <v>#N/A</v>
      </c>
      <c r="Z85" s="475" t="e">
        <f t="shared" si="21"/>
        <v>#N/A</v>
      </c>
      <c r="AA85" s="54"/>
      <c r="AB85" s="53"/>
      <c r="AC85" s="53"/>
      <c r="AD85" s="210"/>
      <c r="AE85" s="101"/>
      <c r="AF85" s="101"/>
      <c r="AG85" s="101"/>
      <c r="AH85" s="101"/>
      <c r="AI85" s="239"/>
      <c r="AJ85" s="240"/>
    </row>
    <row r="86" spans="1:36" s="138" customFormat="1" ht="12.75" customHeight="1" x14ac:dyDescent="0.2">
      <c r="A86" s="174"/>
      <c r="B86" s="415"/>
      <c r="C86" s="415"/>
      <c r="D86" s="415"/>
      <c r="E86" s="415"/>
      <c r="F86" s="415"/>
      <c r="G86" s="415"/>
      <c r="H86" s="415"/>
      <c r="I86" s="152"/>
      <c r="J86" s="152"/>
      <c r="K86" s="250"/>
      <c r="L86" s="250"/>
      <c r="M86" s="250"/>
      <c r="N86" s="250"/>
      <c r="O86" s="250"/>
      <c r="P86" s="250"/>
      <c r="Q86" s="251"/>
      <c r="R86" s="239"/>
      <c r="S86" s="239"/>
      <c r="T86" s="250"/>
      <c r="U86" s="175"/>
      <c r="V86" s="191"/>
      <c r="W86" s="208"/>
      <c r="X86" s="474" t="str">
        <f t="shared" si="19"/>
        <v>Portsmouth</v>
      </c>
      <c r="Y86" s="475" t="e">
        <f t="shared" si="20"/>
        <v>#N/A</v>
      </c>
      <c r="Z86" s="475" t="e">
        <f t="shared" si="21"/>
        <v>#N/A</v>
      </c>
      <c r="AA86" s="54"/>
      <c r="AB86" s="53"/>
      <c r="AC86" s="53"/>
      <c r="AD86" s="210"/>
      <c r="AE86" s="101"/>
      <c r="AF86" s="101"/>
      <c r="AG86" s="101"/>
      <c r="AH86" s="101"/>
      <c r="AI86" s="239"/>
      <c r="AJ86" s="240"/>
    </row>
    <row r="87" spans="1:36" s="138" customFormat="1" ht="12.75" customHeight="1" x14ac:dyDescent="0.2">
      <c r="A87" s="174"/>
      <c r="B87" s="415"/>
      <c r="C87" s="415"/>
      <c r="D87" s="415"/>
      <c r="E87" s="415"/>
      <c r="F87" s="415"/>
      <c r="G87" s="415"/>
      <c r="H87" s="415"/>
      <c r="I87" s="152"/>
      <c r="J87" s="152"/>
      <c r="K87" s="250"/>
      <c r="L87" s="250"/>
      <c r="M87" s="250"/>
      <c r="N87" s="250"/>
      <c r="O87" s="250"/>
      <c r="P87" s="250"/>
      <c r="Q87" s="251"/>
      <c r="R87" s="239"/>
      <c r="S87" s="239"/>
      <c r="T87" s="250"/>
      <c r="U87" s="175"/>
      <c r="V87" s="191"/>
      <c r="W87" s="208"/>
      <c r="X87" s="474" t="str">
        <f t="shared" si="19"/>
        <v>Reading</v>
      </c>
      <c r="Y87" s="475" t="e">
        <f t="shared" si="20"/>
        <v>#N/A</v>
      </c>
      <c r="Z87" s="475" t="e">
        <f t="shared" si="21"/>
        <v>#N/A</v>
      </c>
      <c r="AA87" s="54"/>
      <c r="AB87" s="53"/>
      <c r="AC87" s="53"/>
      <c r="AD87" s="210"/>
      <c r="AE87" s="101"/>
      <c r="AF87" s="101"/>
      <c r="AG87" s="101"/>
      <c r="AH87" s="101"/>
      <c r="AI87" s="239"/>
      <c r="AJ87" s="240"/>
    </row>
    <row r="88" spans="1:36" s="138" customFormat="1" ht="12.75" customHeight="1" x14ac:dyDescent="0.2">
      <c r="A88" s="174"/>
      <c r="B88" s="415"/>
      <c r="C88" s="415"/>
      <c r="D88" s="415"/>
      <c r="E88" s="415"/>
      <c r="F88" s="415"/>
      <c r="G88" s="415"/>
      <c r="H88" s="415"/>
      <c r="I88" s="152"/>
      <c r="J88" s="152"/>
      <c r="K88" s="250"/>
      <c r="L88" s="250"/>
      <c r="M88" s="250"/>
      <c r="N88" s="250"/>
      <c r="O88" s="250"/>
      <c r="P88" s="250"/>
      <c r="Q88" s="251"/>
      <c r="R88" s="239"/>
      <c r="S88" s="239"/>
      <c r="T88" s="250"/>
      <c r="U88" s="175"/>
      <c r="V88" s="191"/>
      <c r="W88" s="208"/>
      <c r="X88" s="474" t="str">
        <f t="shared" si="19"/>
        <v>Slough</v>
      </c>
      <c r="Y88" s="475" t="e">
        <f t="shared" si="20"/>
        <v>#N/A</v>
      </c>
      <c r="Z88" s="475" t="e">
        <f t="shared" si="21"/>
        <v>#N/A</v>
      </c>
      <c r="AA88" s="54"/>
      <c r="AB88" s="53"/>
      <c r="AC88" s="53"/>
      <c r="AD88" s="210"/>
      <c r="AE88" s="101"/>
      <c r="AF88" s="101"/>
      <c r="AG88" s="101"/>
      <c r="AH88" s="101"/>
      <c r="AI88" s="239"/>
      <c r="AJ88" s="240"/>
    </row>
    <row r="89" spans="1:36" s="138" customFormat="1" ht="12.75" customHeight="1" x14ac:dyDescent="0.2">
      <c r="A89" s="174"/>
      <c r="B89" s="415"/>
      <c r="C89" s="415"/>
      <c r="D89" s="415"/>
      <c r="E89" s="415"/>
      <c r="F89" s="415"/>
      <c r="G89" s="415"/>
      <c r="H89" s="415"/>
      <c r="I89" s="152"/>
      <c r="J89" s="152"/>
      <c r="K89" s="250"/>
      <c r="L89" s="250"/>
      <c r="M89" s="250"/>
      <c r="N89" s="250"/>
      <c r="O89" s="250"/>
      <c r="P89" s="250"/>
      <c r="Q89" s="251"/>
      <c r="R89" s="239"/>
      <c r="S89" s="239"/>
      <c r="T89" s="250"/>
      <c r="U89" s="175"/>
      <c r="V89" s="191"/>
      <c r="W89" s="208"/>
      <c r="X89" s="474" t="str">
        <f t="shared" si="19"/>
        <v>Somerset</v>
      </c>
      <c r="Y89" s="475" t="e">
        <f t="shared" si="20"/>
        <v>#N/A</v>
      </c>
      <c r="Z89" s="475" t="e">
        <f t="shared" si="21"/>
        <v>#N/A</v>
      </c>
      <c r="AA89" s="54"/>
      <c r="AB89" s="53"/>
      <c r="AC89" s="53"/>
      <c r="AD89" s="210"/>
      <c r="AE89" s="101"/>
      <c r="AF89" s="101"/>
      <c r="AG89" s="101"/>
      <c r="AH89" s="101"/>
      <c r="AI89" s="239"/>
      <c r="AJ89" s="240"/>
    </row>
    <row r="90" spans="1:36" s="138" customFormat="1" ht="12.75" customHeight="1" x14ac:dyDescent="0.2">
      <c r="A90" s="174"/>
      <c r="B90" s="415"/>
      <c r="C90" s="415"/>
      <c r="D90" s="415"/>
      <c r="E90" s="415"/>
      <c r="F90" s="415"/>
      <c r="G90" s="415"/>
      <c r="H90" s="415"/>
      <c r="I90" s="152"/>
      <c r="J90" s="152"/>
      <c r="K90" s="250"/>
      <c r="L90" s="250"/>
      <c r="M90" s="250"/>
      <c r="N90" s="250"/>
      <c r="O90" s="250"/>
      <c r="P90" s="250"/>
      <c r="Q90" s="251"/>
      <c r="R90" s="239"/>
      <c r="S90" s="239"/>
      <c r="T90" s="250"/>
      <c r="U90" s="175"/>
      <c r="V90" s="191"/>
      <c r="W90" s="208"/>
      <c r="X90" s="474" t="str">
        <f t="shared" si="19"/>
        <v>Southampton</v>
      </c>
      <c r="Y90" s="475" t="e">
        <f t="shared" si="20"/>
        <v>#N/A</v>
      </c>
      <c r="Z90" s="475" t="e">
        <f t="shared" si="21"/>
        <v>#N/A</v>
      </c>
      <c r="AA90" s="54"/>
      <c r="AB90" s="53"/>
      <c r="AC90" s="53"/>
      <c r="AD90" s="210"/>
      <c r="AE90" s="101"/>
      <c r="AF90" s="101"/>
      <c r="AG90" s="101"/>
      <c r="AH90" s="101"/>
      <c r="AI90" s="239"/>
      <c r="AJ90" s="240"/>
    </row>
    <row r="91" spans="1:36" s="138" customFormat="1" ht="12.75" customHeight="1" x14ac:dyDescent="0.2">
      <c r="A91" s="381"/>
      <c r="B91" s="415"/>
      <c r="C91" s="415"/>
      <c r="D91" s="415"/>
      <c r="E91" s="415"/>
      <c r="F91" s="415"/>
      <c r="G91" s="415"/>
      <c r="H91" s="415"/>
      <c r="I91" s="152"/>
      <c r="J91" s="152"/>
      <c r="K91" s="250"/>
      <c r="L91" s="250"/>
      <c r="M91" s="250"/>
      <c r="N91" s="250"/>
      <c r="O91" s="250"/>
      <c r="P91" s="250"/>
      <c r="Q91" s="251"/>
      <c r="R91" s="239"/>
      <c r="S91" s="239"/>
      <c r="T91" s="250"/>
      <c r="U91" s="175"/>
      <c r="V91" s="191"/>
      <c r="W91" s="208"/>
      <c r="X91" s="474" t="str">
        <f t="shared" si="19"/>
        <v>Surrey</v>
      </c>
      <c r="Y91" s="475" t="e">
        <f t="shared" si="20"/>
        <v>#N/A</v>
      </c>
      <c r="Z91" s="475" t="e">
        <f t="shared" si="21"/>
        <v>#N/A</v>
      </c>
      <c r="AA91" s="54"/>
      <c r="AB91" s="53"/>
      <c r="AC91" s="53"/>
      <c r="AD91" s="210"/>
      <c r="AE91" s="101"/>
      <c r="AF91" s="101"/>
      <c r="AG91" s="101"/>
      <c r="AH91" s="101"/>
      <c r="AI91" s="239"/>
      <c r="AJ91" s="240"/>
    </row>
    <row r="92" spans="1:36" s="138" customFormat="1" ht="12.75" customHeight="1" x14ac:dyDescent="0.2">
      <c r="A92" s="381"/>
      <c r="B92" s="415"/>
      <c r="C92" s="415"/>
      <c r="D92" s="415"/>
      <c r="E92" s="415"/>
      <c r="F92" s="415"/>
      <c r="G92" s="415"/>
      <c r="H92" s="415"/>
      <c r="I92" s="152"/>
      <c r="J92" s="152"/>
      <c r="K92" s="250"/>
      <c r="L92" s="250"/>
      <c r="M92" s="250"/>
      <c r="N92" s="250"/>
      <c r="O92" s="250"/>
      <c r="P92" s="250"/>
      <c r="Q92" s="251"/>
      <c r="R92" s="239"/>
      <c r="S92" s="239"/>
      <c r="T92" s="250"/>
      <c r="U92" s="175"/>
      <c r="V92" s="191"/>
      <c r="W92" s="208"/>
      <c r="X92" s="474" t="str">
        <f t="shared" si="19"/>
        <v>Swindon</v>
      </c>
      <c r="Y92" s="475" t="e">
        <f t="shared" si="20"/>
        <v>#N/A</v>
      </c>
      <c r="Z92" s="475" t="e">
        <f t="shared" si="21"/>
        <v>#N/A</v>
      </c>
      <c r="AA92" s="54"/>
      <c r="AB92" s="53"/>
      <c r="AC92" s="53"/>
      <c r="AD92" s="210"/>
      <c r="AE92" s="101"/>
      <c r="AF92" s="101"/>
      <c r="AG92" s="101"/>
      <c r="AH92" s="101"/>
      <c r="AI92" s="239"/>
      <c r="AJ92" s="240"/>
    </row>
    <row r="93" spans="1:36" s="138" customFormat="1" ht="12.75" customHeight="1" x14ac:dyDescent="0.2">
      <c r="A93" s="174"/>
      <c r="B93" s="415"/>
      <c r="C93" s="415"/>
      <c r="D93" s="415"/>
      <c r="E93" s="415"/>
      <c r="F93" s="415"/>
      <c r="G93" s="415"/>
      <c r="H93" s="415"/>
      <c r="I93" s="152"/>
      <c r="J93" s="152"/>
      <c r="K93" s="250"/>
      <c r="L93" s="250"/>
      <c r="M93" s="250"/>
      <c r="N93" s="250"/>
      <c r="O93" s="250"/>
      <c r="P93" s="250"/>
      <c r="Q93" s="251"/>
      <c r="R93" s="239"/>
      <c r="S93" s="239"/>
      <c r="T93" s="250"/>
      <c r="U93" s="175"/>
      <c r="V93" s="191"/>
      <c r="W93" s="208"/>
      <c r="X93" s="474" t="str">
        <f t="shared" si="19"/>
        <v>Torbay</v>
      </c>
      <c r="Y93" s="475" t="e">
        <f t="shared" si="20"/>
        <v>#N/A</v>
      </c>
      <c r="Z93" s="475" t="e">
        <f t="shared" si="21"/>
        <v>#N/A</v>
      </c>
      <c r="AA93" s="54"/>
      <c r="AB93" s="53"/>
      <c r="AC93" s="53"/>
      <c r="AD93" s="210"/>
      <c r="AE93" s="239"/>
      <c r="AF93" s="101"/>
      <c r="AG93" s="101"/>
      <c r="AH93" s="101"/>
      <c r="AI93" s="239"/>
      <c r="AJ93" s="240"/>
    </row>
    <row r="94" spans="1:36" s="138" customFormat="1" ht="12.75" customHeight="1" x14ac:dyDescent="0.2">
      <c r="A94" s="174"/>
      <c r="B94" s="415"/>
      <c r="C94" s="415"/>
      <c r="D94" s="415"/>
      <c r="E94" s="415"/>
      <c r="F94" s="415"/>
      <c r="G94" s="415"/>
      <c r="H94" s="415"/>
      <c r="I94" s="152"/>
      <c r="J94" s="152"/>
      <c r="K94" s="250"/>
      <c r="L94" s="250"/>
      <c r="M94" s="250"/>
      <c r="N94" s="250"/>
      <c r="O94" s="250"/>
      <c r="P94" s="250"/>
      <c r="Q94" s="251"/>
      <c r="R94" s="239"/>
      <c r="S94" s="239"/>
      <c r="T94" s="250"/>
      <c r="U94" s="175"/>
      <c r="V94" s="191"/>
      <c r="W94" s="208"/>
      <c r="X94" s="474" t="str">
        <f t="shared" si="19"/>
        <v>West Berkshire</v>
      </c>
      <c r="Y94" s="475" t="e">
        <f t="shared" si="20"/>
        <v>#N/A</v>
      </c>
      <c r="Z94" s="475" t="e">
        <f t="shared" si="21"/>
        <v>#N/A</v>
      </c>
      <c r="AA94" s="54"/>
      <c r="AB94" s="53"/>
      <c r="AC94" s="53"/>
      <c r="AD94" s="210"/>
      <c r="AE94" s="239"/>
      <c r="AF94" s="101"/>
      <c r="AG94" s="101"/>
      <c r="AH94" s="101"/>
      <c r="AI94" s="239"/>
      <c r="AJ94" s="240"/>
    </row>
    <row r="95" spans="1:36" s="138" customFormat="1" ht="12.75" customHeight="1" x14ac:dyDescent="0.2">
      <c r="A95" s="174"/>
      <c r="B95" s="415"/>
      <c r="C95" s="415"/>
      <c r="D95" s="415"/>
      <c r="E95" s="415"/>
      <c r="F95" s="415"/>
      <c r="G95" s="415"/>
      <c r="H95" s="415"/>
      <c r="I95" s="152"/>
      <c r="J95" s="152"/>
      <c r="K95" s="250"/>
      <c r="L95" s="250"/>
      <c r="M95" s="250"/>
      <c r="N95" s="250"/>
      <c r="O95" s="250"/>
      <c r="P95" s="250"/>
      <c r="Q95" s="251"/>
      <c r="R95" s="239"/>
      <c r="S95" s="239"/>
      <c r="T95" s="250"/>
      <c r="U95" s="175"/>
      <c r="V95" s="191"/>
      <c r="W95" s="208"/>
      <c r="X95" s="474" t="str">
        <f t="shared" si="19"/>
        <v>West Sussex</v>
      </c>
      <c r="Y95" s="475" t="e">
        <f t="shared" si="20"/>
        <v>#N/A</v>
      </c>
      <c r="Z95" s="475" t="e">
        <f t="shared" si="21"/>
        <v>#N/A</v>
      </c>
      <c r="AA95" s="54"/>
      <c r="AB95" s="53"/>
      <c r="AC95" s="53"/>
      <c r="AD95" s="210"/>
      <c r="AE95" s="239"/>
      <c r="AF95" s="239"/>
      <c r="AG95" s="239"/>
      <c r="AH95" s="101"/>
      <c r="AI95" s="239"/>
      <c r="AJ95" s="240"/>
    </row>
    <row r="96" spans="1:36" s="138" customFormat="1" ht="12.75" customHeight="1" x14ac:dyDescent="0.2">
      <c r="A96" s="174"/>
      <c r="B96" s="415"/>
      <c r="C96" s="415"/>
      <c r="D96" s="415"/>
      <c r="E96" s="415"/>
      <c r="F96" s="415"/>
      <c r="G96" s="415"/>
      <c r="H96" s="415"/>
      <c r="I96" s="152"/>
      <c r="J96" s="152"/>
      <c r="K96" s="250"/>
      <c r="L96" s="250"/>
      <c r="M96" s="250"/>
      <c r="N96" s="250"/>
      <c r="O96" s="250"/>
      <c r="P96" s="250"/>
      <c r="Q96" s="251"/>
      <c r="R96" s="239"/>
      <c r="S96" s="239"/>
      <c r="T96" s="250"/>
      <c r="U96" s="175"/>
      <c r="V96" s="191"/>
      <c r="W96" s="208"/>
      <c r="X96" s="474" t="str">
        <f t="shared" si="19"/>
        <v>Windsor &amp; Maidenhead</v>
      </c>
      <c r="Y96" s="475" t="e">
        <f t="shared" si="20"/>
        <v>#N/A</v>
      </c>
      <c r="Z96" s="475" t="e">
        <f t="shared" si="21"/>
        <v>#N/A</v>
      </c>
      <c r="AA96" s="54"/>
      <c r="AB96" s="53"/>
      <c r="AC96" s="53"/>
      <c r="AD96" s="210"/>
      <c r="AE96" s="239"/>
      <c r="AF96" s="239"/>
      <c r="AG96" s="239"/>
      <c r="AH96" s="101"/>
      <c r="AI96" s="239"/>
      <c r="AJ96" s="240"/>
    </row>
    <row r="97" spans="1:45" s="138" customFormat="1" ht="12.75" customHeight="1" x14ac:dyDescent="0.2">
      <c r="A97" s="174"/>
      <c r="B97" s="415"/>
      <c r="C97" s="415"/>
      <c r="D97" s="415"/>
      <c r="E97" s="415"/>
      <c r="F97" s="415"/>
      <c r="G97" s="415"/>
      <c r="H97" s="415"/>
      <c r="I97" s="152"/>
      <c r="J97" s="152"/>
      <c r="K97" s="252"/>
      <c r="L97" s="252"/>
      <c r="M97" s="252"/>
      <c r="N97" s="252"/>
      <c r="O97" s="252"/>
      <c r="P97" s="252"/>
      <c r="Q97" s="253"/>
      <c r="R97" s="239"/>
      <c r="S97" s="239"/>
      <c r="T97" s="254"/>
      <c r="U97" s="175"/>
      <c r="V97" s="191"/>
      <c r="W97" s="208"/>
      <c r="X97" s="474" t="str">
        <f t="shared" si="19"/>
        <v>Wokingham</v>
      </c>
      <c r="Y97" s="475" t="e">
        <f t="shared" si="20"/>
        <v>#N/A</v>
      </c>
      <c r="Z97" s="475" t="e">
        <f t="shared" si="21"/>
        <v>#N/A</v>
      </c>
      <c r="AA97" s="54"/>
      <c r="AB97" s="53"/>
      <c r="AC97" s="53"/>
      <c r="AD97" s="210"/>
      <c r="AE97" s="239"/>
      <c r="AF97" s="239"/>
      <c r="AG97" s="239"/>
      <c r="AH97" s="101"/>
      <c r="AI97" s="239"/>
      <c r="AJ97" s="240"/>
    </row>
    <row r="98" spans="1:45" s="138" customFormat="1" ht="12.75" customHeight="1" x14ac:dyDescent="0.2">
      <c r="A98" s="174"/>
      <c r="B98" s="415"/>
      <c r="C98" s="415"/>
      <c r="D98" s="415"/>
      <c r="E98" s="415"/>
      <c r="F98" s="415"/>
      <c r="G98" s="415"/>
      <c r="H98" s="415"/>
      <c r="I98" s="152"/>
      <c r="J98" s="152"/>
      <c r="K98" s="252"/>
      <c r="L98" s="252"/>
      <c r="M98" s="252"/>
      <c r="N98" s="252"/>
      <c r="O98" s="252"/>
      <c r="P98" s="252"/>
      <c r="Q98" s="253"/>
      <c r="R98" s="239"/>
      <c r="S98" s="239"/>
      <c r="T98" s="254"/>
      <c r="U98" s="175"/>
      <c r="V98" s="191"/>
      <c r="W98" s="208"/>
      <c r="X98" s="474" t="str">
        <f>B31</f>
        <v>South East</v>
      </c>
      <c r="Y98" s="475" t="e">
        <f t="shared" si="20"/>
        <v>#N/A</v>
      </c>
      <c r="Z98" s="475" t="e">
        <f t="shared" si="21"/>
        <v>#N/A</v>
      </c>
      <c r="AA98" s="54"/>
      <c r="AB98" s="53"/>
      <c r="AC98" s="53"/>
      <c r="AD98" s="210"/>
      <c r="AE98" s="239"/>
      <c r="AF98" s="239"/>
      <c r="AG98" s="239"/>
      <c r="AH98" s="101"/>
      <c r="AI98" s="239"/>
      <c r="AJ98" s="240"/>
    </row>
    <row r="99" spans="1:45" s="138" customFormat="1" ht="11.25" customHeight="1" x14ac:dyDescent="0.2">
      <c r="A99" s="381"/>
      <c r="B99" s="415"/>
      <c r="C99" s="415"/>
      <c r="D99" s="415"/>
      <c r="E99" s="415"/>
      <c r="F99" s="415"/>
      <c r="G99" s="415"/>
      <c r="H99" s="415"/>
      <c r="I99" s="152"/>
      <c r="J99" s="152"/>
      <c r="K99" s="252"/>
      <c r="L99" s="252"/>
      <c r="M99" s="252"/>
      <c r="N99" s="252"/>
      <c r="O99" s="252"/>
      <c r="P99" s="252"/>
      <c r="Q99" s="253"/>
      <c r="R99" s="239"/>
      <c r="S99" s="239"/>
      <c r="T99" s="254"/>
      <c r="U99" s="175"/>
      <c r="V99" s="191"/>
      <c r="W99" s="208"/>
      <c r="X99" s="474" t="str">
        <f>B32</f>
        <v>England</v>
      </c>
      <c r="Y99" s="475" t="e">
        <f t="shared" si="20"/>
        <v>#N/A</v>
      </c>
      <c r="Z99" s="475" t="e">
        <f t="shared" si="21"/>
        <v>#N/A</v>
      </c>
      <c r="AA99" s="54"/>
      <c r="AB99" s="53"/>
      <c r="AC99" s="53"/>
      <c r="AD99" s="210"/>
      <c r="AE99" s="239"/>
      <c r="AF99" s="239"/>
      <c r="AG99" s="239"/>
      <c r="AH99" s="101"/>
      <c r="AI99" s="239"/>
      <c r="AJ99" s="240"/>
    </row>
    <row r="100" spans="1:45" s="124" customFormat="1" ht="42" customHeight="1" x14ac:dyDescent="0.2">
      <c r="A100" s="296"/>
      <c r="B100" s="415"/>
      <c r="C100" s="415"/>
      <c r="D100" s="415"/>
      <c r="E100" s="415"/>
      <c r="F100" s="415"/>
      <c r="G100" s="415"/>
      <c r="H100" s="415"/>
      <c r="I100" s="422"/>
      <c r="J100" s="256"/>
      <c r="K100" s="256"/>
      <c r="L100" s="256"/>
      <c r="M100" s="256"/>
      <c r="N100" s="256"/>
      <c r="O100" s="256"/>
      <c r="P100" s="256"/>
      <c r="Q100" s="187"/>
      <c r="R100" s="256"/>
      <c r="S100" s="256"/>
      <c r="T100" s="256"/>
      <c r="U100" s="170"/>
      <c r="V100" s="189"/>
      <c r="W100" s="205"/>
      <c r="X100" s="100"/>
      <c r="Y100" s="100"/>
      <c r="Z100" s="100"/>
      <c r="AA100" s="100"/>
      <c r="AB100" s="100"/>
      <c r="AC100" s="53"/>
      <c r="AD100" s="210"/>
      <c r="AE100" s="88"/>
      <c r="AF100" s="88"/>
      <c r="AG100" s="88"/>
      <c r="AH100" s="100"/>
      <c r="AI100" s="88"/>
      <c r="AJ100" s="241"/>
    </row>
    <row r="101" spans="1:45" s="124" customFormat="1" ht="42" customHeight="1" x14ac:dyDescent="0.2">
      <c r="A101" s="296"/>
      <c r="B101" s="415"/>
      <c r="C101" s="415"/>
      <c r="D101" s="415"/>
      <c r="E101" s="415"/>
      <c r="F101" s="415"/>
      <c r="G101" s="415"/>
      <c r="H101" s="415"/>
      <c r="I101" s="422"/>
      <c r="J101" s="256"/>
      <c r="K101" s="256"/>
      <c r="L101" s="256"/>
      <c r="M101" s="256"/>
      <c r="N101" s="256"/>
      <c r="O101" s="256"/>
      <c r="P101" s="256"/>
      <c r="Q101" s="187"/>
      <c r="R101" s="256"/>
      <c r="S101" s="256"/>
      <c r="T101" s="256"/>
      <c r="U101" s="170"/>
      <c r="V101" s="189"/>
      <c r="W101" s="205"/>
      <c r="X101" s="100"/>
      <c r="Y101" s="101"/>
      <c r="Z101" s="100"/>
      <c r="AA101" s="100"/>
      <c r="AB101" s="100"/>
      <c r="AC101" s="100"/>
      <c r="AD101" s="210"/>
      <c r="AE101" s="88"/>
      <c r="AF101" s="88"/>
      <c r="AG101" s="88"/>
      <c r="AH101" s="100"/>
      <c r="AI101" s="88"/>
      <c r="AJ101" s="241"/>
    </row>
    <row r="102" spans="1:45" s="124" customFormat="1" ht="33" customHeight="1" x14ac:dyDescent="0.2">
      <c r="A102" s="296"/>
      <c r="B102" s="422"/>
      <c r="C102" s="422"/>
      <c r="D102" s="422"/>
      <c r="E102" s="422"/>
      <c r="F102" s="422"/>
      <c r="G102" s="422"/>
      <c r="H102" s="422"/>
      <c r="I102" s="422"/>
      <c r="J102" s="256"/>
      <c r="K102" s="256"/>
      <c r="L102" s="256"/>
      <c r="M102" s="256"/>
      <c r="N102" s="256"/>
      <c r="O102" s="256"/>
      <c r="P102" s="256"/>
      <c r="Q102" s="187"/>
      <c r="R102" s="256"/>
      <c r="S102" s="256"/>
      <c r="T102" s="256"/>
      <c r="U102" s="170"/>
      <c r="V102" s="189"/>
      <c r="W102" s="205"/>
      <c r="X102" s="100"/>
      <c r="Y102" s="101"/>
      <c r="Z102" s="100"/>
      <c r="AA102" s="100"/>
      <c r="AB102" s="100"/>
      <c r="AD102" s="210"/>
      <c r="AE102" s="88"/>
      <c r="AF102" s="88"/>
      <c r="AG102" s="88"/>
      <c r="AH102" s="100"/>
      <c r="AI102" s="88"/>
      <c r="AJ102" s="241"/>
    </row>
    <row r="103" spans="1:45" s="124" customFormat="1" ht="7.5" customHeight="1" x14ac:dyDescent="0.2">
      <c r="A103" s="171"/>
      <c r="B103" s="47"/>
      <c r="C103" s="47"/>
      <c r="D103" s="46"/>
      <c r="E103" s="46"/>
      <c r="F103" s="46"/>
      <c r="G103" s="46"/>
      <c r="H103" s="46"/>
      <c r="I103" s="46"/>
      <c r="J103" s="42"/>
      <c r="K103" s="48"/>
      <c r="L103" s="48"/>
      <c r="M103" s="48"/>
      <c r="N103" s="48"/>
      <c r="O103" s="48"/>
      <c r="P103" s="48"/>
      <c r="Q103" s="48"/>
      <c r="R103" s="48"/>
      <c r="S103" s="48"/>
      <c r="T103" s="49"/>
      <c r="U103" s="170"/>
      <c r="V103" s="189"/>
      <c r="W103" s="205"/>
      <c r="X103" s="100"/>
      <c r="Y103" s="101"/>
      <c r="Z103" s="100"/>
      <c r="AA103" s="100"/>
      <c r="AB103" s="100"/>
      <c r="AC103" s="100"/>
      <c r="AD103" s="100"/>
      <c r="AE103" s="100"/>
      <c r="AF103" s="100"/>
      <c r="AG103" s="100"/>
      <c r="AH103" s="100"/>
      <c r="AI103" s="88"/>
      <c r="AJ103" s="237"/>
      <c r="AK103" s="116"/>
      <c r="AL103" s="116"/>
      <c r="AM103" s="116"/>
      <c r="AN103" s="116"/>
      <c r="AO103" s="116"/>
      <c r="AP103" s="116"/>
      <c r="AQ103" s="116"/>
    </row>
    <row r="104" spans="1:45" s="124" customFormat="1" ht="15" customHeight="1" x14ac:dyDescent="0.2">
      <c r="A104" s="850"/>
      <c r="B104" s="860"/>
      <c r="C104" s="860"/>
      <c r="D104" s="860"/>
      <c r="E104" s="860"/>
      <c r="F104" s="860"/>
      <c r="G104" s="860"/>
      <c r="H104" s="860"/>
      <c r="I104" s="860"/>
      <c r="J104" s="860"/>
      <c r="K104" s="860"/>
      <c r="L104" s="860"/>
      <c r="M104" s="860"/>
      <c r="N104" s="860"/>
      <c r="O104" s="860"/>
      <c r="P104" s="860"/>
      <c r="Q104" s="860"/>
      <c r="R104" s="860"/>
      <c r="S104" s="860"/>
      <c r="T104" s="860"/>
      <c r="U104" s="861"/>
      <c r="V104" s="189"/>
      <c r="W104" s="205"/>
      <c r="X104" s="97"/>
      <c r="Y104" s="97"/>
      <c r="Z104" s="100"/>
      <c r="AA104" s="100"/>
      <c r="AB104" s="100"/>
      <c r="AC104" s="100"/>
      <c r="AD104" s="100"/>
      <c r="AE104" s="100"/>
      <c r="AF104" s="100"/>
      <c r="AG104" s="100"/>
      <c r="AH104" s="100"/>
      <c r="AI104" s="100"/>
      <c r="AJ104" s="241"/>
      <c r="AS104" s="116"/>
    </row>
    <row r="105" spans="1:45" s="124" customFormat="1" ht="11.25" customHeight="1" x14ac:dyDescent="0.2">
      <c r="A105" s="862" t="s">
        <v>212</v>
      </c>
      <c r="B105" s="863"/>
      <c r="C105" s="863"/>
      <c r="D105" s="863"/>
      <c r="E105" s="863"/>
      <c r="F105" s="863"/>
      <c r="G105" s="863"/>
      <c r="H105" s="863"/>
      <c r="I105" s="863"/>
      <c r="J105" s="863"/>
      <c r="K105" s="863"/>
      <c r="L105" s="863"/>
      <c r="M105" s="863"/>
      <c r="N105" s="863"/>
      <c r="O105" s="863"/>
      <c r="P105" s="863"/>
      <c r="Q105" s="863"/>
      <c r="R105" s="863"/>
      <c r="S105" s="863"/>
      <c r="T105" s="863"/>
      <c r="U105" s="864"/>
      <c r="V105" s="189"/>
      <c r="W105" s="205"/>
      <c r="X105" s="97"/>
      <c r="Y105" s="97"/>
      <c r="Z105" s="100"/>
      <c r="AA105" s="100"/>
      <c r="AB105" s="100"/>
      <c r="AC105" s="100"/>
      <c r="AD105" s="100"/>
      <c r="AE105" s="100"/>
      <c r="AF105" s="100"/>
      <c r="AG105" s="100"/>
      <c r="AH105" s="100"/>
      <c r="AI105" s="88"/>
      <c r="AJ105" s="240"/>
      <c r="AK105" s="138"/>
      <c r="AS105" s="116"/>
    </row>
    <row r="106" spans="1:45" ht="11.25" customHeight="1" x14ac:dyDescent="0.2">
      <c r="A106" s="165"/>
      <c r="B106" s="166"/>
      <c r="C106" s="166"/>
      <c r="D106" s="166"/>
      <c r="E106" s="166"/>
      <c r="F106" s="166"/>
      <c r="G106" s="166"/>
      <c r="H106" s="166"/>
      <c r="I106" s="166"/>
      <c r="J106" s="167"/>
      <c r="K106" s="166"/>
      <c r="L106" s="166"/>
      <c r="M106" s="166"/>
      <c r="N106" s="166"/>
      <c r="O106" s="166"/>
      <c r="P106" s="166"/>
      <c r="Q106" s="166"/>
      <c r="R106" s="166"/>
      <c r="S106" s="166"/>
      <c r="T106" s="166"/>
      <c r="U106" s="168"/>
      <c r="V106" s="189"/>
      <c r="W106" s="205"/>
      <c r="X106" s="85" t="s">
        <v>85</v>
      </c>
      <c r="Y106" s="54"/>
      <c r="Z106" s="97"/>
      <c r="AA106" s="100"/>
      <c r="AB106" s="100"/>
      <c r="AC106" s="100"/>
      <c r="AD106" s="100"/>
      <c r="AE106" s="100"/>
      <c r="AF106" s="100"/>
      <c r="AG106" s="100"/>
      <c r="AH106" s="100"/>
      <c r="AI106" s="88"/>
      <c r="AJ106" s="237"/>
    </row>
    <row r="107" spans="1:45" s="118" customFormat="1" ht="15" customHeight="1" x14ac:dyDescent="0.2">
      <c r="A107" s="172"/>
      <c r="B107" s="94" t="s">
        <v>112</v>
      </c>
      <c r="C107" s="415"/>
      <c r="D107" s="415"/>
      <c r="E107" s="415"/>
      <c r="F107" s="415"/>
      <c r="G107" s="415"/>
      <c r="H107" s="415"/>
      <c r="I107" s="415"/>
      <c r="J107" s="106"/>
      <c r="K107" s="106"/>
      <c r="L107" s="106"/>
      <c r="M107" s="106"/>
      <c r="N107" s="410"/>
      <c r="O107" s="106"/>
      <c r="P107" s="106"/>
      <c r="Q107" s="106"/>
      <c r="R107" s="106"/>
      <c r="S107" s="106"/>
      <c r="T107" s="106"/>
      <c r="U107" s="173"/>
      <c r="V107" s="190"/>
      <c r="W107" s="206"/>
      <c r="X107" s="79"/>
      <c r="Y107" s="76">
        <f>H109</f>
        <v>2017</v>
      </c>
      <c r="Z107" s="97"/>
      <c r="AA107" s="97"/>
      <c r="AB107" s="97"/>
      <c r="AC107" s="97"/>
      <c r="AD107" s="97"/>
      <c r="AE107" s="97"/>
      <c r="AF107" s="97"/>
      <c r="AG107" s="97"/>
      <c r="AH107" s="97"/>
      <c r="AI107" s="97"/>
      <c r="AJ107" s="238"/>
    </row>
    <row r="108" spans="1:45" ht="15" customHeight="1" x14ac:dyDescent="0.2">
      <c r="A108" s="171"/>
      <c r="B108" s="415"/>
      <c r="C108" s="415"/>
      <c r="D108" s="415"/>
      <c r="E108" s="415"/>
      <c r="F108" s="415"/>
      <c r="G108" s="415"/>
      <c r="H108" s="415"/>
      <c r="I108" s="415"/>
      <c r="J108" s="106"/>
      <c r="K108" s="106"/>
      <c r="L108" s="106"/>
      <c r="M108" s="106"/>
      <c r="N108" s="410"/>
      <c r="O108" s="106"/>
      <c r="P108" s="106"/>
      <c r="Q108" s="39"/>
      <c r="R108" s="106"/>
      <c r="S108" s="106"/>
      <c r="T108" s="106"/>
      <c r="U108" s="170"/>
      <c r="V108" s="189"/>
      <c r="W108" s="205"/>
      <c r="X108" s="78" t="str">
        <f t="shared" ref="X108:X131" si="22">B9</f>
        <v>Bracknell Forest</v>
      </c>
      <c r="Y108" s="74"/>
      <c r="Z108" s="54"/>
      <c r="AA108" s="54"/>
      <c r="AB108" s="53"/>
      <c r="AC108" s="53"/>
      <c r="AD108" s="100"/>
      <c r="AE108" s="100"/>
      <c r="AF108" s="100"/>
      <c r="AG108" s="100"/>
      <c r="AH108" s="100"/>
      <c r="AI108" s="88"/>
      <c r="AJ108" s="237"/>
    </row>
    <row r="109" spans="1:45" s="138" customFormat="1" ht="27" customHeight="1" x14ac:dyDescent="0.2">
      <c r="A109" s="174"/>
      <c r="B109" s="618" t="s">
        <v>211</v>
      </c>
      <c r="C109" s="133"/>
      <c r="D109" s="462">
        <f>D8</f>
        <v>2013</v>
      </c>
      <c r="E109" s="462">
        <f t="shared" ref="E109:H109" si="23">E8</f>
        <v>2014</v>
      </c>
      <c r="F109" s="462">
        <f t="shared" si="23"/>
        <v>2015</v>
      </c>
      <c r="G109" s="462">
        <f t="shared" si="23"/>
        <v>2016</v>
      </c>
      <c r="H109" s="463">
        <f t="shared" si="23"/>
        <v>2017</v>
      </c>
      <c r="I109" s="152"/>
      <c r="J109" s="152"/>
      <c r="K109" s="96"/>
      <c r="L109" s="96"/>
      <c r="M109" s="96"/>
      <c r="N109" s="96"/>
      <c r="O109" s="96"/>
      <c r="P109" s="420"/>
      <c r="Q109" s="420"/>
      <c r="R109" s="239"/>
      <c r="S109" s="239"/>
      <c r="T109" s="419"/>
      <c r="U109" s="175"/>
      <c r="V109" s="191"/>
      <c r="W109" s="208"/>
      <c r="X109" s="78" t="str">
        <f t="shared" si="22"/>
        <v>Brighton &amp; Hove</v>
      </c>
      <c r="Y109" s="74"/>
      <c r="Z109" s="54"/>
      <c r="AA109" s="54"/>
      <c r="AB109" s="53"/>
      <c r="AC109" s="53"/>
      <c r="AD109" s="210"/>
      <c r="AE109" s="101"/>
      <c r="AF109" s="101"/>
      <c r="AG109" s="101"/>
      <c r="AH109" s="101"/>
      <c r="AI109" s="239"/>
      <c r="AJ109" s="240"/>
    </row>
    <row r="110" spans="1:45" s="138" customFormat="1" ht="12.75" customHeight="1" x14ac:dyDescent="0.2">
      <c r="A110" s="610" t="e">
        <f>VLOOKUP(B110,Sheet1!$B$4:$C$25,2,FALSE)</f>
        <v>#N/A</v>
      </c>
      <c r="B110" s="149" t="str">
        <f t="shared" ref="B110:B133" si="24">B9</f>
        <v>Bracknell Forest</v>
      </c>
      <c r="C110" s="133"/>
      <c r="D110" s="246">
        <f>IF(OR(ISBLANK(D9),ISBLANK(Referrals!D9)),NA(),'Re-referrals'!D9/Referrals!D9)</f>
        <v>0.19945355191256831</v>
      </c>
      <c r="E110" s="246">
        <f>IF(OR(ISBLANK(E9),ISBLANK(Referrals!E9)),NA(),'Re-referrals'!E9/Referrals!E9)</f>
        <v>0.21126760563380281</v>
      </c>
      <c r="F110" s="246">
        <f>IF(OR(ISBLANK(F9),ISBLANK(Referrals!F9)),NA(),'Re-referrals'!F9/Referrals!F9)</f>
        <v>0.20471698113207551</v>
      </c>
      <c r="G110" s="246">
        <f>IF(OR(ISBLANK(G9),ISBLANK(Referrals!G9)),NA(),'Re-referrals'!G9/Referrals!G9)</f>
        <v>0.172281776416539</v>
      </c>
      <c r="H110" s="248">
        <f>IF(OR(ISBLANK(H9),ISBLANK(Referrals!H9)),NA(),'Re-referrals'!H9/Referrals!H9)</f>
        <v>0.23540145985401459</v>
      </c>
      <c r="I110" s="152"/>
      <c r="J110" s="152"/>
      <c r="K110" s="250"/>
      <c r="L110" s="250"/>
      <c r="M110" s="250"/>
      <c r="N110" s="250"/>
      <c r="O110" s="250"/>
      <c r="P110" s="250"/>
      <c r="Q110" s="251"/>
      <c r="R110" s="239"/>
      <c r="S110" s="239"/>
      <c r="T110" s="250"/>
      <c r="U110" s="175"/>
      <c r="V110" s="191"/>
      <c r="W110" s="208"/>
      <c r="X110" s="78" t="str">
        <f t="shared" si="22"/>
        <v>Buckinghamshire</v>
      </c>
      <c r="Y110" s="74"/>
      <c r="Z110" s="54"/>
      <c r="AA110" s="54"/>
      <c r="AB110" s="53"/>
      <c r="AC110" s="53"/>
      <c r="AD110" s="210"/>
      <c r="AE110" s="101"/>
      <c r="AF110" s="101"/>
      <c r="AG110" s="101"/>
      <c r="AH110" s="101"/>
      <c r="AI110" s="239"/>
      <c r="AJ110" s="240"/>
    </row>
    <row r="111" spans="1:45" s="138" customFormat="1" ht="12.75" customHeight="1" x14ac:dyDescent="0.2">
      <c r="A111" s="610" t="e">
        <f>VLOOKUP(B111,Sheet1!$B$4:$C$25,2,FALSE)</f>
        <v>#N/A</v>
      </c>
      <c r="B111" s="149" t="str">
        <f t="shared" si="24"/>
        <v>Brighton &amp; Hove</v>
      </c>
      <c r="C111" s="133"/>
      <c r="D111" s="246">
        <f>IF(OR(ISBLANK(D10),ISBLANK(Referrals!D10)),NA(),'Re-referrals'!D10/Referrals!D10)</f>
        <v>0.38248175182481753</v>
      </c>
      <c r="E111" s="246">
        <f>IF(OR(ISBLANK(E10),ISBLANK(Referrals!E10)),NA(),'Re-referrals'!E10/Referrals!E10)</f>
        <v>0.32986767485822305</v>
      </c>
      <c r="F111" s="246">
        <f>IF(OR(ISBLANK(F10),ISBLANK(Referrals!F10)),NA(),'Re-referrals'!F10/Referrals!F10)</f>
        <v>0.36252908170247694</v>
      </c>
      <c r="G111" s="246">
        <f>IF(OR(ISBLANK(G10),ISBLANK(Referrals!G10)),NA(),'Re-referrals'!G10/Referrals!G10)</f>
        <v>0.32136602451838897</v>
      </c>
      <c r="H111" s="248">
        <f>IF(OR(ISBLANK(H10),ISBLANK(Referrals!H10)),NA(),'Re-referrals'!H10/Referrals!H10)</f>
        <v>0.24698972099853156</v>
      </c>
      <c r="I111" s="152"/>
      <c r="J111" s="152"/>
      <c r="K111" s="250"/>
      <c r="L111" s="250"/>
      <c r="M111" s="250"/>
      <c r="N111" s="250"/>
      <c r="O111" s="250"/>
      <c r="P111" s="250"/>
      <c r="Q111" s="251"/>
      <c r="R111" s="239"/>
      <c r="S111" s="239"/>
      <c r="T111" s="250"/>
      <c r="U111" s="175"/>
      <c r="V111" s="191"/>
      <c r="W111" s="208"/>
      <c r="X111" s="78" t="str">
        <f t="shared" si="22"/>
        <v>East Sussex</v>
      </c>
      <c r="Y111" s="74"/>
      <c r="Z111" s="54"/>
      <c r="AA111" s="54"/>
      <c r="AB111" s="53"/>
      <c r="AC111" s="53"/>
      <c r="AD111" s="210"/>
      <c r="AE111" s="101"/>
      <c r="AF111" s="101"/>
      <c r="AG111" s="101"/>
      <c r="AH111" s="101"/>
      <c r="AI111" s="239"/>
      <c r="AJ111" s="240"/>
    </row>
    <row r="112" spans="1:45" s="138" customFormat="1" ht="12.75" customHeight="1" x14ac:dyDescent="0.2">
      <c r="A112" s="610" t="e">
        <f>VLOOKUP(B112,Sheet1!$B$4:$C$25,2,FALSE)</f>
        <v>#N/A</v>
      </c>
      <c r="B112" s="149" t="str">
        <f t="shared" si="24"/>
        <v>Buckinghamshire</v>
      </c>
      <c r="C112" s="133"/>
      <c r="D112" s="246">
        <f>IF(OR(ISBLANK(D11),ISBLANK(Referrals!D11)),NA(),'Re-referrals'!D11/Referrals!D11)</f>
        <v>0.26007243096423721</v>
      </c>
      <c r="E112" s="246">
        <f>IF(OR(ISBLANK(E11),ISBLANK(Referrals!E11)),NA(),'Re-referrals'!E11/Referrals!E11)</f>
        <v>0.34631679650129837</v>
      </c>
      <c r="F112" s="246">
        <f>IF(OR(ISBLANK(F11),ISBLANK(Referrals!F11)),NA(),'Re-referrals'!F11/Referrals!F11)</f>
        <v>0.27256775199844008</v>
      </c>
      <c r="G112" s="246">
        <f>IF(OR(ISBLANK(G11),ISBLANK(Referrals!G11)),NA(),'Re-referrals'!G11/Referrals!G11)</f>
        <v>0.26458752515090506</v>
      </c>
      <c r="H112" s="248">
        <f>IF(OR(ISBLANK(H11),ISBLANK(Referrals!H11)),NA(),'Re-referrals'!H11/Referrals!H11)</f>
        <v>0.32909604519774011</v>
      </c>
      <c r="I112" s="152"/>
      <c r="J112" s="152"/>
      <c r="K112" s="250"/>
      <c r="L112" s="250"/>
      <c r="M112" s="250"/>
      <c r="N112" s="250"/>
      <c r="O112" s="250"/>
      <c r="P112" s="250"/>
      <c r="Q112" s="251"/>
      <c r="R112" s="239"/>
      <c r="S112" s="239"/>
      <c r="T112" s="250"/>
      <c r="U112" s="175"/>
      <c r="V112" s="191"/>
      <c r="W112" s="208"/>
      <c r="X112" s="78" t="str">
        <f t="shared" si="22"/>
        <v>Hampshire</v>
      </c>
      <c r="Y112" s="74"/>
      <c r="Z112" s="54"/>
      <c r="AA112" s="54"/>
      <c r="AB112" s="53"/>
      <c r="AC112" s="53"/>
      <c r="AD112" s="210"/>
      <c r="AE112" s="101"/>
      <c r="AF112" s="101"/>
      <c r="AG112" s="101"/>
      <c r="AH112" s="101"/>
      <c r="AI112" s="239"/>
      <c r="AJ112" s="240"/>
    </row>
    <row r="113" spans="1:44" s="138" customFormat="1" ht="12.75" customHeight="1" x14ac:dyDescent="0.2">
      <c r="A113" s="610" t="e">
        <f>VLOOKUP(B113,Sheet1!$B$4:$C$25,2,FALSE)</f>
        <v>#N/A</v>
      </c>
      <c r="B113" s="149" t="str">
        <f t="shared" si="24"/>
        <v>East Sussex</v>
      </c>
      <c r="C113" s="133"/>
      <c r="D113" s="246">
        <f>IF(OR(ISBLANK(D12),ISBLANK(Referrals!D12)),NA(),'Re-referrals'!D12/Referrals!D12)</f>
        <v>0.41731226113004855</v>
      </c>
      <c r="E113" s="246">
        <f>IF(OR(ISBLANK(E12),ISBLANK(Referrals!E12)),NA(),'Re-referrals'!E12/Referrals!E12)</f>
        <v>0.30686406460296095</v>
      </c>
      <c r="F113" s="246">
        <f>IF(OR(ISBLANK(F12),ISBLANK(Referrals!F12)),NA(),'Re-referrals'!F12/Referrals!F12)</f>
        <v>0.23558897243107765</v>
      </c>
      <c r="G113" s="246">
        <f>IF(OR(ISBLANK(G12),ISBLANK(Referrals!G12)),NA(),'Re-referrals'!G12/Referrals!G12)</f>
        <v>0.14540337711069423</v>
      </c>
      <c r="H113" s="248">
        <f>IF(OR(ISBLANK(H12),ISBLANK(Referrals!H12)),NA(),'Re-referrals'!H12/Referrals!H12)</f>
        <v>0.14880304678998912</v>
      </c>
      <c r="I113" s="152"/>
      <c r="J113" s="152"/>
      <c r="K113" s="250"/>
      <c r="L113" s="250"/>
      <c r="M113" s="250"/>
      <c r="N113" s="250"/>
      <c r="O113" s="250"/>
      <c r="P113" s="250"/>
      <c r="Q113" s="251"/>
      <c r="R113" s="239"/>
      <c r="S113" s="239"/>
      <c r="T113" s="250"/>
      <c r="U113" s="175"/>
      <c r="V113" s="191"/>
      <c r="W113" s="208"/>
      <c r="X113" s="78" t="str">
        <f t="shared" si="22"/>
        <v>Isle of Wight</v>
      </c>
      <c r="Y113" s="74"/>
      <c r="Z113" s="54"/>
      <c r="AA113" s="54"/>
      <c r="AB113" s="53"/>
      <c r="AC113" s="53"/>
      <c r="AD113" s="210"/>
      <c r="AE113" s="101"/>
      <c r="AF113" s="101"/>
      <c r="AG113" s="101"/>
      <c r="AH113" s="101"/>
      <c r="AI113" s="239"/>
      <c r="AJ113" s="240"/>
    </row>
    <row r="114" spans="1:44" s="138" customFormat="1" ht="12.75" customHeight="1" x14ac:dyDescent="0.2">
      <c r="A114" s="610" t="e">
        <f>VLOOKUP(B114,Sheet1!$B$4:$C$25,2,FALSE)</f>
        <v>#N/A</v>
      </c>
      <c r="B114" s="149" t="str">
        <f t="shared" si="24"/>
        <v>Hampshire</v>
      </c>
      <c r="C114" s="133"/>
      <c r="D114" s="246">
        <f>IF(OR(ISBLANK(D13),ISBLANK(Referrals!D13)),NA(),'Re-referrals'!D13/Referrals!D13)</f>
        <v>0.22462853258230553</v>
      </c>
      <c r="E114" s="246">
        <f>IF(OR(ISBLANK(E13),ISBLANK(Referrals!E13)),NA(),'Re-referrals'!E13/Referrals!E13)</f>
        <v>0.27862077473476438</v>
      </c>
      <c r="F114" s="246">
        <f>IF(OR(ISBLANK(F13),ISBLANK(Referrals!F13)),NA(),'Re-referrals'!F13/Referrals!F13)</f>
        <v>0.31792942862260426</v>
      </c>
      <c r="G114" s="246">
        <f>IF(OR(ISBLANK(G13),ISBLANK(Referrals!G13)),NA(),'Re-referrals'!G13/Referrals!G13)</f>
        <v>0.28171126845073802</v>
      </c>
      <c r="H114" s="248">
        <f>IF(OR(ISBLANK(H13),ISBLANK(Referrals!H13)),NA(),'Re-referrals'!H13/Referrals!H13)</f>
        <v>0.30697195780807823</v>
      </c>
      <c r="I114" s="152"/>
      <c r="J114" s="152"/>
      <c r="K114" s="250"/>
      <c r="L114" s="250"/>
      <c r="M114" s="250"/>
      <c r="N114" s="250"/>
      <c r="O114" s="250"/>
      <c r="P114" s="250"/>
      <c r="Q114" s="251"/>
      <c r="R114" s="239"/>
      <c r="S114" s="239"/>
      <c r="T114" s="250"/>
      <c r="U114" s="175"/>
      <c r="V114" s="191"/>
      <c r="W114" s="208"/>
      <c r="X114" s="78" t="str">
        <f t="shared" si="22"/>
        <v>Kent</v>
      </c>
      <c r="Y114" s="74"/>
      <c r="Z114" s="54"/>
      <c r="AA114" s="54"/>
      <c r="AB114" s="53"/>
      <c r="AC114" s="53"/>
      <c r="AD114" s="210"/>
      <c r="AE114" s="101"/>
      <c r="AF114" s="101"/>
      <c r="AG114" s="101"/>
      <c r="AH114" s="101"/>
      <c r="AI114" s="239"/>
      <c r="AJ114" s="240"/>
    </row>
    <row r="115" spans="1:44" s="138" customFormat="1" ht="12.75" customHeight="1" x14ac:dyDescent="0.2">
      <c r="A115" s="610" t="e">
        <f>VLOOKUP(B115,Sheet1!$B$4:$C$25,2,FALSE)</f>
        <v>#N/A</v>
      </c>
      <c r="B115" s="149" t="str">
        <f t="shared" si="24"/>
        <v>Isle of Wight</v>
      </c>
      <c r="C115" s="133"/>
      <c r="D115" s="246">
        <f>IF(OR(ISBLANK(D14),ISBLANK(Referrals!D14)),NA(),'Re-referrals'!D14/Referrals!D14)</f>
        <v>0.39752176825184193</v>
      </c>
      <c r="E115" s="246">
        <f>IF(OR(ISBLANK(E14),ISBLANK(Referrals!E14)),NA(),'Re-referrals'!E14/Referrals!E14)</f>
        <v>0.30529172320217096</v>
      </c>
      <c r="F115" s="246">
        <f>IF(OR(ISBLANK(F14),ISBLANK(Referrals!F14)),NA(),'Re-referrals'!F14/Referrals!F14)</f>
        <v>0.34568421052631571</v>
      </c>
      <c r="G115" s="246">
        <f>IF(OR(ISBLANK(G14),ISBLANK(Referrals!G14)),NA(),'Re-referrals'!G14/Referrals!G14)</f>
        <v>0.3290079531184596</v>
      </c>
      <c r="H115" s="248">
        <f>IF(OR(ISBLANK(H14),ISBLANK(Referrals!H14)),NA(),'Re-referrals'!H14/Referrals!H14)</f>
        <v>0.30309988518943742</v>
      </c>
      <c r="I115" s="152"/>
      <c r="J115" s="152"/>
      <c r="K115" s="250"/>
      <c r="L115" s="250"/>
      <c r="M115" s="250"/>
      <c r="N115" s="250"/>
      <c r="O115" s="250"/>
      <c r="P115" s="250"/>
      <c r="Q115" s="251"/>
      <c r="R115" s="239"/>
      <c r="S115" s="239"/>
      <c r="T115" s="250"/>
      <c r="U115" s="175"/>
      <c r="V115" s="191"/>
      <c r="W115" s="208"/>
      <c r="X115" s="78" t="str">
        <f t="shared" si="22"/>
        <v>Medway</v>
      </c>
      <c r="Y115" s="392"/>
      <c r="Z115" s="54"/>
      <c r="AA115" s="54"/>
      <c r="AB115" s="53"/>
      <c r="AC115" s="53"/>
      <c r="AD115" s="210"/>
      <c r="AE115" s="101"/>
      <c r="AF115" s="101"/>
      <c r="AG115" s="101"/>
      <c r="AH115" s="101"/>
      <c r="AI115" s="239"/>
      <c r="AJ115" s="240"/>
      <c r="AR115" s="138" t="s">
        <v>106</v>
      </c>
    </row>
    <row r="116" spans="1:44" s="138" customFormat="1" ht="12.75" customHeight="1" x14ac:dyDescent="0.2">
      <c r="A116" s="610" t="e">
        <f>VLOOKUP(B116,Sheet1!$B$4:$C$25,2,FALSE)</f>
        <v>#N/A</v>
      </c>
      <c r="B116" s="149" t="str">
        <f t="shared" si="24"/>
        <v>Kent</v>
      </c>
      <c r="C116" s="133"/>
      <c r="D116" s="246">
        <f>IF(OR(ISBLANK(D15),ISBLANK(Referrals!D15)),NA(),'Re-referrals'!D15/Referrals!D15)</f>
        <v>0.24214695438404807</v>
      </c>
      <c r="E116" s="246">
        <f>IF(OR(ISBLANK(E15),ISBLANK(Referrals!E15)),NA(),'Re-referrals'!E15/Referrals!E15)</f>
        <v>0.26466290962220829</v>
      </c>
      <c r="F116" s="246">
        <f>IF(OR(ISBLANK(F15),ISBLANK(Referrals!F15)),NA(),'Re-referrals'!F15/Referrals!F15)</f>
        <v>0.28332022505898724</v>
      </c>
      <c r="G116" s="246">
        <f>IF(OR(ISBLANK(G15),ISBLANK(Referrals!G15)),NA(),'Re-referrals'!G15/Referrals!G15)</f>
        <v>0.20838221874592638</v>
      </c>
      <c r="H116" s="248">
        <f>IF(OR(ISBLANK(H15),ISBLANK(Referrals!H15)),NA(),'Re-referrals'!H15/Referrals!H15)</f>
        <v>0.23005378044922492</v>
      </c>
      <c r="I116" s="152"/>
      <c r="J116" s="152"/>
      <c r="K116" s="250"/>
      <c r="L116" s="250"/>
      <c r="M116" s="250"/>
      <c r="N116" s="250"/>
      <c r="O116" s="250"/>
      <c r="P116" s="250"/>
      <c r="Q116" s="251"/>
      <c r="R116" s="239"/>
      <c r="S116" s="239"/>
      <c r="T116" s="250"/>
      <c r="U116" s="175"/>
      <c r="V116" s="191"/>
      <c r="W116" s="208"/>
      <c r="X116" s="78" t="str">
        <f t="shared" si="22"/>
        <v>Milton Keynes</v>
      </c>
      <c r="Y116" s="74"/>
      <c r="Z116" s="54"/>
      <c r="AA116" s="54"/>
      <c r="AB116" s="53"/>
      <c r="AC116" s="53"/>
      <c r="AD116" s="210"/>
      <c r="AE116" s="101"/>
      <c r="AF116" s="101"/>
      <c r="AG116" s="101"/>
      <c r="AH116" s="101"/>
      <c r="AI116" s="239"/>
      <c r="AJ116" s="240"/>
    </row>
    <row r="117" spans="1:44" s="138" customFormat="1" ht="12.75" customHeight="1" x14ac:dyDescent="0.2">
      <c r="A117" s="610" t="e">
        <f>VLOOKUP(B117,Sheet1!$B$4:$C$25,2,FALSE)</f>
        <v>#N/A</v>
      </c>
      <c r="B117" s="149" t="str">
        <f t="shared" si="24"/>
        <v>Medway</v>
      </c>
      <c r="C117" s="133"/>
      <c r="D117" s="246">
        <f>IF(OR(ISBLANK(D16),ISBLANK(Referrals!D16)),NA(),'Re-referrals'!D16/Referrals!D16)</f>
        <v>0.446542589322103</v>
      </c>
      <c r="E117" s="246">
        <f>IF(OR(ISBLANK(E16),ISBLANK(Referrals!E16)),NA(),'Re-referrals'!E16/Referrals!E16)</f>
        <v>0.29983564216952335</v>
      </c>
      <c r="F117" s="246">
        <f>IF(OR(ISBLANK(F16),ISBLANK(Referrals!F16)),NA(),'Re-referrals'!F16/Referrals!F16)</f>
        <v>0.19967532467532456</v>
      </c>
      <c r="G117" s="246">
        <f>IF(OR(ISBLANK(G16),ISBLANK(Referrals!G16)),NA(),'Re-referrals'!G16/Referrals!G16)</f>
        <v>0.16508313539192399</v>
      </c>
      <c r="H117" s="248">
        <f>IF(OR(ISBLANK(H16),ISBLANK(Referrals!H16)),NA(),'Re-referrals'!H16/Referrals!H16)</f>
        <v>0.17606149341142022</v>
      </c>
      <c r="I117" s="152"/>
      <c r="J117" s="152"/>
      <c r="K117" s="250"/>
      <c r="L117" s="250"/>
      <c r="M117" s="250"/>
      <c r="N117" s="250"/>
      <c r="O117" s="250"/>
      <c r="P117" s="250"/>
      <c r="Q117" s="251"/>
      <c r="R117" s="239"/>
      <c r="S117" s="239"/>
      <c r="T117" s="250"/>
      <c r="U117" s="175"/>
      <c r="V117" s="191"/>
      <c r="W117" s="208"/>
      <c r="X117" s="78" t="str">
        <f t="shared" si="22"/>
        <v>Oxfordshire</v>
      </c>
      <c r="Y117" s="74"/>
      <c r="Z117" s="54"/>
      <c r="AA117" s="54"/>
      <c r="AB117" s="53"/>
      <c r="AC117" s="53"/>
      <c r="AD117" s="210"/>
      <c r="AE117" s="101"/>
      <c r="AF117" s="101"/>
      <c r="AG117" s="101"/>
      <c r="AH117" s="101"/>
      <c r="AI117" s="239"/>
      <c r="AJ117" s="240"/>
    </row>
    <row r="118" spans="1:44" s="138" customFormat="1" ht="12.75" customHeight="1" x14ac:dyDescent="0.2">
      <c r="A118" s="610" t="e">
        <f>VLOOKUP(B118,Sheet1!$B$4:$C$25,2,FALSE)</f>
        <v>#N/A</v>
      </c>
      <c r="B118" s="149" t="str">
        <f t="shared" si="24"/>
        <v>Milton Keynes</v>
      </c>
      <c r="C118" s="133"/>
      <c r="D118" s="246">
        <f>IF(OR(ISBLANK(D17),ISBLANK(Referrals!D17)),NA(),'Re-referrals'!D17/Referrals!D17)</f>
        <v>0.29397369226063014</v>
      </c>
      <c r="E118" s="246">
        <f>IF(OR(ISBLANK(E17),ISBLANK(Referrals!E17)),NA(),'Re-referrals'!E17/Referrals!E17)</f>
        <v>0.26003824091778205</v>
      </c>
      <c r="F118" s="246">
        <f>IF(OR(ISBLANK(F17),ISBLANK(Referrals!F17)),NA(),'Re-referrals'!F17/Referrals!F17)</f>
        <v>0.23160762942779295</v>
      </c>
      <c r="G118" s="246">
        <f>IF(OR(ISBLANK(G17),ISBLANK(Referrals!G17)),NA(),'Re-referrals'!G17/Referrals!G17)</f>
        <v>0.20946189960274467</v>
      </c>
      <c r="H118" s="248">
        <f>IF(OR(ISBLANK(H17),ISBLANK(Referrals!H17)),NA(),'Re-referrals'!H17/Referrals!H17)</f>
        <v>0.19072332144015569</v>
      </c>
      <c r="I118" s="152"/>
      <c r="J118" s="152"/>
      <c r="K118" s="250"/>
      <c r="L118" s="250"/>
      <c r="M118" s="250"/>
      <c r="N118" s="250"/>
      <c r="O118" s="250"/>
      <c r="P118" s="250"/>
      <c r="Q118" s="251"/>
      <c r="R118" s="239"/>
      <c r="S118" s="239"/>
      <c r="T118" s="250"/>
      <c r="U118" s="175"/>
      <c r="V118" s="191"/>
      <c r="W118" s="208"/>
      <c r="X118" s="78" t="str">
        <f t="shared" si="22"/>
        <v>Portsmouth</v>
      </c>
      <c r="Y118" s="74"/>
      <c r="Z118" s="54"/>
      <c r="AA118" s="54"/>
      <c r="AB118" s="53"/>
      <c r="AC118" s="53"/>
      <c r="AD118" s="210"/>
      <c r="AE118" s="101"/>
      <c r="AF118" s="101"/>
      <c r="AG118" s="101"/>
      <c r="AH118" s="101"/>
      <c r="AI118" s="239"/>
      <c r="AJ118" s="240"/>
    </row>
    <row r="119" spans="1:44" s="138" customFormat="1" ht="12.75" customHeight="1" x14ac:dyDescent="0.2">
      <c r="A119" s="610" t="e">
        <f>VLOOKUP(B119,Sheet1!$B$4:$C$25,2,FALSE)</f>
        <v>#N/A</v>
      </c>
      <c r="B119" s="149" t="str">
        <f t="shared" si="24"/>
        <v>Oxfordshire</v>
      </c>
      <c r="C119" s="133"/>
      <c r="D119" s="246">
        <f>IF(OR(ISBLANK(D18),ISBLANK(Referrals!D18)),NA(),'Re-referrals'!D18/Referrals!D18)</f>
        <v>0.25877398221806269</v>
      </c>
      <c r="E119" s="246">
        <f>IF(OR(ISBLANK(E18),ISBLANK(Referrals!E18)),NA(),'Re-referrals'!E18/Referrals!E18)</f>
        <v>0.22777307366638441</v>
      </c>
      <c r="F119" s="246">
        <f>IF(OR(ISBLANK(F18),ISBLANK(Referrals!F18)),NA(),'Re-referrals'!F18/Referrals!F18)</f>
        <v>0.24315733710047682</v>
      </c>
      <c r="G119" s="246">
        <f>IF(OR(ISBLANK(G18),ISBLANK(Referrals!G18)),NA(),'Re-referrals'!G18/Referrals!G18)</f>
        <v>0.25362962962962965</v>
      </c>
      <c r="H119" s="248">
        <f>IF(OR(ISBLANK(H18),ISBLANK(Referrals!H18)),NA(),'Re-referrals'!H18/Referrals!H18)</f>
        <v>0.19883951316161902</v>
      </c>
      <c r="I119" s="152"/>
      <c r="J119" s="152"/>
      <c r="K119" s="250"/>
      <c r="L119" s="250"/>
      <c r="M119" s="250"/>
      <c r="N119" s="250"/>
      <c r="O119" s="250"/>
      <c r="P119" s="250"/>
      <c r="Q119" s="251"/>
      <c r="R119" s="239"/>
      <c r="S119" s="239"/>
      <c r="T119" s="250"/>
      <c r="U119" s="175"/>
      <c r="V119" s="191"/>
      <c r="W119" s="208"/>
      <c r="X119" s="78" t="str">
        <f t="shared" si="22"/>
        <v>Reading</v>
      </c>
      <c r="Y119" s="74"/>
      <c r="Z119" s="54"/>
      <c r="AA119" s="54"/>
      <c r="AB119" s="53"/>
      <c r="AC119" s="53"/>
      <c r="AD119" s="210"/>
      <c r="AE119" s="101"/>
      <c r="AF119" s="101"/>
      <c r="AG119" s="101"/>
      <c r="AH119" s="101"/>
      <c r="AI119" s="239"/>
      <c r="AJ119" s="240"/>
    </row>
    <row r="120" spans="1:44" s="138" customFormat="1" ht="12.75" customHeight="1" x14ac:dyDescent="0.2">
      <c r="A120" s="610" t="e">
        <f>VLOOKUP(B120,Sheet1!$B$4:$C$25,2,FALSE)</f>
        <v>#N/A</v>
      </c>
      <c r="B120" s="149" t="str">
        <f t="shared" si="24"/>
        <v>Portsmouth</v>
      </c>
      <c r="C120" s="133"/>
      <c r="D120" s="246">
        <f>IF(OR(ISBLANK(D19),ISBLANK(Referrals!D19)),NA(),'Re-referrals'!D19/Referrals!D19)</f>
        <v>0.22749590834697217</v>
      </c>
      <c r="E120" s="246">
        <f>IF(OR(ISBLANK(E19),ISBLANK(Referrals!E19)),NA(),'Re-referrals'!E19/Referrals!E19)</f>
        <v>0.23984632272228321</v>
      </c>
      <c r="F120" s="246">
        <f>IF(OR(ISBLANK(F19),ISBLANK(Referrals!F19)),NA(),'Re-referrals'!F19/Referrals!F19)</f>
        <v>0.19781363872982802</v>
      </c>
      <c r="G120" s="246">
        <f>IF(OR(ISBLANK(G19),ISBLANK(Referrals!G19)),NA(),'Re-referrals'!G19/Referrals!G19)</f>
        <v>0.19445771619684657</v>
      </c>
      <c r="H120" s="248">
        <f>IF(OR(ISBLANK(H19),ISBLANK(Referrals!H19)),NA(),'Re-referrals'!H19/Referrals!H19)</f>
        <v>0.25934861278648974</v>
      </c>
      <c r="I120" s="152"/>
      <c r="J120" s="152"/>
      <c r="K120" s="250"/>
      <c r="L120" s="250"/>
      <c r="M120" s="250"/>
      <c r="N120" s="250"/>
      <c r="O120" s="250"/>
      <c r="P120" s="250"/>
      <c r="Q120" s="251"/>
      <c r="R120" s="239"/>
      <c r="S120" s="239"/>
      <c r="T120" s="250"/>
      <c r="U120" s="175"/>
      <c r="V120" s="191"/>
      <c r="W120" s="208"/>
      <c r="X120" s="78" t="str">
        <f t="shared" si="22"/>
        <v>Slough</v>
      </c>
      <c r="Y120" s="74"/>
      <c r="Z120" s="54"/>
      <c r="AA120" s="54"/>
      <c r="AB120" s="53"/>
      <c r="AC120" s="53"/>
      <c r="AD120" s="210"/>
      <c r="AE120" s="101"/>
      <c r="AF120" s="101"/>
      <c r="AG120" s="101"/>
      <c r="AH120" s="101"/>
      <c r="AI120" s="239"/>
      <c r="AJ120" s="240"/>
    </row>
    <row r="121" spans="1:44" s="138" customFormat="1" ht="12.75" customHeight="1" x14ac:dyDescent="0.2">
      <c r="A121" s="610" t="e">
        <f>VLOOKUP(B121,Sheet1!$B$4:$C$25,2,FALSE)</f>
        <v>#N/A</v>
      </c>
      <c r="B121" s="149" t="str">
        <f t="shared" si="24"/>
        <v>Reading</v>
      </c>
      <c r="C121" s="133"/>
      <c r="D121" s="246">
        <f>IF(OR(ISBLANK(D20),ISBLANK(Referrals!D20)),NA(),'Re-referrals'!D20/Referrals!D20)</f>
        <v>0.18976799524092802</v>
      </c>
      <c r="E121" s="246">
        <f>IF(OR(ISBLANK(E20),ISBLANK(Referrals!E20)),NA(),'Re-referrals'!E20/Referrals!E20)</f>
        <v>0.1812933025404157</v>
      </c>
      <c r="F121" s="246">
        <f>IF(OR(ISBLANK(F20),ISBLANK(Referrals!F20)),NA(),'Re-referrals'!F20/Referrals!F20)</f>
        <v>0.2109982068141063</v>
      </c>
      <c r="G121" s="246">
        <f>IF(OR(ISBLANK(G20),ISBLANK(Referrals!G20)),NA(),'Re-referrals'!G20/Referrals!G20)</f>
        <v>0.20987654320987653</v>
      </c>
      <c r="H121" s="248">
        <f>IF(OR(ISBLANK(H20),ISBLANK(Referrals!H20)),NA(),'Re-referrals'!H20/Referrals!H20)</f>
        <v>0.2846648301193756</v>
      </c>
      <c r="I121" s="152"/>
      <c r="J121" s="152"/>
      <c r="K121" s="250"/>
      <c r="L121" s="250"/>
      <c r="M121" s="250"/>
      <c r="N121" s="250"/>
      <c r="O121" s="250"/>
      <c r="P121" s="250"/>
      <c r="Q121" s="251"/>
      <c r="R121" s="239"/>
      <c r="S121" s="239"/>
      <c r="T121" s="250"/>
      <c r="U121" s="175"/>
      <c r="V121" s="191"/>
      <c r="W121" s="208"/>
      <c r="X121" s="78" t="str">
        <f t="shared" si="22"/>
        <v>Somerset</v>
      </c>
      <c r="Y121" s="387"/>
      <c r="Z121" s="54"/>
      <c r="AA121" s="54"/>
      <c r="AB121" s="53"/>
      <c r="AC121" s="53"/>
      <c r="AD121" s="210"/>
      <c r="AE121" s="101"/>
      <c r="AF121" s="101"/>
      <c r="AG121" s="101"/>
      <c r="AH121" s="101"/>
      <c r="AI121" s="239"/>
      <c r="AJ121" s="240"/>
    </row>
    <row r="122" spans="1:44" s="138" customFormat="1" ht="12.75" customHeight="1" x14ac:dyDescent="0.2">
      <c r="A122" s="610" t="e">
        <f>VLOOKUP(B122,Sheet1!$B$4:$C$25,2,FALSE)</f>
        <v>#N/A</v>
      </c>
      <c r="B122" s="149" t="str">
        <f t="shared" si="24"/>
        <v>Slough</v>
      </c>
      <c r="C122" s="133"/>
      <c r="D122" s="246">
        <f>IF(OR(ISBLANK(D21),ISBLANK(Referrals!D21)),NA(),'Re-referrals'!D21/Referrals!D21)</f>
        <v>0.17976878612716762</v>
      </c>
      <c r="E122" s="246">
        <f>IF(OR(ISBLANK(E21),ISBLANK(Referrals!E21)),NA(),'Re-referrals'!E21/Referrals!E21)</f>
        <v>0.18907060231352213</v>
      </c>
      <c r="F122" s="246">
        <f>IF(OR(ISBLANK(F21),ISBLANK(Referrals!F21)),NA(),'Re-referrals'!F21/Referrals!F21)</f>
        <v>0.21034180543383005</v>
      </c>
      <c r="G122" s="246">
        <f>IF(OR(ISBLANK(G21),ISBLANK(Referrals!G21)),NA(),'Re-referrals'!G21/Referrals!G21)</f>
        <v>0.18817591925018029</v>
      </c>
      <c r="H122" s="248">
        <f>IF(OR(ISBLANK(H21),ISBLANK(Referrals!H21)),NA(),'Re-referrals'!H21/Referrals!H21)</f>
        <v>0.29043600562587907</v>
      </c>
      <c r="I122" s="152"/>
      <c r="J122" s="152"/>
      <c r="K122" s="250"/>
      <c r="L122" s="250"/>
      <c r="M122" s="250"/>
      <c r="N122" s="250"/>
      <c r="O122" s="250"/>
      <c r="P122" s="250"/>
      <c r="Q122" s="251"/>
      <c r="R122" s="239"/>
      <c r="S122" s="239"/>
      <c r="T122" s="250"/>
      <c r="U122" s="175"/>
      <c r="V122" s="191"/>
      <c r="W122" s="208"/>
      <c r="X122" s="78" t="str">
        <f t="shared" si="22"/>
        <v>Southampton</v>
      </c>
      <c r="Y122" s="74"/>
      <c r="Z122" s="54"/>
      <c r="AA122" s="54"/>
      <c r="AB122" s="53"/>
      <c r="AC122" s="53"/>
      <c r="AD122" s="210"/>
      <c r="AE122" s="101"/>
      <c r="AF122" s="101"/>
      <c r="AG122" s="101"/>
      <c r="AH122" s="101"/>
      <c r="AI122" s="239"/>
      <c r="AJ122" s="240"/>
    </row>
    <row r="123" spans="1:44" s="138" customFormat="1" ht="12.75" customHeight="1" x14ac:dyDescent="0.2">
      <c r="A123" s="610" t="e">
        <f>VLOOKUP(B123,Sheet1!$B$4:$C$25,2,FALSE)</f>
        <v>#N/A</v>
      </c>
      <c r="B123" s="149" t="str">
        <f t="shared" si="24"/>
        <v>Somerset</v>
      </c>
      <c r="C123" s="133"/>
      <c r="D123" s="246">
        <f>IF(OR(ISBLANK(D22),ISBLANK(Referrals!D22)),NA(),'Re-referrals'!D22/Referrals!D22)</f>
        <v>0.25316045380875202</v>
      </c>
      <c r="E123" s="246">
        <f>IF(OR(ISBLANK(E22),ISBLANK(Referrals!E22)),NA(),'Re-referrals'!E22/Referrals!E22)</f>
        <v>0.28618152085036797</v>
      </c>
      <c r="F123" s="246">
        <f>IF(OR(ISBLANK(F22),ISBLANK(Referrals!F22)),NA(),'Re-referrals'!F22/Referrals!F22)</f>
        <v>0.26971919155786045</v>
      </c>
      <c r="G123" s="246">
        <f>IF(OR(ISBLANK(G22),ISBLANK(Referrals!G22)),NA(),'Re-referrals'!G22/Referrals!G22)</f>
        <v>0.23832567142511493</v>
      </c>
      <c r="H123" s="248">
        <f>IF(OR(ISBLANK(H22),ISBLANK(Referrals!H22)),NA(),'Re-referrals'!H22/Referrals!H22)</f>
        <v>0.19886958342055683</v>
      </c>
      <c r="I123" s="152"/>
      <c r="J123" s="152"/>
      <c r="K123" s="250"/>
      <c r="L123" s="250"/>
      <c r="M123" s="250"/>
      <c r="N123" s="250"/>
      <c r="O123" s="250"/>
      <c r="P123" s="250"/>
      <c r="Q123" s="251"/>
      <c r="R123" s="239"/>
      <c r="S123" s="239"/>
      <c r="T123" s="250"/>
      <c r="U123" s="175"/>
      <c r="V123" s="191"/>
      <c r="W123" s="208"/>
      <c r="X123" s="78" t="str">
        <f t="shared" si="22"/>
        <v>Surrey</v>
      </c>
      <c r="Y123" s="74"/>
      <c r="Z123" s="54"/>
      <c r="AA123" s="54"/>
      <c r="AB123" s="53"/>
      <c r="AC123" s="53"/>
      <c r="AD123" s="210"/>
      <c r="AE123" s="101"/>
      <c r="AF123" s="101"/>
      <c r="AG123" s="101"/>
      <c r="AH123" s="101"/>
      <c r="AI123" s="239"/>
      <c r="AJ123" s="240"/>
    </row>
    <row r="124" spans="1:44" s="138" customFormat="1" ht="12.75" customHeight="1" x14ac:dyDescent="0.2">
      <c r="A124" s="610" t="e">
        <f>VLOOKUP(B124,Sheet1!$B$4:$C$25,2,FALSE)</f>
        <v>#N/A</v>
      </c>
      <c r="B124" s="149" t="str">
        <f t="shared" si="24"/>
        <v>Southampton</v>
      </c>
      <c r="C124" s="133"/>
      <c r="D124" s="246">
        <f>IF(OR(ISBLANK(D23),ISBLANK(Referrals!D23)),NA(),'Re-referrals'!D23/Referrals!D23)</f>
        <v>0.30559916274201987</v>
      </c>
      <c r="E124" s="246">
        <f>IF(OR(ISBLANK(E23),ISBLANK(Referrals!E23)),NA(),'Re-referrals'!E23/Referrals!E23)</f>
        <v>0.32094497263036587</v>
      </c>
      <c r="F124" s="246">
        <f>IF(OR(ISBLANK(F23),ISBLANK(Referrals!F23)),NA(),'Re-referrals'!F23/Referrals!F23)</f>
        <v>0.34555954424847823</v>
      </c>
      <c r="G124" s="246">
        <f>IF(OR(ISBLANK(G23),ISBLANK(Referrals!G23)),NA(),'Re-referrals'!G23/Referrals!G23)</f>
        <v>0.19193391642371235</v>
      </c>
      <c r="H124" s="248">
        <f>IF(OR(ISBLANK(H23),ISBLANK(Referrals!H23)),NA(),'Re-referrals'!H23/Referrals!H23)</f>
        <v>0.26609724047306177</v>
      </c>
      <c r="I124" s="152"/>
      <c r="J124" s="152"/>
      <c r="K124" s="250"/>
      <c r="L124" s="250"/>
      <c r="M124" s="250"/>
      <c r="N124" s="250"/>
      <c r="O124" s="250"/>
      <c r="P124" s="250"/>
      <c r="Q124" s="251"/>
      <c r="R124" s="239"/>
      <c r="S124" s="239"/>
      <c r="T124" s="250"/>
      <c r="U124" s="175"/>
      <c r="V124" s="191"/>
      <c r="W124" s="208"/>
      <c r="X124" s="78" t="str">
        <f t="shared" si="22"/>
        <v>Swindon</v>
      </c>
      <c r="Y124" s="387"/>
      <c r="Z124" s="54"/>
      <c r="AA124" s="54"/>
      <c r="AB124" s="53"/>
      <c r="AC124" s="53"/>
      <c r="AD124" s="210"/>
      <c r="AE124" s="101"/>
      <c r="AF124" s="101"/>
      <c r="AG124" s="101"/>
      <c r="AH124" s="101"/>
      <c r="AI124" s="239"/>
      <c r="AJ124" s="240"/>
    </row>
    <row r="125" spans="1:44" s="138" customFormat="1" ht="12.75" customHeight="1" x14ac:dyDescent="0.2">
      <c r="A125" s="610" t="e">
        <f>VLOOKUP(B125,Sheet1!$B$4:$C$25,2,FALSE)</f>
        <v>#N/A</v>
      </c>
      <c r="B125" s="149" t="str">
        <f t="shared" si="24"/>
        <v>Surrey</v>
      </c>
      <c r="C125" s="133"/>
      <c r="D125" s="246">
        <f>IF(OR(ISBLANK(D24),ISBLANK(Referrals!D24)),NA(),'Re-referrals'!D24/Referrals!D24)</f>
        <v>0.33097511080804637</v>
      </c>
      <c r="E125" s="246">
        <f>IF(OR(ISBLANK(E24),ISBLANK(Referrals!E24)),NA(),'Re-referrals'!E24/Referrals!E24)</f>
        <v>0.32871942934782611</v>
      </c>
      <c r="F125" s="246">
        <f>IF(OR(ISBLANK(F24),ISBLANK(Referrals!F24)),NA(),'Re-referrals'!F24/Referrals!F24)</f>
        <v>0.25363262851989149</v>
      </c>
      <c r="G125" s="246">
        <f>IF(OR(ISBLANK(G24),ISBLANK(Referrals!G24)),NA(),'Re-referrals'!G24/Referrals!G24)</f>
        <v>0.24133242692046228</v>
      </c>
      <c r="H125" s="248">
        <f>IF(OR(ISBLANK(H24),ISBLANK(Referrals!H24)),NA(),'Re-referrals'!H24/Referrals!H24)</f>
        <v>0.24796643548248995</v>
      </c>
      <c r="I125" s="152"/>
      <c r="J125" s="152"/>
      <c r="K125" s="250"/>
      <c r="L125" s="250"/>
      <c r="M125" s="250"/>
      <c r="N125" s="250"/>
      <c r="O125" s="250"/>
      <c r="P125" s="250"/>
      <c r="Q125" s="251"/>
      <c r="R125" s="239"/>
      <c r="S125" s="239"/>
      <c r="T125" s="250"/>
      <c r="U125" s="175"/>
      <c r="V125" s="191"/>
      <c r="W125" s="208"/>
      <c r="X125" s="78" t="str">
        <f t="shared" si="22"/>
        <v>Torbay</v>
      </c>
      <c r="Y125" s="387"/>
      <c r="Z125" s="54"/>
      <c r="AA125" s="54"/>
      <c r="AB125" s="53"/>
      <c r="AC125" s="53"/>
      <c r="AD125" s="210"/>
      <c r="AE125" s="101"/>
      <c r="AF125" s="101"/>
      <c r="AG125" s="101"/>
      <c r="AH125" s="101"/>
      <c r="AI125" s="239"/>
      <c r="AJ125" s="240"/>
    </row>
    <row r="126" spans="1:44" s="138" customFormat="1" ht="12.75" customHeight="1" x14ac:dyDescent="0.2">
      <c r="A126" s="610" t="e">
        <f>VLOOKUP(B126,Sheet1!$B$4:$C$25,2,FALSE)</f>
        <v>#N/A</v>
      </c>
      <c r="B126" s="149" t="str">
        <f t="shared" si="24"/>
        <v>Swindon</v>
      </c>
      <c r="C126" s="133"/>
      <c r="D126" s="246">
        <f>IF(OR(ISBLANK(D25),ISBLANK(Referrals!D25)),NA(),'Re-referrals'!D25/Referrals!D25)</f>
        <v>0.1875</v>
      </c>
      <c r="E126" s="246">
        <f>IF(OR(ISBLANK(E25),ISBLANK(Referrals!E25)),NA(),'Re-referrals'!E25/Referrals!E25)</f>
        <v>0.24046140195208518</v>
      </c>
      <c r="F126" s="246">
        <f>IF(OR(ISBLANK(F25),ISBLANK(Referrals!F25)),NA(),'Re-referrals'!F25/Referrals!F25)</f>
        <v>0.20037735849056609</v>
      </c>
      <c r="G126" s="246">
        <f>IF(OR(ISBLANK(G25),ISBLANK(Referrals!G25)),NA(),'Re-referrals'!G25/Referrals!G25)</f>
        <v>0.27870778267254037</v>
      </c>
      <c r="H126" s="248">
        <f>IF(OR(ISBLANK(H25),ISBLANK(Referrals!H25)),NA(),'Re-referrals'!H25/Referrals!H25)</f>
        <v>0.26613704071499505</v>
      </c>
      <c r="I126" s="152"/>
      <c r="J126" s="152"/>
      <c r="K126" s="250"/>
      <c r="L126" s="250"/>
      <c r="M126" s="250"/>
      <c r="N126" s="250"/>
      <c r="O126" s="250"/>
      <c r="P126" s="250"/>
      <c r="Q126" s="251"/>
      <c r="R126" s="239"/>
      <c r="S126" s="239"/>
      <c r="T126" s="250"/>
      <c r="U126" s="175"/>
      <c r="V126" s="191"/>
      <c r="W126" s="208"/>
      <c r="X126" s="78" t="str">
        <f t="shared" si="22"/>
        <v>West Berkshire</v>
      </c>
      <c r="Y126" s="74"/>
      <c r="Z126" s="54"/>
      <c r="AA126" s="54"/>
      <c r="AB126" s="53"/>
      <c r="AC126" s="53"/>
      <c r="AD126" s="210"/>
      <c r="AE126" s="101"/>
      <c r="AF126" s="101"/>
      <c r="AG126" s="101"/>
      <c r="AH126" s="101"/>
      <c r="AI126" s="239"/>
      <c r="AJ126" s="240"/>
    </row>
    <row r="127" spans="1:44" s="138" customFormat="1" ht="12.75" customHeight="1" x14ac:dyDescent="0.2">
      <c r="A127" s="610" t="e">
        <f>VLOOKUP(B127,Sheet1!$B$4:$C$25,2,FALSE)</f>
        <v>#N/A</v>
      </c>
      <c r="B127" s="149" t="str">
        <f t="shared" si="24"/>
        <v>Torbay</v>
      </c>
      <c r="C127" s="133"/>
      <c r="D127" s="246">
        <f>IF(OR(ISBLANK(D26),ISBLANK(Referrals!D26)),NA(),'Re-referrals'!D26/Referrals!D26)</f>
        <v>0.29435688866293847</v>
      </c>
      <c r="E127" s="246">
        <f>IF(OR(ISBLANK(E26),ISBLANK(Referrals!E26)),NA(),'Re-referrals'!E26/Referrals!E26)</f>
        <v>0.2084717607973422</v>
      </c>
      <c r="F127" s="246">
        <f>IF(OR(ISBLANK(F26),ISBLANK(Referrals!F26)),NA(),'Re-referrals'!F26/Referrals!F26)</f>
        <v>0.24929709465791941</v>
      </c>
      <c r="G127" s="246">
        <f>IF(OR(ISBLANK(G26),ISBLANK(Referrals!G26)),NA(),'Re-referrals'!G26/Referrals!G26)</f>
        <v>0.28873239436619724</v>
      </c>
      <c r="H127" s="248">
        <f>IF(OR(ISBLANK(H26),ISBLANK(Referrals!H26)),NA(),'Re-referrals'!H26/Referrals!H26)</f>
        <v>0.27042079207920794</v>
      </c>
      <c r="I127" s="152"/>
      <c r="J127" s="152"/>
      <c r="K127" s="250"/>
      <c r="L127" s="250"/>
      <c r="M127" s="250"/>
      <c r="N127" s="250"/>
      <c r="O127" s="250"/>
      <c r="P127" s="250"/>
      <c r="Q127" s="251"/>
      <c r="R127" s="239"/>
      <c r="S127" s="239"/>
      <c r="T127" s="250"/>
      <c r="U127" s="175"/>
      <c r="V127" s="191"/>
      <c r="W127" s="208"/>
      <c r="X127" s="78" t="str">
        <f t="shared" si="22"/>
        <v>West Sussex</v>
      </c>
      <c r="Y127" s="74"/>
      <c r="Z127" s="54"/>
      <c r="AA127" s="54"/>
      <c r="AB127" s="53"/>
      <c r="AC127" s="53"/>
      <c r="AD127" s="210"/>
      <c r="AE127" s="101"/>
      <c r="AF127" s="101"/>
      <c r="AG127" s="101"/>
      <c r="AH127" s="101"/>
      <c r="AI127" s="239"/>
      <c r="AJ127" s="240"/>
    </row>
    <row r="128" spans="1:44" s="138" customFormat="1" ht="12.75" customHeight="1" x14ac:dyDescent="0.2">
      <c r="A128" s="610" t="e">
        <f>VLOOKUP(B128,Sheet1!$B$4:$C$25,2,FALSE)</f>
        <v>#N/A</v>
      </c>
      <c r="B128" s="149" t="str">
        <f t="shared" si="24"/>
        <v>West Berkshire</v>
      </c>
      <c r="C128" s="133"/>
      <c r="D128" s="246">
        <f>IF(OR(ISBLANK(D27),ISBLANK(Referrals!D27)),NA(),'Re-referrals'!D27/Referrals!D27)</f>
        <v>0.18260038240917781</v>
      </c>
      <c r="E128" s="246">
        <f>IF(OR(ISBLANK(E27),ISBLANK(Referrals!E27)),NA(),'Re-referrals'!E27/Referrals!E27)</f>
        <v>0.22204344328238135</v>
      </c>
      <c r="F128" s="246">
        <f>IF(OR(ISBLANK(F27),ISBLANK(Referrals!F27)),NA(),'Re-referrals'!F27/Referrals!F27)</f>
        <v>0.24066719618745036</v>
      </c>
      <c r="G128" s="246">
        <f>IF(OR(ISBLANK(G27),ISBLANK(Referrals!G27)),NA(),'Re-referrals'!G27/Referrals!G27)</f>
        <v>0.16043956043956045</v>
      </c>
      <c r="H128" s="248">
        <f>IF(OR(ISBLANK(H27),ISBLANK(Referrals!H27)),NA(),'Re-referrals'!H27/Referrals!H27)</f>
        <v>0.2360774818401937</v>
      </c>
      <c r="I128" s="152"/>
      <c r="J128" s="152"/>
      <c r="K128" s="250"/>
      <c r="L128" s="250"/>
      <c r="M128" s="250"/>
      <c r="N128" s="250"/>
      <c r="O128" s="250"/>
      <c r="P128" s="250"/>
      <c r="Q128" s="251"/>
      <c r="R128" s="239"/>
      <c r="S128" s="239"/>
      <c r="T128" s="250"/>
      <c r="U128" s="175"/>
      <c r="V128" s="191"/>
      <c r="W128" s="208"/>
      <c r="X128" s="78" t="str">
        <f t="shared" si="22"/>
        <v>Windsor &amp; Maidenhead</v>
      </c>
      <c r="Y128" s="74"/>
      <c r="Z128" s="54"/>
      <c r="AA128" s="54"/>
      <c r="AB128" s="53"/>
      <c r="AC128" s="53"/>
      <c r="AD128" s="210"/>
      <c r="AE128" s="239"/>
      <c r="AF128" s="101"/>
      <c r="AG128" s="101"/>
      <c r="AH128" s="101"/>
      <c r="AI128" s="239"/>
      <c r="AJ128" s="240"/>
    </row>
    <row r="129" spans="1:45" s="138" customFormat="1" ht="12.75" customHeight="1" x14ac:dyDescent="0.2">
      <c r="A129" s="610" t="e">
        <f>VLOOKUP(B129,Sheet1!$B$4:$C$25,2,FALSE)</f>
        <v>#N/A</v>
      </c>
      <c r="B129" s="149" t="str">
        <f t="shared" si="24"/>
        <v>West Sussex</v>
      </c>
      <c r="C129" s="133"/>
      <c r="D129" s="246">
        <f>IF(OR(ISBLANK(D28),ISBLANK(Referrals!D28)),NA(),'Re-referrals'!D28/Referrals!D28)</f>
        <v>0.26933551198257083</v>
      </c>
      <c r="E129" s="246">
        <f>IF(OR(ISBLANK(E28),ISBLANK(Referrals!E28)),NA(),'Re-referrals'!E28/Referrals!E28)</f>
        <v>0.2425435276305829</v>
      </c>
      <c r="F129" s="246">
        <f>IF(OR(ISBLANK(F28),ISBLANK(Referrals!F28)),NA(),'Re-referrals'!F28/Referrals!F28)</f>
        <v>0.21729073297672405</v>
      </c>
      <c r="G129" s="246">
        <f>IF(OR(ISBLANK(G28),ISBLANK(Referrals!G28)),NA(),'Re-referrals'!G28/Referrals!G28)</f>
        <v>0.24389345771449578</v>
      </c>
      <c r="H129" s="248">
        <f>IF(OR(ISBLANK(H28),ISBLANK(Referrals!H28)),NA(),'Re-referrals'!H28/Referrals!H28)</f>
        <v>0.25271708042558061</v>
      </c>
      <c r="I129" s="152"/>
      <c r="J129" s="152"/>
      <c r="K129" s="250"/>
      <c r="L129" s="250"/>
      <c r="M129" s="250"/>
      <c r="N129" s="250"/>
      <c r="O129" s="250"/>
      <c r="P129" s="250"/>
      <c r="Q129" s="251"/>
      <c r="R129" s="239"/>
      <c r="S129" s="239"/>
      <c r="T129" s="250"/>
      <c r="U129" s="175"/>
      <c r="V129" s="191"/>
      <c r="W129" s="208"/>
      <c r="X129" s="78" t="str">
        <f t="shared" si="22"/>
        <v>Wokingham</v>
      </c>
      <c r="Y129" s="74"/>
      <c r="Z129" s="54"/>
      <c r="AA129" s="54"/>
      <c r="AB129" s="53"/>
      <c r="AC129" s="53"/>
      <c r="AD129" s="210"/>
      <c r="AE129" s="239"/>
      <c r="AF129" s="101"/>
      <c r="AG129" s="101"/>
      <c r="AH129" s="101"/>
      <c r="AI129" s="239"/>
      <c r="AJ129" s="240"/>
    </row>
    <row r="130" spans="1:45" s="138" customFormat="1" ht="12.75" customHeight="1" x14ac:dyDescent="0.2">
      <c r="A130" s="610" t="e">
        <f>VLOOKUP(B130,Sheet1!$B$4:$C$25,2,FALSE)</f>
        <v>#N/A</v>
      </c>
      <c r="B130" s="149" t="str">
        <f t="shared" si="24"/>
        <v>Windsor &amp; Maidenhead</v>
      </c>
      <c r="C130" s="133"/>
      <c r="D130" s="246">
        <f>IF(OR(ISBLANK(D29),ISBLANK(Referrals!D29)),NA(),'Re-referrals'!D29/Referrals!D29)</f>
        <v>0.17816091954022989</v>
      </c>
      <c r="E130" s="246">
        <f>IF(OR(ISBLANK(E29),ISBLANK(Referrals!E29)),NA(),'Re-referrals'!E29/Referrals!E29)</f>
        <v>0.19750719079578141</v>
      </c>
      <c r="F130" s="246">
        <f>IF(OR(ISBLANK(F29),ISBLANK(Referrals!F29)),NA(),'Re-referrals'!F29/Referrals!F29)</f>
        <v>0.17938931297709931</v>
      </c>
      <c r="G130" s="246">
        <f>IF(OR(ISBLANK(G29),ISBLANK(Referrals!G29)),NA(),'Re-referrals'!G29/Referrals!G29)</f>
        <v>0.17309417040358743</v>
      </c>
      <c r="H130" s="248">
        <f>IF(OR(ISBLANK(H29),ISBLANK(Referrals!H29)),NA(),'Re-referrals'!H29/Referrals!H29)</f>
        <v>0.11794354838709678</v>
      </c>
      <c r="I130" s="152"/>
      <c r="J130" s="152"/>
      <c r="K130" s="250"/>
      <c r="L130" s="250"/>
      <c r="M130" s="250"/>
      <c r="N130" s="250"/>
      <c r="O130" s="250"/>
      <c r="P130" s="250"/>
      <c r="Q130" s="251"/>
      <c r="R130" s="239"/>
      <c r="S130" s="239"/>
      <c r="T130" s="250"/>
      <c r="U130" s="175"/>
      <c r="V130" s="191"/>
      <c r="W130" s="208"/>
      <c r="X130" s="78" t="str">
        <f t="shared" si="22"/>
        <v>South East</v>
      </c>
      <c r="Y130" s="84">
        <f>SUM(Y108:Y120,Y122:Y123,Y126:Y129)</f>
        <v>0</v>
      </c>
      <c r="Z130" s="54"/>
      <c r="AA130" s="54"/>
      <c r="AB130" s="53"/>
      <c r="AC130" s="53"/>
      <c r="AD130" s="210"/>
      <c r="AE130" s="239"/>
      <c r="AF130" s="239"/>
      <c r="AG130" s="239"/>
      <c r="AH130" s="101"/>
      <c r="AI130" s="239"/>
      <c r="AJ130" s="240"/>
    </row>
    <row r="131" spans="1:45" s="138" customFormat="1" ht="12.75" customHeight="1" x14ac:dyDescent="0.2">
      <c r="A131" s="610" t="e">
        <f>VLOOKUP(B131,Sheet1!$B$4:$C$25,2,FALSE)</f>
        <v>#N/A</v>
      </c>
      <c r="B131" s="149" t="str">
        <f t="shared" si="24"/>
        <v>Wokingham</v>
      </c>
      <c r="C131" s="133"/>
      <c r="D131" s="246">
        <f>IF(OR(ISBLANK(D30),ISBLANK(Referrals!D30)),NA(),'Re-referrals'!D30/Referrals!D30)</f>
        <v>0.22962313759859773</v>
      </c>
      <c r="E131" s="246">
        <f>IF(OR(ISBLANK(E30),ISBLANK(Referrals!E30)),NA(),'Re-referrals'!E30/Referrals!E30)</f>
        <v>0.2690677966101695</v>
      </c>
      <c r="F131" s="246">
        <f>IF(OR(ISBLANK(F30),ISBLANK(Referrals!F30)),NA(),'Re-referrals'!F30/Referrals!F30)</f>
        <v>0.26161616161616169</v>
      </c>
      <c r="G131" s="246">
        <f>IF(OR(ISBLANK(G30),ISBLANK(Referrals!G30)),NA(),'Re-referrals'!G30/Referrals!G30)</f>
        <v>0.17241379310344829</v>
      </c>
      <c r="H131" s="248">
        <f>IF(OR(ISBLANK(H30),ISBLANK(Referrals!H30)),NA(),'Re-referrals'!H30/Referrals!H30)</f>
        <v>0.1874310915104741</v>
      </c>
      <c r="I131" s="152"/>
      <c r="J131" s="152"/>
      <c r="K131" s="250"/>
      <c r="L131" s="250"/>
      <c r="M131" s="250"/>
      <c r="N131" s="250"/>
      <c r="O131" s="250"/>
      <c r="P131" s="250"/>
      <c r="Q131" s="251"/>
      <c r="R131" s="239"/>
      <c r="S131" s="239"/>
      <c r="T131" s="250"/>
      <c r="U131" s="175"/>
      <c r="V131" s="191"/>
      <c r="W131" s="208"/>
      <c r="X131" s="78" t="str">
        <f t="shared" si="22"/>
        <v>England</v>
      </c>
      <c r="Y131" s="84"/>
      <c r="Z131" s="54"/>
      <c r="AA131" s="54"/>
      <c r="AB131" s="53"/>
      <c r="AC131" s="53"/>
      <c r="AD131" s="210"/>
      <c r="AE131" s="239"/>
      <c r="AF131" s="239"/>
      <c r="AG131" s="239"/>
      <c r="AH131" s="101"/>
      <c r="AI131" s="239"/>
      <c r="AJ131" s="240"/>
    </row>
    <row r="132" spans="1:45" s="138" customFormat="1" ht="12.75" customHeight="1" x14ac:dyDescent="0.2">
      <c r="A132" s="174"/>
      <c r="B132" s="182" t="str">
        <f t="shared" si="24"/>
        <v>South East</v>
      </c>
      <c r="C132" s="133"/>
      <c r="D132" s="247">
        <f>IF(OR(ISBLANK(D31),ISBLANK(Referrals!D31)),NA(),'Re-referrals'!D31/Referrals!D31)</f>
        <v>0.30010484465344173</v>
      </c>
      <c r="E132" s="247">
        <f>IF(OR(ISBLANK(E31),ISBLANK(Referrals!E31)),NA(),'Re-referrals'!E31/Referrals!E31)</f>
        <v>0.28091289137489162</v>
      </c>
      <c r="F132" s="247">
        <f>IF(OR(ISBLANK(F31),ISBLANK(Referrals!F31)),NA(),'Re-referrals'!F31/Referrals!F31)</f>
        <v>0.27681657329742992</v>
      </c>
      <c r="G132" s="247">
        <f>IF(OR(ISBLANK(G31),ISBLANK(Referrals!G31)),NA(),'Re-referrals'!G31/Referrals!G31)</f>
        <v>0.23483259853312735</v>
      </c>
      <c r="H132" s="249">
        <f>IF(OR(ISBLANK(H31),ISBLANK(Referrals!H31)),NA(),'Re-referrals'!H31/Referrals!H31)</f>
        <v>0.25663741598207618</v>
      </c>
      <c r="I132" s="152"/>
      <c r="J132" s="152"/>
      <c r="K132" s="252"/>
      <c r="L132" s="252"/>
      <c r="M132" s="252"/>
      <c r="N132" s="252"/>
      <c r="O132" s="252"/>
      <c r="P132" s="252"/>
      <c r="Q132" s="253"/>
      <c r="R132" s="239"/>
      <c r="S132" s="239"/>
      <c r="T132" s="254"/>
      <c r="U132" s="175"/>
      <c r="V132" s="191"/>
      <c r="W132" s="208"/>
      <c r="X132" s="468"/>
      <c r="Y132" s="469"/>
      <c r="Z132" s="54"/>
      <c r="AA132" s="54"/>
      <c r="AB132" s="53"/>
      <c r="AC132" s="53"/>
      <c r="AD132" s="210"/>
      <c r="AE132" s="239"/>
      <c r="AF132" s="239"/>
      <c r="AG132" s="239"/>
      <c r="AH132" s="101"/>
      <c r="AI132" s="239"/>
      <c r="AJ132" s="240"/>
    </row>
    <row r="133" spans="1:45" s="138" customFormat="1" ht="12.75" customHeight="1" x14ac:dyDescent="0.2">
      <c r="A133" s="174"/>
      <c r="B133" s="437" t="str">
        <f t="shared" si="24"/>
        <v>England</v>
      </c>
      <c r="C133" s="133"/>
      <c r="D133" s="470">
        <f>IF(OR(ISBLANK(D32),ISBLANK(Referrals!D32)),NA(),'Re-referrals'!D32/Referrals!D32)</f>
        <v>0.24886267902274642</v>
      </c>
      <c r="E133" s="470">
        <f>IF(OR(ISBLANK(E32),ISBLANK(Referrals!E32)),NA(),'Re-referrals'!E32/Referrals!E32)</f>
        <v>0.23411371237458195</v>
      </c>
      <c r="F133" s="470">
        <f>IF(OR(ISBLANK(F32),ISBLANK(Referrals!F32)),NA(),'Re-referrals'!F32/Referrals!F32)</f>
        <v>0.23977344241661422</v>
      </c>
      <c r="G133" s="470">
        <f>IF(OR(ISBLANK(G32),ISBLANK(Referrals!G32)),NA(),'Re-referrals'!G32/Referrals!G32)</f>
        <v>0.22318052359727741</v>
      </c>
      <c r="H133" s="471">
        <f>IF(OR(ISBLANK(H32),ISBLANK(Referrals!H32)),NA(),'Re-referrals'!H32/Referrals!H32)</f>
        <v>0.21909242865102457</v>
      </c>
      <c r="I133" s="152"/>
      <c r="J133" s="152"/>
      <c r="K133" s="252"/>
      <c r="L133" s="252"/>
      <c r="M133" s="252"/>
      <c r="N133" s="252"/>
      <c r="O133" s="252"/>
      <c r="P133" s="252"/>
      <c r="Q133" s="253"/>
      <c r="R133" s="239"/>
      <c r="S133" s="239"/>
      <c r="T133" s="254"/>
      <c r="U133" s="175"/>
      <c r="V133" s="191"/>
      <c r="W133" s="208"/>
      <c r="X133" s="100"/>
      <c r="Y133" s="100"/>
      <c r="Z133" s="54"/>
      <c r="AA133" s="54"/>
      <c r="AB133" s="53"/>
      <c r="AC133" s="53"/>
      <c r="AD133" s="210"/>
      <c r="AE133" s="239"/>
      <c r="AF133" s="239"/>
      <c r="AG133" s="239"/>
      <c r="AH133" s="101"/>
      <c r="AI133" s="239"/>
      <c r="AJ133" s="240"/>
    </row>
    <row r="134" spans="1:45" s="138" customFormat="1" ht="7.5" customHeight="1" x14ac:dyDescent="0.2">
      <c r="A134" s="381"/>
      <c r="B134" s="152"/>
      <c r="C134" s="152"/>
      <c r="D134" s="152"/>
      <c r="E134" s="152"/>
      <c r="F134" s="152"/>
      <c r="G134" s="152"/>
      <c r="H134" s="152"/>
      <c r="I134" s="152"/>
      <c r="J134" s="152"/>
      <c r="K134" s="252"/>
      <c r="L134" s="252"/>
      <c r="M134" s="252"/>
      <c r="N134" s="252"/>
      <c r="O134" s="252"/>
      <c r="P134" s="252"/>
      <c r="Q134" s="253"/>
      <c r="R134" s="239"/>
      <c r="S134" s="239"/>
      <c r="T134" s="254"/>
      <c r="U134" s="175"/>
      <c r="V134" s="191"/>
      <c r="W134" s="208"/>
      <c r="X134" s="100"/>
      <c r="Y134" s="100"/>
      <c r="Z134" s="54"/>
      <c r="AA134" s="54"/>
      <c r="AB134" s="53"/>
      <c r="AC134" s="53"/>
      <c r="AD134" s="210"/>
      <c r="AE134" s="239"/>
      <c r="AF134" s="239"/>
      <c r="AG134" s="239"/>
      <c r="AH134" s="101"/>
      <c r="AI134" s="239"/>
      <c r="AJ134" s="240"/>
    </row>
    <row r="135" spans="1:45" s="124" customFormat="1" ht="38.25" customHeight="1" x14ac:dyDescent="0.2">
      <c r="A135" s="296"/>
      <c r="B135" s="422"/>
      <c r="C135" s="422"/>
      <c r="D135" s="422"/>
      <c r="E135" s="422"/>
      <c r="F135" s="422"/>
      <c r="G135" s="422"/>
      <c r="H135" s="422"/>
      <c r="I135" s="422"/>
      <c r="J135" s="256"/>
      <c r="K135" s="256"/>
      <c r="L135" s="256"/>
      <c r="M135" s="256"/>
      <c r="N135" s="256"/>
      <c r="O135" s="256"/>
      <c r="P135" s="256"/>
      <c r="Q135" s="187"/>
      <c r="R135" s="256"/>
      <c r="S135" s="256"/>
      <c r="T135" s="256"/>
      <c r="U135" s="170"/>
      <c r="V135" s="189"/>
      <c r="W135" s="205"/>
      <c r="X135" s="100"/>
      <c r="Y135" s="100"/>
      <c r="Z135" s="100"/>
      <c r="AA135" s="100"/>
      <c r="AB135" s="100"/>
      <c r="AC135" s="53"/>
      <c r="AD135" s="210"/>
      <c r="AE135" s="88"/>
      <c r="AF135" s="88"/>
      <c r="AG135" s="88"/>
      <c r="AH135" s="100"/>
      <c r="AI135" s="88"/>
      <c r="AJ135" s="241"/>
    </row>
    <row r="136" spans="1:45" s="124" customFormat="1" ht="39" customHeight="1" x14ac:dyDescent="0.2">
      <c r="A136" s="296"/>
      <c r="B136" s="422"/>
      <c r="C136" s="422"/>
      <c r="D136" s="422"/>
      <c r="E136" s="422"/>
      <c r="F136" s="422"/>
      <c r="G136" s="422"/>
      <c r="H136" s="422"/>
      <c r="I136" s="422"/>
      <c r="J136" s="256"/>
      <c r="K136" s="256"/>
      <c r="L136" s="256"/>
      <c r="M136" s="256"/>
      <c r="N136" s="256"/>
      <c r="O136" s="256"/>
      <c r="P136" s="256"/>
      <c r="Q136" s="187"/>
      <c r="R136" s="256"/>
      <c r="S136" s="256"/>
      <c r="T136" s="256"/>
      <c r="U136" s="170"/>
      <c r="V136" s="189"/>
      <c r="W136" s="205"/>
      <c r="X136" s="100"/>
      <c r="Y136" s="101"/>
      <c r="Z136" s="100"/>
      <c r="AA136" s="100"/>
      <c r="AB136" s="100"/>
      <c r="AC136" s="100"/>
      <c r="AD136" s="210"/>
      <c r="AE136" s="88"/>
      <c r="AF136" s="88"/>
      <c r="AG136" s="88"/>
      <c r="AH136" s="100"/>
      <c r="AI136" s="88"/>
      <c r="AJ136" s="241"/>
    </row>
    <row r="137" spans="1:45" s="124" customFormat="1" ht="38.25" customHeight="1" x14ac:dyDescent="0.2">
      <c r="A137" s="296"/>
      <c r="B137" s="422"/>
      <c r="C137" s="422"/>
      <c r="D137" s="422"/>
      <c r="E137" s="422"/>
      <c r="F137" s="422"/>
      <c r="G137" s="422"/>
      <c r="H137" s="422"/>
      <c r="I137" s="422"/>
      <c r="J137" s="256"/>
      <c r="K137" s="256"/>
      <c r="L137" s="256"/>
      <c r="M137" s="256"/>
      <c r="N137" s="256"/>
      <c r="O137" s="256"/>
      <c r="P137" s="256"/>
      <c r="Q137" s="187"/>
      <c r="R137" s="256"/>
      <c r="S137" s="256"/>
      <c r="T137" s="256"/>
      <c r="U137" s="170"/>
      <c r="V137" s="189"/>
      <c r="W137" s="205"/>
      <c r="X137" s="100"/>
      <c r="Y137" s="101"/>
      <c r="Z137" s="100"/>
      <c r="AA137" s="100"/>
      <c r="AB137" s="100"/>
      <c r="AD137" s="210"/>
      <c r="AE137" s="88"/>
      <c r="AF137" s="88"/>
      <c r="AG137" s="88"/>
      <c r="AH137" s="100"/>
      <c r="AI137" s="88"/>
      <c r="AJ137" s="241"/>
    </row>
    <row r="138" spans="1:45" s="124" customFormat="1" ht="7.5" customHeight="1" x14ac:dyDescent="0.2">
      <c r="A138" s="171"/>
      <c r="B138" s="47"/>
      <c r="C138" s="47"/>
      <c r="D138" s="46"/>
      <c r="E138" s="46"/>
      <c r="F138" s="46"/>
      <c r="G138" s="46"/>
      <c r="H138" s="46"/>
      <c r="I138" s="46"/>
      <c r="J138" s="42"/>
      <c r="K138" s="48"/>
      <c r="L138" s="48"/>
      <c r="M138" s="48"/>
      <c r="N138" s="48"/>
      <c r="O138" s="48"/>
      <c r="P138" s="48"/>
      <c r="Q138" s="48"/>
      <c r="R138" s="48"/>
      <c r="S138" s="48"/>
      <c r="T138" s="49"/>
      <c r="U138" s="170"/>
      <c r="V138" s="189"/>
      <c r="W138" s="205"/>
      <c r="X138" s="100"/>
      <c r="Y138" s="101"/>
      <c r="Z138" s="100"/>
      <c r="AA138" s="100"/>
      <c r="AB138" s="100"/>
      <c r="AC138" s="100"/>
      <c r="AD138" s="100"/>
      <c r="AE138" s="100"/>
      <c r="AF138" s="100"/>
      <c r="AG138" s="100"/>
      <c r="AH138" s="100"/>
      <c r="AI138" s="88"/>
      <c r="AJ138" s="237"/>
      <c r="AK138" s="116"/>
      <c r="AL138" s="116"/>
      <c r="AM138" s="116"/>
      <c r="AN138" s="116"/>
      <c r="AO138" s="116"/>
      <c r="AP138" s="116"/>
      <c r="AQ138" s="116"/>
    </row>
    <row r="139" spans="1:45" s="124" customFormat="1" ht="15" customHeight="1" x14ac:dyDescent="0.2">
      <c r="A139" s="850"/>
      <c r="B139" s="860"/>
      <c r="C139" s="860"/>
      <c r="D139" s="860"/>
      <c r="E139" s="860"/>
      <c r="F139" s="860"/>
      <c r="G139" s="860"/>
      <c r="H139" s="860"/>
      <c r="I139" s="860"/>
      <c r="J139" s="860"/>
      <c r="K139" s="860"/>
      <c r="L139" s="860"/>
      <c r="M139" s="860"/>
      <c r="N139" s="860"/>
      <c r="O139" s="860"/>
      <c r="P139" s="860"/>
      <c r="Q139" s="860"/>
      <c r="R139" s="860"/>
      <c r="S139" s="860"/>
      <c r="T139" s="860"/>
      <c r="U139" s="861"/>
      <c r="V139" s="189"/>
      <c r="W139" s="205"/>
      <c r="X139" s="100"/>
      <c r="Y139" s="100"/>
      <c r="Z139" s="100"/>
      <c r="AA139" s="100"/>
      <c r="AB139" s="100"/>
      <c r="AC139" s="100"/>
      <c r="AD139" s="100"/>
      <c r="AE139" s="100"/>
      <c r="AF139" s="100"/>
      <c r="AG139" s="100"/>
      <c r="AH139" s="100"/>
      <c r="AI139" s="100"/>
      <c r="AJ139" s="241"/>
      <c r="AS139" s="116"/>
    </row>
    <row r="140" spans="1:45" s="124" customFormat="1" ht="11.25" customHeight="1" x14ac:dyDescent="0.2">
      <c r="A140" s="862" t="s">
        <v>212</v>
      </c>
      <c r="B140" s="863"/>
      <c r="C140" s="863"/>
      <c r="D140" s="863"/>
      <c r="E140" s="863"/>
      <c r="F140" s="863"/>
      <c r="G140" s="863"/>
      <c r="H140" s="863"/>
      <c r="I140" s="863"/>
      <c r="J140" s="863"/>
      <c r="K140" s="863"/>
      <c r="L140" s="863"/>
      <c r="M140" s="863"/>
      <c r="N140" s="863"/>
      <c r="O140" s="863"/>
      <c r="P140" s="863"/>
      <c r="Q140" s="863"/>
      <c r="R140" s="863"/>
      <c r="S140" s="863"/>
      <c r="T140" s="863"/>
      <c r="U140" s="864"/>
      <c r="V140" s="189"/>
      <c r="W140" s="205"/>
      <c r="X140" s="100"/>
      <c r="Y140" s="100"/>
      <c r="Z140" s="100"/>
      <c r="AA140" s="100"/>
      <c r="AB140" s="100"/>
      <c r="AC140" s="100"/>
      <c r="AD140" s="100"/>
      <c r="AE140" s="100"/>
      <c r="AF140" s="100"/>
      <c r="AG140" s="100"/>
      <c r="AH140" s="100"/>
      <c r="AI140" s="88"/>
      <c r="AJ140" s="240"/>
      <c r="AK140" s="138"/>
      <c r="AS140" s="116"/>
    </row>
    <row r="141" spans="1:45" ht="11.25" customHeight="1" x14ac:dyDescent="0.2">
      <c r="A141" s="194"/>
      <c r="B141" s="166"/>
      <c r="C141" s="166"/>
      <c r="D141" s="166"/>
      <c r="E141" s="166"/>
      <c r="F141" s="166"/>
      <c r="G141" s="166"/>
      <c r="H141" s="166"/>
      <c r="I141" s="166"/>
      <c r="J141" s="167"/>
      <c r="K141" s="166"/>
      <c r="L141" s="166"/>
      <c r="M141" s="166"/>
      <c r="N141" s="166"/>
      <c r="O141" s="166"/>
      <c r="P141" s="166"/>
      <c r="Q141" s="166"/>
      <c r="R141" s="166"/>
      <c r="S141" s="166"/>
      <c r="T141" s="166"/>
      <c r="U141" s="166"/>
      <c r="V141" s="189"/>
      <c r="W141" s="205"/>
      <c r="X141" s="100"/>
      <c r="Y141" s="100"/>
      <c r="Z141" s="100"/>
      <c r="AA141" s="100"/>
      <c r="AB141" s="100"/>
      <c r="AC141" s="100"/>
      <c r="AD141" s="100"/>
      <c r="AE141" s="231"/>
      <c r="AF141" s="100"/>
      <c r="AG141" s="100"/>
      <c r="AH141" s="88"/>
      <c r="AI141" s="88"/>
      <c r="AJ141" s="237"/>
      <c r="AL141" s="124"/>
      <c r="AM141" s="124"/>
      <c r="AN141" s="124"/>
      <c r="AO141" s="124"/>
      <c r="AP141" s="124"/>
      <c r="AQ141" s="124"/>
    </row>
    <row r="142" spans="1:45" ht="11.25" customHeight="1" x14ac:dyDescent="0.2">
      <c r="A142" s="195"/>
      <c r="B142" s="37"/>
      <c r="C142" s="37"/>
      <c r="D142" s="37"/>
      <c r="E142" s="37"/>
      <c r="F142" s="37"/>
      <c r="G142" s="37"/>
      <c r="H142" s="37"/>
      <c r="I142" s="37"/>
      <c r="J142" s="42"/>
      <c r="K142" s="37"/>
      <c r="L142" s="37"/>
      <c r="M142" s="37"/>
      <c r="N142" s="37"/>
      <c r="O142" s="37"/>
      <c r="P142" s="37"/>
      <c r="Q142" s="37"/>
      <c r="R142" s="37"/>
      <c r="S142" s="37"/>
      <c r="T142" s="37"/>
      <c r="U142" s="37"/>
      <c r="V142" s="189"/>
      <c r="W142" s="205"/>
      <c r="X142" s="100"/>
      <c r="Y142" s="100"/>
      <c r="Z142" s="100"/>
      <c r="AA142" s="100"/>
      <c r="AB142" s="100"/>
      <c r="AC142" s="100"/>
      <c r="AD142" s="100"/>
      <c r="AE142" s="231"/>
      <c r="AF142" s="100"/>
      <c r="AG142" s="100"/>
      <c r="AH142" s="88"/>
      <c r="AI142" s="88"/>
      <c r="AJ142" s="237"/>
      <c r="AL142" s="124"/>
      <c r="AM142" s="124"/>
      <c r="AN142" s="124"/>
      <c r="AO142" s="124"/>
      <c r="AP142" s="124"/>
      <c r="AQ142" s="124"/>
    </row>
    <row r="143" spans="1:45" ht="11.25" customHeight="1" x14ac:dyDescent="0.2">
      <c r="A143" s="195"/>
      <c r="B143" s="846" t="s">
        <v>81</v>
      </c>
      <c r="C143" s="412"/>
      <c r="D143" s="44"/>
      <c r="E143" s="44"/>
      <c r="F143" s="37"/>
      <c r="G143" s="37"/>
      <c r="H143" s="37"/>
      <c r="I143" s="37"/>
      <c r="J143" s="42"/>
      <c r="K143" s="37"/>
      <c r="L143" s="37"/>
      <c r="M143" s="37"/>
      <c r="N143" s="37"/>
      <c r="O143" s="37"/>
      <c r="P143" s="37"/>
      <c r="Q143" s="37"/>
      <c r="R143" s="37"/>
      <c r="S143" s="37"/>
      <c r="T143" s="37"/>
      <c r="U143" s="37"/>
      <c r="V143" s="189"/>
      <c r="W143" s="205"/>
      <c r="X143" s="100"/>
      <c r="Y143" s="100"/>
      <c r="Z143" s="100"/>
      <c r="AA143" s="100"/>
      <c r="AB143" s="100"/>
      <c r="AC143" s="100"/>
      <c r="AD143" s="100"/>
      <c r="AE143" s="231"/>
      <c r="AF143" s="100"/>
      <c r="AG143" s="100"/>
      <c r="AH143" s="88"/>
      <c r="AI143" s="88"/>
      <c r="AJ143" s="237"/>
      <c r="AL143" s="124"/>
      <c r="AM143" s="124"/>
      <c r="AN143" s="124"/>
      <c r="AO143" s="124"/>
      <c r="AP143" s="124"/>
      <c r="AQ143" s="124"/>
    </row>
    <row r="144" spans="1:45" ht="11.25" customHeight="1" x14ac:dyDescent="0.2">
      <c r="A144" s="195"/>
      <c r="B144" s="847"/>
      <c r="C144" s="411"/>
      <c r="D144" s="37"/>
      <c r="E144" s="37"/>
      <c r="F144" s="37"/>
      <c r="G144" s="37"/>
      <c r="H144" s="37"/>
      <c r="I144" s="37"/>
      <c r="J144" s="42"/>
      <c r="K144" s="37"/>
      <c r="L144" s="37"/>
      <c r="M144" s="37"/>
      <c r="N144" s="37"/>
      <c r="O144" s="37"/>
      <c r="P144" s="37"/>
      <c r="Q144" s="37"/>
      <c r="R144" s="37"/>
      <c r="S144" s="37"/>
      <c r="T144" s="37"/>
      <c r="U144" s="37"/>
      <c r="V144" s="189"/>
      <c r="W144" s="205"/>
      <c r="X144" s="100"/>
      <c r="Y144" s="100"/>
      <c r="Z144" s="100"/>
      <c r="AA144" s="100"/>
      <c r="AB144" s="100"/>
      <c r="AC144" s="100"/>
      <c r="AD144" s="100"/>
      <c r="AE144" s="231"/>
      <c r="AF144" s="100"/>
      <c r="AG144" s="100"/>
      <c r="AH144" s="88"/>
      <c r="AI144" s="88"/>
      <c r="AJ144" s="237"/>
    </row>
    <row r="145" spans="1:36" ht="11.25" customHeight="1" x14ac:dyDescent="0.2">
      <c r="A145" s="195"/>
      <c r="B145" s="843" t="s">
        <v>80</v>
      </c>
      <c r="C145" s="843"/>
      <c r="D145" s="844"/>
      <c r="E145" s="844"/>
      <c r="F145" s="844"/>
      <c r="G145" s="37"/>
      <c r="H145" s="37"/>
      <c r="I145" s="37"/>
      <c r="J145" s="42"/>
      <c r="K145" s="37"/>
      <c r="L145" s="37"/>
      <c r="M145" s="37"/>
      <c r="N145" s="37"/>
      <c r="O145" s="37"/>
      <c r="P145" s="37"/>
      <c r="Q145" s="37"/>
      <c r="R145" s="37"/>
      <c r="S145" s="37"/>
      <c r="T145" s="37"/>
      <c r="U145" s="37"/>
      <c r="V145" s="189"/>
      <c r="W145" s="205"/>
      <c r="X145" s="100"/>
      <c r="Y145" s="100"/>
      <c r="Z145" s="100"/>
      <c r="AA145" s="100"/>
      <c r="AB145" s="100"/>
      <c r="AC145" s="100"/>
      <c r="AD145" s="100"/>
      <c r="AE145" s="231"/>
      <c r="AF145" s="100"/>
      <c r="AG145" s="100"/>
      <c r="AH145" s="88"/>
      <c r="AI145" s="88"/>
      <c r="AJ145" s="237"/>
    </row>
    <row r="146" spans="1:36" ht="11.25" customHeight="1" x14ac:dyDescent="0.2">
      <c r="A146" s="195"/>
      <c r="B146" s="843"/>
      <c r="C146" s="843"/>
      <c r="D146" s="844"/>
      <c r="E146" s="844"/>
      <c r="F146" s="844"/>
      <c r="G146" s="37"/>
      <c r="H146" s="37"/>
      <c r="I146" s="37"/>
      <c r="J146" s="42"/>
      <c r="K146" s="37"/>
      <c r="L146" s="37"/>
      <c r="M146" s="37"/>
      <c r="N146" s="37"/>
      <c r="O146" s="37"/>
      <c r="P146" s="37"/>
      <c r="Q146" s="37"/>
      <c r="R146" s="37"/>
      <c r="S146" s="37"/>
      <c r="T146" s="37"/>
      <c r="U146" s="37"/>
      <c r="V146" s="189"/>
      <c r="W146" s="205"/>
      <c r="X146" s="100"/>
      <c r="Y146" s="100"/>
      <c r="Z146" s="100"/>
      <c r="AA146" s="100"/>
      <c r="AB146" s="100"/>
      <c r="AC146" s="100"/>
      <c r="AD146" s="100"/>
      <c r="AE146" s="231"/>
      <c r="AF146" s="100"/>
      <c r="AG146" s="100"/>
      <c r="AH146" s="97"/>
      <c r="AI146" s="97"/>
      <c r="AJ146" s="238"/>
    </row>
    <row r="147" spans="1:36" s="118" customFormat="1" ht="11.25" customHeight="1" x14ac:dyDescent="0.2">
      <c r="A147" s="195"/>
      <c r="B147" s="843" t="s">
        <v>73</v>
      </c>
      <c r="C147" s="843"/>
      <c r="D147" s="844"/>
      <c r="E147" s="844"/>
      <c r="F147" s="844"/>
      <c r="G147" s="44"/>
      <c r="H147" s="44"/>
      <c r="I147" s="44"/>
      <c r="J147" s="44"/>
      <c r="K147" s="44"/>
      <c r="L147" s="44"/>
      <c r="M147" s="44"/>
      <c r="N147" s="44"/>
      <c r="O147" s="44"/>
      <c r="P147" s="44"/>
      <c r="Q147" s="44"/>
      <c r="R147" s="44"/>
      <c r="S147" s="44"/>
      <c r="T147" s="44"/>
      <c r="U147" s="44"/>
      <c r="V147" s="192"/>
      <c r="W147" s="232"/>
      <c r="X147" s="100"/>
      <c r="Y147" s="100"/>
      <c r="Z147" s="100"/>
      <c r="AA147" s="100"/>
      <c r="AB147" s="100"/>
      <c r="AC147" s="100"/>
      <c r="AD147" s="100"/>
      <c r="AE147" s="231"/>
      <c r="AF147" s="100"/>
      <c r="AG147" s="100"/>
      <c r="AH147" s="88"/>
      <c r="AI147" s="88"/>
      <c r="AJ147" s="237"/>
    </row>
    <row r="148" spans="1:36" ht="11.25" customHeight="1" x14ac:dyDescent="0.2">
      <c r="A148" s="195"/>
      <c r="B148" s="843"/>
      <c r="C148" s="843"/>
      <c r="D148" s="844"/>
      <c r="E148" s="844"/>
      <c r="F148" s="844"/>
      <c r="G148" s="37"/>
      <c r="H148" s="37"/>
      <c r="I148" s="37"/>
      <c r="J148" s="42"/>
      <c r="K148" s="37"/>
      <c r="L148" s="37"/>
      <c r="M148" s="37"/>
      <c r="N148" s="37"/>
      <c r="O148" s="37"/>
      <c r="P148" s="37"/>
      <c r="Q148" s="37"/>
      <c r="R148" s="37"/>
      <c r="S148" s="37"/>
      <c r="T148" s="37"/>
      <c r="U148" s="37"/>
      <c r="V148" s="189"/>
      <c r="W148" s="205"/>
      <c r="X148" s="100"/>
      <c r="Y148" s="100"/>
      <c r="Z148" s="100"/>
      <c r="AA148" s="100"/>
      <c r="AB148" s="100"/>
      <c r="AC148" s="100"/>
      <c r="AD148" s="100"/>
      <c r="AE148" s="231"/>
      <c r="AF148" s="100"/>
      <c r="AG148" s="100"/>
      <c r="AH148" s="88"/>
      <c r="AI148" s="88"/>
      <c r="AJ148" s="237"/>
    </row>
    <row r="149" spans="1:36" ht="11.25" customHeight="1" x14ac:dyDescent="0.2">
      <c r="A149" s="195"/>
      <c r="B149" s="843" t="s">
        <v>23</v>
      </c>
      <c r="C149" s="843"/>
      <c r="D149" s="844"/>
      <c r="E149" s="844"/>
      <c r="F149" s="844"/>
      <c r="G149" s="37"/>
      <c r="H149" s="37"/>
      <c r="I149" s="37"/>
      <c r="J149" s="42"/>
      <c r="K149" s="37"/>
      <c r="L149" s="37"/>
      <c r="M149" s="37"/>
      <c r="N149" s="37"/>
      <c r="O149" s="37"/>
      <c r="P149" s="37"/>
      <c r="Q149" s="37"/>
      <c r="R149" s="37"/>
      <c r="S149" s="37"/>
      <c r="T149" s="37"/>
      <c r="U149" s="37"/>
      <c r="V149" s="189"/>
      <c r="W149" s="205"/>
      <c r="X149" s="100"/>
      <c r="Y149" s="100"/>
      <c r="Z149" s="100"/>
      <c r="AA149" s="100"/>
      <c r="AB149" s="100"/>
      <c r="AC149" s="100"/>
      <c r="AD149" s="100"/>
      <c r="AE149" s="231"/>
      <c r="AF149" s="100"/>
      <c r="AG149" s="100"/>
      <c r="AH149" s="88"/>
      <c r="AI149" s="88"/>
      <c r="AJ149" s="237"/>
    </row>
    <row r="150" spans="1:36" ht="11.25" customHeight="1" x14ac:dyDescent="0.2">
      <c r="A150" s="195"/>
      <c r="B150" s="843"/>
      <c r="C150" s="843"/>
      <c r="D150" s="844"/>
      <c r="E150" s="844"/>
      <c r="F150" s="844"/>
      <c r="G150" s="37"/>
      <c r="H150" s="37"/>
      <c r="I150" s="37"/>
      <c r="J150" s="42"/>
      <c r="K150" s="37"/>
      <c r="L150" s="37"/>
      <c r="M150" s="37"/>
      <c r="N150" s="37"/>
      <c r="O150" s="37"/>
      <c r="P150" s="37"/>
      <c r="Q150" s="37"/>
      <c r="R150" s="37"/>
      <c r="S150" s="37"/>
      <c r="T150" s="37"/>
      <c r="U150" s="37"/>
      <c r="V150" s="189"/>
      <c r="W150" s="205"/>
      <c r="X150" s="100"/>
      <c r="Y150" s="100"/>
      <c r="Z150" s="100"/>
      <c r="AA150" s="100"/>
      <c r="AB150" s="100"/>
      <c r="AC150" s="100"/>
      <c r="AD150" s="100"/>
      <c r="AE150" s="231"/>
      <c r="AF150" s="100"/>
      <c r="AG150" s="100"/>
      <c r="AH150" s="88"/>
      <c r="AI150" s="88"/>
      <c r="AJ150" s="237"/>
    </row>
    <row r="151" spans="1:36" ht="11.25" customHeight="1" x14ac:dyDescent="0.2">
      <c r="A151" s="195"/>
      <c r="B151" s="843" t="s">
        <v>77</v>
      </c>
      <c r="C151" s="843"/>
      <c r="D151" s="844"/>
      <c r="E151" s="844"/>
      <c r="F151" s="844"/>
      <c r="G151" s="37"/>
      <c r="H151" s="37"/>
      <c r="I151" s="37"/>
      <c r="J151" s="42"/>
      <c r="K151" s="37"/>
      <c r="L151" s="37"/>
      <c r="M151" s="37"/>
      <c r="N151" s="37"/>
      <c r="O151" s="37"/>
      <c r="P151" s="37"/>
      <c r="Q151" s="37"/>
      <c r="R151" s="37"/>
      <c r="S151" s="37"/>
      <c r="T151" s="37"/>
      <c r="U151" s="37"/>
      <c r="V151" s="189"/>
      <c r="W151" s="205"/>
      <c r="X151" s="100"/>
      <c r="Y151" s="100"/>
      <c r="Z151" s="100"/>
      <c r="AA151" s="100"/>
      <c r="AB151" s="100"/>
      <c r="AC151" s="100"/>
      <c r="AD151" s="100"/>
      <c r="AE151" s="231"/>
      <c r="AF151" s="100"/>
      <c r="AG151" s="100"/>
      <c r="AH151" s="88"/>
      <c r="AI151" s="88"/>
      <c r="AJ151" s="237"/>
    </row>
    <row r="152" spans="1:36" ht="11.25" customHeight="1" x14ac:dyDescent="0.2">
      <c r="A152" s="195"/>
      <c r="B152" s="843"/>
      <c r="C152" s="843"/>
      <c r="D152" s="844"/>
      <c r="E152" s="844"/>
      <c r="F152" s="844"/>
      <c r="G152" s="37"/>
      <c r="H152" s="37"/>
      <c r="I152" s="37"/>
      <c r="J152" s="42"/>
      <c r="K152" s="37"/>
      <c r="L152" s="37"/>
      <c r="M152" s="37"/>
      <c r="N152" s="37"/>
      <c r="O152" s="37"/>
      <c r="P152" s="37"/>
      <c r="Q152" s="37"/>
      <c r="R152" s="37"/>
      <c r="S152" s="37"/>
      <c r="T152" s="37"/>
      <c r="U152" s="37"/>
      <c r="V152" s="189"/>
      <c r="W152" s="205"/>
      <c r="X152" s="100"/>
      <c r="Y152" s="100"/>
      <c r="Z152" s="100"/>
      <c r="AA152" s="100"/>
      <c r="AB152" s="100"/>
      <c r="AC152" s="100"/>
      <c r="AD152" s="100"/>
      <c r="AE152" s="231"/>
      <c r="AF152" s="100"/>
      <c r="AG152" s="100"/>
      <c r="AH152" s="88"/>
      <c r="AI152" s="88"/>
      <c r="AJ152" s="237"/>
    </row>
    <row r="153" spans="1:36" ht="11.25" customHeight="1" x14ac:dyDescent="0.2">
      <c r="A153" s="195"/>
      <c r="B153" s="843" t="s">
        <v>62</v>
      </c>
      <c r="C153" s="843"/>
      <c r="D153" s="844"/>
      <c r="E153" s="844"/>
      <c r="F153" s="844"/>
      <c r="G153" s="37"/>
      <c r="H153" s="37"/>
      <c r="I153" s="37"/>
      <c r="J153" s="42"/>
      <c r="K153" s="37"/>
      <c r="L153" s="37"/>
      <c r="M153" s="37"/>
      <c r="N153" s="37"/>
      <c r="O153" s="37"/>
      <c r="P153" s="37"/>
      <c r="Q153" s="37"/>
      <c r="R153" s="37"/>
      <c r="S153" s="37"/>
      <c r="T153" s="37"/>
      <c r="U153" s="37"/>
      <c r="V153" s="189"/>
      <c r="W153" s="205"/>
      <c r="X153" s="100"/>
      <c r="Y153" s="100"/>
      <c r="Z153" s="100"/>
      <c r="AA153" s="100"/>
      <c r="AB153" s="100"/>
      <c r="AC153" s="100"/>
      <c r="AD153" s="100"/>
      <c r="AE153" s="231"/>
      <c r="AF153" s="100"/>
      <c r="AG153" s="100"/>
      <c r="AH153" s="88"/>
      <c r="AI153" s="88"/>
      <c r="AJ153" s="237"/>
    </row>
    <row r="154" spans="1:36" ht="11.25" customHeight="1" x14ac:dyDescent="0.2">
      <c r="A154" s="195"/>
      <c r="B154" s="843"/>
      <c r="C154" s="843"/>
      <c r="D154" s="844"/>
      <c r="E154" s="844"/>
      <c r="F154" s="844"/>
      <c r="G154" s="37"/>
      <c r="H154" s="37"/>
      <c r="I154" s="37"/>
      <c r="J154" s="42"/>
      <c r="K154" s="37"/>
      <c r="L154" s="37"/>
      <c r="M154" s="37"/>
      <c r="N154" s="37"/>
      <c r="O154" s="37"/>
      <c r="P154" s="37"/>
      <c r="Q154" s="37"/>
      <c r="R154" s="37"/>
      <c r="S154" s="37"/>
      <c r="T154" s="37"/>
      <c r="U154" s="37"/>
      <c r="V154" s="189"/>
      <c r="W154" s="205"/>
      <c r="X154" s="100"/>
      <c r="Y154" s="100"/>
      <c r="Z154" s="100"/>
      <c r="AA154" s="100"/>
      <c r="AB154" s="100"/>
      <c r="AC154" s="100"/>
      <c r="AD154" s="100"/>
      <c r="AE154" s="231"/>
      <c r="AF154" s="100"/>
      <c r="AG154" s="100"/>
      <c r="AH154" s="88"/>
      <c r="AI154" s="88"/>
      <c r="AJ154" s="237"/>
    </row>
    <row r="155" spans="1:36" ht="11.25" customHeight="1" x14ac:dyDescent="0.2">
      <c r="A155" s="195"/>
      <c r="B155" s="843" t="s">
        <v>33</v>
      </c>
      <c r="C155" s="843"/>
      <c r="D155" s="844"/>
      <c r="E155" s="844"/>
      <c r="F155" s="844"/>
      <c r="G155" s="37"/>
      <c r="H155" s="37"/>
      <c r="I155" s="37"/>
      <c r="J155" s="42"/>
      <c r="K155" s="37"/>
      <c r="L155" s="37"/>
      <c r="M155" s="37"/>
      <c r="N155" s="37"/>
      <c r="O155" s="37"/>
      <c r="P155" s="37"/>
      <c r="Q155" s="37"/>
      <c r="R155" s="37"/>
      <c r="S155" s="37"/>
      <c r="T155" s="37"/>
      <c r="U155" s="37"/>
      <c r="V155" s="189"/>
      <c r="W155" s="205"/>
      <c r="X155" s="100"/>
      <c r="Y155" s="100"/>
      <c r="Z155" s="100"/>
      <c r="AA155" s="100"/>
      <c r="AB155" s="100"/>
      <c r="AC155" s="100"/>
      <c r="AD155" s="100"/>
      <c r="AE155" s="231"/>
      <c r="AF155" s="100"/>
      <c r="AG155" s="100"/>
      <c r="AH155" s="88"/>
      <c r="AI155" s="88"/>
      <c r="AJ155" s="237"/>
    </row>
    <row r="156" spans="1:36" ht="11.25" customHeight="1" x14ac:dyDescent="0.2">
      <c r="A156" s="195"/>
      <c r="B156" s="843"/>
      <c r="C156" s="843"/>
      <c r="D156" s="844"/>
      <c r="E156" s="844"/>
      <c r="F156" s="844"/>
      <c r="G156" s="37"/>
      <c r="H156" s="37"/>
      <c r="I156" s="37"/>
      <c r="J156" s="42"/>
      <c r="K156" s="37"/>
      <c r="L156" s="37"/>
      <c r="M156" s="37"/>
      <c r="N156" s="37"/>
      <c r="O156" s="37"/>
      <c r="P156" s="37"/>
      <c r="Q156" s="37"/>
      <c r="R156" s="37"/>
      <c r="S156" s="37"/>
      <c r="T156" s="37"/>
      <c r="U156" s="37"/>
      <c r="V156" s="189"/>
      <c r="W156" s="205"/>
      <c r="X156" s="100"/>
      <c r="Y156" s="100"/>
      <c r="Z156" s="100"/>
      <c r="AA156" s="100"/>
      <c r="AB156" s="100"/>
      <c r="AC156" s="100"/>
      <c r="AD156" s="100"/>
      <c r="AE156" s="231"/>
      <c r="AF156" s="100"/>
      <c r="AG156" s="100"/>
      <c r="AH156" s="88"/>
      <c r="AI156" s="88"/>
      <c r="AJ156" s="237"/>
    </row>
    <row r="157" spans="1:36" ht="11.25" customHeight="1" x14ac:dyDescent="0.2">
      <c r="A157" s="195"/>
      <c r="B157" s="843" t="s">
        <v>28</v>
      </c>
      <c r="C157" s="843"/>
      <c r="D157" s="844"/>
      <c r="E157" s="844"/>
      <c r="F157" s="844"/>
      <c r="G157" s="37"/>
      <c r="H157" s="37"/>
      <c r="I157" s="37"/>
      <c r="J157" s="42"/>
      <c r="K157" s="37"/>
      <c r="L157" s="37"/>
      <c r="M157" s="37"/>
      <c r="N157" s="37"/>
      <c r="O157" s="37"/>
      <c r="P157" s="37"/>
      <c r="Q157" s="37"/>
      <c r="R157" s="37"/>
      <c r="S157" s="37"/>
      <c r="T157" s="37"/>
      <c r="U157" s="37"/>
      <c r="V157" s="189"/>
      <c r="W157" s="205"/>
      <c r="X157" s="100"/>
      <c r="Y157" s="100"/>
      <c r="Z157" s="100"/>
      <c r="AA157" s="100"/>
      <c r="AB157" s="100"/>
      <c r="AC157" s="100"/>
      <c r="AD157" s="100"/>
      <c r="AE157" s="231"/>
      <c r="AF157" s="100"/>
      <c r="AG157" s="100"/>
      <c r="AH157" s="88"/>
      <c r="AI157" s="88"/>
      <c r="AJ157" s="237"/>
    </row>
    <row r="158" spans="1:36" ht="11.25" customHeight="1" x14ac:dyDescent="0.2">
      <c r="A158" s="195"/>
      <c r="B158" s="843"/>
      <c r="C158" s="843"/>
      <c r="D158" s="844"/>
      <c r="E158" s="844"/>
      <c r="F158" s="844"/>
      <c r="G158" s="37"/>
      <c r="H158" s="37"/>
      <c r="I158" s="37"/>
      <c r="J158" s="42"/>
      <c r="K158" s="37"/>
      <c r="L158" s="37"/>
      <c r="M158" s="37"/>
      <c r="N158" s="37"/>
      <c r="O158" s="37"/>
      <c r="P158" s="37"/>
      <c r="Q158" s="37"/>
      <c r="R158" s="37"/>
      <c r="S158" s="37"/>
      <c r="T158" s="37"/>
      <c r="U158" s="37"/>
      <c r="V158" s="189"/>
      <c r="W158" s="205"/>
      <c r="X158" s="100"/>
      <c r="Y158" s="100"/>
      <c r="Z158" s="100"/>
      <c r="AA158" s="100"/>
      <c r="AB158" s="100"/>
      <c r="AC158" s="100"/>
      <c r="AD158" s="100"/>
      <c r="AE158" s="231"/>
      <c r="AF158" s="100"/>
      <c r="AG158" s="100"/>
      <c r="AH158" s="88"/>
      <c r="AI158" s="88"/>
      <c r="AJ158" s="237"/>
    </row>
    <row r="159" spans="1:36" ht="11.25" customHeight="1" x14ac:dyDescent="0.2">
      <c r="A159" s="195"/>
      <c r="B159" s="843" t="s">
        <v>37</v>
      </c>
      <c r="C159" s="843"/>
      <c r="D159" s="844"/>
      <c r="E159" s="844"/>
      <c r="F159" s="844"/>
      <c r="G159" s="37"/>
      <c r="H159" s="37"/>
      <c r="I159" s="37"/>
      <c r="J159" s="42"/>
      <c r="K159" s="37"/>
      <c r="L159" s="37"/>
      <c r="M159" s="37"/>
      <c r="N159" s="37"/>
      <c r="O159" s="37"/>
      <c r="P159" s="37"/>
      <c r="Q159" s="37"/>
      <c r="R159" s="37"/>
      <c r="S159" s="37"/>
      <c r="T159" s="37"/>
      <c r="U159" s="37"/>
      <c r="V159" s="189"/>
      <c r="W159" s="205"/>
      <c r="X159" s="100"/>
      <c r="Y159" s="100"/>
      <c r="Z159" s="100"/>
      <c r="AA159" s="100"/>
      <c r="AB159" s="100"/>
      <c r="AC159" s="100"/>
      <c r="AD159" s="100"/>
      <c r="AE159" s="231"/>
      <c r="AF159" s="100"/>
      <c r="AG159" s="100"/>
      <c r="AH159" s="88"/>
      <c r="AI159" s="88"/>
      <c r="AJ159" s="237"/>
    </row>
    <row r="160" spans="1:36" ht="11.25" customHeight="1" x14ac:dyDescent="0.2">
      <c r="A160" s="195"/>
      <c r="B160" s="843"/>
      <c r="C160" s="843"/>
      <c r="D160" s="844"/>
      <c r="E160" s="844"/>
      <c r="F160" s="844"/>
      <c r="G160" s="37"/>
      <c r="H160" s="37"/>
      <c r="I160" s="37"/>
      <c r="J160" s="42"/>
      <c r="K160" s="37"/>
      <c r="L160" s="37"/>
      <c r="M160" s="37"/>
      <c r="N160" s="37"/>
      <c r="O160" s="37"/>
      <c r="P160" s="37"/>
      <c r="Q160" s="37"/>
      <c r="R160" s="37"/>
      <c r="S160" s="37"/>
      <c r="T160" s="37"/>
      <c r="U160" s="37"/>
      <c r="V160" s="189"/>
      <c r="W160" s="205"/>
      <c r="X160" s="100"/>
      <c r="Y160" s="100"/>
      <c r="Z160" s="100"/>
      <c r="AA160" s="100"/>
      <c r="AB160" s="100"/>
      <c r="AC160" s="100"/>
      <c r="AD160" s="100"/>
      <c r="AE160" s="231"/>
      <c r="AF160" s="100"/>
      <c r="AG160" s="100"/>
      <c r="AH160" s="88"/>
      <c r="AI160" s="88"/>
      <c r="AJ160" s="237"/>
    </row>
    <row r="161" spans="1:45" ht="11.25" customHeight="1" x14ac:dyDescent="0.2">
      <c r="A161" s="195"/>
      <c r="B161" s="843" t="s">
        <v>24</v>
      </c>
      <c r="C161" s="843"/>
      <c r="D161" s="844"/>
      <c r="E161" s="844"/>
      <c r="F161" s="844"/>
      <c r="G161" s="37"/>
      <c r="H161" s="37"/>
      <c r="I161" s="37"/>
      <c r="J161" s="42"/>
      <c r="K161" s="37"/>
      <c r="L161" s="37"/>
      <c r="M161" s="37"/>
      <c r="N161" s="37"/>
      <c r="O161" s="37"/>
      <c r="P161" s="37"/>
      <c r="Q161" s="37"/>
      <c r="R161" s="37"/>
      <c r="S161" s="37"/>
      <c r="T161" s="37"/>
      <c r="U161" s="37"/>
      <c r="V161" s="189"/>
      <c r="W161" s="205"/>
      <c r="X161" s="100"/>
      <c r="Y161" s="100"/>
      <c r="Z161" s="100"/>
      <c r="AA161" s="100"/>
      <c r="AB161" s="100"/>
      <c r="AC161" s="100"/>
      <c r="AD161" s="100"/>
      <c r="AE161" s="231"/>
      <c r="AF161" s="100"/>
      <c r="AG161" s="100"/>
      <c r="AH161" s="88"/>
      <c r="AI161" s="88"/>
      <c r="AJ161" s="237"/>
    </row>
    <row r="162" spans="1:45" ht="11.25" customHeight="1" x14ac:dyDescent="0.2">
      <c r="A162" s="195"/>
      <c r="B162" s="843"/>
      <c r="C162" s="843"/>
      <c r="D162" s="844"/>
      <c r="E162" s="844"/>
      <c r="F162" s="844"/>
      <c r="G162" s="37"/>
      <c r="H162" s="37"/>
      <c r="I162" s="37"/>
      <c r="J162" s="42"/>
      <c r="K162" s="37"/>
      <c r="L162" s="37"/>
      <c r="M162" s="37"/>
      <c r="N162" s="37"/>
      <c r="O162" s="37"/>
      <c r="P162" s="37"/>
      <c r="Q162" s="37"/>
      <c r="R162" s="37"/>
      <c r="S162" s="37"/>
      <c r="T162" s="37"/>
      <c r="U162" s="37"/>
      <c r="V162" s="189"/>
      <c r="W162" s="205"/>
      <c r="X162" s="100"/>
      <c r="Y162" s="100"/>
      <c r="Z162" s="100"/>
      <c r="AA162" s="100"/>
      <c r="AB162" s="100"/>
      <c r="AC162" s="100"/>
      <c r="AD162" s="100"/>
      <c r="AE162" s="231"/>
      <c r="AF162" s="100"/>
      <c r="AG162" s="100"/>
      <c r="AH162" s="88"/>
      <c r="AI162" s="88"/>
      <c r="AJ162" s="237"/>
    </row>
    <row r="163" spans="1:45" ht="11.25" customHeight="1" x14ac:dyDescent="0.2">
      <c r="A163" s="195"/>
      <c r="B163" s="843" t="s">
        <v>25</v>
      </c>
      <c r="C163" s="843"/>
      <c r="D163" s="844"/>
      <c r="E163" s="844"/>
      <c r="F163" s="844"/>
      <c r="G163" s="37"/>
      <c r="H163" s="37"/>
      <c r="I163" s="37"/>
      <c r="J163" s="42"/>
      <c r="K163" s="37"/>
      <c r="L163" s="37"/>
      <c r="M163" s="37"/>
      <c r="N163" s="37"/>
      <c r="O163" s="37"/>
      <c r="P163" s="37"/>
      <c r="Q163" s="37"/>
      <c r="R163" s="37"/>
      <c r="S163" s="37"/>
      <c r="T163" s="37"/>
      <c r="U163" s="37"/>
      <c r="V163" s="189"/>
      <c r="W163" s="205"/>
      <c r="X163" s="100"/>
      <c r="Y163" s="100"/>
      <c r="Z163" s="100"/>
      <c r="AA163" s="100"/>
      <c r="AB163" s="100"/>
      <c r="AC163" s="100"/>
      <c r="AD163" s="100"/>
      <c r="AE163" s="231"/>
      <c r="AF163" s="100"/>
      <c r="AG163" s="100"/>
      <c r="AH163" s="88"/>
      <c r="AI163" s="88"/>
      <c r="AJ163" s="237"/>
    </row>
    <row r="164" spans="1:45" ht="11.25" customHeight="1" x14ac:dyDescent="0.2">
      <c r="A164" s="195"/>
      <c r="B164" s="844"/>
      <c r="C164" s="844"/>
      <c r="D164" s="844"/>
      <c r="E164" s="844"/>
      <c r="F164" s="844"/>
      <c r="G164" s="37"/>
      <c r="H164" s="37"/>
      <c r="I164" s="37"/>
      <c r="J164" s="42"/>
      <c r="K164" s="37"/>
      <c r="L164" s="37"/>
      <c r="M164" s="37"/>
      <c r="N164" s="37"/>
      <c r="O164" s="37"/>
      <c r="P164" s="37"/>
      <c r="Q164" s="37"/>
      <c r="R164" s="37"/>
      <c r="S164" s="37"/>
      <c r="T164" s="37"/>
      <c r="U164" s="37"/>
      <c r="V164" s="189"/>
      <c r="W164" s="205"/>
      <c r="X164" s="100"/>
      <c r="Y164" s="100"/>
      <c r="Z164" s="100"/>
      <c r="AA164" s="100"/>
      <c r="AB164" s="100"/>
      <c r="AC164" s="100"/>
      <c r="AD164" s="100"/>
      <c r="AE164" s="231"/>
      <c r="AF164" s="100"/>
      <c r="AG164" s="100"/>
      <c r="AH164" s="88"/>
      <c r="AI164" s="88"/>
      <c r="AJ164" s="237"/>
    </row>
    <row r="165" spans="1:45" ht="11.25" customHeight="1" x14ac:dyDescent="0.2">
      <c r="A165" s="195"/>
      <c r="B165" s="843" t="s">
        <v>26</v>
      </c>
      <c r="C165" s="843"/>
      <c r="D165" s="844"/>
      <c r="E165" s="844"/>
      <c r="F165" s="844"/>
      <c r="G165" s="37"/>
      <c r="H165" s="37"/>
      <c r="I165" s="37"/>
      <c r="J165" s="42"/>
      <c r="K165" s="37"/>
      <c r="L165" s="37"/>
      <c r="M165" s="37"/>
      <c r="N165" s="37"/>
      <c r="O165" s="37"/>
      <c r="P165" s="37"/>
      <c r="Q165" s="37"/>
      <c r="R165" s="37"/>
      <c r="S165" s="37"/>
      <c r="T165" s="37"/>
      <c r="U165" s="37"/>
      <c r="V165" s="189"/>
      <c r="W165" s="205"/>
      <c r="X165" s="100"/>
      <c r="Y165" s="100"/>
      <c r="Z165" s="100"/>
      <c r="AA165" s="100"/>
      <c r="AB165" s="100"/>
      <c r="AC165" s="100"/>
      <c r="AD165" s="100"/>
      <c r="AE165" s="231"/>
      <c r="AF165" s="100"/>
      <c r="AG165" s="100"/>
      <c r="AH165" s="88"/>
      <c r="AI165" s="88"/>
      <c r="AJ165" s="237"/>
    </row>
    <row r="166" spans="1:45" ht="11.25" customHeight="1" x14ac:dyDescent="0.2">
      <c r="A166" s="195"/>
      <c r="B166" s="843"/>
      <c r="C166" s="843"/>
      <c r="D166" s="844"/>
      <c r="E166" s="844"/>
      <c r="F166" s="844"/>
      <c r="G166" s="37"/>
      <c r="H166" s="37"/>
      <c r="I166" s="37"/>
      <c r="J166" s="42"/>
      <c r="K166" s="37"/>
      <c r="L166" s="37"/>
      <c r="M166" s="37"/>
      <c r="N166" s="37"/>
      <c r="O166" s="37"/>
      <c r="P166" s="37"/>
      <c r="Q166" s="37"/>
      <c r="R166" s="37"/>
      <c r="S166" s="37"/>
      <c r="T166" s="37"/>
      <c r="U166" s="37"/>
      <c r="V166" s="189"/>
      <c r="W166" s="205"/>
      <c r="X166" s="100"/>
      <c r="Y166" s="100"/>
      <c r="Z166" s="100"/>
      <c r="AA166" s="100"/>
      <c r="AB166" s="100"/>
      <c r="AC166" s="100"/>
      <c r="AD166" s="100"/>
      <c r="AE166" s="231"/>
      <c r="AF166" s="100"/>
      <c r="AG166" s="100"/>
      <c r="AH166" s="88"/>
      <c r="AI166" s="88"/>
      <c r="AJ166" s="237"/>
    </row>
    <row r="167" spans="1:45" ht="11.25" customHeight="1" x14ac:dyDescent="0.2">
      <c r="A167" s="195"/>
      <c r="B167" s="843" t="s">
        <v>38</v>
      </c>
      <c r="C167" s="843"/>
      <c r="D167" s="844"/>
      <c r="E167" s="844"/>
      <c r="F167" s="844"/>
      <c r="G167" s="37"/>
      <c r="H167" s="37"/>
      <c r="I167" s="37"/>
      <c r="J167" s="42"/>
      <c r="K167" s="37"/>
      <c r="L167" s="37"/>
      <c r="M167" s="37"/>
      <c r="N167" s="37"/>
      <c r="O167" s="37"/>
      <c r="P167" s="37"/>
      <c r="Q167" s="37"/>
      <c r="R167" s="37"/>
      <c r="S167" s="37"/>
      <c r="T167" s="37"/>
      <c r="U167" s="37"/>
      <c r="V167" s="189"/>
      <c r="W167" s="205"/>
      <c r="X167" s="100"/>
      <c r="Y167" s="100"/>
      <c r="Z167" s="100"/>
      <c r="AA167" s="100"/>
      <c r="AB167" s="100"/>
      <c r="AC167" s="100"/>
      <c r="AD167" s="100"/>
      <c r="AE167" s="231"/>
      <c r="AF167" s="100"/>
      <c r="AG167" s="100"/>
      <c r="AH167" s="88"/>
      <c r="AI167" s="88"/>
      <c r="AJ167" s="237"/>
    </row>
    <row r="168" spans="1:45" ht="11.25" customHeight="1" x14ac:dyDescent="0.2">
      <c r="A168" s="195"/>
      <c r="B168" s="843"/>
      <c r="C168" s="843"/>
      <c r="D168" s="844"/>
      <c r="E168" s="844"/>
      <c r="F168" s="844"/>
      <c r="G168" s="37"/>
      <c r="H168" s="37"/>
      <c r="I168" s="37"/>
      <c r="J168" s="42"/>
      <c r="K168" s="37"/>
      <c r="L168" s="37"/>
      <c r="M168" s="37"/>
      <c r="N168" s="37"/>
      <c r="O168" s="37"/>
      <c r="P168" s="37"/>
      <c r="Q168" s="37"/>
      <c r="R168" s="37"/>
      <c r="S168" s="37"/>
      <c r="T168" s="37"/>
      <c r="U168" s="37"/>
      <c r="V168" s="189"/>
      <c r="W168" s="205"/>
      <c r="X168" s="100"/>
      <c r="Y168" s="100"/>
      <c r="Z168" s="100"/>
      <c r="AA168" s="100"/>
      <c r="AB168" s="100"/>
      <c r="AC168" s="100"/>
      <c r="AD168" s="100"/>
      <c r="AE168" s="231"/>
      <c r="AF168" s="100"/>
      <c r="AG168" s="100"/>
      <c r="AH168" s="88"/>
      <c r="AI168" s="88"/>
      <c r="AJ168" s="237"/>
    </row>
    <row r="169" spans="1:45" ht="11.25" customHeight="1" x14ac:dyDescent="0.2">
      <c r="A169" s="195"/>
      <c r="B169" s="843" t="s">
        <v>27</v>
      </c>
      <c r="C169" s="843"/>
      <c r="D169" s="844"/>
      <c r="E169" s="844"/>
      <c r="F169" s="844"/>
      <c r="G169" s="37"/>
      <c r="H169" s="37"/>
      <c r="I169" s="37"/>
      <c r="J169" s="42"/>
      <c r="K169" s="37"/>
      <c r="L169" s="37"/>
      <c r="M169" s="37"/>
      <c r="N169" s="37"/>
      <c r="O169" s="37"/>
      <c r="P169" s="37"/>
      <c r="Q169" s="37"/>
      <c r="R169" s="37"/>
      <c r="S169" s="37"/>
      <c r="T169" s="37"/>
      <c r="U169" s="37"/>
      <c r="V169" s="189"/>
      <c r="W169" s="205"/>
      <c r="X169" s="100"/>
      <c r="Y169" s="100"/>
      <c r="Z169" s="100"/>
      <c r="AA169" s="100"/>
      <c r="AB169" s="100"/>
      <c r="AC169" s="100"/>
      <c r="AD169" s="100"/>
      <c r="AE169" s="231"/>
      <c r="AF169" s="100"/>
      <c r="AG169" s="100"/>
      <c r="AH169" s="88"/>
      <c r="AI169" s="88"/>
      <c r="AJ169" s="237"/>
    </row>
    <row r="170" spans="1:45" ht="11.25" customHeight="1" x14ac:dyDescent="0.2">
      <c r="A170" s="195"/>
      <c r="B170" s="843"/>
      <c r="C170" s="843"/>
      <c r="D170" s="844"/>
      <c r="E170" s="844"/>
      <c r="F170" s="844"/>
      <c r="G170" s="37"/>
      <c r="H170" s="37"/>
      <c r="I170" s="37"/>
      <c r="J170" s="42"/>
      <c r="K170" s="37"/>
      <c r="L170" s="37"/>
      <c r="M170" s="37"/>
      <c r="N170" s="37"/>
      <c r="O170" s="37"/>
      <c r="P170" s="37"/>
      <c r="Q170" s="37"/>
      <c r="R170" s="37"/>
      <c r="S170" s="37"/>
      <c r="T170" s="37"/>
      <c r="U170" s="37"/>
      <c r="V170" s="189"/>
      <c r="W170" s="205"/>
      <c r="X170" s="100"/>
      <c r="Y170" s="100"/>
      <c r="Z170" s="100"/>
      <c r="AA170" s="100"/>
      <c r="AB170" s="100"/>
      <c r="AC170" s="100"/>
      <c r="AD170" s="100"/>
      <c r="AE170" s="231"/>
      <c r="AF170" s="100"/>
      <c r="AG170" s="100"/>
      <c r="AH170" s="88"/>
      <c r="AI170" s="88"/>
      <c r="AJ170" s="237"/>
    </row>
    <row r="171" spans="1:45" ht="18.75" customHeight="1" x14ac:dyDescent="0.2">
      <c r="A171" s="196"/>
      <c r="B171" s="197"/>
      <c r="C171" s="197"/>
      <c r="D171" s="197"/>
      <c r="E171" s="197"/>
      <c r="F171" s="197"/>
      <c r="G171" s="197"/>
      <c r="H171" s="197"/>
      <c r="I171" s="197"/>
      <c r="J171" s="198"/>
      <c r="K171" s="197"/>
      <c r="L171" s="197"/>
      <c r="M171" s="197"/>
      <c r="N171" s="197"/>
      <c r="O171" s="197"/>
      <c r="P171" s="197"/>
      <c r="Q171" s="197"/>
      <c r="R171" s="197"/>
      <c r="S171" s="197"/>
      <c r="T171" s="197"/>
      <c r="U171" s="197"/>
      <c r="V171" s="193"/>
      <c r="W171" s="243"/>
      <c r="X171" s="244"/>
      <c r="Y171" s="244"/>
      <c r="Z171" s="244"/>
      <c r="AA171" s="244"/>
      <c r="AB171" s="244"/>
      <c r="AC171" s="244"/>
      <c r="AD171" s="244"/>
      <c r="AE171" s="244"/>
      <c r="AF171" s="244"/>
      <c r="AG171" s="244"/>
      <c r="AH171" s="244"/>
      <c r="AI171" s="141"/>
      <c r="AJ171" s="130"/>
    </row>
    <row r="172" spans="1:45" s="123" customFormat="1" ht="11.25" customHeight="1" x14ac:dyDescent="0.2">
      <c r="A172" s="116"/>
      <c r="B172" s="116"/>
      <c r="C172" s="116"/>
      <c r="D172" s="116"/>
      <c r="E172" s="116"/>
      <c r="F172" s="116"/>
      <c r="G172" s="116"/>
      <c r="H172" s="116"/>
      <c r="I172" s="116"/>
      <c r="J172" s="143"/>
      <c r="K172" s="116"/>
      <c r="L172" s="116"/>
      <c r="M172" s="116"/>
      <c r="N172" s="116"/>
      <c r="O172" s="116"/>
      <c r="P172" s="116"/>
      <c r="Q172" s="116"/>
      <c r="R172" s="116"/>
      <c r="S172" s="116"/>
      <c r="T172" s="116"/>
      <c r="U172" s="116"/>
      <c r="V172" s="245"/>
      <c r="X172" s="124"/>
      <c r="Y172" s="124"/>
      <c r="Z172" s="124"/>
      <c r="AA172" s="124"/>
      <c r="AB172" s="124"/>
      <c r="AC172" s="124"/>
      <c r="AD172" s="124"/>
      <c r="AE172" s="124"/>
      <c r="AF172" s="124"/>
      <c r="AG172" s="124"/>
      <c r="AH172" s="124"/>
      <c r="AI172" s="116"/>
      <c r="AJ172" s="116"/>
      <c r="AK172" s="116"/>
      <c r="AL172" s="116"/>
      <c r="AM172" s="116"/>
      <c r="AN172" s="116"/>
      <c r="AO172" s="116"/>
      <c r="AP172" s="116"/>
      <c r="AQ172" s="116"/>
      <c r="AR172" s="116"/>
      <c r="AS172" s="116"/>
    </row>
    <row r="298" spans="37:37" ht="11.25" customHeight="1" x14ac:dyDescent="0.2">
      <c r="AK298" s="116" t="b">
        <v>1</v>
      </c>
    </row>
  </sheetData>
  <sheetProtection sheet="1" objects="1" scenarios="1"/>
  <mergeCells count="37">
    <mergeCell ref="B151:F152"/>
    <mergeCell ref="B153:F154"/>
    <mergeCell ref="B155:F156"/>
    <mergeCell ref="B157:F158"/>
    <mergeCell ref="B159:F160"/>
    <mergeCell ref="B161:F162"/>
    <mergeCell ref="B163:F164"/>
    <mergeCell ref="B165:F166"/>
    <mergeCell ref="B167:F168"/>
    <mergeCell ref="B169:F170"/>
    <mergeCell ref="AA39:AA40"/>
    <mergeCell ref="AB39:AB40"/>
    <mergeCell ref="A69:U69"/>
    <mergeCell ref="A70:U70"/>
    <mergeCell ref="A104:U104"/>
    <mergeCell ref="B147:F148"/>
    <mergeCell ref="B149:F150"/>
    <mergeCell ref="M64:P64"/>
    <mergeCell ref="Q64:R64"/>
    <mergeCell ref="S64:T64"/>
    <mergeCell ref="A105:U105"/>
    <mergeCell ref="A139:U139"/>
    <mergeCell ref="A140:U140"/>
    <mergeCell ref="B143:B144"/>
    <mergeCell ref="B145:F146"/>
    <mergeCell ref="B5:N6"/>
    <mergeCell ref="D7:H7"/>
    <mergeCell ref="I7:I8"/>
    <mergeCell ref="K7:O7"/>
    <mergeCell ref="P7:P8"/>
    <mergeCell ref="B7:B8"/>
    <mergeCell ref="R7:T7"/>
    <mergeCell ref="M63:O63"/>
    <mergeCell ref="Q63:T63"/>
    <mergeCell ref="B34:T34"/>
    <mergeCell ref="A36:U36"/>
    <mergeCell ref="A37:U37"/>
  </mergeCells>
  <conditionalFormatting sqref="X69:AB69 Z8:AD8 Y107">
    <cfRule type="cellIs" dxfId="99" priority="12" stopIfTrue="1" operator="equal">
      <formula>0</formula>
    </cfRule>
  </conditionalFormatting>
  <conditionalFormatting sqref="B9:B30 K9:P30 B50:C65 B110:B131 D110:H131 AF9:AG27 D9:I30">
    <cfRule type="containsErrors" dxfId="98" priority="14">
      <formula>ISERROR(B9)</formula>
    </cfRule>
  </conditionalFormatting>
  <conditionalFormatting sqref="R9:T32">
    <cfRule type="containsErrors" dxfId="97" priority="8">
      <formula>ISERROR(R9)</formula>
    </cfRule>
  </conditionalFormatting>
  <conditionalFormatting sqref="A110:A131">
    <cfRule type="cellIs" dxfId="96" priority="6" operator="equal">
      <formula>0</formula>
    </cfRule>
  </conditionalFormatting>
  <conditionalFormatting sqref="B9:B30 K9:P30 B50:C65 B110:B131 D110:H131 AF9:AG27 R9:T30 D9:I30">
    <cfRule type="expression" dxfId="95" priority="13">
      <formula>$B9=$Y$4</formula>
    </cfRule>
  </conditionalFormatting>
  <conditionalFormatting sqref="A1:A36 A38:A69 A71:A104 A106:A139 A141:A1048576">
    <cfRule type="cellIs" dxfId="94" priority="7" operator="equal">
      <formula>0</formula>
    </cfRule>
    <cfRule type="containsErrors" dxfId="93" priority="15">
      <formula>ISERROR(A1)</formula>
    </cfRule>
  </conditionalFormatting>
  <conditionalFormatting sqref="A37">
    <cfRule type="containsErrors" dxfId="92" priority="4">
      <formula>ISERROR(A37)</formula>
    </cfRule>
  </conditionalFormatting>
  <conditionalFormatting sqref="A70">
    <cfRule type="containsErrors" dxfId="91" priority="3">
      <formula>ISERROR(A70)</formula>
    </cfRule>
  </conditionalFormatting>
  <conditionalFormatting sqref="A105">
    <cfRule type="containsErrors" dxfId="90" priority="2">
      <formula>ISERROR(A105)</formula>
    </cfRule>
  </conditionalFormatting>
  <conditionalFormatting sqref="A140">
    <cfRule type="containsErrors" dxfId="89" priority="1">
      <formula>ISERROR(A140)</formula>
    </cfRule>
  </conditionalFormatting>
  <hyperlinks>
    <hyperlink ref="B145:B146" location="Coverage!A1" display="Participating LA's"/>
    <hyperlink ref="B147:B148" location="IDACI!A1" display="IDACI"/>
    <hyperlink ref="B169:B170" location="'Looked After Children'!A1" display="Looked After Children"/>
    <hyperlink ref="B167:B168" location="'Court Applications'!A1" display="Court Applications"/>
    <hyperlink ref="B165:B166" location="'Child Protection Plans'!A1" display="Child Protection Plans"/>
    <hyperlink ref="B163:B164" location="'Initial CP Conferences'!A1" display="Initial Child Protection Conferences"/>
    <hyperlink ref="B161:B162" location="'Section 47 Enquiries'!A1" display="Section 47 Enquiries"/>
    <hyperlink ref="B159:B160" location="'Children in Need'!A1" display="Children in Need"/>
    <hyperlink ref="B157:B158" location="Assessments!A1" display="Assessments"/>
    <hyperlink ref="B155:B156" location="'Re-referrals'!A1" display="Re-referrals"/>
    <hyperlink ref="B153:B154" location="Referral_Source!A1" display="Referral Source"/>
    <hyperlink ref="B151:B152" location="Referrals!A1" display="Referrals"/>
    <hyperlink ref="B149:B150" location="Population!A1" display="Population"/>
  </hyperlinks>
  <printOptions horizontalCentered="1" verticalCentered="1"/>
  <pageMargins left="0.55118110236220474" right="0.55118110236220474" top="0.55118110236220474" bottom="0.55118110236220474" header="0.39370078740157483" footer="0.74803149606299213"/>
  <pageSetup paperSize="9" orientation="landscape" r:id="rId1"/>
  <headerFooter alignWithMargins="0">
    <oddFooter>&amp;C&amp;"Arial,Bold"&amp;9&amp;F - Page &amp;P</oddFooter>
  </headerFooter>
  <rowBreaks count="3" manualBreakCount="3">
    <brk id="37" max="18" man="1"/>
    <brk id="70" max="20" man="1"/>
    <brk id="105" max="20" man="1"/>
  </rowBreaks>
  <ignoredErrors>
    <ignoredError sqref="A9:A30 A110:A13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macro="[0]!CheckBox1_Click" altText="">
                <anchor>
                  <from>
                    <xdr:col>22</xdr:col>
                    <xdr:colOff>66675</xdr:colOff>
                    <xdr:row>38</xdr:row>
                    <xdr:rowOff>85725</xdr:rowOff>
                  </from>
                  <to>
                    <xdr:col>35</xdr:col>
                    <xdr:colOff>47625</xdr:colOff>
                    <xdr:row>40</xdr:row>
                    <xdr:rowOff>28575</xdr:rowOff>
                  </to>
                </anchor>
              </controlPr>
            </control>
          </mc:Choice>
        </mc:AlternateContent>
        <mc:AlternateContent xmlns:mc="http://schemas.openxmlformats.org/markup-compatibility/2006">
          <mc:Choice Requires="x14">
            <control shapeId="86018" r:id="rId5" name="Check Box 2">
              <controlPr defaultSize="0" autoFill="0" autoLine="0" autoPict="0" macro="[0]!CheckBox1_Click" altText="">
                <anchor>
                  <from>
                    <xdr:col>22</xdr:col>
                    <xdr:colOff>66675</xdr:colOff>
                    <xdr:row>39</xdr:row>
                    <xdr:rowOff>171450</xdr:rowOff>
                  </from>
                  <to>
                    <xdr:col>35</xdr:col>
                    <xdr:colOff>47625</xdr:colOff>
                    <xdr:row>41</xdr:row>
                    <xdr:rowOff>28575</xdr:rowOff>
                  </to>
                </anchor>
              </controlPr>
            </control>
          </mc:Choice>
        </mc:AlternateContent>
        <mc:AlternateContent xmlns:mc="http://schemas.openxmlformats.org/markup-compatibility/2006">
          <mc:Choice Requires="x14">
            <control shapeId="86019" r:id="rId6" name="Check Box 3">
              <controlPr defaultSize="0" autoFill="0" autoLine="0" autoPict="0" macro="[0]!CheckBox1_Click" altText="">
                <anchor>
                  <from>
                    <xdr:col>22</xdr:col>
                    <xdr:colOff>66675</xdr:colOff>
                    <xdr:row>40</xdr:row>
                    <xdr:rowOff>171450</xdr:rowOff>
                  </from>
                  <to>
                    <xdr:col>35</xdr:col>
                    <xdr:colOff>47625</xdr:colOff>
                    <xdr:row>42</xdr:row>
                    <xdr:rowOff>28575</xdr:rowOff>
                  </to>
                </anchor>
              </controlPr>
            </control>
          </mc:Choice>
        </mc:AlternateContent>
        <mc:AlternateContent xmlns:mc="http://schemas.openxmlformats.org/markup-compatibility/2006">
          <mc:Choice Requires="x14">
            <control shapeId="86020" r:id="rId7" name="Check Box 4">
              <controlPr defaultSize="0" autoFill="0" autoLine="0" autoPict="0" macro="[0]!CheckBox1_Click" altText="">
                <anchor>
                  <from>
                    <xdr:col>22</xdr:col>
                    <xdr:colOff>66675</xdr:colOff>
                    <xdr:row>41</xdr:row>
                    <xdr:rowOff>171450</xdr:rowOff>
                  </from>
                  <to>
                    <xdr:col>35</xdr:col>
                    <xdr:colOff>47625</xdr:colOff>
                    <xdr:row>43</xdr:row>
                    <xdr:rowOff>28575</xdr:rowOff>
                  </to>
                </anchor>
              </controlPr>
            </control>
          </mc:Choice>
        </mc:AlternateContent>
        <mc:AlternateContent xmlns:mc="http://schemas.openxmlformats.org/markup-compatibility/2006">
          <mc:Choice Requires="x14">
            <control shapeId="86021" r:id="rId8" name="Check Box 5">
              <controlPr defaultSize="0" autoFill="0" autoLine="0" autoPict="0" macro="[0]!CheckBox1_Click" altText="">
                <anchor>
                  <from>
                    <xdr:col>22</xdr:col>
                    <xdr:colOff>66675</xdr:colOff>
                    <xdr:row>42</xdr:row>
                    <xdr:rowOff>171450</xdr:rowOff>
                  </from>
                  <to>
                    <xdr:col>35</xdr:col>
                    <xdr:colOff>47625</xdr:colOff>
                    <xdr:row>44</xdr:row>
                    <xdr:rowOff>28575</xdr:rowOff>
                  </to>
                </anchor>
              </controlPr>
            </control>
          </mc:Choice>
        </mc:AlternateContent>
        <mc:AlternateContent xmlns:mc="http://schemas.openxmlformats.org/markup-compatibility/2006">
          <mc:Choice Requires="x14">
            <control shapeId="86022" r:id="rId9" name="Check Box 6">
              <controlPr defaultSize="0" autoFill="0" autoLine="0" autoPict="0" macro="[0]!CheckBox1_Click" altText="">
                <anchor>
                  <from>
                    <xdr:col>22</xdr:col>
                    <xdr:colOff>66675</xdr:colOff>
                    <xdr:row>43</xdr:row>
                    <xdr:rowOff>171450</xdr:rowOff>
                  </from>
                  <to>
                    <xdr:col>35</xdr:col>
                    <xdr:colOff>47625</xdr:colOff>
                    <xdr:row>45</xdr:row>
                    <xdr:rowOff>28575</xdr:rowOff>
                  </to>
                </anchor>
              </controlPr>
            </control>
          </mc:Choice>
        </mc:AlternateContent>
        <mc:AlternateContent xmlns:mc="http://schemas.openxmlformats.org/markup-compatibility/2006">
          <mc:Choice Requires="x14">
            <control shapeId="86023" r:id="rId10" name="Check Box 7">
              <controlPr defaultSize="0" autoFill="0" autoLine="0" autoPict="0" macro="[0]!CheckBox1_Click" altText="">
                <anchor>
                  <from>
                    <xdr:col>22</xdr:col>
                    <xdr:colOff>66675</xdr:colOff>
                    <xdr:row>44</xdr:row>
                    <xdr:rowOff>171450</xdr:rowOff>
                  </from>
                  <to>
                    <xdr:col>35</xdr:col>
                    <xdr:colOff>47625</xdr:colOff>
                    <xdr:row>46</xdr:row>
                    <xdr:rowOff>28575</xdr:rowOff>
                  </to>
                </anchor>
              </controlPr>
            </control>
          </mc:Choice>
        </mc:AlternateContent>
        <mc:AlternateContent xmlns:mc="http://schemas.openxmlformats.org/markup-compatibility/2006">
          <mc:Choice Requires="x14">
            <control shapeId="86024" r:id="rId11" name="Check Box 8">
              <controlPr defaultSize="0" autoFill="0" autoLine="0" autoPict="0" macro="[0]!CheckBox1_Click" altText="">
                <anchor>
                  <from>
                    <xdr:col>22</xdr:col>
                    <xdr:colOff>66675</xdr:colOff>
                    <xdr:row>45</xdr:row>
                    <xdr:rowOff>171450</xdr:rowOff>
                  </from>
                  <to>
                    <xdr:col>35</xdr:col>
                    <xdr:colOff>47625</xdr:colOff>
                    <xdr:row>47</xdr:row>
                    <xdr:rowOff>28575</xdr:rowOff>
                  </to>
                </anchor>
              </controlPr>
            </control>
          </mc:Choice>
        </mc:AlternateContent>
        <mc:AlternateContent xmlns:mc="http://schemas.openxmlformats.org/markup-compatibility/2006">
          <mc:Choice Requires="x14">
            <control shapeId="86025" r:id="rId12" name="Check Box 9">
              <controlPr defaultSize="0" autoFill="0" autoLine="0" autoPict="0" macro="[0]!CheckBox1_Click" altText="">
                <anchor>
                  <from>
                    <xdr:col>22</xdr:col>
                    <xdr:colOff>66675</xdr:colOff>
                    <xdr:row>46</xdr:row>
                    <xdr:rowOff>171450</xdr:rowOff>
                  </from>
                  <to>
                    <xdr:col>35</xdr:col>
                    <xdr:colOff>47625</xdr:colOff>
                    <xdr:row>48</xdr:row>
                    <xdr:rowOff>28575</xdr:rowOff>
                  </to>
                </anchor>
              </controlPr>
            </control>
          </mc:Choice>
        </mc:AlternateContent>
        <mc:AlternateContent xmlns:mc="http://schemas.openxmlformats.org/markup-compatibility/2006">
          <mc:Choice Requires="x14">
            <control shapeId="86026" r:id="rId13" name="Check Box 10">
              <controlPr defaultSize="0" autoFill="0" autoLine="0" autoPict="0" macro="[0]!CheckBox1_Click" altText="">
                <anchor>
                  <from>
                    <xdr:col>22</xdr:col>
                    <xdr:colOff>66675</xdr:colOff>
                    <xdr:row>47</xdr:row>
                    <xdr:rowOff>171450</xdr:rowOff>
                  </from>
                  <to>
                    <xdr:col>35</xdr:col>
                    <xdr:colOff>47625</xdr:colOff>
                    <xdr:row>49</xdr:row>
                    <xdr:rowOff>28575</xdr:rowOff>
                  </to>
                </anchor>
              </controlPr>
            </control>
          </mc:Choice>
        </mc:AlternateContent>
        <mc:AlternateContent xmlns:mc="http://schemas.openxmlformats.org/markup-compatibility/2006">
          <mc:Choice Requires="x14">
            <control shapeId="86027" r:id="rId14" name="Check Box 11">
              <controlPr defaultSize="0" autoFill="0" autoLine="0" autoPict="0" macro="[0]!CheckBox1_Click" altText="">
                <anchor>
                  <from>
                    <xdr:col>22</xdr:col>
                    <xdr:colOff>66675</xdr:colOff>
                    <xdr:row>48</xdr:row>
                    <xdr:rowOff>171450</xdr:rowOff>
                  </from>
                  <to>
                    <xdr:col>35</xdr:col>
                    <xdr:colOff>47625</xdr:colOff>
                    <xdr:row>50</xdr:row>
                    <xdr:rowOff>28575</xdr:rowOff>
                  </to>
                </anchor>
              </controlPr>
            </control>
          </mc:Choice>
        </mc:AlternateContent>
        <mc:AlternateContent xmlns:mc="http://schemas.openxmlformats.org/markup-compatibility/2006">
          <mc:Choice Requires="x14">
            <control shapeId="86028" r:id="rId15" name="Check Box 12">
              <controlPr defaultSize="0" autoFill="0" autoLine="0" autoPict="0" macro="[0]!CheckBox1_Click" altText="">
                <anchor>
                  <from>
                    <xdr:col>22</xdr:col>
                    <xdr:colOff>66675</xdr:colOff>
                    <xdr:row>49</xdr:row>
                    <xdr:rowOff>171450</xdr:rowOff>
                  </from>
                  <to>
                    <xdr:col>35</xdr:col>
                    <xdr:colOff>47625</xdr:colOff>
                    <xdr:row>51</xdr:row>
                    <xdr:rowOff>28575</xdr:rowOff>
                  </to>
                </anchor>
              </controlPr>
            </control>
          </mc:Choice>
        </mc:AlternateContent>
        <mc:AlternateContent xmlns:mc="http://schemas.openxmlformats.org/markup-compatibility/2006">
          <mc:Choice Requires="x14">
            <control shapeId="86029" r:id="rId16" name="Check Box 13">
              <controlPr defaultSize="0" autoFill="0" autoLine="0" autoPict="0" macro="[0]!CheckBox1_Click" altText="">
                <anchor>
                  <from>
                    <xdr:col>22</xdr:col>
                    <xdr:colOff>66675</xdr:colOff>
                    <xdr:row>50</xdr:row>
                    <xdr:rowOff>171450</xdr:rowOff>
                  </from>
                  <to>
                    <xdr:col>35</xdr:col>
                    <xdr:colOff>47625</xdr:colOff>
                    <xdr:row>52</xdr:row>
                    <xdr:rowOff>28575</xdr:rowOff>
                  </to>
                </anchor>
              </controlPr>
            </control>
          </mc:Choice>
        </mc:AlternateContent>
        <mc:AlternateContent xmlns:mc="http://schemas.openxmlformats.org/markup-compatibility/2006">
          <mc:Choice Requires="x14">
            <control shapeId="86030" r:id="rId17" name="Check Box 14">
              <controlPr defaultSize="0" autoFill="0" autoLine="0" autoPict="0" macro="[0]!CheckBox1_Click" altText="">
                <anchor>
                  <from>
                    <xdr:col>22</xdr:col>
                    <xdr:colOff>66675</xdr:colOff>
                    <xdr:row>51</xdr:row>
                    <xdr:rowOff>171450</xdr:rowOff>
                  </from>
                  <to>
                    <xdr:col>35</xdr:col>
                    <xdr:colOff>47625</xdr:colOff>
                    <xdr:row>53</xdr:row>
                    <xdr:rowOff>28575</xdr:rowOff>
                  </to>
                </anchor>
              </controlPr>
            </control>
          </mc:Choice>
        </mc:AlternateContent>
        <mc:AlternateContent xmlns:mc="http://schemas.openxmlformats.org/markup-compatibility/2006">
          <mc:Choice Requires="x14">
            <control shapeId="86031" r:id="rId18" name="Check Box 15">
              <controlPr defaultSize="0" autoFill="0" autoLine="0" autoPict="0" macro="[0]!CheckBox1_Click" altText="">
                <anchor>
                  <from>
                    <xdr:col>22</xdr:col>
                    <xdr:colOff>66675</xdr:colOff>
                    <xdr:row>52</xdr:row>
                    <xdr:rowOff>171450</xdr:rowOff>
                  </from>
                  <to>
                    <xdr:col>35</xdr:col>
                    <xdr:colOff>47625</xdr:colOff>
                    <xdr:row>54</xdr:row>
                    <xdr:rowOff>28575</xdr:rowOff>
                  </to>
                </anchor>
              </controlPr>
            </control>
          </mc:Choice>
        </mc:AlternateContent>
        <mc:AlternateContent xmlns:mc="http://schemas.openxmlformats.org/markup-compatibility/2006">
          <mc:Choice Requires="x14">
            <control shapeId="86032" r:id="rId19" name="Check Box 16">
              <controlPr defaultSize="0" autoFill="0" autoLine="0" autoPict="0" macro="[0]!CheckBox1_Click" altText="">
                <anchor>
                  <from>
                    <xdr:col>22</xdr:col>
                    <xdr:colOff>66675</xdr:colOff>
                    <xdr:row>53</xdr:row>
                    <xdr:rowOff>171450</xdr:rowOff>
                  </from>
                  <to>
                    <xdr:col>35</xdr:col>
                    <xdr:colOff>47625</xdr:colOff>
                    <xdr:row>55</xdr:row>
                    <xdr:rowOff>28575</xdr:rowOff>
                  </to>
                </anchor>
              </controlPr>
            </control>
          </mc:Choice>
        </mc:AlternateContent>
        <mc:AlternateContent xmlns:mc="http://schemas.openxmlformats.org/markup-compatibility/2006">
          <mc:Choice Requires="x14">
            <control shapeId="86033" r:id="rId20" name="Check Box 17">
              <controlPr defaultSize="0" autoFill="0" autoLine="0" autoPict="0" macro="[0]!CheckBox1_Click" altText="">
                <anchor>
                  <from>
                    <xdr:col>22</xdr:col>
                    <xdr:colOff>66675</xdr:colOff>
                    <xdr:row>56</xdr:row>
                    <xdr:rowOff>171450</xdr:rowOff>
                  </from>
                  <to>
                    <xdr:col>35</xdr:col>
                    <xdr:colOff>47625</xdr:colOff>
                    <xdr:row>58</xdr:row>
                    <xdr:rowOff>28575</xdr:rowOff>
                  </to>
                </anchor>
              </controlPr>
            </control>
          </mc:Choice>
        </mc:AlternateContent>
        <mc:AlternateContent xmlns:mc="http://schemas.openxmlformats.org/markup-compatibility/2006">
          <mc:Choice Requires="x14">
            <control shapeId="86034" r:id="rId21" name="Check Box 18">
              <controlPr defaultSize="0" autoFill="0" autoLine="0" autoPict="0" macro="[0]!CheckBox1_Click" altText="">
                <anchor>
                  <from>
                    <xdr:col>22</xdr:col>
                    <xdr:colOff>66675</xdr:colOff>
                    <xdr:row>57</xdr:row>
                    <xdr:rowOff>171450</xdr:rowOff>
                  </from>
                  <to>
                    <xdr:col>35</xdr:col>
                    <xdr:colOff>47625</xdr:colOff>
                    <xdr:row>59</xdr:row>
                    <xdr:rowOff>28575</xdr:rowOff>
                  </to>
                </anchor>
              </controlPr>
            </control>
          </mc:Choice>
        </mc:AlternateContent>
        <mc:AlternateContent xmlns:mc="http://schemas.openxmlformats.org/markup-compatibility/2006">
          <mc:Choice Requires="x14">
            <control shapeId="86035" r:id="rId22" name="Check Box 19">
              <controlPr defaultSize="0" autoFill="0" autoLine="0" autoPict="0" macro="[0]!CheckBox1_Click" altText="">
                <anchor>
                  <from>
                    <xdr:col>22</xdr:col>
                    <xdr:colOff>66675</xdr:colOff>
                    <xdr:row>58</xdr:row>
                    <xdr:rowOff>171450</xdr:rowOff>
                  </from>
                  <to>
                    <xdr:col>35</xdr:col>
                    <xdr:colOff>47625</xdr:colOff>
                    <xdr:row>60</xdr:row>
                    <xdr:rowOff>28575</xdr:rowOff>
                  </to>
                </anchor>
              </controlPr>
            </control>
          </mc:Choice>
        </mc:AlternateContent>
        <mc:AlternateContent xmlns:mc="http://schemas.openxmlformats.org/markup-compatibility/2006">
          <mc:Choice Requires="x14">
            <control shapeId="86036" r:id="rId23" name="Check Box 20">
              <controlPr defaultSize="0" autoFill="0" autoLine="0" autoPict="0" macro="[0]!CheckBox1_Click" altText="">
                <anchor>
                  <from>
                    <xdr:col>22</xdr:col>
                    <xdr:colOff>66675</xdr:colOff>
                    <xdr:row>59</xdr:row>
                    <xdr:rowOff>171450</xdr:rowOff>
                  </from>
                  <to>
                    <xdr:col>35</xdr:col>
                    <xdr:colOff>47625</xdr:colOff>
                    <xdr:row>61</xdr:row>
                    <xdr:rowOff>28575</xdr:rowOff>
                  </to>
                </anchor>
              </controlPr>
            </control>
          </mc:Choice>
        </mc:AlternateContent>
        <mc:AlternateContent xmlns:mc="http://schemas.openxmlformats.org/markup-compatibility/2006">
          <mc:Choice Requires="x14">
            <control shapeId="86037" r:id="rId24" name="Check Box 21">
              <controlPr defaultSize="0" autoFill="0" autoLine="0" autoPict="0" macro="[0]!CheckBox1_Click" altText="">
                <anchor>
                  <from>
                    <xdr:col>22</xdr:col>
                    <xdr:colOff>66675</xdr:colOff>
                    <xdr:row>60</xdr:row>
                    <xdr:rowOff>171450</xdr:rowOff>
                  </from>
                  <to>
                    <xdr:col>35</xdr:col>
                    <xdr:colOff>47625</xdr:colOff>
                    <xdr:row>62</xdr:row>
                    <xdr:rowOff>28575</xdr:rowOff>
                  </to>
                </anchor>
              </controlPr>
            </control>
          </mc:Choice>
        </mc:AlternateContent>
        <mc:AlternateContent xmlns:mc="http://schemas.openxmlformats.org/markup-compatibility/2006">
          <mc:Choice Requires="x14">
            <control shapeId="86038" r:id="rId25" name="Check Box 22">
              <controlPr defaultSize="0" autoFill="0" autoLine="0" autoPict="0" macro="[0]!CheckBox1_Click" altText="">
                <anchor>
                  <from>
                    <xdr:col>22</xdr:col>
                    <xdr:colOff>66675</xdr:colOff>
                    <xdr:row>54</xdr:row>
                    <xdr:rowOff>171450</xdr:rowOff>
                  </from>
                  <to>
                    <xdr:col>35</xdr:col>
                    <xdr:colOff>47625</xdr:colOff>
                    <xdr:row>56</xdr:row>
                    <xdr:rowOff>28575</xdr:rowOff>
                  </to>
                </anchor>
              </controlPr>
            </control>
          </mc:Choice>
        </mc:AlternateContent>
        <mc:AlternateContent xmlns:mc="http://schemas.openxmlformats.org/markup-compatibility/2006">
          <mc:Choice Requires="x14">
            <control shapeId="86039" r:id="rId26" name="Check Box 23">
              <controlPr defaultSize="0" autoFill="0" autoLine="0" autoPict="0" macro="[0]!CheckBox1_Click" altText="">
                <anchor>
                  <from>
                    <xdr:col>22</xdr:col>
                    <xdr:colOff>66675</xdr:colOff>
                    <xdr:row>55</xdr:row>
                    <xdr:rowOff>171450</xdr:rowOff>
                  </from>
                  <to>
                    <xdr:col>35</xdr:col>
                    <xdr:colOff>47625</xdr:colOff>
                    <xdr:row>57</xdr:row>
                    <xdr:rowOff>28575</xdr:rowOff>
                  </to>
                </anchor>
              </controlPr>
            </control>
          </mc:Choice>
        </mc:AlternateContent>
        <mc:AlternateContent xmlns:mc="http://schemas.openxmlformats.org/markup-compatibility/2006">
          <mc:Choice Requires="x14">
            <control shapeId="86040" r:id="rId27" name="Check Box 24">
              <controlPr defaultSize="0" autoFill="0" autoLine="0" autoPict="0" macro="[0]!CheckBox1_Click" altText="">
                <anchor>
                  <from>
                    <xdr:col>22</xdr:col>
                    <xdr:colOff>66675</xdr:colOff>
                    <xdr:row>61</xdr:row>
                    <xdr:rowOff>171450</xdr:rowOff>
                  </from>
                  <to>
                    <xdr:col>35</xdr:col>
                    <xdr:colOff>47625</xdr:colOff>
                    <xdr:row>63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Sheet1</vt:lpstr>
      <vt:lpstr>Frontpage</vt:lpstr>
      <vt:lpstr>Home</vt:lpstr>
      <vt:lpstr>Coverage</vt:lpstr>
      <vt:lpstr>IDACI</vt:lpstr>
      <vt:lpstr>Population</vt:lpstr>
      <vt:lpstr>Referrals</vt:lpstr>
      <vt:lpstr>Referral_Source</vt:lpstr>
      <vt:lpstr>Re-referrals</vt:lpstr>
      <vt:lpstr>Assessments</vt:lpstr>
      <vt:lpstr>Children in Need</vt:lpstr>
      <vt:lpstr>Section 47 Enquiries</vt:lpstr>
      <vt:lpstr>Initial CP Conferences</vt:lpstr>
      <vt:lpstr>Child Protection Plans</vt:lpstr>
      <vt:lpstr>Court Applications</vt:lpstr>
      <vt:lpstr>Looked After Children</vt:lpstr>
      <vt:lpstr>Assessments!Print_Area</vt:lpstr>
      <vt:lpstr>'Child Protection Plans'!Print_Area</vt:lpstr>
      <vt:lpstr>'Children in Need'!Print_Area</vt:lpstr>
      <vt:lpstr>'Court Applications'!Print_Area</vt:lpstr>
      <vt:lpstr>Coverage!Print_Area</vt:lpstr>
      <vt:lpstr>Frontpage!Print_Area</vt:lpstr>
      <vt:lpstr>Home!Print_Area</vt:lpstr>
      <vt:lpstr>IDACI!Print_Area</vt:lpstr>
      <vt:lpstr>'Initial CP Conferences'!Print_Area</vt:lpstr>
      <vt:lpstr>'Looked After Children'!Print_Area</vt:lpstr>
      <vt:lpstr>Population!Print_Area</vt:lpstr>
      <vt:lpstr>Referral_Source!Print_Area</vt:lpstr>
      <vt:lpstr>Referrals!Print_Area</vt:lpstr>
      <vt:lpstr>'Re-referrals'!Print_Area</vt:lpstr>
      <vt:lpstr>'Section 47 Enquiries'!Print_Area</vt:lpstr>
    </vt:vector>
  </TitlesOfParts>
  <Company>East sussex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Josephh</dc:creator>
  <cp:lastModifiedBy>Joseph Hutchings</cp:lastModifiedBy>
  <cp:lastPrinted>2018-01-02T10:52:16Z</cp:lastPrinted>
  <dcterms:created xsi:type="dcterms:W3CDTF">2011-07-27T15:24:05Z</dcterms:created>
  <dcterms:modified xsi:type="dcterms:W3CDTF">2018-11-28T11:37:48Z</dcterms:modified>
</cp:coreProperties>
</file>