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charts/chart13.xml" ContentType="application/vnd.openxmlformats-officedocument.drawingml.chart+xml"/>
  <Override PartName="/xl/theme/themeOverride6.xml" ContentType="application/vnd.openxmlformats-officedocument.themeOverride+xml"/>
  <Override PartName="/xl/charts/chart14.xml" ContentType="application/vnd.openxmlformats-officedocument.drawingml.chart+xml"/>
  <Override PartName="/xl/theme/themeOverride7.xml" ContentType="application/vnd.openxmlformats-officedocument.themeOverride+xml"/>
  <Override PartName="/xl/charts/chart15.xml" ContentType="application/vnd.openxmlformats-officedocument.drawingml.chart+xml"/>
  <Override PartName="/xl/theme/themeOverride8.xml" ContentType="application/vnd.openxmlformats-officedocument.themeOverride+xml"/>
  <Override PartName="/xl/charts/chart16.xml" ContentType="application/vnd.openxmlformats-officedocument.drawingml.chart+xml"/>
  <Override PartName="/xl/theme/themeOverride9.xml" ContentType="application/vnd.openxmlformats-officedocument.themeOverride+xml"/>
  <Override PartName="/xl/charts/chart17.xml" ContentType="application/vnd.openxmlformats-officedocument.drawingml.chart+xml"/>
  <Override PartName="/xl/theme/themeOverride10.xml" ContentType="application/vnd.openxmlformats-officedocument.themeOverride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theme/themeOverride1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theme/themeOverride12.xml" ContentType="application/vnd.openxmlformats-officedocument.themeOverride+xml"/>
  <Override PartName="/xl/charts/chart32.xml" ContentType="application/vnd.openxmlformats-officedocument.drawingml.chart+xml"/>
  <Override PartName="/xl/theme/themeOverride13.xml" ContentType="application/vnd.openxmlformats-officedocument.themeOverride+xml"/>
  <Override PartName="/xl/charts/chart33.xml" ContentType="application/vnd.openxmlformats-officedocument.drawingml.chart+xml"/>
  <Override PartName="/xl/theme/themeOverride14.xml" ContentType="application/vnd.openxmlformats-officedocument.themeOverride+xml"/>
  <Override PartName="/xl/drawings/drawing10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1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2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theme/themeOverride15.xml" ContentType="application/vnd.openxmlformats-officedocument.themeOverride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theme/themeOverride16.xml" ContentType="application/vnd.openxmlformats-officedocument.themeOverride+xml"/>
  <Override PartName="/xl/charts/chart52.xml" ContentType="application/vnd.openxmlformats-officedocument.drawingml.chart+xml"/>
  <Override PartName="/xl/drawings/drawing13.xml" ContentType="application/vnd.openxmlformats-officedocument.drawing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theme/themeOverride17.xml" ContentType="application/vnd.openxmlformats-officedocument.themeOverride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theme/themeOverride18.xml" ContentType="application/vnd.openxmlformats-officedocument.themeOverride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theme/themeOverride19.xml" ContentType="application/vnd.openxmlformats-officedocument.themeOverride+xml"/>
  <Override PartName="/xl/charts/chart63.xml" ContentType="application/vnd.openxmlformats-officedocument.drawingml.chart+xml"/>
  <Override PartName="/xl/drawings/drawing14.xml" ContentType="application/vnd.openxmlformats-officedocument.drawing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15.xml" ContentType="application/vnd.openxmlformats-officedocument.drawing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theme/themeOverride20.xml" ContentType="application/vnd.openxmlformats-officedocument.themeOverride+xml"/>
  <Override PartName="/xl/charts/chart75.xml" ContentType="application/vnd.openxmlformats-officedocument.drawingml.chart+xml"/>
  <Override PartName="/xl/drawings/drawing16.xml" ContentType="application/vnd.openxmlformats-officedocument.drawing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harts/chart76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/>
  <bookViews>
    <workbookView showSheetTabs="0" xWindow="14385" yWindow="-15" windowWidth="7230" windowHeight="10155" tabRatio="857"/>
  </bookViews>
  <sheets>
    <sheet name="Frontpage" sheetId="29" r:id="rId1"/>
    <sheet name="Home" sheetId="43" r:id="rId2"/>
    <sheet name="Coverage" sheetId="27" r:id="rId3"/>
    <sheet name="IDACI" sheetId="44" r:id="rId4"/>
    <sheet name="Population" sheetId="22" r:id="rId5"/>
    <sheet name="Referrals" sheetId="49" r:id="rId6"/>
    <sheet name="Referral_Source" sheetId="50" r:id="rId7"/>
    <sheet name="Re-referrals" sheetId="62" r:id="rId8"/>
    <sheet name="Assessments" sheetId="63" r:id="rId9"/>
    <sheet name="Children in Need" sheetId="64" r:id="rId10"/>
    <sheet name="Section 47 Enquiries" sheetId="65" r:id="rId11"/>
    <sheet name="Initial CP Conferences" sheetId="66" r:id="rId12"/>
    <sheet name="Child Protection Plans" sheetId="67" r:id="rId13"/>
    <sheet name="Court Applications" sheetId="68" r:id="rId14"/>
    <sheet name="Looked After Children" sheetId="69" r:id="rId15"/>
    <sheet name="Adoption" sheetId="70" r:id="rId16"/>
  </sheets>
  <externalReferences>
    <externalReference r:id="rId17"/>
  </externalReferences>
  <definedNames>
    <definedName name="BMLIST" localSheetId="15">[1]Home!$J$13:$J$33</definedName>
    <definedName name="BMLIST" localSheetId="8">[1]Home!$J$13:$J$33</definedName>
    <definedName name="BMLIST" localSheetId="12">[1]Home!$J$13:$J$33</definedName>
    <definedName name="BMLIST" localSheetId="9">[1]Home!$J$13:$J$33</definedName>
    <definedName name="BMLIST" localSheetId="13">[1]Home!$J$13:$J$33</definedName>
    <definedName name="BMLIST" localSheetId="11">[1]Home!$J$13:$J$33</definedName>
    <definedName name="BMLIST" localSheetId="14">[1]Home!$J$13:$J$33</definedName>
    <definedName name="BMLIST" localSheetId="6">[1]Home!$J$13:$J$33</definedName>
    <definedName name="BMLIST" localSheetId="5">[1]Home!$J$13:$J$33</definedName>
    <definedName name="BMLIST" localSheetId="7">[1]Home!$J$13:$J$33</definedName>
    <definedName name="BMLIST" localSheetId="10">[1]Home!$J$13:$J$33</definedName>
    <definedName name="BMLIST">Home!$J$15:$J$37</definedName>
    <definedName name="LAlist" localSheetId="15">Coverage!#REF!</definedName>
    <definedName name="LAlist" localSheetId="8">Coverage!#REF!</definedName>
    <definedName name="LAlist" localSheetId="12">Coverage!#REF!</definedName>
    <definedName name="LAlist" localSheetId="9">Coverage!#REF!</definedName>
    <definedName name="LAlist" localSheetId="13">Coverage!#REF!</definedName>
    <definedName name="LAlist" localSheetId="3">IDACI!#REF!</definedName>
    <definedName name="LAlist" localSheetId="11">Coverage!#REF!</definedName>
    <definedName name="LAlist" localSheetId="14">Coverage!#REF!</definedName>
    <definedName name="LAlist" localSheetId="6">Coverage!#REF!</definedName>
    <definedName name="LAlist" localSheetId="5">Coverage!#REF!</definedName>
    <definedName name="LAlist" localSheetId="7">Coverage!#REF!</definedName>
    <definedName name="LAlist" localSheetId="10">Coverage!#REF!</definedName>
    <definedName name="LAlist">Coverage!#REF!</definedName>
    <definedName name="_xlnm.Print_Area" localSheetId="15">Adoption!$A$1:$U$36</definedName>
    <definedName name="_xlnm.Print_Area" localSheetId="8">Assessments!$A$1:$U$177</definedName>
    <definedName name="_xlnm.Print_Area" localSheetId="12">'Child Protection Plans'!$A$1:$U$210</definedName>
    <definedName name="_xlnm.Print_Area" localSheetId="9">'Children in Need'!$A$1:$U$105</definedName>
    <definedName name="_xlnm.Print_Area" localSheetId="13">'Court Applications'!$A$1:$U$105</definedName>
    <definedName name="_xlnm.Print_Area" localSheetId="2">Coverage!$A$1:$AB$34</definedName>
    <definedName name="_xlnm.Print_Area" localSheetId="0">Frontpage!$A$1:$K$40</definedName>
    <definedName name="_xlnm.Print_Area" localSheetId="1">Home!$A$1:$H$86</definedName>
    <definedName name="_xlnm.Print_Area" localSheetId="3">IDACI!$A$1:$Q$38</definedName>
    <definedName name="_xlnm.Print_Area" localSheetId="11">'Initial CP Conferences'!$A$1:$U$175</definedName>
    <definedName name="_xlnm.Print_Area" localSheetId="14">'Looked After Children'!$A$1:$U$140</definedName>
    <definedName name="_xlnm.Print_Area" localSheetId="4">Population!$A$1:$P$38</definedName>
    <definedName name="_xlnm.Print_Area" localSheetId="6">Referral_Source!$A$1:$P$100</definedName>
    <definedName name="_xlnm.Print_Area" localSheetId="5">Referrals!$A$1:$U$105</definedName>
    <definedName name="_xlnm.Print_Area" localSheetId="7">'Re-referrals'!$A$1:$U$140</definedName>
    <definedName name="_xlnm.Print_Area" localSheetId="10">'Section 47 Enquiries'!$A$1:$U$105</definedName>
  </definedNames>
  <calcPr calcId="145621"/>
</workbook>
</file>

<file path=xl/calcChain.xml><?xml version="1.0" encoding="utf-8"?>
<calcChain xmlns="http://schemas.openxmlformats.org/spreadsheetml/2006/main">
  <c r="AK9" i="70" l="1"/>
  <c r="AK10" i="70"/>
  <c r="AK11" i="70"/>
  <c r="AK12" i="70"/>
  <c r="AK13" i="70"/>
  <c r="AK14" i="70"/>
  <c r="AK15" i="70"/>
  <c r="AK16" i="70"/>
  <c r="AK17" i="70"/>
  <c r="AK18" i="70"/>
  <c r="AK19" i="70"/>
  <c r="AK20" i="70"/>
  <c r="AK21" i="70"/>
  <c r="AK22" i="70"/>
  <c r="AK23" i="70"/>
  <c r="AK24" i="70"/>
  <c r="AK25" i="70"/>
  <c r="AK26" i="70"/>
  <c r="AK27" i="70"/>
  <c r="AK28" i="70"/>
  <c r="AK29" i="70"/>
  <c r="AK30" i="70"/>
  <c r="AK31" i="70"/>
  <c r="AK32" i="70"/>
  <c r="AR7" i="70"/>
  <c r="AS7" i="70"/>
  <c r="AT7" i="70"/>
  <c r="AU7" i="70"/>
  <c r="AQ7" i="70"/>
  <c r="AP9" i="70"/>
  <c r="AP10" i="70"/>
  <c r="AP11" i="70"/>
  <c r="AP12" i="70"/>
  <c r="AP13" i="70"/>
  <c r="AP14" i="70"/>
  <c r="AP15" i="70"/>
  <c r="AP16" i="70"/>
  <c r="AP17" i="70"/>
  <c r="AP18" i="70"/>
  <c r="AP19" i="70"/>
  <c r="AP20" i="70"/>
  <c r="AP21" i="70"/>
  <c r="AP22" i="70"/>
  <c r="AP23" i="70"/>
  <c r="AP24" i="70"/>
  <c r="AP25" i="70"/>
  <c r="AP26" i="70"/>
  <c r="AP27" i="70"/>
  <c r="AP28" i="70"/>
  <c r="AP29" i="70"/>
  <c r="AP30" i="70"/>
  <c r="AP31" i="70"/>
  <c r="AP8" i="70"/>
  <c r="AH30" i="70"/>
  <c r="AG30" i="70"/>
  <c r="AF30" i="70"/>
  <c r="AE30" i="70"/>
  <c r="AD30" i="70"/>
  <c r="AE29" i="70"/>
  <c r="AG27" i="70"/>
  <c r="AD27" i="70"/>
  <c r="AD26" i="70"/>
  <c r="AE9" i="70"/>
  <c r="AD9" i="70"/>
  <c r="D8" i="70" s="1"/>
  <c r="AC131" i="69"/>
  <c r="AB131" i="69"/>
  <c r="Z131" i="69"/>
  <c r="Y131" i="69"/>
  <c r="AC130" i="69"/>
  <c r="AA130" i="69"/>
  <c r="Z130" i="69"/>
  <c r="AB126" i="69"/>
  <c r="AA126" i="69"/>
  <c r="Z126" i="69"/>
  <c r="Y126" i="69"/>
  <c r="AC124" i="69"/>
  <c r="AA124" i="69"/>
  <c r="Z124" i="69"/>
  <c r="AC123" i="69"/>
  <c r="AB123" i="69"/>
  <c r="AA123" i="69"/>
  <c r="Y123" i="69"/>
  <c r="AB121" i="69"/>
  <c r="AA121" i="69"/>
  <c r="AC117" i="69"/>
  <c r="AB117" i="69"/>
  <c r="AA113" i="69"/>
  <c r="Y111" i="69"/>
  <c r="AC110" i="69"/>
  <c r="AB110" i="69"/>
  <c r="AA110" i="69"/>
  <c r="Z110" i="69"/>
  <c r="Y110" i="69"/>
  <c r="B111" i="69"/>
  <c r="B112" i="69"/>
  <c r="B113" i="69"/>
  <c r="B114" i="69"/>
  <c r="B115" i="69"/>
  <c r="B116" i="69"/>
  <c r="B117" i="69"/>
  <c r="B118" i="69"/>
  <c r="B119" i="69"/>
  <c r="B120" i="69"/>
  <c r="B121" i="69"/>
  <c r="B122" i="69"/>
  <c r="B123" i="69"/>
  <c r="B124" i="69"/>
  <c r="B125" i="69"/>
  <c r="B126" i="69"/>
  <c r="B127" i="69"/>
  <c r="B128" i="69"/>
  <c r="B129" i="69"/>
  <c r="B130" i="69"/>
  <c r="B131" i="69"/>
  <c r="B132" i="69"/>
  <c r="B133" i="69"/>
  <c r="B110" i="69"/>
  <c r="AF165" i="67"/>
  <c r="AE153" i="67"/>
  <c r="AE166" i="67"/>
  <c r="AI153" i="67"/>
  <c r="AQ8" i="70" l="1"/>
  <c r="AH126" i="67"/>
  <c r="AI127" i="67"/>
  <c r="AH128" i="67"/>
  <c r="AI128" i="67"/>
  <c r="AI131" i="67"/>
  <c r="AH130" i="67"/>
  <c r="AH131" i="67"/>
  <c r="AF130" i="67"/>
  <c r="AF131" i="67"/>
  <c r="AE131" i="67"/>
  <c r="AE130" i="67"/>
  <c r="AF128" i="67"/>
  <c r="AE128" i="67"/>
  <c r="AI118" i="67"/>
  <c r="AI120" i="67"/>
  <c r="AI122" i="67"/>
  <c r="AH122" i="67"/>
  <c r="AE124" i="67"/>
  <c r="AF124" i="67"/>
  <c r="AF118" i="67"/>
  <c r="AG115" i="67"/>
  <c r="AF115" i="67"/>
  <c r="AF110" i="67"/>
  <c r="AE110" i="67"/>
  <c r="D110" i="67" s="1"/>
  <c r="F115" i="67"/>
  <c r="H31" i="49"/>
  <c r="H31" i="62"/>
  <c r="H31" i="63"/>
  <c r="H31" i="64"/>
  <c r="H31" i="65"/>
  <c r="H31" i="66"/>
  <c r="H31" i="67"/>
  <c r="E147" i="63" l="1"/>
  <c r="E148" i="63"/>
  <c r="E149" i="63"/>
  <c r="E150" i="63"/>
  <c r="E151" i="63"/>
  <c r="E152" i="63"/>
  <c r="E153" i="63"/>
  <c r="E154" i="63"/>
  <c r="E155" i="63"/>
  <c r="E156" i="63"/>
  <c r="E157" i="63"/>
  <c r="E158" i="63"/>
  <c r="E159" i="63"/>
  <c r="E160" i="63"/>
  <c r="E161" i="63"/>
  <c r="E162" i="63"/>
  <c r="E163" i="63"/>
  <c r="E164" i="63"/>
  <c r="E165" i="63"/>
  <c r="E166" i="63"/>
  <c r="E167" i="63"/>
  <c r="E168" i="63"/>
  <c r="E169" i="63"/>
  <c r="E146" i="63"/>
  <c r="AA76" i="63"/>
  <c r="S9" i="50"/>
  <c r="S10" i="50"/>
  <c r="S11" i="50"/>
  <c r="S12" i="50"/>
  <c r="S13" i="50"/>
  <c r="S14" i="50"/>
  <c r="S15" i="50"/>
  <c r="S16" i="50"/>
  <c r="S17" i="50"/>
  <c r="S18" i="50"/>
  <c r="S19" i="50"/>
  <c r="S20" i="50"/>
  <c r="S21" i="50"/>
  <c r="S22" i="50"/>
  <c r="S23" i="50"/>
  <c r="S24" i="50"/>
  <c r="S25" i="50"/>
  <c r="S26" i="50"/>
  <c r="S27" i="50"/>
  <c r="S28" i="50"/>
  <c r="S29" i="50"/>
  <c r="S30" i="50"/>
  <c r="S31" i="50"/>
  <c r="S32" i="50"/>
  <c r="S34" i="50"/>
  <c r="S35" i="50"/>
  <c r="S36" i="50"/>
  <c r="S37" i="50"/>
  <c r="S38" i="50"/>
  <c r="S39" i="50"/>
  <c r="S40" i="50"/>
  <c r="S41" i="50"/>
  <c r="S42" i="50"/>
  <c r="S43" i="50"/>
  <c r="S44" i="50"/>
  <c r="S45" i="50"/>
  <c r="S46" i="50"/>
  <c r="S47" i="50"/>
  <c r="S48" i="50"/>
  <c r="S49" i="50"/>
  <c r="S50" i="50"/>
  <c r="S51" i="50"/>
  <c r="S52" i="50"/>
  <c r="S53" i="50"/>
  <c r="S54" i="50"/>
  <c r="S55" i="50"/>
  <c r="S56" i="50"/>
  <c r="S57" i="50"/>
  <c r="S58" i="50"/>
  <c r="S59" i="50"/>
  <c r="S60" i="50"/>
  <c r="S61" i="50"/>
  <c r="S62" i="50"/>
  <c r="S63" i="50"/>
  <c r="S64" i="50"/>
  <c r="S66" i="50"/>
  <c r="S67" i="50"/>
  <c r="S68" i="50"/>
  <c r="S69" i="50"/>
  <c r="S70" i="50"/>
  <c r="S71" i="50"/>
  <c r="S72" i="50"/>
  <c r="S73" i="50"/>
  <c r="S74" i="50"/>
  <c r="S75" i="50"/>
  <c r="S76" i="50"/>
  <c r="S77" i="50"/>
  <c r="S78" i="50"/>
  <c r="S79" i="50"/>
  <c r="T83" i="50" l="1"/>
  <c r="D43" i="50" l="1"/>
  <c r="E43" i="50"/>
  <c r="F43" i="50"/>
  <c r="G43" i="50"/>
  <c r="H43" i="50"/>
  <c r="I43" i="50"/>
  <c r="J43" i="50"/>
  <c r="K43" i="50"/>
  <c r="L43" i="50"/>
  <c r="M43" i="50"/>
  <c r="D44" i="50"/>
  <c r="E44" i="50"/>
  <c r="F44" i="50"/>
  <c r="G44" i="50"/>
  <c r="H44" i="50"/>
  <c r="I44" i="50"/>
  <c r="J44" i="50"/>
  <c r="K44" i="50"/>
  <c r="L44" i="50"/>
  <c r="M44" i="50"/>
  <c r="D45" i="50"/>
  <c r="E45" i="50"/>
  <c r="F45" i="50"/>
  <c r="G45" i="50"/>
  <c r="H45" i="50"/>
  <c r="I45" i="50"/>
  <c r="J45" i="50"/>
  <c r="K45" i="50"/>
  <c r="L45" i="50"/>
  <c r="M45" i="50"/>
  <c r="D46" i="50"/>
  <c r="E46" i="50"/>
  <c r="F46" i="50"/>
  <c r="G46" i="50"/>
  <c r="H46" i="50"/>
  <c r="I46" i="50"/>
  <c r="J46" i="50"/>
  <c r="K46" i="50"/>
  <c r="L46" i="50"/>
  <c r="M46" i="50"/>
  <c r="D47" i="50"/>
  <c r="E47" i="50"/>
  <c r="F47" i="50"/>
  <c r="G47" i="50"/>
  <c r="H47" i="50"/>
  <c r="I47" i="50"/>
  <c r="J47" i="50"/>
  <c r="K47" i="50"/>
  <c r="L47" i="50"/>
  <c r="M47" i="50"/>
  <c r="D48" i="50"/>
  <c r="E48" i="50"/>
  <c r="F48" i="50"/>
  <c r="G48" i="50"/>
  <c r="H48" i="50"/>
  <c r="I48" i="50"/>
  <c r="J48" i="50"/>
  <c r="K48" i="50"/>
  <c r="L48" i="50"/>
  <c r="M48" i="50"/>
  <c r="D49" i="50"/>
  <c r="E49" i="50"/>
  <c r="F49" i="50"/>
  <c r="G49" i="50"/>
  <c r="H49" i="50"/>
  <c r="I49" i="50"/>
  <c r="J49" i="50"/>
  <c r="K49" i="50"/>
  <c r="L49" i="50"/>
  <c r="M49" i="50"/>
  <c r="D50" i="50"/>
  <c r="E50" i="50"/>
  <c r="F50" i="50"/>
  <c r="G50" i="50"/>
  <c r="H50" i="50"/>
  <c r="I50" i="50"/>
  <c r="J50" i="50"/>
  <c r="K50" i="50"/>
  <c r="L50" i="50"/>
  <c r="M50" i="50"/>
  <c r="D51" i="50"/>
  <c r="E51" i="50"/>
  <c r="F51" i="50"/>
  <c r="G51" i="50"/>
  <c r="H51" i="50"/>
  <c r="I51" i="50"/>
  <c r="J51" i="50"/>
  <c r="K51" i="50"/>
  <c r="L51" i="50"/>
  <c r="M51" i="50"/>
  <c r="D52" i="50"/>
  <c r="E52" i="50"/>
  <c r="F52" i="50"/>
  <c r="G52" i="50"/>
  <c r="H52" i="50"/>
  <c r="I52" i="50"/>
  <c r="J52" i="50"/>
  <c r="K52" i="50"/>
  <c r="L52" i="50"/>
  <c r="M52" i="50"/>
  <c r="D53" i="50"/>
  <c r="E53" i="50"/>
  <c r="F53" i="50"/>
  <c r="G53" i="50"/>
  <c r="H53" i="50"/>
  <c r="I53" i="50"/>
  <c r="J53" i="50"/>
  <c r="K53" i="50"/>
  <c r="L53" i="50"/>
  <c r="M53" i="50"/>
  <c r="D54" i="50"/>
  <c r="E54" i="50"/>
  <c r="F54" i="50"/>
  <c r="G54" i="50"/>
  <c r="H54" i="50"/>
  <c r="I54" i="50"/>
  <c r="J54" i="50"/>
  <c r="K54" i="50"/>
  <c r="L54" i="50"/>
  <c r="M54" i="50"/>
  <c r="D55" i="50"/>
  <c r="E55" i="50"/>
  <c r="F55" i="50"/>
  <c r="G55" i="50"/>
  <c r="H55" i="50"/>
  <c r="I55" i="50"/>
  <c r="J55" i="50"/>
  <c r="K55" i="50"/>
  <c r="L55" i="50"/>
  <c r="M55" i="50"/>
  <c r="D56" i="50"/>
  <c r="E56" i="50"/>
  <c r="F56" i="50"/>
  <c r="G56" i="50"/>
  <c r="H56" i="50"/>
  <c r="I56" i="50"/>
  <c r="J56" i="50"/>
  <c r="K56" i="50"/>
  <c r="L56" i="50"/>
  <c r="M56" i="50"/>
  <c r="D57" i="50"/>
  <c r="E57" i="50"/>
  <c r="F57" i="50"/>
  <c r="G57" i="50"/>
  <c r="H57" i="50"/>
  <c r="I57" i="50"/>
  <c r="J57" i="50"/>
  <c r="K57" i="50"/>
  <c r="L57" i="50"/>
  <c r="M57" i="50"/>
  <c r="D58" i="50"/>
  <c r="E58" i="50"/>
  <c r="F58" i="50"/>
  <c r="G58" i="50"/>
  <c r="H58" i="50"/>
  <c r="I58" i="50"/>
  <c r="J58" i="50"/>
  <c r="K58" i="50"/>
  <c r="L58" i="50"/>
  <c r="M58" i="50"/>
  <c r="D59" i="50"/>
  <c r="E59" i="50"/>
  <c r="F59" i="50"/>
  <c r="G59" i="50"/>
  <c r="H59" i="50"/>
  <c r="I59" i="50"/>
  <c r="J59" i="50"/>
  <c r="K59" i="50"/>
  <c r="L59" i="50"/>
  <c r="M59" i="50"/>
  <c r="D60" i="50"/>
  <c r="E60" i="50"/>
  <c r="F60" i="50"/>
  <c r="G60" i="50"/>
  <c r="H60" i="50"/>
  <c r="I60" i="50"/>
  <c r="J60" i="50"/>
  <c r="K60" i="50"/>
  <c r="L60" i="50"/>
  <c r="M60" i="50"/>
  <c r="D61" i="50"/>
  <c r="E61" i="50"/>
  <c r="F61" i="50"/>
  <c r="G61" i="50"/>
  <c r="H61" i="50"/>
  <c r="I61" i="50"/>
  <c r="J61" i="50"/>
  <c r="K61" i="50"/>
  <c r="L61" i="50"/>
  <c r="M61" i="50"/>
  <c r="D62" i="50"/>
  <c r="E62" i="50"/>
  <c r="F62" i="50"/>
  <c r="G62" i="50"/>
  <c r="H62" i="50"/>
  <c r="I62" i="50"/>
  <c r="J62" i="50"/>
  <c r="K62" i="50"/>
  <c r="L62" i="50"/>
  <c r="M62" i="50"/>
  <c r="D63" i="50"/>
  <c r="E63" i="50"/>
  <c r="F63" i="50"/>
  <c r="G63" i="50"/>
  <c r="H63" i="50"/>
  <c r="I63" i="50"/>
  <c r="J63" i="50"/>
  <c r="K63" i="50"/>
  <c r="L63" i="50"/>
  <c r="M63" i="50"/>
  <c r="D64" i="50"/>
  <c r="E64" i="50"/>
  <c r="F64" i="50"/>
  <c r="G64" i="50"/>
  <c r="H64" i="50"/>
  <c r="I64" i="50"/>
  <c r="J64" i="50"/>
  <c r="K64" i="50"/>
  <c r="L64" i="50"/>
  <c r="M64" i="50"/>
  <c r="D65" i="50"/>
  <c r="V80" i="50" s="1"/>
  <c r="V81" i="50" s="1"/>
  <c r="E65" i="50"/>
  <c r="V82" i="50" s="1"/>
  <c r="V83" i="50" s="1"/>
  <c r="F65" i="50"/>
  <c r="V84" i="50" s="1"/>
  <c r="V85" i="50" s="1"/>
  <c r="G65" i="50"/>
  <c r="V86" i="50" s="1"/>
  <c r="V87" i="50" s="1"/>
  <c r="H65" i="50"/>
  <c r="V88" i="50" s="1"/>
  <c r="V89" i="50" s="1"/>
  <c r="I65" i="50"/>
  <c r="V90" i="50" s="1"/>
  <c r="V91" i="50" s="1"/>
  <c r="J65" i="50"/>
  <c r="V92" i="50" s="1"/>
  <c r="V93" i="50" s="1"/>
  <c r="K65" i="50"/>
  <c r="V94" i="50" s="1"/>
  <c r="V95" i="50" s="1"/>
  <c r="L65" i="50"/>
  <c r="V96" i="50" s="1"/>
  <c r="V97" i="50" s="1"/>
  <c r="M65" i="50"/>
  <c r="V98" i="50" s="1"/>
  <c r="V99" i="50" s="1"/>
  <c r="E42" i="50"/>
  <c r="F42" i="50"/>
  <c r="G42" i="50"/>
  <c r="H42" i="50"/>
  <c r="I42" i="50"/>
  <c r="J42" i="50"/>
  <c r="K42" i="50"/>
  <c r="L42" i="50"/>
  <c r="M42" i="50"/>
  <c r="D42" i="50"/>
  <c r="B65" i="50"/>
  <c r="G132" i="69" l="1"/>
  <c r="H11" i="70" l="1"/>
  <c r="AC167" i="67" l="1"/>
  <c r="E110" i="69" l="1"/>
  <c r="F110" i="69"/>
  <c r="G110" i="69"/>
  <c r="H110" i="69"/>
  <c r="E111" i="69"/>
  <c r="F111" i="69"/>
  <c r="G111" i="69"/>
  <c r="H111" i="69"/>
  <c r="E112" i="69"/>
  <c r="F112" i="69"/>
  <c r="G112" i="69"/>
  <c r="H112" i="69"/>
  <c r="E113" i="69"/>
  <c r="F113" i="69"/>
  <c r="G113" i="69"/>
  <c r="H113" i="69"/>
  <c r="E114" i="69"/>
  <c r="F114" i="69"/>
  <c r="G114" i="69"/>
  <c r="H114" i="69"/>
  <c r="E115" i="69"/>
  <c r="F115" i="69"/>
  <c r="G115" i="69"/>
  <c r="H115" i="69"/>
  <c r="E116" i="69"/>
  <c r="F116" i="69"/>
  <c r="G116" i="69"/>
  <c r="H116" i="69"/>
  <c r="E117" i="69"/>
  <c r="F117" i="69"/>
  <c r="G117" i="69"/>
  <c r="H117" i="69"/>
  <c r="E118" i="69"/>
  <c r="F118" i="69"/>
  <c r="G118" i="69"/>
  <c r="H118" i="69"/>
  <c r="E119" i="69"/>
  <c r="F119" i="69"/>
  <c r="G119" i="69"/>
  <c r="H119" i="69"/>
  <c r="E120" i="69"/>
  <c r="F120" i="69"/>
  <c r="G120" i="69"/>
  <c r="H120" i="69"/>
  <c r="E121" i="69"/>
  <c r="F121" i="69"/>
  <c r="G121" i="69"/>
  <c r="H121" i="69"/>
  <c r="E122" i="69"/>
  <c r="F122" i="69"/>
  <c r="G122" i="69"/>
  <c r="H122" i="69"/>
  <c r="E123" i="69"/>
  <c r="F123" i="69"/>
  <c r="G123" i="69"/>
  <c r="H123" i="69"/>
  <c r="E124" i="69"/>
  <c r="F124" i="69"/>
  <c r="G124" i="69"/>
  <c r="H124" i="69"/>
  <c r="E125" i="69"/>
  <c r="F125" i="69"/>
  <c r="G125" i="69"/>
  <c r="H125" i="69"/>
  <c r="E126" i="69"/>
  <c r="F126" i="69"/>
  <c r="G126" i="69"/>
  <c r="H126" i="69"/>
  <c r="E127" i="69"/>
  <c r="F127" i="69"/>
  <c r="G127" i="69"/>
  <c r="H127" i="69"/>
  <c r="E128" i="69"/>
  <c r="F128" i="69"/>
  <c r="G128" i="69"/>
  <c r="H128" i="69"/>
  <c r="E129" i="69"/>
  <c r="F129" i="69"/>
  <c r="G129" i="69"/>
  <c r="H129" i="69"/>
  <c r="E130" i="69"/>
  <c r="F130" i="69"/>
  <c r="G130" i="69"/>
  <c r="H130" i="69"/>
  <c r="E131" i="69"/>
  <c r="F131" i="69"/>
  <c r="G131" i="69"/>
  <c r="H131" i="69"/>
  <c r="E133" i="69"/>
  <c r="F133" i="69"/>
  <c r="G133" i="69"/>
  <c r="H133" i="69"/>
  <c r="D111" i="69"/>
  <c r="D112" i="69"/>
  <c r="D113" i="69"/>
  <c r="D114" i="69"/>
  <c r="D115" i="69"/>
  <c r="D116" i="69"/>
  <c r="D117" i="69"/>
  <c r="D118" i="69"/>
  <c r="D119" i="69"/>
  <c r="D120" i="69"/>
  <c r="D121" i="69"/>
  <c r="D122" i="69"/>
  <c r="D123" i="69"/>
  <c r="D124" i="69"/>
  <c r="D125" i="69"/>
  <c r="D126" i="69"/>
  <c r="D127" i="69"/>
  <c r="D128" i="69"/>
  <c r="D129" i="69"/>
  <c r="D130" i="69"/>
  <c r="D131" i="69"/>
  <c r="D132" i="69"/>
  <c r="D133" i="69"/>
  <c r="D110" i="69"/>
  <c r="F132" i="69"/>
  <c r="E132" i="69"/>
  <c r="AC109" i="69"/>
  <c r="AB109" i="69"/>
  <c r="AA109" i="69"/>
  <c r="Z109" i="69"/>
  <c r="Y109" i="69"/>
  <c r="I9" i="69" l="1"/>
  <c r="Z202" i="67"/>
  <c r="AE201" i="67"/>
  <c r="AE199" i="67"/>
  <c r="AE193" i="67"/>
  <c r="AE180" i="67"/>
  <c r="Y201" i="67"/>
  <c r="Y199" i="67"/>
  <c r="Y193" i="67"/>
  <c r="Y189" i="67"/>
  <c r="Y185" i="67"/>
  <c r="Y180" i="67"/>
  <c r="D180" i="67" l="1"/>
  <c r="E8" i="70" l="1"/>
  <c r="F8" i="70"/>
  <c r="G8" i="70"/>
  <c r="H8" i="70"/>
  <c r="E9" i="70"/>
  <c r="F9" i="70"/>
  <c r="G9" i="70"/>
  <c r="H9" i="70"/>
  <c r="E10" i="70"/>
  <c r="F10" i="70"/>
  <c r="G10" i="70"/>
  <c r="H10" i="70"/>
  <c r="E11" i="70"/>
  <c r="F11" i="70"/>
  <c r="G11" i="70"/>
  <c r="E12" i="70"/>
  <c r="F12" i="70"/>
  <c r="G12" i="70"/>
  <c r="H12" i="70"/>
  <c r="E13" i="70"/>
  <c r="F13" i="70"/>
  <c r="G13" i="70"/>
  <c r="H13" i="70"/>
  <c r="E14" i="70"/>
  <c r="F14" i="70"/>
  <c r="G14" i="70"/>
  <c r="H14" i="70"/>
  <c r="E15" i="70"/>
  <c r="F15" i="70"/>
  <c r="G15" i="70"/>
  <c r="H15" i="70"/>
  <c r="E16" i="70"/>
  <c r="F16" i="70"/>
  <c r="G16" i="70"/>
  <c r="H16" i="70"/>
  <c r="E17" i="70"/>
  <c r="F17" i="70"/>
  <c r="G17" i="70"/>
  <c r="H17" i="70"/>
  <c r="E18" i="70"/>
  <c r="F18" i="70"/>
  <c r="G18" i="70"/>
  <c r="H18" i="70"/>
  <c r="E19" i="70"/>
  <c r="F19" i="70"/>
  <c r="G19" i="70"/>
  <c r="H19" i="70"/>
  <c r="E20" i="70"/>
  <c r="F20" i="70"/>
  <c r="G20" i="70"/>
  <c r="H20" i="70"/>
  <c r="E21" i="70"/>
  <c r="F21" i="70"/>
  <c r="G21" i="70"/>
  <c r="H21" i="70"/>
  <c r="E22" i="70"/>
  <c r="F22" i="70"/>
  <c r="G22" i="70"/>
  <c r="H22" i="70"/>
  <c r="E23" i="70"/>
  <c r="F23" i="70"/>
  <c r="G23" i="70"/>
  <c r="H23" i="70"/>
  <c r="E24" i="70"/>
  <c r="F24" i="70"/>
  <c r="G24" i="70"/>
  <c r="H24" i="70"/>
  <c r="E25" i="70"/>
  <c r="F25" i="70"/>
  <c r="G25" i="70"/>
  <c r="H25" i="70"/>
  <c r="E26" i="70"/>
  <c r="F26" i="70"/>
  <c r="G26" i="70"/>
  <c r="H26" i="70"/>
  <c r="E27" i="70"/>
  <c r="F27" i="70"/>
  <c r="G27" i="70"/>
  <c r="H27" i="70"/>
  <c r="E28" i="70"/>
  <c r="F28" i="70"/>
  <c r="G28" i="70"/>
  <c r="H28" i="70"/>
  <c r="E29" i="70"/>
  <c r="F29" i="70"/>
  <c r="G29" i="70"/>
  <c r="H29" i="70"/>
  <c r="E31" i="70"/>
  <c r="F31" i="70"/>
  <c r="G31" i="70"/>
  <c r="H31" i="70"/>
  <c r="D9" i="70"/>
  <c r="D10" i="70"/>
  <c r="D11" i="70"/>
  <c r="D12" i="70"/>
  <c r="D13" i="70"/>
  <c r="D14" i="70"/>
  <c r="D15" i="70"/>
  <c r="D16" i="70"/>
  <c r="D17" i="70"/>
  <c r="D18" i="70"/>
  <c r="D19" i="70"/>
  <c r="D20" i="70"/>
  <c r="D21" i="70"/>
  <c r="D22" i="70"/>
  <c r="D23" i="70"/>
  <c r="D24" i="70"/>
  <c r="D25" i="70"/>
  <c r="D26" i="70"/>
  <c r="D27" i="70"/>
  <c r="D28" i="70"/>
  <c r="D29" i="70"/>
  <c r="D31" i="70"/>
  <c r="D30" i="70"/>
  <c r="H30" i="70"/>
  <c r="G30" i="70"/>
  <c r="F30" i="70"/>
  <c r="E30" i="70"/>
  <c r="F31" i="66" l="1"/>
  <c r="X31" i="70" l="1"/>
  <c r="X29" i="70"/>
  <c r="X25" i="70"/>
  <c r="X23" i="70"/>
  <c r="X21" i="70"/>
  <c r="X19" i="70"/>
  <c r="X17" i="70"/>
  <c r="X13" i="70"/>
  <c r="X9" i="70"/>
  <c r="AC8" i="70"/>
  <c r="AB8" i="70"/>
  <c r="AA8" i="70"/>
  <c r="Z8" i="70"/>
  <c r="Y8" i="70"/>
  <c r="AU23" i="70"/>
  <c r="Y4" i="70"/>
  <c r="X4" i="70" s="1"/>
  <c r="X18" i="70" l="1"/>
  <c r="AQ32" i="70"/>
  <c r="AS10" i="70"/>
  <c r="AR18" i="70"/>
  <c r="AT20" i="70"/>
  <c r="AT21" i="70"/>
  <c r="AT22" i="70"/>
  <c r="X15" i="70"/>
  <c r="AU24" i="70"/>
  <c r="X12" i="70"/>
  <c r="X28" i="70"/>
  <c r="AR9" i="70"/>
  <c r="AQ15" i="70"/>
  <c r="AR16" i="70"/>
  <c r="AS17" i="70"/>
  <c r="AR11" i="70"/>
  <c r="AR13" i="70"/>
  <c r="AS14" i="70"/>
  <c r="AS18" i="70"/>
  <c r="AS19" i="70"/>
  <c r="AS9" i="70"/>
  <c r="AS13" i="70"/>
  <c r="AQ17" i="70"/>
  <c r="AT18" i="70"/>
  <c r="AR10" i="70"/>
  <c r="AQ11" i="70"/>
  <c r="AR14" i="70"/>
  <c r="X11" i="70"/>
  <c r="X14" i="70"/>
  <c r="X27" i="70"/>
  <c r="X30" i="70"/>
  <c r="AT9" i="70"/>
  <c r="AQ12" i="70"/>
  <c r="AT13" i="70"/>
  <c r="AT8" i="70"/>
  <c r="AT12" i="70"/>
  <c r="AT17" i="70"/>
  <c r="X24" i="70"/>
  <c r="AR32" i="70"/>
  <c r="AT32" i="70"/>
  <c r="AU32" i="70"/>
  <c r="X20" i="70"/>
  <c r="AT26" i="70"/>
  <c r="AS22" i="70"/>
  <c r="AS29" i="70"/>
  <c r="AR27" i="70"/>
  <c r="AT30" i="70"/>
  <c r="AS26" i="70"/>
  <c r="AR22" i="70"/>
  <c r="AS30" i="70"/>
  <c r="AR28" i="70"/>
  <c r="AR26" i="70"/>
  <c r="X22" i="70"/>
  <c r="X32" i="70"/>
  <c r="Z4" i="70"/>
  <c r="AR15" i="70"/>
  <c r="AS16" i="70"/>
  <c r="AQ16" i="70"/>
  <c r="AU16" i="70"/>
  <c r="AU19" i="70"/>
  <c r="AU20" i="70"/>
  <c r="AU21" i="70"/>
  <c r="AS32" i="70"/>
  <c r="AS8" i="70"/>
  <c r="AR8" i="70"/>
  <c r="AU8" i="70"/>
  <c r="AS12" i="70"/>
  <c r="AR12" i="70"/>
  <c r="AU12" i="70"/>
  <c r="AT15" i="70"/>
  <c r="AS15" i="70"/>
  <c r="AU15" i="70"/>
  <c r="AT23" i="70"/>
  <c r="AS23" i="70"/>
  <c r="AR23" i="70"/>
  <c r="AS24" i="70"/>
  <c r="AT24" i="70"/>
  <c r="AR24" i="70"/>
  <c r="AR25" i="70"/>
  <c r="AT25" i="70"/>
  <c r="AQ25" i="70"/>
  <c r="AS25" i="70"/>
  <c r="AS31" i="70"/>
  <c r="AT11" i="70"/>
  <c r="AS11" i="70"/>
  <c r="AU11" i="70"/>
  <c r="AT16" i="70"/>
  <c r="AT19" i="70"/>
  <c r="AR19" i="70"/>
  <c r="AQ19" i="70"/>
  <c r="AS20" i="70"/>
  <c r="AR20" i="70"/>
  <c r="AQ20" i="70"/>
  <c r="AR21" i="70"/>
  <c r="AS21" i="70"/>
  <c r="AQ21" i="70"/>
  <c r="AQ23" i="70"/>
  <c r="AQ24" i="70"/>
  <c r="AU25" i="70"/>
  <c r="AQ27" i="70"/>
  <c r="AQ28" i="70"/>
  <c r="AQ29" i="70"/>
  <c r="AR30" i="70"/>
  <c r="AU31" i="70"/>
  <c r="AQ9" i="70"/>
  <c r="AU9" i="70"/>
  <c r="AT10" i="70"/>
  <c r="AQ13" i="70"/>
  <c r="AU13" i="70"/>
  <c r="AT14" i="70"/>
  <c r="AR17" i="70"/>
  <c r="AU17" i="70"/>
  <c r="AS27" i="70"/>
  <c r="AT28" i="70"/>
  <c r="AT29" i="70"/>
  <c r="AQ31" i="70"/>
  <c r="X10" i="70"/>
  <c r="X16" i="70"/>
  <c r="X26" i="70"/>
  <c r="AT31" i="70"/>
  <c r="AQ10" i="70"/>
  <c r="AU10" i="70"/>
  <c r="AQ14" i="70"/>
  <c r="AU14" i="70"/>
  <c r="AT27" i="70"/>
  <c r="AU27" i="70"/>
  <c r="AS28" i="70"/>
  <c r="AU28" i="70"/>
  <c r="AR29" i="70"/>
  <c r="AU29" i="70"/>
  <c r="AR31" i="70"/>
  <c r="AQ18" i="70"/>
  <c r="AU18" i="70"/>
  <c r="AQ22" i="70"/>
  <c r="AU22" i="70"/>
  <c r="AQ26" i="70"/>
  <c r="AU26" i="70"/>
  <c r="AQ30" i="70"/>
  <c r="AU30" i="70"/>
  <c r="AP32" i="70" l="1"/>
  <c r="X99" i="69" l="1"/>
  <c r="X98" i="69"/>
  <c r="X97" i="69"/>
  <c r="X96" i="69"/>
  <c r="X95" i="69"/>
  <c r="X94" i="69"/>
  <c r="X93" i="69"/>
  <c r="X92" i="69"/>
  <c r="X91" i="69"/>
  <c r="X90" i="69"/>
  <c r="X89" i="69"/>
  <c r="X88" i="69"/>
  <c r="X87" i="69"/>
  <c r="X86" i="69"/>
  <c r="X85" i="69"/>
  <c r="X84" i="69"/>
  <c r="X83" i="69"/>
  <c r="X82" i="69"/>
  <c r="X81" i="69"/>
  <c r="X80" i="69"/>
  <c r="X79" i="69"/>
  <c r="X78" i="69"/>
  <c r="X77" i="69"/>
  <c r="X76" i="69"/>
  <c r="AB69" i="69"/>
  <c r="AA69" i="69"/>
  <c r="Z69" i="69"/>
  <c r="Y69" i="69"/>
  <c r="X69" i="69"/>
  <c r="AB68" i="69"/>
  <c r="X68" i="69"/>
  <c r="AB67" i="69"/>
  <c r="AB66" i="69"/>
  <c r="X66" i="69"/>
  <c r="AB65" i="69"/>
  <c r="AB64" i="69"/>
  <c r="AA64" i="69"/>
  <c r="Y64" i="69"/>
  <c r="AK63" i="69"/>
  <c r="Y63" i="69"/>
  <c r="AK62" i="69"/>
  <c r="AA62" i="69"/>
  <c r="Y62" i="69"/>
  <c r="AK61" i="69"/>
  <c r="AA61" i="69"/>
  <c r="Y61" i="69"/>
  <c r="AK60" i="69"/>
  <c r="AA60" i="69"/>
  <c r="Y60" i="69"/>
  <c r="AK59" i="69"/>
  <c r="AA59" i="69"/>
  <c r="Y59" i="69"/>
  <c r="AK58" i="69"/>
  <c r="AA58" i="69"/>
  <c r="Y58" i="69"/>
  <c r="AK57" i="69"/>
  <c r="AA57" i="69"/>
  <c r="Y57" i="69"/>
  <c r="AK56" i="69"/>
  <c r="AA56" i="69"/>
  <c r="Y56" i="69"/>
  <c r="AK55" i="69"/>
  <c r="AA55" i="69"/>
  <c r="Y55" i="69"/>
  <c r="AK54" i="69"/>
  <c r="AA54" i="69"/>
  <c r="Y54" i="69"/>
  <c r="AK53" i="69"/>
  <c r="AA53" i="69"/>
  <c r="Y53" i="69"/>
  <c r="AK52" i="69"/>
  <c r="AA52" i="69"/>
  <c r="Y52" i="69"/>
  <c r="AK51" i="69"/>
  <c r="AA51" i="69"/>
  <c r="Y51" i="69"/>
  <c r="AK50" i="69"/>
  <c r="AA50" i="69"/>
  <c r="Y50" i="69"/>
  <c r="AK49" i="69"/>
  <c r="AA49" i="69"/>
  <c r="Y49" i="69"/>
  <c r="AK48" i="69"/>
  <c r="AA48" i="69"/>
  <c r="Y48" i="69"/>
  <c r="AK47" i="69"/>
  <c r="AA47" i="69"/>
  <c r="Y47" i="69"/>
  <c r="AK46" i="69"/>
  <c r="AA46" i="69"/>
  <c r="Y46" i="69"/>
  <c r="AK45" i="69"/>
  <c r="AA45" i="69"/>
  <c r="Y45" i="69"/>
  <c r="AK44" i="69"/>
  <c r="AA44" i="69"/>
  <c r="Y44" i="69"/>
  <c r="AK43" i="69"/>
  <c r="AA43" i="69"/>
  <c r="Y43" i="69"/>
  <c r="AK42" i="69"/>
  <c r="AA42" i="69"/>
  <c r="Y42" i="69"/>
  <c r="AK41" i="69"/>
  <c r="AA41" i="69"/>
  <c r="Y41" i="69"/>
  <c r="AK40" i="69"/>
  <c r="AP39" i="69"/>
  <c r="AV39" i="69" s="1"/>
  <c r="AO39" i="69"/>
  <c r="AU39" i="69" s="1"/>
  <c r="AN39" i="69"/>
  <c r="AT39" i="69" s="1"/>
  <c r="AM39" i="69"/>
  <c r="AS39" i="69" s="1"/>
  <c r="AL39" i="69"/>
  <c r="AR39" i="69" s="1"/>
  <c r="AD32" i="69"/>
  <c r="AC32" i="69"/>
  <c r="AB32" i="69"/>
  <c r="AA32" i="69"/>
  <c r="Z32" i="69"/>
  <c r="X32" i="69"/>
  <c r="O32" i="69"/>
  <c r="N32" i="69"/>
  <c r="M32" i="69"/>
  <c r="L32" i="69"/>
  <c r="K32" i="69"/>
  <c r="I32" i="69"/>
  <c r="X31" i="69"/>
  <c r="AC31" i="69"/>
  <c r="M31" i="69"/>
  <c r="L31" i="69"/>
  <c r="K31" i="69"/>
  <c r="AD30" i="69"/>
  <c r="AC30" i="69"/>
  <c r="AB30" i="69"/>
  <c r="AA30" i="69"/>
  <c r="Z30" i="69"/>
  <c r="X30" i="69"/>
  <c r="R30" i="69"/>
  <c r="O30" i="69"/>
  <c r="N30" i="69"/>
  <c r="M30" i="69"/>
  <c r="L30" i="69"/>
  <c r="K30" i="69"/>
  <c r="I30" i="69"/>
  <c r="AD29" i="69"/>
  <c r="AC29" i="69"/>
  <c r="AB29" i="69"/>
  <c r="AA29" i="69"/>
  <c r="Z29" i="69"/>
  <c r="X29" i="69"/>
  <c r="R29" i="69"/>
  <c r="S29" i="69" s="1"/>
  <c r="O29" i="69"/>
  <c r="N29" i="69"/>
  <c r="M29" i="69"/>
  <c r="L29" i="69"/>
  <c r="K29" i="69"/>
  <c r="I29" i="69"/>
  <c r="AD28" i="69"/>
  <c r="AC28" i="69"/>
  <c r="AB28" i="69"/>
  <c r="AA28" i="69"/>
  <c r="Z28" i="69"/>
  <c r="X28" i="69"/>
  <c r="R28" i="69"/>
  <c r="S28" i="69" s="1"/>
  <c r="O28" i="69"/>
  <c r="N28" i="69"/>
  <c r="M28" i="69"/>
  <c r="L28" i="69"/>
  <c r="K28" i="69"/>
  <c r="I28" i="69"/>
  <c r="AH27" i="69"/>
  <c r="P30" i="69" s="1"/>
  <c r="AD27" i="69"/>
  <c r="AC27" i="69"/>
  <c r="AB27" i="69"/>
  <c r="AA27" i="69"/>
  <c r="Z27" i="69"/>
  <c r="X27" i="69"/>
  <c r="R27" i="69"/>
  <c r="S27" i="69" s="1"/>
  <c r="O27" i="69"/>
  <c r="N27" i="69"/>
  <c r="M27" i="69"/>
  <c r="L27" i="69"/>
  <c r="K27" i="69"/>
  <c r="I27" i="69"/>
  <c r="AH26" i="69"/>
  <c r="AD26" i="69"/>
  <c r="AC26" i="69"/>
  <c r="AB26" i="69"/>
  <c r="AA26" i="69"/>
  <c r="Z26" i="69"/>
  <c r="X26" i="69"/>
  <c r="R26" i="69"/>
  <c r="S26" i="69" s="1"/>
  <c r="P26" i="69"/>
  <c r="O26" i="69"/>
  <c r="N26" i="69"/>
  <c r="M26" i="69"/>
  <c r="L26" i="69"/>
  <c r="K26" i="69"/>
  <c r="I26" i="69"/>
  <c r="AH25" i="69"/>
  <c r="P28" i="69" s="1"/>
  <c r="AD25" i="69"/>
  <c r="AC25" i="69"/>
  <c r="AB25" i="69"/>
  <c r="AA25" i="69"/>
  <c r="Z25" i="69"/>
  <c r="X25" i="69"/>
  <c r="R25" i="69"/>
  <c r="S25" i="69" s="1"/>
  <c r="P25" i="69"/>
  <c r="O25" i="69"/>
  <c r="N25" i="69"/>
  <c r="M25" i="69"/>
  <c r="L25" i="69"/>
  <c r="K25" i="69"/>
  <c r="I25" i="69"/>
  <c r="AH24" i="69"/>
  <c r="AD24" i="69"/>
  <c r="AC24" i="69"/>
  <c r="AB24" i="69"/>
  <c r="AA24" i="69"/>
  <c r="Z24" i="69"/>
  <c r="X24" i="69"/>
  <c r="R24" i="69"/>
  <c r="S24" i="69" s="1"/>
  <c r="O24" i="69"/>
  <c r="N24" i="69"/>
  <c r="M24" i="69"/>
  <c r="L24" i="69"/>
  <c r="K24" i="69"/>
  <c r="I24" i="69"/>
  <c r="AH23" i="69"/>
  <c r="P24" i="69" s="1"/>
  <c r="AD23" i="69"/>
  <c r="AC23" i="69"/>
  <c r="AB23" i="69"/>
  <c r="AA23" i="69"/>
  <c r="Z23" i="69"/>
  <c r="X23" i="69"/>
  <c r="R23" i="69"/>
  <c r="S23" i="69" s="1"/>
  <c r="O23" i="69"/>
  <c r="N23" i="69"/>
  <c r="M23" i="69"/>
  <c r="L23" i="69"/>
  <c r="K23" i="69"/>
  <c r="I23" i="69"/>
  <c r="AH22" i="69"/>
  <c r="AD22" i="69"/>
  <c r="AC22" i="69"/>
  <c r="AB22" i="69"/>
  <c r="AA22" i="69"/>
  <c r="Z22" i="69"/>
  <c r="X22" i="69"/>
  <c r="R22" i="69"/>
  <c r="S22" i="69" s="1"/>
  <c r="P22" i="69"/>
  <c r="O22" i="69"/>
  <c r="N22" i="69"/>
  <c r="M22" i="69"/>
  <c r="L22" i="69"/>
  <c r="K22" i="69"/>
  <c r="I22" i="69"/>
  <c r="AH21" i="69"/>
  <c r="AD21" i="69"/>
  <c r="AC21" i="69"/>
  <c r="AB21" i="69"/>
  <c r="AA21" i="69"/>
  <c r="Z21" i="69"/>
  <c r="X21" i="69"/>
  <c r="R21" i="69"/>
  <c r="S21" i="69" s="1"/>
  <c r="P21" i="69"/>
  <c r="O21" i="69"/>
  <c r="N21" i="69"/>
  <c r="M21" i="69"/>
  <c r="L21" i="69"/>
  <c r="K21" i="69"/>
  <c r="I21" i="69"/>
  <c r="AH20" i="69"/>
  <c r="AD20" i="69"/>
  <c r="AC20" i="69"/>
  <c r="AB20" i="69"/>
  <c r="AA20" i="69"/>
  <c r="Z20" i="69"/>
  <c r="X20" i="69"/>
  <c r="R20" i="69"/>
  <c r="P20" i="69"/>
  <c r="O20" i="69"/>
  <c r="N20" i="69"/>
  <c r="M20" i="69"/>
  <c r="L20" i="69"/>
  <c r="K20" i="69"/>
  <c r="I20" i="69"/>
  <c r="AH19" i="69"/>
  <c r="AD19" i="69"/>
  <c r="AC19" i="69"/>
  <c r="AB19" i="69"/>
  <c r="AA19" i="69"/>
  <c r="Z19" i="69"/>
  <c r="X19" i="69"/>
  <c r="R19" i="69"/>
  <c r="S19" i="69" s="1"/>
  <c r="P19" i="69"/>
  <c r="O19" i="69"/>
  <c r="N19" i="69"/>
  <c r="M19" i="69"/>
  <c r="L19" i="69"/>
  <c r="K19" i="69"/>
  <c r="I19" i="69"/>
  <c r="AH18" i="69"/>
  <c r="AD18" i="69"/>
  <c r="AC18" i="69"/>
  <c r="AB18" i="69"/>
  <c r="AA18" i="69"/>
  <c r="Z18" i="69"/>
  <c r="X18" i="69"/>
  <c r="R18" i="69"/>
  <c r="S18" i="69" s="1"/>
  <c r="P18" i="69"/>
  <c r="O18" i="69"/>
  <c r="N18" i="69"/>
  <c r="M18" i="69"/>
  <c r="L18" i="69"/>
  <c r="K18" i="69"/>
  <c r="I18" i="69"/>
  <c r="AH17" i="69"/>
  <c r="AD17" i="69"/>
  <c r="AC17" i="69"/>
  <c r="AB17" i="69"/>
  <c r="AA17" i="69"/>
  <c r="Z17" i="69"/>
  <c r="X17" i="69"/>
  <c r="R17" i="69"/>
  <c r="S17" i="69" s="1"/>
  <c r="P17" i="69"/>
  <c r="O17" i="69"/>
  <c r="N17" i="69"/>
  <c r="M17" i="69"/>
  <c r="L17" i="69"/>
  <c r="K17" i="69"/>
  <c r="I17" i="69"/>
  <c r="AH16" i="69"/>
  <c r="AD16" i="69"/>
  <c r="AC16" i="69"/>
  <c r="AB16" i="69"/>
  <c r="AA16" i="69"/>
  <c r="Z16" i="69"/>
  <c r="X16" i="69"/>
  <c r="R16" i="69"/>
  <c r="P16" i="69"/>
  <c r="O16" i="69"/>
  <c r="N16" i="69"/>
  <c r="M16" i="69"/>
  <c r="L16" i="69"/>
  <c r="K16" i="69"/>
  <c r="I16" i="69"/>
  <c r="AH15" i="69"/>
  <c r="AD15" i="69"/>
  <c r="AC15" i="69"/>
  <c r="AB15" i="69"/>
  <c r="AA15" i="69"/>
  <c r="Z15" i="69"/>
  <c r="X15" i="69"/>
  <c r="R15" i="69"/>
  <c r="S15" i="69" s="1"/>
  <c r="P15" i="69"/>
  <c r="O15" i="69"/>
  <c r="N15" i="69"/>
  <c r="M15" i="69"/>
  <c r="L15" i="69"/>
  <c r="K15" i="69"/>
  <c r="I15" i="69"/>
  <c r="AH14" i="69"/>
  <c r="AD14" i="69"/>
  <c r="AC14" i="69"/>
  <c r="AB14" i="69"/>
  <c r="AA14" i="69"/>
  <c r="Z14" i="69"/>
  <c r="X14" i="69"/>
  <c r="R14" i="69"/>
  <c r="S14" i="69" s="1"/>
  <c r="P14" i="69"/>
  <c r="O14" i="69"/>
  <c r="N14" i="69"/>
  <c r="M14" i="69"/>
  <c r="L14" i="69"/>
  <c r="K14" i="69"/>
  <c r="I14" i="69"/>
  <c r="AH13" i="69"/>
  <c r="AD13" i="69"/>
  <c r="AC13" i="69"/>
  <c r="AB13" i="69"/>
  <c r="AA13" i="69"/>
  <c r="Z13" i="69"/>
  <c r="X13" i="69"/>
  <c r="R13" i="69"/>
  <c r="S13" i="69" s="1"/>
  <c r="P13" i="69"/>
  <c r="O13" i="69"/>
  <c r="N13" i="69"/>
  <c r="M13" i="69"/>
  <c r="L13" i="69"/>
  <c r="K13" i="69"/>
  <c r="I13" i="69"/>
  <c r="AH12" i="69"/>
  <c r="AD12" i="69"/>
  <c r="AC12" i="69"/>
  <c r="AB12" i="69"/>
  <c r="AA12" i="69"/>
  <c r="Z12" i="69"/>
  <c r="X12" i="69"/>
  <c r="R12" i="69"/>
  <c r="P12" i="69"/>
  <c r="O12" i="69"/>
  <c r="N12" i="69"/>
  <c r="M12" i="69"/>
  <c r="L12" i="69"/>
  <c r="K12" i="69"/>
  <c r="I12" i="69"/>
  <c r="AH11" i="69"/>
  <c r="AD11" i="69"/>
  <c r="AC11" i="69"/>
  <c r="AB11" i="69"/>
  <c r="AA11" i="69"/>
  <c r="Z11" i="69"/>
  <c r="X11" i="69"/>
  <c r="R11" i="69"/>
  <c r="S11" i="69" s="1"/>
  <c r="P11" i="69"/>
  <c r="O11" i="69"/>
  <c r="N11" i="69"/>
  <c r="M11" i="69"/>
  <c r="L11" i="69"/>
  <c r="K11" i="69"/>
  <c r="I11" i="69"/>
  <c r="AH10" i="69"/>
  <c r="AD10" i="69"/>
  <c r="AC10" i="69"/>
  <c r="AB10" i="69"/>
  <c r="AA10" i="69"/>
  <c r="Z10" i="69"/>
  <c r="X10" i="69"/>
  <c r="R10" i="69"/>
  <c r="S10" i="69" s="1"/>
  <c r="P10" i="69"/>
  <c r="O10" i="69"/>
  <c r="N10" i="69"/>
  <c r="M10" i="69"/>
  <c r="L10" i="69"/>
  <c r="K10" i="69"/>
  <c r="I10" i="69"/>
  <c r="AH9" i="69"/>
  <c r="AD9" i="69"/>
  <c r="AC9" i="69"/>
  <c r="AB9" i="69"/>
  <c r="AA9" i="69"/>
  <c r="Z9" i="69"/>
  <c r="X9" i="69"/>
  <c r="R9" i="69"/>
  <c r="S9" i="69" s="1"/>
  <c r="P9" i="69"/>
  <c r="O9" i="69"/>
  <c r="N9" i="69"/>
  <c r="M9" i="69"/>
  <c r="L9" i="69"/>
  <c r="K9" i="69"/>
  <c r="AD8" i="69"/>
  <c r="AC8" i="69"/>
  <c r="AB8" i="69"/>
  <c r="AA8" i="69"/>
  <c r="Z8" i="69"/>
  <c r="Y4" i="69"/>
  <c r="F31" i="68"/>
  <c r="H31" i="68"/>
  <c r="G31" i="68"/>
  <c r="E31" i="68"/>
  <c r="D31" i="68"/>
  <c r="D31" i="64"/>
  <c r="P29" i="69" l="1"/>
  <c r="AN41" i="69"/>
  <c r="AL43" i="69"/>
  <c r="P27" i="69"/>
  <c r="AM40" i="69"/>
  <c r="AP43" i="69"/>
  <c r="P23" i="69"/>
  <c r="AN43" i="69"/>
  <c r="AQ43" i="69"/>
  <c r="AO44" i="69"/>
  <c r="AL45" i="69"/>
  <c r="AN47" i="69"/>
  <c r="AQ47" i="69"/>
  <c r="AO48" i="69"/>
  <c r="AL49" i="69"/>
  <c r="AN51" i="69"/>
  <c r="AQ51" i="69"/>
  <c r="AO52" i="69"/>
  <c r="AL53" i="69"/>
  <c r="AL57" i="69"/>
  <c r="AP57" i="69"/>
  <c r="AN61" i="69"/>
  <c r="AQ61" i="69"/>
  <c r="O31" i="69"/>
  <c r="AP62" i="69" s="1"/>
  <c r="H132" i="69"/>
  <c r="AM60" i="69"/>
  <c r="AN42" i="69"/>
  <c r="AM43" i="69"/>
  <c r="AL47" i="69"/>
  <c r="AP47" i="69"/>
  <c r="AM48" i="69"/>
  <c r="AN49" i="69"/>
  <c r="AL51" i="69"/>
  <c r="AM52" i="69"/>
  <c r="AN53" i="69"/>
  <c r="AB31" i="69"/>
  <c r="AN63" i="69"/>
  <c r="AO60" i="69"/>
  <c r="AM63" i="69"/>
  <c r="AP54" i="69"/>
  <c r="AL44" i="69"/>
  <c r="AM57" i="69"/>
  <c r="AO59" i="69"/>
  <c r="AP51" i="69"/>
  <c r="AN57" i="69"/>
  <c r="AO58" i="69"/>
  <c r="AL59" i="69"/>
  <c r="AL61" i="69"/>
  <c r="AP61" i="69"/>
  <c r="AO45" i="69"/>
  <c r="AM47" i="69"/>
  <c r="AM51" i="69"/>
  <c r="AL58" i="69"/>
  <c r="AM61" i="69"/>
  <c r="T11" i="69"/>
  <c r="T19" i="69"/>
  <c r="AQ58" i="69"/>
  <c r="T29" i="69"/>
  <c r="Z96" i="69" s="1"/>
  <c r="T10" i="69"/>
  <c r="S16" i="69"/>
  <c r="T16" i="69" s="1"/>
  <c r="T18" i="69"/>
  <c r="T27" i="69"/>
  <c r="Z94" i="69" s="1"/>
  <c r="T28" i="69"/>
  <c r="T9" i="69"/>
  <c r="T17" i="69"/>
  <c r="S30" i="69"/>
  <c r="T30" i="69" s="1"/>
  <c r="S12" i="69"/>
  <c r="T12" i="69" s="1"/>
  <c r="Z79" i="69" s="1"/>
  <c r="T14" i="69"/>
  <c r="S20" i="69"/>
  <c r="T20" i="69" s="1"/>
  <c r="T22" i="69"/>
  <c r="T24" i="69"/>
  <c r="N31" i="69"/>
  <c r="AO62" i="69" s="1"/>
  <c r="AA31" i="69"/>
  <c r="AP53" i="69"/>
  <c r="AP49" i="69"/>
  <c r="AA63" i="69"/>
  <c r="AP55" i="69"/>
  <c r="T15" i="69"/>
  <c r="T13" i="69"/>
  <c r="T21" i="69"/>
  <c r="AQ64" i="69"/>
  <c r="AM64" i="69"/>
  <c r="AN64" i="69"/>
  <c r="Z92" i="69"/>
  <c r="Z88" i="69"/>
  <c r="Z84" i="69"/>
  <c r="Z80" i="69"/>
  <c r="Z76" i="69"/>
  <c r="Y96" i="69"/>
  <c r="Z89" i="69"/>
  <c r="Y87" i="69"/>
  <c r="Y80" i="69"/>
  <c r="AP64" i="69"/>
  <c r="Z97" i="69"/>
  <c r="Y95" i="69"/>
  <c r="Y88" i="69"/>
  <c r="Z81" i="69"/>
  <c r="Y79" i="69"/>
  <c r="AL64" i="69"/>
  <c r="T25" i="69"/>
  <c r="AD31" i="69"/>
  <c r="AN40" i="69"/>
  <c r="AP40" i="69"/>
  <c r="AQ41" i="69"/>
  <c r="AM41" i="69"/>
  <c r="AP41" i="69"/>
  <c r="AP42" i="69"/>
  <c r="AL42" i="69"/>
  <c r="AQ42" i="69"/>
  <c r="AQ44" i="69"/>
  <c r="AO46" i="69"/>
  <c r="AQ48" i="69"/>
  <c r="AO50" i="69"/>
  <c r="AQ52" i="69"/>
  <c r="AN54" i="69"/>
  <c r="AO54" i="69"/>
  <c r="AQ54" i="69"/>
  <c r="AL54" i="69"/>
  <c r="AQ55" i="69"/>
  <c r="AM55" i="69"/>
  <c r="AO55" i="69"/>
  <c r="AL55" i="69"/>
  <c r="AP56" i="69"/>
  <c r="AL56" i="69"/>
  <c r="AO56" i="69"/>
  <c r="AM56" i="69"/>
  <c r="AO64" i="69"/>
  <c r="Z77" i="69"/>
  <c r="Y81" i="69"/>
  <c r="Y90" i="69"/>
  <c r="Z90" i="69"/>
  <c r="Y92" i="69"/>
  <c r="Z4" i="69"/>
  <c r="I31" i="69"/>
  <c r="Z31" i="69"/>
  <c r="AL40" i="69"/>
  <c r="AQ40" i="69"/>
  <c r="AL41" i="69"/>
  <c r="AM42" i="69"/>
  <c r="AM44" i="69"/>
  <c r="AN45" i="69"/>
  <c r="AQ46" i="69"/>
  <c r="AP48" i="69"/>
  <c r="AL48" i="69"/>
  <c r="AN48" i="69"/>
  <c r="AQ50" i="69"/>
  <c r="AP52" i="69"/>
  <c r="AL52" i="69"/>
  <c r="AN52" i="69"/>
  <c r="AM54" i="69"/>
  <c r="AN55" i="69"/>
  <c r="AN56" i="69"/>
  <c r="Y82" i="69"/>
  <c r="Z82" i="69"/>
  <c r="Y84" i="69"/>
  <c r="Y99" i="69"/>
  <c r="T23" i="69"/>
  <c r="AN46" i="69"/>
  <c r="AP46" i="69"/>
  <c r="AL46" i="69"/>
  <c r="AN50" i="69"/>
  <c r="AP50" i="69"/>
  <c r="AL50" i="69"/>
  <c r="AQ56" i="69"/>
  <c r="AQ57" i="69"/>
  <c r="AM62" i="69"/>
  <c r="AL62" i="69"/>
  <c r="Y76" i="69"/>
  <c r="Y91" i="69"/>
  <c r="Z93" i="69"/>
  <c r="Y97" i="69"/>
  <c r="X4" i="69"/>
  <c r="T26" i="69"/>
  <c r="AO40" i="69"/>
  <c r="AO41" i="69"/>
  <c r="AO42" i="69"/>
  <c r="AN44" i="69"/>
  <c r="AP44" i="69"/>
  <c r="AQ45" i="69"/>
  <c r="AM45" i="69"/>
  <c r="AP45" i="69"/>
  <c r="AM46" i="69"/>
  <c r="AM50" i="69"/>
  <c r="AN62" i="69"/>
  <c r="Y83" i="69"/>
  <c r="Z85" i="69"/>
  <c r="Y89" i="69"/>
  <c r="Y98" i="69"/>
  <c r="Z98" i="69"/>
  <c r="AO43" i="69"/>
  <c r="AO47" i="69"/>
  <c r="AM49" i="69"/>
  <c r="AQ49" i="69"/>
  <c r="AO51" i="69"/>
  <c r="AM53" i="69"/>
  <c r="AQ53" i="69"/>
  <c r="AM58" i="69"/>
  <c r="AN59" i="69"/>
  <c r="AN60" i="69"/>
  <c r="AO63" i="69"/>
  <c r="AP63" i="69"/>
  <c r="AL63" i="69"/>
  <c r="AQ63" i="69"/>
  <c r="Y77" i="69"/>
  <c r="Y86" i="69"/>
  <c r="Z86" i="69"/>
  <c r="Y93" i="69"/>
  <c r="AO49" i="69"/>
  <c r="AO53" i="69"/>
  <c r="AN58" i="69"/>
  <c r="AP58" i="69"/>
  <c r="AQ59" i="69"/>
  <c r="AM59" i="69"/>
  <c r="AP59" i="69"/>
  <c r="AP60" i="69"/>
  <c r="AL60" i="69"/>
  <c r="AQ60" i="69"/>
  <c r="Y78" i="69"/>
  <c r="Z78" i="69"/>
  <c r="Y85" i="69"/>
  <c r="Y94" i="69"/>
  <c r="AO57" i="69"/>
  <c r="AO61" i="69"/>
  <c r="Z83" i="69"/>
  <c r="Z87" i="69"/>
  <c r="Z91" i="69"/>
  <c r="Z95" i="69"/>
  <c r="Z99" i="69"/>
  <c r="X127" i="69" l="1"/>
  <c r="X119" i="69"/>
  <c r="X111" i="69"/>
  <c r="X130" i="69"/>
  <c r="X122" i="69"/>
  <c r="X133" i="69"/>
  <c r="X129" i="69"/>
  <c r="X125" i="69"/>
  <c r="X121" i="69"/>
  <c r="X117" i="69"/>
  <c r="X113" i="69"/>
  <c r="X131" i="69"/>
  <c r="X123" i="69"/>
  <c r="X115" i="69"/>
  <c r="X126" i="69"/>
  <c r="X118" i="69"/>
  <c r="X114" i="69"/>
  <c r="X132" i="69"/>
  <c r="X128" i="69"/>
  <c r="X124" i="69"/>
  <c r="X120" i="69"/>
  <c r="X116" i="69"/>
  <c r="X112" i="69"/>
  <c r="AK64" i="69"/>
  <c r="M64" i="69"/>
  <c r="AB70" i="69"/>
  <c r="X70" i="69"/>
  <c r="Y70" i="69"/>
  <c r="Z70" i="69"/>
  <c r="X40" i="69"/>
  <c r="AA70" i="69"/>
  <c r="AV62" i="69" l="1"/>
  <c r="X110" i="69"/>
  <c r="AV41" i="69"/>
  <c r="AU41" i="69"/>
  <c r="AU43" i="69"/>
  <c r="AT45" i="69"/>
  <c r="AV47" i="69"/>
  <c r="AS49" i="69"/>
  <c r="AR49" i="69"/>
  <c r="AR51" i="69"/>
  <c r="AT53" i="69"/>
  <c r="AS54" i="69"/>
  <c r="AR56" i="69"/>
  <c r="AU56" i="69"/>
  <c r="AT58" i="69"/>
  <c r="AS60" i="69"/>
  <c r="AR62" i="69"/>
  <c r="AV64" i="69"/>
  <c r="AU63" i="69"/>
  <c r="AR63" i="69"/>
  <c r="AU40" i="69"/>
  <c r="AT42" i="69"/>
  <c r="AR44" i="69"/>
  <c r="AV46" i="69"/>
  <c r="AU46" i="69"/>
  <c r="AT48" i="69"/>
  <c r="AR50" i="69"/>
  <c r="AS52" i="69"/>
  <c r="AS55" i="69"/>
  <c r="AT55" i="69"/>
  <c r="AR57" i="69"/>
  <c r="AU59" i="69"/>
  <c r="AV61" i="69"/>
  <c r="AT46" i="69"/>
  <c r="AU50" i="69"/>
  <c r="AR55" i="69"/>
  <c r="AS59" i="69"/>
  <c r="AV43" i="69"/>
  <c r="AV45" i="69"/>
  <c r="AR47" i="69"/>
  <c r="AT51" i="69"/>
  <c r="AV54" i="69"/>
  <c r="AT56" i="69"/>
  <c r="AR60" i="69"/>
  <c r="AR64" i="69"/>
  <c r="AS63" i="69"/>
  <c r="AV40" i="69"/>
  <c r="AV42" i="69"/>
  <c r="AT44" i="69"/>
  <c r="AR48" i="69"/>
  <c r="AV52" i="69"/>
  <c r="AU55" i="69"/>
  <c r="AV59" i="69"/>
  <c r="AR61" i="69"/>
  <c r="AS41" i="69"/>
  <c r="AS43" i="69"/>
  <c r="AT43" i="69"/>
  <c r="AU45" i="69"/>
  <c r="AU47" i="69"/>
  <c r="AV49" i="69"/>
  <c r="AS51" i="69"/>
  <c r="AU51" i="69"/>
  <c r="AR53" i="69"/>
  <c r="AU54" i="69"/>
  <c r="AS56" i="69"/>
  <c r="AV58" i="69"/>
  <c r="AU58" i="69"/>
  <c r="AT60" i="69"/>
  <c r="AT62" i="69"/>
  <c r="AS64" i="69"/>
  <c r="AT63" i="69"/>
  <c r="AS40" i="69"/>
  <c r="AT40" i="69"/>
  <c r="AU42" i="69"/>
  <c r="AS44" i="69"/>
  <c r="AS46" i="69"/>
  <c r="AV48" i="69"/>
  <c r="AU48" i="69"/>
  <c r="AT50" i="69"/>
  <c r="AR52" i="69"/>
  <c r="AV55" i="69"/>
  <c r="AS57" i="69"/>
  <c r="AT57" i="69"/>
  <c r="AT59" i="69"/>
  <c r="AT61" i="69"/>
  <c r="AR41" i="69"/>
  <c r="AR43" i="69"/>
  <c r="AS45" i="69"/>
  <c r="AR45" i="69"/>
  <c r="AT47" i="69"/>
  <c r="AU49" i="69"/>
  <c r="AV51" i="69"/>
  <c r="AS53" i="69"/>
  <c r="AU53" i="69"/>
  <c r="AR54" i="69"/>
  <c r="AV56" i="69"/>
  <c r="AS58" i="69"/>
  <c r="AV60" i="69"/>
  <c r="AU60" i="69"/>
  <c r="AS62" i="69"/>
  <c r="AU64" i="69"/>
  <c r="AV63" i="69"/>
  <c r="AR40" i="69"/>
  <c r="AS42" i="69"/>
  <c r="AR42" i="69"/>
  <c r="AU44" i="69"/>
  <c r="AS48" i="69"/>
  <c r="AV50" i="69"/>
  <c r="AU52" i="69"/>
  <c r="AV57" i="69"/>
  <c r="AR59" i="69"/>
  <c r="AU61" i="69"/>
  <c r="AT41" i="69"/>
  <c r="AS47" i="69"/>
  <c r="AT49" i="69"/>
  <c r="AV53" i="69"/>
  <c r="AT54" i="69"/>
  <c r="AR58" i="69"/>
  <c r="AU62" i="69"/>
  <c r="AT64" i="69"/>
  <c r="AV44" i="69"/>
  <c r="AR46" i="69"/>
  <c r="AS50" i="69"/>
  <c r="AT52" i="69"/>
  <c r="AU57" i="69"/>
  <c r="AS61" i="69"/>
  <c r="Z40" i="69"/>
  <c r="Y40" i="69"/>
  <c r="X99" i="68" l="1"/>
  <c r="X98" i="68"/>
  <c r="X97" i="68"/>
  <c r="X96" i="68"/>
  <c r="X95" i="68"/>
  <c r="X94" i="68"/>
  <c r="X93" i="68"/>
  <c r="X92" i="68"/>
  <c r="X91" i="68"/>
  <c r="X90" i="68"/>
  <c r="X89" i="68"/>
  <c r="X88" i="68"/>
  <c r="X87" i="68"/>
  <c r="X86" i="68"/>
  <c r="X85" i="68"/>
  <c r="X84" i="68"/>
  <c r="X83" i="68"/>
  <c r="X82" i="68"/>
  <c r="X81" i="68"/>
  <c r="X80" i="68"/>
  <c r="X79" i="68"/>
  <c r="X78" i="68"/>
  <c r="X77" i="68"/>
  <c r="X76" i="68"/>
  <c r="AB69" i="68"/>
  <c r="AA69" i="68"/>
  <c r="Z69" i="68"/>
  <c r="Y69" i="68"/>
  <c r="X69" i="68"/>
  <c r="AB68" i="68"/>
  <c r="X68" i="68"/>
  <c r="AB67" i="68"/>
  <c r="AB66" i="68"/>
  <c r="X66" i="68"/>
  <c r="AB65" i="68"/>
  <c r="AB64" i="68"/>
  <c r="AA64" i="68"/>
  <c r="Y64" i="68"/>
  <c r="AK63" i="68"/>
  <c r="AQ63" i="68" s="1"/>
  <c r="Y63" i="68"/>
  <c r="AK62" i="68"/>
  <c r="AA62" i="68"/>
  <c r="Y62" i="68"/>
  <c r="AK61" i="68"/>
  <c r="AA61" i="68"/>
  <c r="Y61" i="68"/>
  <c r="AK60" i="68"/>
  <c r="AA60" i="68"/>
  <c r="Y60" i="68"/>
  <c r="AK59" i="68"/>
  <c r="AA59" i="68"/>
  <c r="Y59" i="68"/>
  <c r="AK58" i="68"/>
  <c r="AA58" i="68"/>
  <c r="Y58" i="68"/>
  <c r="AK57" i="68"/>
  <c r="AA57" i="68"/>
  <c r="Y57" i="68"/>
  <c r="AK56" i="68"/>
  <c r="AA56" i="68"/>
  <c r="Y56" i="68"/>
  <c r="AK55" i="68"/>
  <c r="AQ55" i="68" s="1"/>
  <c r="AA55" i="68"/>
  <c r="Y55" i="68"/>
  <c r="AK54" i="68"/>
  <c r="AA54" i="68"/>
  <c r="Y54" i="68"/>
  <c r="AK53" i="68"/>
  <c r="AA53" i="68"/>
  <c r="Y53" i="68"/>
  <c r="AK52" i="68"/>
  <c r="AA52" i="68"/>
  <c r="Y52" i="68"/>
  <c r="AK51" i="68"/>
  <c r="AA51" i="68"/>
  <c r="Y51" i="68"/>
  <c r="AK50" i="68"/>
  <c r="AA50" i="68"/>
  <c r="Y50" i="68"/>
  <c r="AK49" i="68"/>
  <c r="AA49" i="68"/>
  <c r="Y49" i="68"/>
  <c r="AK48" i="68"/>
  <c r="AA48" i="68"/>
  <c r="Y48" i="68"/>
  <c r="AK47" i="68"/>
  <c r="AA47" i="68"/>
  <c r="Y47" i="68"/>
  <c r="AK46" i="68"/>
  <c r="AA46" i="68"/>
  <c r="Y46" i="68"/>
  <c r="AK45" i="68"/>
  <c r="AA45" i="68"/>
  <c r="Y45" i="68"/>
  <c r="AK44" i="68"/>
  <c r="AA44" i="68"/>
  <c r="Y44" i="68"/>
  <c r="AK43" i="68"/>
  <c r="AA43" i="68"/>
  <c r="Y43" i="68"/>
  <c r="AK42" i="68"/>
  <c r="AA42" i="68"/>
  <c r="Y42" i="68"/>
  <c r="AK41" i="68"/>
  <c r="AA41" i="68"/>
  <c r="Y41" i="68"/>
  <c r="AK40" i="68"/>
  <c r="AP39" i="68"/>
  <c r="AO39" i="68"/>
  <c r="AN39" i="68"/>
  <c r="AM39" i="68"/>
  <c r="AL39" i="68"/>
  <c r="AD32" i="68"/>
  <c r="AC32" i="68"/>
  <c r="AB32" i="68"/>
  <c r="AA32" i="68"/>
  <c r="Z32" i="68"/>
  <c r="X32" i="68"/>
  <c r="O32" i="68"/>
  <c r="N32" i="68"/>
  <c r="M32" i="68"/>
  <c r="L32" i="68"/>
  <c r="AM63" i="68" s="1"/>
  <c r="K32" i="68"/>
  <c r="I32" i="68"/>
  <c r="X31" i="68"/>
  <c r="AD31" i="68"/>
  <c r="AB31" i="68"/>
  <c r="AA31" i="68"/>
  <c r="K31" i="68"/>
  <c r="AD30" i="68"/>
  <c r="AC30" i="68"/>
  <c r="AB30" i="68"/>
  <c r="AA30" i="68"/>
  <c r="Z30" i="68"/>
  <c r="X30" i="68"/>
  <c r="R30" i="68"/>
  <c r="S30" i="68" s="1"/>
  <c r="O30" i="68"/>
  <c r="N30" i="68"/>
  <c r="M30" i="68"/>
  <c r="L30" i="68"/>
  <c r="K30" i="68"/>
  <c r="I30" i="68"/>
  <c r="AD29" i="68"/>
  <c r="AC29" i="68"/>
  <c r="AB29" i="68"/>
  <c r="AA29" i="68"/>
  <c r="Z29" i="68"/>
  <c r="X29" i="68"/>
  <c r="R29" i="68"/>
  <c r="O29" i="68"/>
  <c r="AP60" i="68" s="1"/>
  <c r="N29" i="68"/>
  <c r="M29" i="68"/>
  <c r="L29" i="68"/>
  <c r="K29" i="68"/>
  <c r="AL60" i="68" s="1"/>
  <c r="I29" i="68"/>
  <c r="AD28" i="68"/>
  <c r="AC28" i="68"/>
  <c r="AB28" i="68"/>
  <c r="AA28" i="68"/>
  <c r="Z28" i="68"/>
  <c r="X28" i="68"/>
  <c r="R28" i="68"/>
  <c r="AQ59" i="68" s="1"/>
  <c r="O28" i="68"/>
  <c r="N28" i="68"/>
  <c r="M28" i="68"/>
  <c r="L28" i="68"/>
  <c r="AM59" i="68" s="1"/>
  <c r="K28" i="68"/>
  <c r="I28" i="68"/>
  <c r="AH27" i="68"/>
  <c r="P30" i="68" s="1"/>
  <c r="AD27" i="68"/>
  <c r="AC27" i="68"/>
  <c r="AB27" i="68"/>
  <c r="AA27" i="68"/>
  <c r="Z27" i="68"/>
  <c r="X27" i="68"/>
  <c r="R27" i="68"/>
  <c r="S27" i="68" s="1"/>
  <c r="O27" i="68"/>
  <c r="AP58" i="68" s="1"/>
  <c r="N27" i="68"/>
  <c r="M27" i="68"/>
  <c r="L27" i="68"/>
  <c r="K27" i="68"/>
  <c r="AL58" i="68" s="1"/>
  <c r="I27" i="68"/>
  <c r="AH26" i="68"/>
  <c r="P29" i="68" s="1"/>
  <c r="AD26" i="68"/>
  <c r="AC26" i="68"/>
  <c r="AB26" i="68"/>
  <c r="AA26" i="68"/>
  <c r="Z26" i="68"/>
  <c r="X26" i="68"/>
  <c r="R26" i="68"/>
  <c r="S26" i="68" s="1"/>
  <c r="P26" i="68"/>
  <c r="O26" i="68"/>
  <c r="N26" i="68"/>
  <c r="M26" i="68"/>
  <c r="L26" i="68"/>
  <c r="K26" i="68"/>
  <c r="I26" i="68"/>
  <c r="AH25" i="68"/>
  <c r="P28" i="68" s="1"/>
  <c r="AD25" i="68"/>
  <c r="AC25" i="68"/>
  <c r="AB25" i="68"/>
  <c r="AA25" i="68"/>
  <c r="Z25" i="68"/>
  <c r="X25" i="68"/>
  <c r="R25" i="68"/>
  <c r="S25" i="68" s="1"/>
  <c r="P25" i="68"/>
  <c r="O25" i="68"/>
  <c r="N25" i="68"/>
  <c r="M25" i="68"/>
  <c r="AN56" i="68" s="1"/>
  <c r="L25" i="68"/>
  <c r="K25" i="68"/>
  <c r="I25" i="68"/>
  <c r="AH24" i="68"/>
  <c r="P27" i="68" s="1"/>
  <c r="AD24" i="68"/>
  <c r="AC24" i="68"/>
  <c r="AB24" i="68"/>
  <c r="AA24" i="68"/>
  <c r="Z24" i="68"/>
  <c r="X24" i="68"/>
  <c r="R24" i="68"/>
  <c r="S24" i="68" s="1"/>
  <c r="P24" i="68"/>
  <c r="O24" i="68"/>
  <c r="N24" i="68"/>
  <c r="M24" i="68"/>
  <c r="L24" i="68"/>
  <c r="AM55" i="68" s="1"/>
  <c r="K24" i="68"/>
  <c r="I24" i="68"/>
  <c r="AH23" i="68"/>
  <c r="AD23" i="68"/>
  <c r="AC23" i="68"/>
  <c r="AB23" i="68"/>
  <c r="AA23" i="68"/>
  <c r="Z23" i="68"/>
  <c r="X23" i="68"/>
  <c r="R23" i="68"/>
  <c r="S23" i="68" s="1"/>
  <c r="P23" i="68"/>
  <c r="O23" i="68"/>
  <c r="N23" i="68"/>
  <c r="M23" i="68"/>
  <c r="L23" i="68"/>
  <c r="K23" i="68"/>
  <c r="AL54" i="68" s="1"/>
  <c r="I23" i="68"/>
  <c r="AH22" i="68"/>
  <c r="AD22" i="68"/>
  <c r="AC22" i="68"/>
  <c r="AB22" i="68"/>
  <c r="AA22" i="68"/>
  <c r="Z22" i="68"/>
  <c r="X22" i="68"/>
  <c r="R22" i="68"/>
  <c r="S22" i="68" s="1"/>
  <c r="P22" i="68"/>
  <c r="O22" i="68"/>
  <c r="N22" i="68"/>
  <c r="AO53" i="68" s="1"/>
  <c r="M22" i="68"/>
  <c r="L22" i="68"/>
  <c r="K22" i="68"/>
  <c r="I22" i="68"/>
  <c r="AH21" i="68"/>
  <c r="AD21" i="68"/>
  <c r="AC21" i="68"/>
  <c r="AB21" i="68"/>
  <c r="AA21" i="68"/>
  <c r="Z21" i="68"/>
  <c r="X21" i="68"/>
  <c r="R21" i="68"/>
  <c r="S21" i="68" s="1"/>
  <c r="P21" i="68"/>
  <c r="O21" i="68"/>
  <c r="AP52" i="68" s="1"/>
  <c r="N21" i="68"/>
  <c r="M21" i="68"/>
  <c r="AN52" i="68" s="1"/>
  <c r="L21" i="68"/>
  <c r="AM52" i="68" s="1"/>
  <c r="K21" i="68"/>
  <c r="AL52" i="68" s="1"/>
  <c r="I21" i="68"/>
  <c r="AH20" i="68"/>
  <c r="AD20" i="68"/>
  <c r="AC20" i="68"/>
  <c r="AB20" i="68"/>
  <c r="AA20" i="68"/>
  <c r="Z20" i="68"/>
  <c r="X20" i="68"/>
  <c r="R20" i="68"/>
  <c r="S20" i="68" s="1"/>
  <c r="P20" i="68"/>
  <c r="O20" i="68"/>
  <c r="N20" i="68"/>
  <c r="M20" i="68"/>
  <c r="L20" i="68"/>
  <c r="AM51" i="68" s="1"/>
  <c r="K20" i="68"/>
  <c r="I20" i="68"/>
  <c r="AH19" i="68"/>
  <c r="AD19" i="68"/>
  <c r="AC19" i="68"/>
  <c r="AB19" i="68"/>
  <c r="AA19" i="68"/>
  <c r="Z19" i="68"/>
  <c r="X19" i="68"/>
  <c r="R19" i="68"/>
  <c r="S19" i="68" s="1"/>
  <c r="P19" i="68"/>
  <c r="O19" i="68"/>
  <c r="N19" i="68"/>
  <c r="M19" i="68"/>
  <c r="L19" i="68"/>
  <c r="K19" i="68"/>
  <c r="I19" i="68"/>
  <c r="AH18" i="68"/>
  <c r="P18" i="68" s="1"/>
  <c r="AD18" i="68"/>
  <c r="AC18" i="68"/>
  <c r="AB18" i="68"/>
  <c r="AA18" i="68"/>
  <c r="Z18" i="68"/>
  <c r="X18" i="68"/>
  <c r="R18" i="68"/>
  <c r="S18" i="68" s="1"/>
  <c r="O18" i="68"/>
  <c r="N18" i="68"/>
  <c r="AO49" i="68" s="1"/>
  <c r="M18" i="68"/>
  <c r="AN49" i="68" s="1"/>
  <c r="L18" i="68"/>
  <c r="K18" i="68"/>
  <c r="I18" i="68"/>
  <c r="AH17" i="68"/>
  <c r="AD17" i="68"/>
  <c r="AC17" i="68"/>
  <c r="AB17" i="68"/>
  <c r="AA17" i="68"/>
  <c r="Z17" i="68"/>
  <c r="X17" i="68"/>
  <c r="R17" i="68"/>
  <c r="S17" i="68" s="1"/>
  <c r="P17" i="68"/>
  <c r="O17" i="68"/>
  <c r="AP48" i="68" s="1"/>
  <c r="N17" i="68"/>
  <c r="M17" i="68"/>
  <c r="AN48" i="68" s="1"/>
  <c r="L17" i="68"/>
  <c r="AM48" i="68" s="1"/>
  <c r="K17" i="68"/>
  <c r="AL48" i="68" s="1"/>
  <c r="I17" i="68"/>
  <c r="AH16" i="68"/>
  <c r="AD16" i="68"/>
  <c r="AC16" i="68"/>
  <c r="AB16" i="68"/>
  <c r="AA16" i="68"/>
  <c r="Z16" i="68"/>
  <c r="X16" i="68"/>
  <c r="R16" i="68"/>
  <c r="P16" i="68"/>
  <c r="O16" i="68"/>
  <c r="AP47" i="68" s="1"/>
  <c r="N16" i="68"/>
  <c r="M16" i="68"/>
  <c r="L16" i="68"/>
  <c r="K16" i="68"/>
  <c r="AL47" i="68" s="1"/>
  <c r="I16" i="68"/>
  <c r="AH15" i="68"/>
  <c r="AD15" i="68"/>
  <c r="AC15" i="68"/>
  <c r="AB15" i="68"/>
  <c r="AA15" i="68"/>
  <c r="Z15" i="68"/>
  <c r="X15" i="68"/>
  <c r="R15" i="68"/>
  <c r="S15" i="68" s="1"/>
  <c r="P15" i="68"/>
  <c r="O15" i="68"/>
  <c r="AP46" i="68" s="1"/>
  <c r="N15" i="68"/>
  <c r="M15" i="68"/>
  <c r="L15" i="68"/>
  <c r="K15" i="68"/>
  <c r="I15" i="68"/>
  <c r="AH14" i="68"/>
  <c r="AD14" i="68"/>
  <c r="AC14" i="68"/>
  <c r="AB14" i="68"/>
  <c r="AA14" i="68"/>
  <c r="Z14" i="68"/>
  <c r="X14" i="68"/>
  <c r="R14" i="68"/>
  <c r="S14" i="68" s="1"/>
  <c r="P14" i="68"/>
  <c r="O14" i="68"/>
  <c r="N14" i="68"/>
  <c r="M14" i="68"/>
  <c r="L14" i="68"/>
  <c r="K14" i="68"/>
  <c r="I14" i="68"/>
  <c r="AH13" i="68"/>
  <c r="AD13" i="68"/>
  <c r="AC13" i="68"/>
  <c r="AB13" i="68"/>
  <c r="AA13" i="68"/>
  <c r="Z13" i="68"/>
  <c r="X13" i="68"/>
  <c r="R13" i="68"/>
  <c r="S13" i="68" s="1"/>
  <c r="P13" i="68"/>
  <c r="O13" i="68"/>
  <c r="AP44" i="68" s="1"/>
  <c r="N13" i="68"/>
  <c r="M13" i="68"/>
  <c r="AN44" i="68" s="1"/>
  <c r="L13" i="68"/>
  <c r="AM44" i="68" s="1"/>
  <c r="K13" i="68"/>
  <c r="AL44" i="68" s="1"/>
  <c r="I13" i="68"/>
  <c r="AH12" i="68"/>
  <c r="AD12" i="68"/>
  <c r="AC12" i="68"/>
  <c r="AB12" i="68"/>
  <c r="AA12" i="68"/>
  <c r="Z12" i="68"/>
  <c r="X12" i="68"/>
  <c r="R12" i="68"/>
  <c r="P12" i="68"/>
  <c r="O12" i="68"/>
  <c r="AP43" i="68" s="1"/>
  <c r="N12" i="68"/>
  <c r="M12" i="68"/>
  <c r="L12" i="68"/>
  <c r="K12" i="68"/>
  <c r="AL43" i="68" s="1"/>
  <c r="I12" i="68"/>
  <c r="AH11" i="68"/>
  <c r="P11" i="68" s="1"/>
  <c r="AD11" i="68"/>
  <c r="AC11" i="68"/>
  <c r="AB11" i="68"/>
  <c r="AA11" i="68"/>
  <c r="Z11" i="68"/>
  <c r="X11" i="68"/>
  <c r="R11" i="68"/>
  <c r="S11" i="68" s="1"/>
  <c r="O11" i="68"/>
  <c r="N11" i="68"/>
  <c r="AO42" i="68" s="1"/>
  <c r="M11" i="68"/>
  <c r="L11" i="68"/>
  <c r="K11" i="68"/>
  <c r="I11" i="68"/>
  <c r="AH10" i="68"/>
  <c r="P10" i="68" s="1"/>
  <c r="AD10" i="68"/>
  <c r="AC10" i="68"/>
  <c r="AB10" i="68"/>
  <c r="AA10" i="68"/>
  <c r="Z10" i="68"/>
  <c r="X10" i="68"/>
  <c r="R10" i="68"/>
  <c r="S10" i="68" s="1"/>
  <c r="O10" i="68"/>
  <c r="N10" i="68"/>
  <c r="M10" i="68"/>
  <c r="L10" i="68"/>
  <c r="K10" i="68"/>
  <c r="I10" i="68"/>
  <c r="AH9" i="68"/>
  <c r="P9" i="68" s="1"/>
  <c r="AD9" i="68"/>
  <c r="AC9" i="68"/>
  <c r="AB9" i="68"/>
  <c r="AA9" i="68"/>
  <c r="Z9" i="68"/>
  <c r="X9" i="68"/>
  <c r="R9" i="68"/>
  <c r="S9" i="68" s="1"/>
  <c r="O9" i="68"/>
  <c r="AP40" i="68" s="1"/>
  <c r="N9" i="68"/>
  <c r="M9" i="68"/>
  <c r="AN40" i="68" s="1"/>
  <c r="L9" i="68"/>
  <c r="AM40" i="68" s="1"/>
  <c r="K9" i="68"/>
  <c r="AL40" i="68" s="1"/>
  <c r="I9" i="68"/>
  <c r="AD8" i="68"/>
  <c r="AC8" i="68"/>
  <c r="AB8" i="68"/>
  <c r="AA8" i="68"/>
  <c r="Z8" i="68"/>
  <c r="Y4" i="68"/>
  <c r="AM43" i="68" l="1"/>
  <c r="AM47" i="68"/>
  <c r="AM60" i="68"/>
  <c r="AQ60" i="68"/>
  <c r="AL42" i="68"/>
  <c r="AQ43" i="68"/>
  <c r="AQ47" i="68"/>
  <c r="AL56" i="68"/>
  <c r="AP56" i="68"/>
  <c r="AN60" i="68"/>
  <c r="AL51" i="68"/>
  <c r="AP51" i="68"/>
  <c r="AN53" i="68"/>
  <c r="AO54" i="68"/>
  <c r="AL55" i="68"/>
  <c r="AM56" i="68"/>
  <c r="AO58" i="68"/>
  <c r="AL59" i="68"/>
  <c r="AP59" i="68"/>
  <c r="AL63" i="68"/>
  <c r="AP63" i="68"/>
  <c r="S29" i="68"/>
  <c r="T29" i="68" s="1"/>
  <c r="Z96" i="68" s="1"/>
  <c r="AQ56" i="68"/>
  <c r="S16" i="68"/>
  <c r="T16" i="68" s="1"/>
  <c r="S28" i="68"/>
  <c r="T28" i="68" s="1"/>
  <c r="AQ44" i="68"/>
  <c r="T11" i="68"/>
  <c r="T10" i="68"/>
  <c r="T26" i="68"/>
  <c r="T18" i="68"/>
  <c r="AQ64" i="68"/>
  <c r="Y80" i="68"/>
  <c r="Y84" i="68"/>
  <c r="Y88" i="68"/>
  <c r="Y92" i="68"/>
  <c r="Y96" i="68"/>
  <c r="Z77" i="68"/>
  <c r="Z81" i="68"/>
  <c r="Z85" i="68"/>
  <c r="Z89" i="68"/>
  <c r="Z93" i="68"/>
  <c r="Z97" i="68"/>
  <c r="Y76" i="68"/>
  <c r="Y81" i="68"/>
  <c r="Y89" i="68"/>
  <c r="Y97" i="68"/>
  <c r="Z82" i="68"/>
  <c r="Z90" i="68"/>
  <c r="Y78" i="68"/>
  <c r="Y82" i="68"/>
  <c r="Y86" i="68"/>
  <c r="Y90" i="68"/>
  <c r="Y94" i="68"/>
  <c r="Y98" i="68"/>
  <c r="Z79" i="68"/>
  <c r="Z83" i="68"/>
  <c r="Z87" i="68"/>
  <c r="Z91" i="68"/>
  <c r="Z95" i="68"/>
  <c r="Z99" i="68"/>
  <c r="Y79" i="68"/>
  <c r="Y83" i="68"/>
  <c r="Y87" i="68"/>
  <c r="Y91" i="68"/>
  <c r="Y95" i="68"/>
  <c r="Y99" i="68"/>
  <c r="Z80" i="68"/>
  <c r="Z84" i="68"/>
  <c r="Z88" i="68"/>
  <c r="Z92" i="68"/>
  <c r="Z76" i="68"/>
  <c r="Y77" i="68"/>
  <c r="Y85" i="68"/>
  <c r="Y93" i="68"/>
  <c r="Z78" i="68"/>
  <c r="Z86" i="68"/>
  <c r="Z94" i="68"/>
  <c r="Z98" i="68"/>
  <c r="Z4" i="68"/>
  <c r="AK64" i="68" s="1"/>
  <c r="T23" i="68"/>
  <c r="T24" i="68"/>
  <c r="T14" i="68"/>
  <c r="T22" i="68"/>
  <c r="AM64" i="68"/>
  <c r="AA63" i="68"/>
  <c r="T17" i="68"/>
  <c r="AP54" i="68"/>
  <c r="L31" i="68"/>
  <c r="AM62" i="68" s="1"/>
  <c r="M31" i="68"/>
  <c r="AN62" i="68" s="1"/>
  <c r="AP55" i="68"/>
  <c r="T19" i="68"/>
  <c r="T15" i="68"/>
  <c r="T27" i="68"/>
  <c r="AQ45" i="68"/>
  <c r="AM45" i="68"/>
  <c r="AP45" i="68"/>
  <c r="AL45" i="68"/>
  <c r="AN50" i="68"/>
  <c r="AQ50" i="68"/>
  <c r="AM50" i="68"/>
  <c r="AQ61" i="68"/>
  <c r="AM61" i="68"/>
  <c r="AP61" i="68"/>
  <c r="AL61" i="68"/>
  <c r="AQ40" i="68"/>
  <c r="AQ41" i="68"/>
  <c r="AM41" i="68"/>
  <c r="AP41" i="68"/>
  <c r="AL41" i="68"/>
  <c r="AP42" i="68"/>
  <c r="AN45" i="68"/>
  <c r="AN46" i="68"/>
  <c r="AQ46" i="68"/>
  <c r="AM46" i="68"/>
  <c r="AL50" i="68"/>
  <c r="AQ51" i="68"/>
  <c r="AQ57" i="68"/>
  <c r="AM57" i="68"/>
  <c r="AP57" i="68"/>
  <c r="AL57" i="68"/>
  <c r="AN61" i="68"/>
  <c r="AP64" i="68"/>
  <c r="X4" i="68"/>
  <c r="T13" i="68"/>
  <c r="AN41" i="68"/>
  <c r="AN42" i="68"/>
  <c r="AQ42" i="68"/>
  <c r="AM42" i="68"/>
  <c r="AO45" i="68"/>
  <c r="AL46" i="68"/>
  <c r="AO50" i="68"/>
  <c r="AQ52" i="68"/>
  <c r="AQ53" i="68"/>
  <c r="AM53" i="68"/>
  <c r="AP53" i="68"/>
  <c r="AL53" i="68"/>
  <c r="AN57" i="68"/>
  <c r="AN58" i="68"/>
  <c r="AQ58" i="68"/>
  <c r="AM58" i="68"/>
  <c r="AO61" i="68"/>
  <c r="AL62" i="68"/>
  <c r="AC31" i="68"/>
  <c r="N31" i="68"/>
  <c r="AO62" i="68" s="1"/>
  <c r="S12" i="68"/>
  <c r="T12" i="68" s="1"/>
  <c r="O31" i="68"/>
  <c r="I31" i="68"/>
  <c r="AO64" i="68"/>
  <c r="AN64" i="68"/>
  <c r="T9" i="68"/>
  <c r="T20" i="68"/>
  <c r="T30" i="68"/>
  <c r="Z31" i="68"/>
  <c r="AO41" i="68"/>
  <c r="AO46" i="68"/>
  <c r="AQ48" i="68"/>
  <c r="AQ49" i="68"/>
  <c r="AM49" i="68"/>
  <c r="AP49" i="68"/>
  <c r="AL49" i="68"/>
  <c r="AP50" i="68"/>
  <c r="AN54" i="68"/>
  <c r="AQ54" i="68"/>
  <c r="AM54" i="68"/>
  <c r="AO57" i="68"/>
  <c r="AL64" i="68"/>
  <c r="AO40" i="68"/>
  <c r="AN43" i="68"/>
  <c r="AO44" i="68"/>
  <c r="AN47" i="68"/>
  <c r="AO48" i="68"/>
  <c r="AN51" i="68"/>
  <c r="AO52" i="68"/>
  <c r="AN55" i="68"/>
  <c r="AO56" i="68"/>
  <c r="AN59" i="68"/>
  <c r="AO60" i="68"/>
  <c r="AN63" i="68"/>
  <c r="T21" i="68"/>
  <c r="T25" i="68"/>
  <c r="AO43" i="68"/>
  <c r="AO47" i="68"/>
  <c r="AO51" i="68"/>
  <c r="AO55" i="68"/>
  <c r="AO59" i="68"/>
  <c r="AO63" i="68"/>
  <c r="AA132" i="67"/>
  <c r="F132" i="67" s="1"/>
  <c r="Z132" i="67"/>
  <c r="Z167" i="67"/>
  <c r="Y167" i="67"/>
  <c r="M64" i="68" l="1"/>
  <c r="AP62" i="68"/>
  <c r="AB70" i="68"/>
  <c r="X70" i="68"/>
  <c r="X40" i="68"/>
  <c r="AA70" i="68"/>
  <c r="Z70" i="68"/>
  <c r="Y70" i="68"/>
  <c r="H203" i="67"/>
  <c r="G203" i="67"/>
  <c r="F203" i="67"/>
  <c r="E203" i="67"/>
  <c r="D203" i="67"/>
  <c r="F202" i="67"/>
  <c r="E202" i="67"/>
  <c r="D202" i="67"/>
  <c r="H201" i="67"/>
  <c r="G201" i="67"/>
  <c r="F201" i="67"/>
  <c r="E201" i="67"/>
  <c r="D201" i="67"/>
  <c r="H200" i="67"/>
  <c r="G200" i="67"/>
  <c r="F200" i="67"/>
  <c r="E200" i="67"/>
  <c r="D200" i="67"/>
  <c r="H199" i="67"/>
  <c r="G199" i="67"/>
  <c r="F199" i="67"/>
  <c r="E199" i="67"/>
  <c r="D199" i="67"/>
  <c r="H198" i="67"/>
  <c r="G198" i="67"/>
  <c r="F198" i="67"/>
  <c r="E198" i="67"/>
  <c r="D198" i="67"/>
  <c r="H197" i="67"/>
  <c r="G197" i="67"/>
  <c r="F197" i="67"/>
  <c r="E197" i="67"/>
  <c r="D197" i="67"/>
  <c r="H196" i="67"/>
  <c r="G196" i="67"/>
  <c r="F196" i="67"/>
  <c r="E196" i="67"/>
  <c r="D196" i="67"/>
  <c r="H195" i="67"/>
  <c r="G195" i="67"/>
  <c r="F195" i="67"/>
  <c r="E195" i="67"/>
  <c r="D195" i="67"/>
  <c r="H194" i="67"/>
  <c r="G194" i="67"/>
  <c r="F194" i="67"/>
  <c r="E194" i="67"/>
  <c r="D194" i="67"/>
  <c r="H193" i="67"/>
  <c r="G193" i="67"/>
  <c r="F193" i="67"/>
  <c r="E193" i="67"/>
  <c r="D193" i="67"/>
  <c r="H192" i="67"/>
  <c r="G192" i="67"/>
  <c r="F192" i="67"/>
  <c r="E192" i="67"/>
  <c r="D192" i="67"/>
  <c r="H191" i="67"/>
  <c r="G191" i="67"/>
  <c r="F191" i="67"/>
  <c r="E191" i="67"/>
  <c r="D191" i="67"/>
  <c r="H190" i="67"/>
  <c r="G190" i="67"/>
  <c r="F190" i="67"/>
  <c r="E190" i="67"/>
  <c r="D190" i="67"/>
  <c r="H189" i="67"/>
  <c r="G189" i="67"/>
  <c r="F189" i="67"/>
  <c r="E189" i="67"/>
  <c r="D189" i="67"/>
  <c r="H188" i="67"/>
  <c r="G188" i="67"/>
  <c r="F188" i="67"/>
  <c r="E188" i="67"/>
  <c r="D188" i="67"/>
  <c r="H187" i="67"/>
  <c r="G187" i="67"/>
  <c r="F187" i="67"/>
  <c r="E187" i="67"/>
  <c r="D187" i="67"/>
  <c r="H186" i="67"/>
  <c r="G186" i="67"/>
  <c r="F186" i="67"/>
  <c r="E186" i="67"/>
  <c r="D186" i="67"/>
  <c r="H185" i="67"/>
  <c r="G185" i="67"/>
  <c r="F185" i="67"/>
  <c r="E185" i="67"/>
  <c r="D185" i="67"/>
  <c r="H184" i="67"/>
  <c r="G184" i="67"/>
  <c r="F184" i="67"/>
  <c r="E184" i="67"/>
  <c r="D184" i="67"/>
  <c r="H183" i="67"/>
  <c r="G183" i="67"/>
  <c r="F183" i="67"/>
  <c r="E183" i="67"/>
  <c r="D183" i="67"/>
  <c r="H182" i="67"/>
  <c r="G182" i="67"/>
  <c r="F182" i="67"/>
  <c r="E182" i="67"/>
  <c r="D182" i="67"/>
  <c r="H181" i="67"/>
  <c r="G181" i="67"/>
  <c r="F181" i="67"/>
  <c r="E181" i="67"/>
  <c r="D181" i="67"/>
  <c r="H180" i="67"/>
  <c r="G180" i="67"/>
  <c r="F180" i="67"/>
  <c r="E180" i="67"/>
  <c r="H133" i="67"/>
  <c r="G133" i="67"/>
  <c r="F133" i="67"/>
  <c r="E133" i="67"/>
  <c r="D133" i="67"/>
  <c r="H131" i="67"/>
  <c r="G131" i="67"/>
  <c r="F131" i="67"/>
  <c r="E131" i="67"/>
  <c r="D131" i="67"/>
  <c r="H130" i="67"/>
  <c r="G130" i="67"/>
  <c r="F130" i="67"/>
  <c r="E130" i="67"/>
  <c r="D130" i="67"/>
  <c r="H129" i="67"/>
  <c r="G129" i="67"/>
  <c r="F129" i="67"/>
  <c r="E129" i="67"/>
  <c r="D129" i="67"/>
  <c r="H128" i="67"/>
  <c r="G128" i="67"/>
  <c r="F128" i="67"/>
  <c r="E128" i="67"/>
  <c r="D128" i="67"/>
  <c r="H127" i="67"/>
  <c r="G127" i="67"/>
  <c r="F127" i="67"/>
  <c r="E127" i="67"/>
  <c r="D127" i="67"/>
  <c r="H126" i="67"/>
  <c r="G126" i="67"/>
  <c r="F126" i="67"/>
  <c r="E126" i="67"/>
  <c r="D126" i="67"/>
  <c r="H125" i="67"/>
  <c r="G125" i="67"/>
  <c r="F125" i="67"/>
  <c r="E125" i="67"/>
  <c r="D125" i="67"/>
  <c r="H124" i="67"/>
  <c r="G124" i="67"/>
  <c r="F124" i="67"/>
  <c r="E124" i="67"/>
  <c r="D124" i="67"/>
  <c r="H123" i="67"/>
  <c r="G123" i="67"/>
  <c r="F123" i="67"/>
  <c r="E123" i="67"/>
  <c r="D123" i="67"/>
  <c r="H122" i="67"/>
  <c r="G122" i="67"/>
  <c r="F122" i="67"/>
  <c r="E122" i="67"/>
  <c r="D122" i="67"/>
  <c r="H121" i="67"/>
  <c r="G121" i="67"/>
  <c r="F121" i="67"/>
  <c r="E121" i="67"/>
  <c r="D121" i="67"/>
  <c r="H120" i="67"/>
  <c r="G120" i="67"/>
  <c r="F120" i="67"/>
  <c r="E120" i="67"/>
  <c r="D120" i="67"/>
  <c r="H119" i="67"/>
  <c r="G119" i="67"/>
  <c r="F119" i="67"/>
  <c r="E119" i="67"/>
  <c r="D119" i="67"/>
  <c r="H118" i="67"/>
  <c r="G118" i="67"/>
  <c r="F118" i="67"/>
  <c r="E118" i="67"/>
  <c r="D118" i="67"/>
  <c r="H117" i="67"/>
  <c r="G117" i="67"/>
  <c r="F117" i="67"/>
  <c r="E117" i="67"/>
  <c r="D117" i="67"/>
  <c r="H116" i="67"/>
  <c r="G116" i="67"/>
  <c r="F116" i="67"/>
  <c r="E116" i="67"/>
  <c r="D116" i="67"/>
  <c r="H115" i="67"/>
  <c r="G115" i="67"/>
  <c r="E115" i="67"/>
  <c r="D115" i="67"/>
  <c r="H114" i="67"/>
  <c r="G114" i="67"/>
  <c r="F114" i="67"/>
  <c r="E114" i="67"/>
  <c r="D114" i="67"/>
  <c r="H113" i="67"/>
  <c r="G113" i="67"/>
  <c r="F113" i="67"/>
  <c r="E113" i="67"/>
  <c r="D113" i="67"/>
  <c r="H112" i="67"/>
  <c r="G112" i="67"/>
  <c r="F112" i="67"/>
  <c r="E112" i="67"/>
  <c r="D112" i="67"/>
  <c r="H111" i="67"/>
  <c r="G111" i="67"/>
  <c r="F111" i="67"/>
  <c r="E111" i="67"/>
  <c r="D111" i="67"/>
  <c r="H110" i="67"/>
  <c r="G110" i="67"/>
  <c r="F110" i="67"/>
  <c r="E110" i="67"/>
  <c r="D146" i="67"/>
  <c r="E146" i="67"/>
  <c r="F146" i="67"/>
  <c r="G146" i="67"/>
  <c r="H146" i="67"/>
  <c r="D147" i="67"/>
  <c r="E147" i="67"/>
  <c r="F147" i="67"/>
  <c r="G147" i="67"/>
  <c r="H147" i="67"/>
  <c r="D148" i="67"/>
  <c r="E148" i="67"/>
  <c r="F148" i="67"/>
  <c r="G148" i="67"/>
  <c r="H148" i="67"/>
  <c r="D149" i="67"/>
  <c r="E149" i="67"/>
  <c r="F149" i="67"/>
  <c r="G149" i="67"/>
  <c r="H149" i="67"/>
  <c r="D150" i="67"/>
  <c r="E150" i="67"/>
  <c r="F150" i="67"/>
  <c r="G150" i="67"/>
  <c r="H150" i="67"/>
  <c r="D151" i="67"/>
  <c r="E151" i="67"/>
  <c r="F151" i="67"/>
  <c r="G151" i="67"/>
  <c r="H151" i="67"/>
  <c r="D152" i="67"/>
  <c r="E152" i="67"/>
  <c r="F152" i="67"/>
  <c r="G152" i="67"/>
  <c r="H152" i="67"/>
  <c r="D153" i="67"/>
  <c r="E153" i="67"/>
  <c r="F153" i="67"/>
  <c r="G153" i="67"/>
  <c r="H153" i="67"/>
  <c r="D154" i="67"/>
  <c r="E154" i="67"/>
  <c r="F154" i="67"/>
  <c r="G154" i="67"/>
  <c r="H154" i="67"/>
  <c r="D155" i="67"/>
  <c r="E155" i="67"/>
  <c r="F155" i="67"/>
  <c r="G155" i="67"/>
  <c r="H155" i="67"/>
  <c r="D156" i="67"/>
  <c r="E156" i="67"/>
  <c r="F156" i="67"/>
  <c r="G156" i="67"/>
  <c r="H156" i="67"/>
  <c r="D157" i="67"/>
  <c r="E157" i="67"/>
  <c r="F157" i="67"/>
  <c r="G157" i="67"/>
  <c r="H157" i="67"/>
  <c r="D158" i="67"/>
  <c r="E158" i="67"/>
  <c r="F158" i="67"/>
  <c r="G158" i="67"/>
  <c r="H158" i="67"/>
  <c r="D159" i="67"/>
  <c r="E159" i="67"/>
  <c r="F159" i="67"/>
  <c r="G159" i="67"/>
  <c r="H159" i="67"/>
  <c r="D160" i="67"/>
  <c r="E160" i="67"/>
  <c r="F160" i="67"/>
  <c r="G160" i="67"/>
  <c r="H160" i="67"/>
  <c r="D161" i="67"/>
  <c r="E161" i="67"/>
  <c r="F161" i="67"/>
  <c r="G161" i="67"/>
  <c r="H161" i="67"/>
  <c r="D162" i="67"/>
  <c r="E162" i="67"/>
  <c r="F162" i="67"/>
  <c r="G162" i="67"/>
  <c r="H162" i="67"/>
  <c r="D163" i="67"/>
  <c r="E163" i="67"/>
  <c r="F163" i="67"/>
  <c r="G163" i="67"/>
  <c r="H163" i="67"/>
  <c r="D164" i="67"/>
  <c r="E164" i="67"/>
  <c r="F164" i="67"/>
  <c r="G164" i="67"/>
  <c r="H164" i="67"/>
  <c r="D165" i="67"/>
  <c r="E165" i="67"/>
  <c r="F165" i="67"/>
  <c r="G165" i="67"/>
  <c r="H165" i="67"/>
  <c r="D166" i="67"/>
  <c r="E166" i="67"/>
  <c r="F166" i="67"/>
  <c r="G166" i="67"/>
  <c r="H166" i="67"/>
  <c r="D168" i="67"/>
  <c r="E168" i="67"/>
  <c r="F168" i="67"/>
  <c r="G168" i="67"/>
  <c r="H168" i="67"/>
  <c r="E145" i="67"/>
  <c r="F145" i="67"/>
  <c r="G145" i="67"/>
  <c r="H145" i="67"/>
  <c r="D145" i="67"/>
  <c r="E132" i="67"/>
  <c r="Y132" i="67"/>
  <c r="AC132" i="67"/>
  <c r="H132" i="67" s="1"/>
  <c r="AB132" i="67"/>
  <c r="G132" i="67" s="1"/>
  <c r="AI109" i="67"/>
  <c r="Z109" i="67"/>
  <c r="AF109" i="67" s="1"/>
  <c r="AA109" i="67"/>
  <c r="AG109" i="67" s="1"/>
  <c r="AB109" i="67"/>
  <c r="AH109" i="67" s="1"/>
  <c r="AC109" i="67"/>
  <c r="Y109" i="67"/>
  <c r="AE109" i="67" s="1"/>
  <c r="H167" i="67"/>
  <c r="AG167" i="67"/>
  <c r="F167" i="67" s="1"/>
  <c r="E167" i="67"/>
  <c r="Z144" i="67"/>
  <c r="AA144" i="67"/>
  <c r="AG144" i="67" s="1"/>
  <c r="AB144" i="67"/>
  <c r="AH144" i="67" s="1"/>
  <c r="AC144" i="67"/>
  <c r="D167" i="67"/>
  <c r="AB167" i="67"/>
  <c r="AA167" i="67"/>
  <c r="Y144" i="67"/>
  <c r="AE144" i="67" s="1"/>
  <c r="AH167" i="67"/>
  <c r="G167" i="67" s="1"/>
  <c r="AF144" i="67"/>
  <c r="AI144" i="67"/>
  <c r="AH202" i="67"/>
  <c r="G202" i="67" s="1"/>
  <c r="AG202" i="67"/>
  <c r="AB202" i="67"/>
  <c r="AI202" i="67"/>
  <c r="AF179" i="67"/>
  <c r="AI179" i="67"/>
  <c r="AE179" i="67"/>
  <c r="Z179" i="67"/>
  <c r="AA179" i="67"/>
  <c r="AG179" i="67" s="1"/>
  <c r="AB179" i="67"/>
  <c r="AH179" i="67" s="1"/>
  <c r="AC179" i="67"/>
  <c r="Y179" i="67"/>
  <c r="AC202" i="67"/>
  <c r="H202" i="67" l="1"/>
  <c r="Z40" i="68"/>
  <c r="Y40" i="68"/>
  <c r="D132" i="67"/>
  <c r="B168" i="67"/>
  <c r="B167" i="67"/>
  <c r="B166" i="67"/>
  <c r="B165" i="67"/>
  <c r="B164" i="67"/>
  <c r="B163" i="67"/>
  <c r="B162" i="67"/>
  <c r="B161" i="67"/>
  <c r="B160" i="67"/>
  <c r="B159" i="67"/>
  <c r="B158" i="67"/>
  <c r="B157" i="67"/>
  <c r="B156" i="67"/>
  <c r="B155" i="67"/>
  <c r="B154" i="67"/>
  <c r="B153" i="67"/>
  <c r="B152" i="67"/>
  <c r="B151" i="67"/>
  <c r="B150" i="67"/>
  <c r="B149" i="67"/>
  <c r="AZ43" i="67"/>
  <c r="B148" i="67"/>
  <c r="AX42" i="67"/>
  <c r="B147" i="67"/>
  <c r="B146" i="67"/>
  <c r="AZ40" i="67"/>
  <c r="B145" i="67"/>
  <c r="B133" i="67"/>
  <c r="X133" i="67" s="1"/>
  <c r="AD133" i="67" s="1"/>
  <c r="B132" i="67"/>
  <c r="X132" i="67" s="1"/>
  <c r="AD132" i="67" s="1"/>
  <c r="B131" i="67"/>
  <c r="X131" i="67" s="1"/>
  <c r="AD131" i="67" s="1"/>
  <c r="B130" i="67"/>
  <c r="X130" i="67" s="1"/>
  <c r="AD130" i="67" s="1"/>
  <c r="B129" i="67"/>
  <c r="X129" i="67" s="1"/>
  <c r="AD129" i="67" s="1"/>
  <c r="B128" i="67"/>
  <c r="X128" i="67" s="1"/>
  <c r="AD128" i="67" s="1"/>
  <c r="B127" i="67"/>
  <c r="X127" i="67" s="1"/>
  <c r="AD127" i="67" s="1"/>
  <c r="B126" i="67"/>
  <c r="X126" i="67" s="1"/>
  <c r="AD126" i="67" s="1"/>
  <c r="B125" i="67"/>
  <c r="X125" i="67" s="1"/>
  <c r="AD125" i="67" s="1"/>
  <c r="B124" i="67"/>
  <c r="X124" i="67" s="1"/>
  <c r="AD124" i="67" s="1"/>
  <c r="B123" i="67"/>
  <c r="X123" i="67" s="1"/>
  <c r="AD123" i="67" s="1"/>
  <c r="B122" i="67"/>
  <c r="X122" i="67" s="1"/>
  <c r="AD122" i="67" s="1"/>
  <c r="B121" i="67"/>
  <c r="X121" i="67" s="1"/>
  <c r="AD121" i="67" s="1"/>
  <c r="B120" i="67"/>
  <c r="X120" i="67" s="1"/>
  <c r="AD120" i="67" s="1"/>
  <c r="B119" i="67"/>
  <c r="X119" i="67" s="1"/>
  <c r="AD119" i="67" s="1"/>
  <c r="B118" i="67"/>
  <c r="X118" i="67" s="1"/>
  <c r="AD118" i="67" s="1"/>
  <c r="B117" i="67"/>
  <c r="X117" i="67" s="1"/>
  <c r="AD117" i="67" s="1"/>
  <c r="B116" i="67"/>
  <c r="X116" i="67" s="1"/>
  <c r="AD116" i="67" s="1"/>
  <c r="B115" i="67"/>
  <c r="X115" i="67" s="1"/>
  <c r="AD115" i="67" s="1"/>
  <c r="B114" i="67"/>
  <c r="X114" i="67" s="1"/>
  <c r="AD114" i="67" s="1"/>
  <c r="B113" i="67"/>
  <c r="X113" i="67" s="1"/>
  <c r="AD113" i="67" s="1"/>
  <c r="B112" i="67"/>
  <c r="X112" i="67" s="1"/>
  <c r="AD112" i="67" s="1"/>
  <c r="B111" i="67"/>
  <c r="X111" i="67" s="1"/>
  <c r="AD111" i="67" s="1"/>
  <c r="B110" i="67"/>
  <c r="X110" i="67" s="1"/>
  <c r="AD110" i="67" s="1"/>
  <c r="X99" i="67"/>
  <c r="X98" i="67"/>
  <c r="X97" i="67"/>
  <c r="X96" i="67"/>
  <c r="X95" i="67"/>
  <c r="X94" i="67"/>
  <c r="X93" i="67"/>
  <c r="X92" i="67"/>
  <c r="X91" i="67"/>
  <c r="X90" i="67"/>
  <c r="X89" i="67"/>
  <c r="X88" i="67"/>
  <c r="X87" i="67"/>
  <c r="X86" i="67"/>
  <c r="X85" i="67"/>
  <c r="X84" i="67"/>
  <c r="X83" i="67"/>
  <c r="X82" i="67"/>
  <c r="X81" i="67"/>
  <c r="X80" i="67"/>
  <c r="X79" i="67"/>
  <c r="X78" i="67"/>
  <c r="X77" i="67"/>
  <c r="X76" i="67"/>
  <c r="AB69" i="67"/>
  <c r="AA69" i="67"/>
  <c r="Z69" i="67"/>
  <c r="Y69" i="67"/>
  <c r="X69" i="67"/>
  <c r="AB68" i="67"/>
  <c r="X68" i="67"/>
  <c r="AB67" i="67"/>
  <c r="AB66" i="67"/>
  <c r="X66" i="67"/>
  <c r="AB65" i="67"/>
  <c r="AB64" i="67"/>
  <c r="AA64" i="67"/>
  <c r="Y64" i="67"/>
  <c r="AK63" i="67"/>
  <c r="Y63" i="67"/>
  <c r="AK62" i="67"/>
  <c r="AA62" i="67"/>
  <c r="Y62" i="67"/>
  <c r="AK61" i="67"/>
  <c r="AA61" i="67"/>
  <c r="Y61" i="67"/>
  <c r="AK60" i="67"/>
  <c r="AA60" i="67"/>
  <c r="Y60" i="67"/>
  <c r="AK59" i="67"/>
  <c r="AA59" i="67"/>
  <c r="Y59" i="67"/>
  <c r="AK58" i="67"/>
  <c r="AA58" i="67"/>
  <c r="Y58" i="67"/>
  <c r="AK57" i="67"/>
  <c r="AA57" i="67"/>
  <c r="Y57" i="67"/>
  <c r="AK56" i="67"/>
  <c r="AA56" i="67"/>
  <c r="Y56" i="67"/>
  <c r="AK55" i="67"/>
  <c r="AA55" i="67"/>
  <c r="Y55" i="67"/>
  <c r="AK54" i="67"/>
  <c r="AA54" i="67"/>
  <c r="Y54" i="67"/>
  <c r="AK53" i="67"/>
  <c r="AA53" i="67"/>
  <c r="Y53" i="67"/>
  <c r="AK52" i="67"/>
  <c r="AA52" i="67"/>
  <c r="Y52" i="67"/>
  <c r="AK51" i="67"/>
  <c r="AA51" i="67"/>
  <c r="Y51" i="67"/>
  <c r="AK50" i="67"/>
  <c r="AA50" i="67"/>
  <c r="Y50" i="67"/>
  <c r="AK49" i="67"/>
  <c r="AA49" i="67"/>
  <c r="Y49" i="67"/>
  <c r="AK48" i="67"/>
  <c r="AA48" i="67"/>
  <c r="Y48" i="67"/>
  <c r="AK47" i="67"/>
  <c r="AA47" i="67"/>
  <c r="Y47" i="67"/>
  <c r="AK46" i="67"/>
  <c r="AA46" i="67"/>
  <c r="Y46" i="67"/>
  <c r="AK45" i="67"/>
  <c r="AA45" i="67"/>
  <c r="Y45" i="67"/>
  <c r="AK44" i="67"/>
  <c r="AZ44" i="67" s="1"/>
  <c r="AA44" i="67"/>
  <c r="Y44" i="67"/>
  <c r="AK43" i="67"/>
  <c r="AA43" i="67"/>
  <c r="Y43" i="67"/>
  <c r="AK42" i="67"/>
  <c r="AA42" i="67"/>
  <c r="Y42" i="67"/>
  <c r="AX41" i="67"/>
  <c r="AK41" i="67"/>
  <c r="AA41" i="67"/>
  <c r="Y41" i="67"/>
  <c r="AK40" i="67"/>
  <c r="AV39" i="67"/>
  <c r="BA39" i="67" s="1"/>
  <c r="BF39" i="67" s="1"/>
  <c r="AU39" i="67"/>
  <c r="AZ39" i="67" s="1"/>
  <c r="BE39" i="67" s="1"/>
  <c r="AT39" i="67"/>
  <c r="AY39" i="67" s="1"/>
  <c r="BD39" i="67" s="1"/>
  <c r="AS39" i="67"/>
  <c r="AX39" i="67" s="1"/>
  <c r="BC39" i="67" s="1"/>
  <c r="AR39" i="67"/>
  <c r="AW39" i="67" s="1"/>
  <c r="BB39" i="67" s="1"/>
  <c r="AP39" i="67"/>
  <c r="AO39" i="67"/>
  <c r="AN39" i="67"/>
  <c r="AM39" i="67"/>
  <c r="AL39" i="67"/>
  <c r="AD32" i="67"/>
  <c r="AC32" i="67"/>
  <c r="AB32" i="67"/>
  <c r="AA32" i="67"/>
  <c r="Z32" i="67"/>
  <c r="X32" i="67"/>
  <c r="O32" i="67"/>
  <c r="N32" i="67"/>
  <c r="M32" i="67"/>
  <c r="L32" i="67"/>
  <c r="K32" i="67"/>
  <c r="I32" i="67"/>
  <c r="X31" i="67"/>
  <c r="G31" i="67"/>
  <c r="AC31" i="67" s="1"/>
  <c r="F31" i="67"/>
  <c r="M31" i="67" s="1"/>
  <c r="E31" i="67"/>
  <c r="AA31" i="67" s="1"/>
  <c r="D31" i="67"/>
  <c r="AD30" i="67"/>
  <c r="AC30" i="67"/>
  <c r="AB30" i="67"/>
  <c r="AA30" i="67"/>
  <c r="Z30" i="67"/>
  <c r="X30" i="67"/>
  <c r="R30" i="67"/>
  <c r="O30" i="67"/>
  <c r="N30" i="67"/>
  <c r="AO61" i="67" s="1"/>
  <c r="M30" i="67"/>
  <c r="L30" i="67"/>
  <c r="AM61" i="67" s="1"/>
  <c r="K30" i="67"/>
  <c r="I30" i="67"/>
  <c r="AD29" i="67"/>
  <c r="AC29" i="67"/>
  <c r="AB29" i="67"/>
  <c r="AA29" i="67"/>
  <c r="Z29" i="67"/>
  <c r="X29" i="67"/>
  <c r="R29" i="67"/>
  <c r="AQ60" i="67" s="1"/>
  <c r="O29" i="67"/>
  <c r="N29" i="67"/>
  <c r="AO60" i="67" s="1"/>
  <c r="M29" i="67"/>
  <c r="L29" i="67"/>
  <c r="AM60" i="67" s="1"/>
  <c r="K29" i="67"/>
  <c r="I29" i="67"/>
  <c r="AD28" i="67"/>
  <c r="AC28" i="67"/>
  <c r="AB28" i="67"/>
  <c r="AA28" i="67"/>
  <c r="Z28" i="67"/>
  <c r="X28" i="67"/>
  <c r="R28" i="67"/>
  <c r="S28" i="67" s="1"/>
  <c r="O28" i="67"/>
  <c r="N28" i="67"/>
  <c r="AO59" i="67" s="1"/>
  <c r="M28" i="67"/>
  <c r="L28" i="67"/>
  <c r="AM59" i="67" s="1"/>
  <c r="K28" i="67"/>
  <c r="I28" i="67"/>
  <c r="AH27" i="67"/>
  <c r="P30" i="67" s="1"/>
  <c r="AD27" i="67"/>
  <c r="AC27" i="67"/>
  <c r="AB27" i="67"/>
  <c r="AA27" i="67"/>
  <c r="Z27" i="67"/>
  <c r="X27" i="67"/>
  <c r="R27" i="67"/>
  <c r="AQ58" i="67" s="1"/>
  <c r="O27" i="67"/>
  <c r="N27" i="67"/>
  <c r="AO58" i="67" s="1"/>
  <c r="M27" i="67"/>
  <c r="L27" i="67"/>
  <c r="AM58" i="67" s="1"/>
  <c r="K27" i="67"/>
  <c r="I27" i="67"/>
  <c r="AH26" i="67"/>
  <c r="P29" i="67" s="1"/>
  <c r="AD26" i="67"/>
  <c r="AC26" i="67"/>
  <c r="AB26" i="67"/>
  <c r="AA26" i="67"/>
  <c r="Z26" i="67"/>
  <c r="X26" i="67"/>
  <c r="R26" i="67"/>
  <c r="P26" i="67"/>
  <c r="O26" i="67"/>
  <c r="N26" i="67"/>
  <c r="AO57" i="67" s="1"/>
  <c r="M26" i="67"/>
  <c r="L26" i="67"/>
  <c r="AM57" i="67" s="1"/>
  <c r="K26" i="67"/>
  <c r="I26" i="67"/>
  <c r="AH25" i="67"/>
  <c r="AD25" i="67"/>
  <c r="AC25" i="67"/>
  <c r="AB25" i="67"/>
  <c r="AA25" i="67"/>
  <c r="Z25" i="67"/>
  <c r="X25" i="67"/>
  <c r="R25" i="67"/>
  <c r="AQ56" i="67" s="1"/>
  <c r="P25" i="67"/>
  <c r="O25" i="67"/>
  <c r="N25" i="67"/>
  <c r="AO56" i="67" s="1"/>
  <c r="M25" i="67"/>
  <c r="L25" i="67"/>
  <c r="AM56" i="67" s="1"/>
  <c r="K25" i="67"/>
  <c r="I25" i="67"/>
  <c r="AH24" i="67"/>
  <c r="P27" i="67" s="1"/>
  <c r="AD24" i="67"/>
  <c r="AC24" i="67"/>
  <c r="AB24" i="67"/>
  <c r="AA24" i="67"/>
  <c r="Z24" i="67"/>
  <c r="X24" i="67"/>
  <c r="R24" i="67"/>
  <c r="AQ55" i="67" s="1"/>
  <c r="O24" i="67"/>
  <c r="N24" i="67"/>
  <c r="M24" i="67"/>
  <c r="L24" i="67"/>
  <c r="AM55" i="67" s="1"/>
  <c r="K24" i="67"/>
  <c r="I24" i="67"/>
  <c r="AH23" i="67"/>
  <c r="AD23" i="67"/>
  <c r="AC23" i="67"/>
  <c r="AB23" i="67"/>
  <c r="AA23" i="67"/>
  <c r="Z23" i="67"/>
  <c r="X23" i="67"/>
  <c r="R23" i="67"/>
  <c r="O23" i="67"/>
  <c r="N23" i="67"/>
  <c r="AO54" i="67" s="1"/>
  <c r="M23" i="67"/>
  <c r="L23" i="67"/>
  <c r="K23" i="67"/>
  <c r="I23" i="67"/>
  <c r="AH22" i="67"/>
  <c r="AD22" i="67"/>
  <c r="AC22" i="67"/>
  <c r="AB22" i="67"/>
  <c r="AA22" i="67"/>
  <c r="Z22" i="67"/>
  <c r="X22" i="67"/>
  <c r="R22" i="67"/>
  <c r="P22" i="67"/>
  <c r="O22" i="67"/>
  <c r="N22" i="67"/>
  <c r="AO53" i="67" s="1"/>
  <c r="M22" i="67"/>
  <c r="L22" i="67"/>
  <c r="K22" i="67"/>
  <c r="I22" i="67"/>
  <c r="AH21" i="67"/>
  <c r="AD21" i="67"/>
  <c r="AC21" i="67"/>
  <c r="AB21" i="67"/>
  <c r="AA21" i="67"/>
  <c r="Z21" i="67"/>
  <c r="X21" i="67"/>
  <c r="R21" i="67"/>
  <c r="AQ52" i="67" s="1"/>
  <c r="P21" i="67"/>
  <c r="O21" i="67"/>
  <c r="N21" i="67"/>
  <c r="M21" i="67"/>
  <c r="L21" i="67"/>
  <c r="AM52" i="67" s="1"/>
  <c r="K21" i="67"/>
  <c r="I21" i="67"/>
  <c r="AH20" i="67"/>
  <c r="AD20" i="67"/>
  <c r="AC20" i="67"/>
  <c r="AB20" i="67"/>
  <c r="AA20" i="67"/>
  <c r="Z20" i="67"/>
  <c r="X20" i="67"/>
  <c r="R20" i="67"/>
  <c r="AQ51" i="67" s="1"/>
  <c r="P20" i="67"/>
  <c r="O20" i="67"/>
  <c r="N20" i="67"/>
  <c r="AO51" i="67" s="1"/>
  <c r="M20" i="67"/>
  <c r="L20" i="67"/>
  <c r="K20" i="67"/>
  <c r="I20" i="67"/>
  <c r="AH19" i="67"/>
  <c r="AD19" i="67"/>
  <c r="AC19" i="67"/>
  <c r="AB19" i="67"/>
  <c r="AA19" i="67"/>
  <c r="Z19" i="67"/>
  <c r="X19" i="67"/>
  <c r="R19" i="67"/>
  <c r="S19" i="67" s="1"/>
  <c r="P19" i="67"/>
  <c r="O19" i="67"/>
  <c r="N19" i="67"/>
  <c r="M19" i="67"/>
  <c r="L19" i="67"/>
  <c r="K19" i="67"/>
  <c r="I19" i="67"/>
  <c r="AH18" i="67"/>
  <c r="AD18" i="67"/>
  <c r="AC18" i="67"/>
  <c r="AB18" i="67"/>
  <c r="AA18" i="67"/>
  <c r="Z18" i="67"/>
  <c r="X18" i="67"/>
  <c r="R18" i="67"/>
  <c r="S18" i="67" s="1"/>
  <c r="P18" i="67"/>
  <c r="O18" i="67"/>
  <c r="N18" i="67"/>
  <c r="M18" i="67"/>
  <c r="L18" i="67"/>
  <c r="K18" i="67"/>
  <c r="I18" i="67"/>
  <c r="AH17" i="67"/>
  <c r="AD17" i="67"/>
  <c r="AC17" i="67"/>
  <c r="AB17" i="67"/>
  <c r="AA17" i="67"/>
  <c r="Z17" i="67"/>
  <c r="X17" i="67"/>
  <c r="R17" i="67"/>
  <c r="S17" i="67" s="1"/>
  <c r="P17" i="67"/>
  <c r="O17" i="67"/>
  <c r="N17" i="67"/>
  <c r="AO48" i="67" s="1"/>
  <c r="M17" i="67"/>
  <c r="AN48" i="67" s="1"/>
  <c r="L17" i="67"/>
  <c r="K17" i="67"/>
  <c r="I17" i="67"/>
  <c r="AH16" i="67"/>
  <c r="AD16" i="67"/>
  <c r="AC16" i="67"/>
  <c r="AB16" i="67"/>
  <c r="AA16" i="67"/>
  <c r="Z16" i="67"/>
  <c r="X16" i="67"/>
  <c r="R16" i="67"/>
  <c r="S16" i="67" s="1"/>
  <c r="P16" i="67"/>
  <c r="O16" i="67"/>
  <c r="N16" i="67"/>
  <c r="AO47" i="67" s="1"/>
  <c r="M16" i="67"/>
  <c r="AN47" i="67" s="1"/>
  <c r="L16" i="67"/>
  <c r="K16" i="67"/>
  <c r="I16" i="67"/>
  <c r="AH15" i="67"/>
  <c r="AD15" i="67"/>
  <c r="AC15" i="67"/>
  <c r="AB15" i="67"/>
  <c r="AA15" i="67"/>
  <c r="Z15" i="67"/>
  <c r="X15" i="67"/>
  <c r="R15" i="67"/>
  <c r="S15" i="67" s="1"/>
  <c r="P15" i="67"/>
  <c r="O15" i="67"/>
  <c r="N15" i="67"/>
  <c r="AO46" i="67" s="1"/>
  <c r="M15" i="67"/>
  <c r="AN46" i="67" s="1"/>
  <c r="L15" i="67"/>
  <c r="K15" i="67"/>
  <c r="I15" i="67"/>
  <c r="AH14" i="67"/>
  <c r="AD14" i="67"/>
  <c r="AC14" i="67"/>
  <c r="AB14" i="67"/>
  <c r="AA14" i="67"/>
  <c r="Z14" i="67"/>
  <c r="X14" i="67"/>
  <c r="R14" i="67"/>
  <c r="S14" i="67" s="1"/>
  <c r="P14" i="67"/>
  <c r="O14" i="67"/>
  <c r="N14" i="67"/>
  <c r="AO45" i="67" s="1"/>
  <c r="M14" i="67"/>
  <c r="AN45" i="67" s="1"/>
  <c r="L14" i="67"/>
  <c r="K14" i="67"/>
  <c r="I14" i="67"/>
  <c r="AH13" i="67"/>
  <c r="AD13" i="67"/>
  <c r="AC13" i="67"/>
  <c r="AB13" i="67"/>
  <c r="AA13" i="67"/>
  <c r="Z13" i="67"/>
  <c r="X13" i="67"/>
  <c r="R13" i="67"/>
  <c r="S13" i="67" s="1"/>
  <c r="P13" i="67"/>
  <c r="O13" i="67"/>
  <c r="N13" i="67"/>
  <c r="AO44" i="67" s="1"/>
  <c r="M13" i="67"/>
  <c r="AN44" i="67" s="1"/>
  <c r="L13" i="67"/>
  <c r="K13" i="67"/>
  <c r="I13" i="67"/>
  <c r="AH12" i="67"/>
  <c r="AD12" i="67"/>
  <c r="AC12" i="67"/>
  <c r="AB12" i="67"/>
  <c r="AA12" i="67"/>
  <c r="Z12" i="67"/>
  <c r="X12" i="67"/>
  <c r="R12" i="67"/>
  <c r="S12" i="67" s="1"/>
  <c r="P12" i="67"/>
  <c r="O12" i="67"/>
  <c r="N12" i="67"/>
  <c r="AO43" i="67" s="1"/>
  <c r="M12" i="67"/>
  <c r="AN43" i="67" s="1"/>
  <c r="L12" i="67"/>
  <c r="K12" i="67"/>
  <c r="I12" i="67"/>
  <c r="AH11" i="67"/>
  <c r="AD11" i="67"/>
  <c r="AC11" i="67"/>
  <c r="AB11" i="67"/>
  <c r="AA11" i="67"/>
  <c r="Z11" i="67"/>
  <c r="X11" i="67"/>
  <c r="R11" i="67"/>
  <c r="S11" i="67" s="1"/>
  <c r="P11" i="67"/>
  <c r="O11" i="67"/>
  <c r="N11" i="67"/>
  <c r="AO42" i="67" s="1"/>
  <c r="M11" i="67"/>
  <c r="AN42" i="67" s="1"/>
  <c r="L11" i="67"/>
  <c r="K11" i="67"/>
  <c r="I11" i="67"/>
  <c r="AH10" i="67"/>
  <c r="AD10" i="67"/>
  <c r="AC10" i="67"/>
  <c r="AB10" i="67"/>
  <c r="AA10" i="67"/>
  <c r="Z10" i="67"/>
  <c r="X10" i="67"/>
  <c r="R10" i="67"/>
  <c r="S10" i="67" s="1"/>
  <c r="P10" i="67"/>
  <c r="O10" i="67"/>
  <c r="N10" i="67"/>
  <c r="AO41" i="67" s="1"/>
  <c r="M10" i="67"/>
  <c r="AN41" i="67" s="1"/>
  <c r="L10" i="67"/>
  <c r="K10" i="67"/>
  <c r="I10" i="67"/>
  <c r="AH9" i="67"/>
  <c r="AD9" i="67"/>
  <c r="AC9" i="67"/>
  <c r="AB9" i="67"/>
  <c r="AA9" i="67"/>
  <c r="Z9" i="67"/>
  <c r="X9" i="67"/>
  <c r="R9" i="67"/>
  <c r="P9" i="67"/>
  <c r="O9" i="67"/>
  <c r="N9" i="67"/>
  <c r="M9" i="67"/>
  <c r="L9" i="67"/>
  <c r="AM40" i="67" s="1"/>
  <c r="K9" i="67"/>
  <c r="I9" i="67"/>
  <c r="AD8" i="67"/>
  <c r="AC8" i="67"/>
  <c r="AB8" i="67"/>
  <c r="AA8" i="67"/>
  <c r="Z8" i="67"/>
  <c r="Y4" i="67"/>
  <c r="AY39" i="66"/>
  <c r="D111" i="66"/>
  <c r="E111" i="66"/>
  <c r="F111" i="66"/>
  <c r="G111" i="66"/>
  <c r="H111" i="66"/>
  <c r="D112" i="66"/>
  <c r="E112" i="66"/>
  <c r="F112" i="66"/>
  <c r="G112" i="66"/>
  <c r="H112" i="66"/>
  <c r="D113" i="66"/>
  <c r="E113" i="66"/>
  <c r="F113" i="66"/>
  <c r="G113" i="66"/>
  <c r="H113" i="66"/>
  <c r="D114" i="66"/>
  <c r="E114" i="66"/>
  <c r="F114" i="66"/>
  <c r="G114" i="66"/>
  <c r="H114" i="66"/>
  <c r="D115" i="66"/>
  <c r="E115" i="66"/>
  <c r="F115" i="66"/>
  <c r="G115" i="66"/>
  <c r="H115" i="66"/>
  <c r="D116" i="66"/>
  <c r="E116" i="66"/>
  <c r="F116" i="66"/>
  <c r="G116" i="66"/>
  <c r="H116" i="66"/>
  <c r="D117" i="66"/>
  <c r="E117" i="66"/>
  <c r="F117" i="66"/>
  <c r="G117" i="66"/>
  <c r="H117" i="66"/>
  <c r="D118" i="66"/>
  <c r="E118" i="66"/>
  <c r="F118" i="66"/>
  <c r="G118" i="66"/>
  <c r="H118" i="66"/>
  <c r="D119" i="66"/>
  <c r="E119" i="66"/>
  <c r="F119" i="66"/>
  <c r="G119" i="66"/>
  <c r="H119" i="66"/>
  <c r="D120" i="66"/>
  <c r="E120" i="66"/>
  <c r="F120" i="66"/>
  <c r="G120" i="66"/>
  <c r="H120" i="66"/>
  <c r="D121" i="66"/>
  <c r="E121" i="66"/>
  <c r="F121" i="66"/>
  <c r="G121" i="66"/>
  <c r="H121" i="66"/>
  <c r="D122" i="66"/>
  <c r="E122" i="66"/>
  <c r="F122" i="66"/>
  <c r="G122" i="66"/>
  <c r="H122" i="66"/>
  <c r="D123" i="66"/>
  <c r="E123" i="66"/>
  <c r="F123" i="66"/>
  <c r="G123" i="66"/>
  <c r="H123" i="66"/>
  <c r="D124" i="66"/>
  <c r="E124" i="66"/>
  <c r="F124" i="66"/>
  <c r="G124" i="66"/>
  <c r="H124" i="66"/>
  <c r="D125" i="66"/>
  <c r="E125" i="66"/>
  <c r="F125" i="66"/>
  <c r="G125" i="66"/>
  <c r="H125" i="66"/>
  <c r="D126" i="66"/>
  <c r="E126" i="66"/>
  <c r="F126" i="66"/>
  <c r="G126" i="66"/>
  <c r="H126" i="66"/>
  <c r="D127" i="66"/>
  <c r="E127" i="66"/>
  <c r="F127" i="66"/>
  <c r="G127" i="66"/>
  <c r="H127" i="66"/>
  <c r="D128" i="66"/>
  <c r="E128" i="66"/>
  <c r="F128" i="66"/>
  <c r="G128" i="66"/>
  <c r="H128" i="66"/>
  <c r="D129" i="66"/>
  <c r="E129" i="66"/>
  <c r="F129" i="66"/>
  <c r="G129" i="66"/>
  <c r="H129" i="66"/>
  <c r="D130" i="66"/>
  <c r="E130" i="66"/>
  <c r="F130" i="66"/>
  <c r="G130" i="66"/>
  <c r="H130" i="66"/>
  <c r="D131" i="66"/>
  <c r="E131" i="66"/>
  <c r="F131" i="66"/>
  <c r="G131" i="66"/>
  <c r="H131" i="66"/>
  <c r="D133" i="66"/>
  <c r="E133" i="66"/>
  <c r="F133" i="66"/>
  <c r="G133" i="66"/>
  <c r="H133" i="66"/>
  <c r="E110" i="66"/>
  <c r="F110" i="66"/>
  <c r="G110" i="66"/>
  <c r="H110" i="66"/>
  <c r="D110" i="66"/>
  <c r="B111" i="66"/>
  <c r="B112" i="66"/>
  <c r="B113" i="66"/>
  <c r="B114" i="66"/>
  <c r="B115" i="66"/>
  <c r="B116" i="66"/>
  <c r="B117" i="66"/>
  <c r="B118" i="66"/>
  <c r="B119" i="66"/>
  <c r="B120" i="66"/>
  <c r="B121" i="66"/>
  <c r="B122" i="66"/>
  <c r="B123" i="66"/>
  <c r="B124" i="66"/>
  <c r="B125" i="66"/>
  <c r="B126" i="66"/>
  <c r="B127" i="66"/>
  <c r="B128" i="66"/>
  <c r="B129" i="66"/>
  <c r="B130" i="66"/>
  <c r="B131" i="66"/>
  <c r="B132" i="66"/>
  <c r="B133" i="66"/>
  <c r="B110" i="66"/>
  <c r="A140" i="66"/>
  <c r="H168" i="66"/>
  <c r="G168" i="66"/>
  <c r="F168" i="66"/>
  <c r="E168" i="66"/>
  <c r="D168" i="66"/>
  <c r="B168" i="66"/>
  <c r="B167" i="66"/>
  <c r="X166" i="66"/>
  <c r="H166" i="66"/>
  <c r="G166" i="66"/>
  <c r="F166" i="66"/>
  <c r="E166" i="66"/>
  <c r="D166" i="66"/>
  <c r="B166" i="66"/>
  <c r="AB165" i="66"/>
  <c r="AA165" i="66"/>
  <c r="Z165" i="66"/>
  <c r="Y165" i="66"/>
  <c r="X165" i="66"/>
  <c r="H165" i="66"/>
  <c r="G165" i="66"/>
  <c r="F165" i="66"/>
  <c r="E165" i="66"/>
  <c r="D165" i="66"/>
  <c r="B165" i="66"/>
  <c r="X164" i="66"/>
  <c r="H164" i="66"/>
  <c r="G164" i="66"/>
  <c r="F164" i="66"/>
  <c r="E164" i="66"/>
  <c r="D164" i="66"/>
  <c r="B164" i="66"/>
  <c r="X163" i="66"/>
  <c r="H163" i="66"/>
  <c r="G163" i="66"/>
  <c r="F163" i="66"/>
  <c r="E163" i="66"/>
  <c r="D163" i="66"/>
  <c r="B163" i="66"/>
  <c r="X162" i="66"/>
  <c r="H162" i="66"/>
  <c r="G162" i="66"/>
  <c r="F162" i="66"/>
  <c r="E162" i="66"/>
  <c r="D162" i="66"/>
  <c r="B162" i="66"/>
  <c r="X161" i="66"/>
  <c r="H161" i="66"/>
  <c r="G161" i="66"/>
  <c r="F161" i="66"/>
  <c r="E161" i="66"/>
  <c r="D161" i="66"/>
  <c r="B161" i="66"/>
  <c r="X160" i="66"/>
  <c r="H160" i="66"/>
  <c r="G160" i="66"/>
  <c r="F160" i="66"/>
  <c r="E160" i="66"/>
  <c r="D160" i="66"/>
  <c r="B160" i="66"/>
  <c r="X159" i="66"/>
  <c r="H159" i="66"/>
  <c r="G159" i="66"/>
  <c r="F159" i="66"/>
  <c r="E159" i="66"/>
  <c r="D159" i="66"/>
  <c r="B159" i="66"/>
  <c r="X158" i="66"/>
  <c r="H158" i="66"/>
  <c r="G158" i="66"/>
  <c r="F158" i="66"/>
  <c r="E158" i="66"/>
  <c r="D158" i="66"/>
  <c r="B158" i="66"/>
  <c r="X157" i="66"/>
  <c r="H157" i="66"/>
  <c r="G157" i="66"/>
  <c r="F157" i="66"/>
  <c r="E157" i="66"/>
  <c r="D157" i="66"/>
  <c r="B157" i="66"/>
  <c r="X156" i="66"/>
  <c r="H156" i="66"/>
  <c r="G156" i="66"/>
  <c r="F156" i="66"/>
  <c r="E156" i="66"/>
  <c r="D156" i="66"/>
  <c r="B156" i="66"/>
  <c r="X155" i="66"/>
  <c r="H155" i="66"/>
  <c r="G155" i="66"/>
  <c r="F155" i="66"/>
  <c r="E155" i="66"/>
  <c r="D155" i="66"/>
  <c r="B155" i="66"/>
  <c r="X154" i="66"/>
  <c r="H154" i="66"/>
  <c r="G154" i="66"/>
  <c r="F154" i="66"/>
  <c r="E154" i="66"/>
  <c r="D154" i="66"/>
  <c r="B154" i="66"/>
  <c r="X153" i="66"/>
  <c r="H153" i="66"/>
  <c r="G153" i="66"/>
  <c r="F153" i="66"/>
  <c r="E153" i="66"/>
  <c r="D153" i="66"/>
  <c r="B153" i="66"/>
  <c r="X152" i="66"/>
  <c r="H152" i="66"/>
  <c r="G152" i="66"/>
  <c r="F152" i="66"/>
  <c r="E152" i="66"/>
  <c r="D152" i="66"/>
  <c r="B152" i="66"/>
  <c r="X151" i="66"/>
  <c r="H151" i="66"/>
  <c r="G151" i="66"/>
  <c r="F151" i="66"/>
  <c r="E151" i="66"/>
  <c r="D151" i="66"/>
  <c r="B151" i="66"/>
  <c r="X150" i="66"/>
  <c r="H150" i="66"/>
  <c r="G150" i="66"/>
  <c r="F150" i="66"/>
  <c r="E150" i="66"/>
  <c r="D150" i="66"/>
  <c r="B150" i="66"/>
  <c r="X149" i="66"/>
  <c r="H149" i="66"/>
  <c r="G149" i="66"/>
  <c r="F149" i="66"/>
  <c r="E149" i="66"/>
  <c r="D149" i="66"/>
  <c r="B149" i="66"/>
  <c r="X148" i="66"/>
  <c r="H148" i="66"/>
  <c r="G148" i="66"/>
  <c r="F148" i="66"/>
  <c r="E148" i="66"/>
  <c r="D148" i="66"/>
  <c r="B148" i="66"/>
  <c r="X147" i="66"/>
  <c r="H147" i="66"/>
  <c r="G147" i="66"/>
  <c r="F147" i="66"/>
  <c r="E147" i="66"/>
  <c r="D147" i="66"/>
  <c r="B147" i="66"/>
  <c r="X146" i="66"/>
  <c r="H146" i="66"/>
  <c r="G146" i="66"/>
  <c r="F146" i="66"/>
  <c r="E146" i="66"/>
  <c r="D146" i="66"/>
  <c r="B146" i="66"/>
  <c r="X145" i="66"/>
  <c r="H145" i="66"/>
  <c r="G145" i="66"/>
  <c r="F145" i="66"/>
  <c r="E145" i="66"/>
  <c r="D145" i="66"/>
  <c r="B145" i="66"/>
  <c r="AZ40" i="66" s="1"/>
  <c r="X144" i="66"/>
  <c r="X143" i="66"/>
  <c r="AC142" i="66"/>
  <c r="AB142" i="66"/>
  <c r="AA142" i="66"/>
  <c r="Z142" i="66"/>
  <c r="Y142" i="66"/>
  <c r="X99" i="66"/>
  <c r="X98" i="66"/>
  <c r="X97" i="66"/>
  <c r="X96" i="66"/>
  <c r="X95" i="66"/>
  <c r="X94" i="66"/>
  <c r="X93" i="66"/>
  <c r="X92" i="66"/>
  <c r="X91" i="66"/>
  <c r="X90" i="66"/>
  <c r="X89" i="66"/>
  <c r="X88" i="66"/>
  <c r="X87" i="66"/>
  <c r="X86" i="66"/>
  <c r="X85" i="66"/>
  <c r="X84" i="66"/>
  <c r="X83" i="66"/>
  <c r="X82" i="66"/>
  <c r="X81" i="66"/>
  <c r="X80" i="66"/>
  <c r="X79" i="66"/>
  <c r="X78" i="66"/>
  <c r="X77" i="66"/>
  <c r="X76" i="66"/>
  <c r="AB69" i="66"/>
  <c r="AA69" i="66"/>
  <c r="Z69" i="66"/>
  <c r="Y69" i="66"/>
  <c r="X69" i="66"/>
  <c r="AB68" i="66"/>
  <c r="X68" i="66"/>
  <c r="AB67" i="66"/>
  <c r="AB66" i="66"/>
  <c r="X66" i="66"/>
  <c r="AB65" i="66"/>
  <c r="AB64" i="66"/>
  <c r="AA64" i="66"/>
  <c r="Y64" i="66"/>
  <c r="AK63" i="66"/>
  <c r="Y63" i="66"/>
  <c r="AK62" i="66"/>
  <c r="AA62" i="66"/>
  <c r="Y62" i="66"/>
  <c r="AK61" i="66"/>
  <c r="AA61" i="66"/>
  <c r="Y61" i="66"/>
  <c r="AK60" i="66"/>
  <c r="AA60" i="66"/>
  <c r="Y60" i="66"/>
  <c r="AK59" i="66"/>
  <c r="AA59" i="66"/>
  <c r="Y59" i="66"/>
  <c r="AK58" i="66"/>
  <c r="AZ58" i="66" s="1"/>
  <c r="AA58" i="66"/>
  <c r="Y58" i="66"/>
  <c r="AK57" i="66"/>
  <c r="AA57" i="66"/>
  <c r="Y57" i="66"/>
  <c r="AK56" i="66"/>
  <c r="AA56" i="66"/>
  <c r="Y56" i="66"/>
  <c r="AK55" i="66"/>
  <c r="AA55" i="66"/>
  <c r="Y55" i="66"/>
  <c r="AK54" i="66"/>
  <c r="AZ54" i="66" s="1"/>
  <c r="AA54" i="66"/>
  <c r="Y54" i="66"/>
  <c r="AK53" i="66"/>
  <c r="AA53" i="66"/>
  <c r="Y53" i="66"/>
  <c r="AK52" i="66"/>
  <c r="AA52" i="66"/>
  <c r="Y52" i="66"/>
  <c r="AK51" i="66"/>
  <c r="AA51" i="66"/>
  <c r="Y51" i="66"/>
  <c r="AK50" i="66"/>
  <c r="AA50" i="66"/>
  <c r="Y50" i="66"/>
  <c r="AK49" i="66"/>
  <c r="AA49" i="66"/>
  <c r="Y49" i="66"/>
  <c r="AK48" i="66"/>
  <c r="AA48" i="66"/>
  <c r="Y48" i="66"/>
  <c r="AK47" i="66"/>
  <c r="AA47" i="66"/>
  <c r="Y47" i="66"/>
  <c r="AK46" i="66"/>
  <c r="AA46" i="66"/>
  <c r="Y46" i="66"/>
  <c r="AK45" i="66"/>
  <c r="AA45" i="66"/>
  <c r="Y45" i="66"/>
  <c r="AK44" i="66"/>
  <c r="AA44" i="66"/>
  <c r="Y44" i="66"/>
  <c r="AK43" i="66"/>
  <c r="AA43" i="66"/>
  <c r="Y43" i="66"/>
  <c r="AK42" i="66"/>
  <c r="AA42" i="66"/>
  <c r="Y42" i="66"/>
  <c r="AK41" i="66"/>
  <c r="AA41" i="66"/>
  <c r="Y41" i="66"/>
  <c r="AK40" i="66"/>
  <c r="AV39" i="66"/>
  <c r="BA39" i="66" s="1"/>
  <c r="AU39" i="66"/>
  <c r="AZ39" i="66" s="1"/>
  <c r="AT39" i="66"/>
  <c r="AS39" i="66"/>
  <c r="AX39" i="66" s="1"/>
  <c r="AR39" i="66"/>
  <c r="AW39" i="66" s="1"/>
  <c r="AP39" i="66"/>
  <c r="AO39" i="66"/>
  <c r="AN39" i="66"/>
  <c r="AM39" i="66"/>
  <c r="AL39" i="66"/>
  <c r="AD32" i="66"/>
  <c r="AC32" i="66"/>
  <c r="AB32" i="66"/>
  <c r="AA32" i="66"/>
  <c r="Z32" i="66"/>
  <c r="X32" i="66"/>
  <c r="O32" i="66"/>
  <c r="N32" i="66"/>
  <c r="M32" i="66"/>
  <c r="L32" i="66"/>
  <c r="K32" i="66"/>
  <c r="I32" i="66"/>
  <c r="X31" i="66"/>
  <c r="AD31" i="66"/>
  <c r="G31" i="66"/>
  <c r="G167" i="66" s="1"/>
  <c r="M31" i="66"/>
  <c r="E31" i="66"/>
  <c r="D31" i="66"/>
  <c r="K31" i="66" s="1"/>
  <c r="AD30" i="66"/>
  <c r="AC30" i="66"/>
  <c r="AB30" i="66"/>
  <c r="AA30" i="66"/>
  <c r="Z30" i="66"/>
  <c r="X30" i="66"/>
  <c r="R30" i="66"/>
  <c r="S30" i="66" s="1"/>
  <c r="O30" i="66"/>
  <c r="N30" i="66"/>
  <c r="M30" i="66"/>
  <c r="L30" i="66"/>
  <c r="K30" i="66"/>
  <c r="I30" i="66"/>
  <c r="AD29" i="66"/>
  <c r="AC29" i="66"/>
  <c r="AB29" i="66"/>
  <c r="AA29" i="66"/>
  <c r="Z29" i="66"/>
  <c r="X29" i="66"/>
  <c r="R29" i="66"/>
  <c r="S29" i="66" s="1"/>
  <c r="O29" i="66"/>
  <c r="N29" i="66"/>
  <c r="M29" i="66"/>
  <c r="L29" i="66"/>
  <c r="K29" i="66"/>
  <c r="I29" i="66"/>
  <c r="AD28" i="66"/>
  <c r="AC28" i="66"/>
  <c r="AB28" i="66"/>
  <c r="AA28" i="66"/>
  <c r="Z28" i="66"/>
  <c r="X28" i="66"/>
  <c r="R28" i="66"/>
  <c r="S28" i="66" s="1"/>
  <c r="O28" i="66"/>
  <c r="AP59" i="66" s="1"/>
  <c r="N28" i="66"/>
  <c r="M28" i="66"/>
  <c r="L28" i="66"/>
  <c r="AM59" i="66" s="1"/>
  <c r="K28" i="66"/>
  <c r="I28" i="66"/>
  <c r="AH27" i="66"/>
  <c r="P30" i="66" s="1"/>
  <c r="AD27" i="66"/>
  <c r="AC27" i="66"/>
  <c r="AB27" i="66"/>
  <c r="AA27" i="66"/>
  <c r="Z27" i="66"/>
  <c r="X27" i="66"/>
  <c r="R27" i="66"/>
  <c r="S27" i="66" s="1"/>
  <c r="O27" i="66"/>
  <c r="N27" i="66"/>
  <c r="AO58" i="66" s="1"/>
  <c r="M27" i="66"/>
  <c r="L27" i="66"/>
  <c r="K27" i="66"/>
  <c r="I27" i="66"/>
  <c r="AH26" i="66"/>
  <c r="AD26" i="66"/>
  <c r="AC26" i="66"/>
  <c r="AB26" i="66"/>
  <c r="AA26" i="66"/>
  <c r="Z26" i="66"/>
  <c r="X26" i="66"/>
  <c r="R26" i="66"/>
  <c r="S26" i="66" s="1"/>
  <c r="P26" i="66"/>
  <c r="O26" i="66"/>
  <c r="N26" i="66"/>
  <c r="AO57" i="66" s="1"/>
  <c r="M26" i="66"/>
  <c r="L26" i="66"/>
  <c r="K26" i="66"/>
  <c r="I26" i="66"/>
  <c r="AH25" i="66"/>
  <c r="P28" i="66" s="1"/>
  <c r="AD25" i="66"/>
  <c r="AC25" i="66"/>
  <c r="AB25" i="66"/>
  <c r="AA25" i="66"/>
  <c r="Z25" i="66"/>
  <c r="X25" i="66"/>
  <c r="R25" i="66"/>
  <c r="S25" i="66" s="1"/>
  <c r="P25" i="66"/>
  <c r="O25" i="66"/>
  <c r="N25" i="66"/>
  <c r="M25" i="66"/>
  <c r="L25" i="66"/>
  <c r="AM56" i="66" s="1"/>
  <c r="K25" i="66"/>
  <c r="I25" i="66"/>
  <c r="AH24" i="66"/>
  <c r="P29" i="66" s="1"/>
  <c r="AD24" i="66"/>
  <c r="AC24" i="66"/>
  <c r="AB24" i="66"/>
  <c r="AA24" i="66"/>
  <c r="Z24" i="66"/>
  <c r="X24" i="66"/>
  <c r="R24" i="66"/>
  <c r="O24" i="66"/>
  <c r="N24" i="66"/>
  <c r="M24" i="66"/>
  <c r="L24" i="66"/>
  <c r="K24" i="66"/>
  <c r="I24" i="66"/>
  <c r="AH23" i="66"/>
  <c r="P24" i="66" s="1"/>
  <c r="AD23" i="66"/>
  <c r="AC23" i="66"/>
  <c r="AB23" i="66"/>
  <c r="AA23" i="66"/>
  <c r="Z23" i="66"/>
  <c r="X23" i="66"/>
  <c r="R23" i="66"/>
  <c r="S23" i="66" s="1"/>
  <c r="O23" i="66"/>
  <c r="N23" i="66"/>
  <c r="M23" i="66"/>
  <c r="L23" i="66"/>
  <c r="K23" i="66"/>
  <c r="I23" i="66"/>
  <c r="AH22" i="66"/>
  <c r="P23" i="66" s="1"/>
  <c r="AD22" i="66"/>
  <c r="AC22" i="66"/>
  <c r="AB22" i="66"/>
  <c r="AA22" i="66"/>
  <c r="Z22" i="66"/>
  <c r="X22" i="66"/>
  <c r="R22" i="66"/>
  <c r="S22" i="66" s="1"/>
  <c r="P22" i="66"/>
  <c r="O22" i="66"/>
  <c r="N22" i="66"/>
  <c r="M22" i="66"/>
  <c r="L22" i="66"/>
  <c r="K22" i="66"/>
  <c r="I22" i="66"/>
  <c r="AH21" i="66"/>
  <c r="AD21" i="66"/>
  <c r="AC21" i="66"/>
  <c r="AB21" i="66"/>
  <c r="AA21" i="66"/>
  <c r="Z21" i="66"/>
  <c r="X21" i="66"/>
  <c r="R21" i="66"/>
  <c r="S21" i="66" s="1"/>
  <c r="P21" i="66"/>
  <c r="O21" i="66"/>
  <c r="N21" i="66"/>
  <c r="M21" i="66"/>
  <c r="AN52" i="66" s="1"/>
  <c r="L21" i="66"/>
  <c r="K21" i="66"/>
  <c r="AL52" i="66" s="1"/>
  <c r="I21" i="66"/>
  <c r="AH20" i="66"/>
  <c r="AD20" i="66"/>
  <c r="AC20" i="66"/>
  <c r="AB20" i="66"/>
  <c r="AA20" i="66"/>
  <c r="Z20" i="66"/>
  <c r="X20" i="66"/>
  <c r="R20" i="66"/>
  <c r="P20" i="66"/>
  <c r="O20" i="66"/>
  <c r="AP51" i="66" s="1"/>
  <c r="N20" i="66"/>
  <c r="M20" i="66"/>
  <c r="L20" i="66"/>
  <c r="AM51" i="66" s="1"/>
  <c r="K20" i="66"/>
  <c r="AL51" i="66" s="1"/>
  <c r="I20" i="66"/>
  <c r="AH19" i="66"/>
  <c r="AD19" i="66"/>
  <c r="AC19" i="66"/>
  <c r="AB19" i="66"/>
  <c r="AA19" i="66"/>
  <c r="Z19" i="66"/>
  <c r="X19" i="66"/>
  <c r="R19" i="66"/>
  <c r="S19" i="66" s="1"/>
  <c r="P19" i="66"/>
  <c r="O19" i="66"/>
  <c r="N19" i="66"/>
  <c r="M19" i="66"/>
  <c r="L19" i="66"/>
  <c r="K19" i="66"/>
  <c r="I19" i="66"/>
  <c r="AH18" i="66"/>
  <c r="AD18" i="66"/>
  <c r="AC18" i="66"/>
  <c r="AB18" i="66"/>
  <c r="AA18" i="66"/>
  <c r="Z18" i="66"/>
  <c r="X18" i="66"/>
  <c r="R18" i="66"/>
  <c r="S18" i="66" s="1"/>
  <c r="P18" i="66"/>
  <c r="O18" i="66"/>
  <c r="N18" i="66"/>
  <c r="M18" i="66"/>
  <c r="L18" i="66"/>
  <c r="AM49" i="66" s="1"/>
  <c r="K18" i="66"/>
  <c r="I18" i="66"/>
  <c r="AH17" i="66"/>
  <c r="AD17" i="66"/>
  <c r="AC17" i="66"/>
  <c r="AB17" i="66"/>
  <c r="AA17" i="66"/>
  <c r="Z17" i="66"/>
  <c r="X17" i="66"/>
  <c r="R17" i="66"/>
  <c r="P17" i="66"/>
  <c r="O17" i="66"/>
  <c r="AP48" i="66" s="1"/>
  <c r="N17" i="66"/>
  <c r="M17" i="66"/>
  <c r="AN48" i="66" s="1"/>
  <c r="L17" i="66"/>
  <c r="AM48" i="66" s="1"/>
  <c r="K17" i="66"/>
  <c r="AL48" i="66" s="1"/>
  <c r="I17" i="66"/>
  <c r="AH16" i="66"/>
  <c r="AD16" i="66"/>
  <c r="AC16" i="66"/>
  <c r="AB16" i="66"/>
  <c r="AA16" i="66"/>
  <c r="Z16" i="66"/>
  <c r="X16" i="66"/>
  <c r="R16" i="66"/>
  <c r="S16" i="66" s="1"/>
  <c r="P16" i="66"/>
  <c r="O16" i="66"/>
  <c r="N16" i="66"/>
  <c r="M16" i="66"/>
  <c r="L16" i="66"/>
  <c r="K16" i="66"/>
  <c r="I16" i="66"/>
  <c r="AH15" i="66"/>
  <c r="AD15" i="66"/>
  <c r="AC15" i="66"/>
  <c r="AB15" i="66"/>
  <c r="AA15" i="66"/>
  <c r="Z15" i="66"/>
  <c r="X15" i="66"/>
  <c r="R15" i="66"/>
  <c r="S15" i="66" s="1"/>
  <c r="P15" i="66"/>
  <c r="O15" i="66"/>
  <c r="N15" i="66"/>
  <c r="M15" i="66"/>
  <c r="L15" i="66"/>
  <c r="K15" i="66"/>
  <c r="I15" i="66"/>
  <c r="AH14" i="66"/>
  <c r="AD14" i="66"/>
  <c r="AC14" i="66"/>
  <c r="AB14" i="66"/>
  <c r="AA14" i="66"/>
  <c r="Z14" i="66"/>
  <c r="X14" i="66"/>
  <c r="R14" i="66"/>
  <c r="P14" i="66"/>
  <c r="O14" i="66"/>
  <c r="N14" i="66"/>
  <c r="M14" i="66"/>
  <c r="L14" i="66"/>
  <c r="K14" i="66"/>
  <c r="I14" i="66"/>
  <c r="AH13" i="66"/>
  <c r="AD13" i="66"/>
  <c r="AC13" i="66"/>
  <c r="AB13" i="66"/>
  <c r="AA13" i="66"/>
  <c r="Z13" i="66"/>
  <c r="X13" i="66"/>
  <c r="R13" i="66"/>
  <c r="S13" i="66" s="1"/>
  <c r="P13" i="66"/>
  <c r="O13" i="66"/>
  <c r="AP44" i="66" s="1"/>
  <c r="N13" i="66"/>
  <c r="M13" i="66"/>
  <c r="AN44" i="66" s="1"/>
  <c r="L13" i="66"/>
  <c r="AM44" i="66" s="1"/>
  <c r="K13" i="66"/>
  <c r="AL44" i="66" s="1"/>
  <c r="I13" i="66"/>
  <c r="AH12" i="66"/>
  <c r="AD12" i="66"/>
  <c r="AC12" i="66"/>
  <c r="AB12" i="66"/>
  <c r="AA12" i="66"/>
  <c r="Z12" i="66"/>
  <c r="X12" i="66"/>
  <c r="R12" i="66"/>
  <c r="AQ43" i="66" s="1"/>
  <c r="P12" i="66"/>
  <c r="O12" i="66"/>
  <c r="N12" i="66"/>
  <c r="AO43" i="66" s="1"/>
  <c r="M12" i="66"/>
  <c r="L12" i="66"/>
  <c r="AM43" i="66" s="1"/>
  <c r="K12" i="66"/>
  <c r="AL43" i="66" s="1"/>
  <c r="I12" i="66"/>
  <c r="AH11" i="66"/>
  <c r="AD11" i="66"/>
  <c r="AC11" i="66"/>
  <c r="AB11" i="66"/>
  <c r="AA11" i="66"/>
  <c r="Z11" i="66"/>
  <c r="X11" i="66"/>
  <c r="R11" i="66"/>
  <c r="S11" i="66" s="1"/>
  <c r="P11" i="66"/>
  <c r="O11" i="66"/>
  <c r="N11" i="66"/>
  <c r="M11" i="66"/>
  <c r="L11" i="66"/>
  <c r="K11" i="66"/>
  <c r="I11" i="66"/>
  <c r="AH10" i="66"/>
  <c r="P10" i="66" s="1"/>
  <c r="AD10" i="66"/>
  <c r="AC10" i="66"/>
  <c r="AB10" i="66"/>
  <c r="AA10" i="66"/>
  <c r="Z10" i="66"/>
  <c r="X10" i="66"/>
  <c r="R10" i="66"/>
  <c r="S10" i="66" s="1"/>
  <c r="O10" i="66"/>
  <c r="N10" i="66"/>
  <c r="AO41" i="66" s="1"/>
  <c r="M10" i="66"/>
  <c r="L10" i="66"/>
  <c r="K10" i="66"/>
  <c r="I10" i="66"/>
  <c r="AH9" i="66"/>
  <c r="AD9" i="66"/>
  <c r="AC9" i="66"/>
  <c r="AB9" i="66"/>
  <c r="AA9" i="66"/>
  <c r="Z9" i="66"/>
  <c r="X9" i="66"/>
  <c r="R9" i="66"/>
  <c r="P9" i="66"/>
  <c r="O9" i="66"/>
  <c r="N9" i="66"/>
  <c r="M9" i="66"/>
  <c r="L9" i="66"/>
  <c r="AM40" i="66" s="1"/>
  <c r="K9" i="66"/>
  <c r="I9" i="66"/>
  <c r="AD8" i="66"/>
  <c r="AC8" i="66"/>
  <c r="AB8" i="66"/>
  <c r="AA8" i="66"/>
  <c r="Z8" i="66"/>
  <c r="Y4" i="66"/>
  <c r="X150" i="67" l="1"/>
  <c r="AD150" i="67" s="1"/>
  <c r="B185" i="67"/>
  <c r="X185" i="67" s="1"/>
  <c r="AD185" i="67" s="1"/>
  <c r="X153" i="67"/>
  <c r="AD153" i="67" s="1"/>
  <c r="B188" i="67"/>
  <c r="X188" i="67" s="1"/>
  <c r="AD188" i="67" s="1"/>
  <c r="AY63" i="67"/>
  <c r="AZ47" i="67"/>
  <c r="AU48" i="67"/>
  <c r="AW52" i="67"/>
  <c r="AY58" i="67"/>
  <c r="AY52" i="67"/>
  <c r="AW55" i="67"/>
  <c r="X163" i="67"/>
  <c r="AD163" i="67" s="1"/>
  <c r="B198" i="67"/>
  <c r="X198" i="67" s="1"/>
  <c r="AD198" i="67" s="1"/>
  <c r="X166" i="67"/>
  <c r="AD166" i="67" s="1"/>
  <c r="B201" i="67"/>
  <c r="X201" i="67" s="1"/>
  <c r="AD201" i="67" s="1"/>
  <c r="AX40" i="67"/>
  <c r="BB40" i="67"/>
  <c r="BE40" i="67"/>
  <c r="AV40" i="67"/>
  <c r="BF40" i="67"/>
  <c r="AR40" i="67"/>
  <c r="AY40" i="67"/>
  <c r="AU40" i="67"/>
  <c r="AT42" i="67"/>
  <c r="AS43" i="67"/>
  <c r="AS44" i="67"/>
  <c r="AS45" i="67"/>
  <c r="AY55" i="67"/>
  <c r="AU56" i="67"/>
  <c r="AY61" i="67"/>
  <c r="AX46" i="67"/>
  <c r="AT64" i="67"/>
  <c r="S30" i="67"/>
  <c r="T30" i="67" s="1"/>
  <c r="AQ61" i="67"/>
  <c r="AW54" i="67"/>
  <c r="AY54" i="67"/>
  <c r="AU54" i="67"/>
  <c r="AW61" i="67"/>
  <c r="AT47" i="67"/>
  <c r="X156" i="67"/>
  <c r="AD156" i="67" s="1"/>
  <c r="B191" i="67"/>
  <c r="X191" i="67" s="1"/>
  <c r="AD191" i="67" s="1"/>
  <c r="X159" i="67"/>
  <c r="AD159" i="67" s="1"/>
  <c r="B194" i="67"/>
  <c r="X194" i="67" s="1"/>
  <c r="AD194" i="67" s="1"/>
  <c r="AY56" i="67"/>
  <c r="AY59" i="67"/>
  <c r="AN40" i="67"/>
  <c r="AZ42" i="67"/>
  <c r="AX45" i="67"/>
  <c r="BA48" i="67"/>
  <c r="X158" i="67"/>
  <c r="AD158" i="67" s="1"/>
  <c r="B193" i="67"/>
  <c r="X193" i="67" s="1"/>
  <c r="AD193" i="67" s="1"/>
  <c r="AW58" i="67"/>
  <c r="AO52" i="67"/>
  <c r="AM54" i="67"/>
  <c r="AQ54" i="67"/>
  <c r="AO55" i="67"/>
  <c r="AS41" i="67"/>
  <c r="AU52" i="67"/>
  <c r="AQ63" i="67"/>
  <c r="AS42" i="67"/>
  <c r="AT46" i="67"/>
  <c r="AV48" i="67"/>
  <c r="AS63" i="67"/>
  <c r="AZ41" i="67"/>
  <c r="X148" i="67"/>
  <c r="AD148" i="67" s="1"/>
  <c r="B183" i="67"/>
  <c r="X183" i="67" s="1"/>
  <c r="AD183" i="67" s="1"/>
  <c r="AX44" i="67"/>
  <c r="AZ45" i="67"/>
  <c r="X152" i="67"/>
  <c r="AD152" i="67" s="1"/>
  <c r="B187" i="67"/>
  <c r="X187" i="67" s="1"/>
  <c r="AD187" i="67" s="1"/>
  <c r="X154" i="67"/>
  <c r="AD154" i="67" s="1"/>
  <c r="B189" i="67"/>
  <c r="X189" i="67" s="1"/>
  <c r="AD189" i="67" s="1"/>
  <c r="X157" i="67"/>
  <c r="AD157" i="67" s="1"/>
  <c r="B192" i="67"/>
  <c r="X192" i="67" s="1"/>
  <c r="AD192" i="67" s="1"/>
  <c r="AW53" i="67"/>
  <c r="X161" i="67"/>
  <c r="AD161" i="67" s="1"/>
  <c r="B196" i="67"/>
  <c r="X196" i="67" s="1"/>
  <c r="AD196" i="67" s="1"/>
  <c r="AW57" i="67"/>
  <c r="X164" i="67"/>
  <c r="AD164" i="67" s="1"/>
  <c r="B199" i="67"/>
  <c r="X199" i="67" s="1"/>
  <c r="AD199" i="67" s="1"/>
  <c r="AW60" i="67"/>
  <c r="X167" i="67"/>
  <c r="AD167" i="67" s="1"/>
  <c r="B202" i="67"/>
  <c r="X202" i="67" s="1"/>
  <c r="AD202" i="67" s="1"/>
  <c r="BB44" i="67"/>
  <c r="AQ40" i="67"/>
  <c r="BC41" i="67"/>
  <c r="AT44" i="67"/>
  <c r="AS46" i="67"/>
  <c r="X146" i="67"/>
  <c r="AD146" i="67" s="1"/>
  <c r="B181" i="67"/>
  <c r="X181" i="67" s="1"/>
  <c r="AD181" i="67" s="1"/>
  <c r="X149" i="67"/>
  <c r="AD149" i="67" s="1"/>
  <c r="B184" i="67"/>
  <c r="X184" i="67" s="1"/>
  <c r="AD184" i="67" s="1"/>
  <c r="AZ46" i="67"/>
  <c r="AY51" i="67"/>
  <c r="X162" i="67"/>
  <c r="AD162" i="67" s="1"/>
  <c r="B197" i="67"/>
  <c r="X197" i="67" s="1"/>
  <c r="AD197" i="67" s="1"/>
  <c r="X165" i="67"/>
  <c r="AD165" i="67" s="1"/>
  <c r="B200" i="67"/>
  <c r="X200" i="67" s="1"/>
  <c r="AD200" i="67" s="1"/>
  <c r="AM53" i="67"/>
  <c r="AT41" i="67"/>
  <c r="AS47" i="67"/>
  <c r="AZ49" i="67"/>
  <c r="AY50" i="67"/>
  <c r="AU58" i="67"/>
  <c r="AU60" i="67"/>
  <c r="AT45" i="67"/>
  <c r="B180" i="67"/>
  <c r="X145" i="67"/>
  <c r="AD145" i="67" s="1"/>
  <c r="X147" i="67"/>
  <c r="AD147" i="67" s="1"/>
  <c r="B182" i="67"/>
  <c r="X182" i="67" s="1"/>
  <c r="AD182" i="67" s="1"/>
  <c r="AX43" i="67"/>
  <c r="X151" i="67"/>
  <c r="AD151" i="67" s="1"/>
  <c r="B186" i="67"/>
  <c r="X186" i="67" s="1"/>
  <c r="AD186" i="67" s="1"/>
  <c r="AX47" i="67"/>
  <c r="X155" i="67"/>
  <c r="AD155" i="67" s="1"/>
  <c r="B190" i="67"/>
  <c r="X190" i="67" s="1"/>
  <c r="AD190" i="67" s="1"/>
  <c r="AY53" i="67"/>
  <c r="X160" i="67"/>
  <c r="AD160" i="67" s="1"/>
  <c r="B195" i="67"/>
  <c r="X195" i="67" s="1"/>
  <c r="AD195" i="67" s="1"/>
  <c r="AW56" i="67"/>
  <c r="AY57" i="67"/>
  <c r="AW59" i="67"/>
  <c r="AY60" i="67"/>
  <c r="X168" i="67"/>
  <c r="AD168" i="67" s="1"/>
  <c r="B203" i="67"/>
  <c r="X203" i="67" s="1"/>
  <c r="AD203" i="67" s="1"/>
  <c r="BE42" i="67"/>
  <c r="BC57" i="67"/>
  <c r="BE56" i="67"/>
  <c r="BB42" i="67"/>
  <c r="BD41" i="67"/>
  <c r="AN42" i="66"/>
  <c r="AN46" i="66"/>
  <c r="AM41" i="66"/>
  <c r="AN45" i="66"/>
  <c r="AQ45" i="66"/>
  <c r="AO50" i="66"/>
  <c r="P27" i="66"/>
  <c r="AN41" i="66"/>
  <c r="AL42" i="66"/>
  <c r="AO49" i="66"/>
  <c r="AL50" i="66"/>
  <c r="E167" i="66"/>
  <c r="AX62" i="66" s="1"/>
  <c r="AX42" i="66"/>
  <c r="AU54" i="66"/>
  <c r="AT59" i="66"/>
  <c r="S29" i="67"/>
  <c r="T29" i="67" s="1"/>
  <c r="Z96" i="67" s="1"/>
  <c r="P23" i="67"/>
  <c r="T15" i="67"/>
  <c r="P24" i="67"/>
  <c r="P28" i="67"/>
  <c r="T25" i="66"/>
  <c r="AT41" i="66"/>
  <c r="T10" i="67"/>
  <c r="T18" i="67"/>
  <c r="Y84" i="67"/>
  <c r="BE64" i="67"/>
  <c r="Z76" i="67"/>
  <c r="Y94" i="67"/>
  <c r="Z98" i="67"/>
  <c r="BB64" i="67"/>
  <c r="Z92" i="67"/>
  <c r="X4" i="67"/>
  <c r="Z70" i="67" s="1"/>
  <c r="Y78" i="67"/>
  <c r="Z82" i="67"/>
  <c r="N31" i="67"/>
  <c r="AO62" i="67" s="1"/>
  <c r="T16" i="67"/>
  <c r="T17" i="67"/>
  <c r="AQ59" i="67"/>
  <c r="S20" i="67"/>
  <c r="T20" i="67" s="1"/>
  <c r="S21" i="67"/>
  <c r="T21" i="67" s="1"/>
  <c r="Y76" i="67"/>
  <c r="Y92" i="67"/>
  <c r="T12" i="67"/>
  <c r="T13" i="67"/>
  <c r="T14" i="67"/>
  <c r="T28" i="67"/>
  <c r="Z84" i="67"/>
  <c r="Y86" i="67"/>
  <c r="Z90" i="67"/>
  <c r="S9" i="67"/>
  <c r="T9" i="67" s="1"/>
  <c r="T11" i="67"/>
  <c r="T19" i="67"/>
  <c r="S24" i="67"/>
  <c r="T24" i="67" s="1"/>
  <c r="S25" i="67"/>
  <c r="T25" i="67" s="1"/>
  <c r="AQ50" i="67"/>
  <c r="AR64" i="67"/>
  <c r="AU61" i="67"/>
  <c r="AB31" i="67"/>
  <c r="AT43" i="67"/>
  <c r="AS49" i="67"/>
  <c r="S22" i="67"/>
  <c r="T22" i="67" s="1"/>
  <c r="AQ53" i="67"/>
  <c r="AQ57" i="67"/>
  <c r="S26" i="67"/>
  <c r="T26" i="67" s="1"/>
  <c r="AW62" i="67"/>
  <c r="Z31" i="67"/>
  <c r="K31" i="67"/>
  <c r="AL62" i="67" s="1"/>
  <c r="AV62" i="67"/>
  <c r="AD31" i="67"/>
  <c r="I31" i="67"/>
  <c r="O31" i="67"/>
  <c r="AX49" i="67"/>
  <c r="AT49" i="67"/>
  <c r="AP49" i="67"/>
  <c r="AL49" i="67"/>
  <c r="AW49" i="67"/>
  <c r="AR49" i="67"/>
  <c r="AM49" i="67"/>
  <c r="AY49" i="67"/>
  <c r="AQ49" i="67"/>
  <c r="BA49" i="67"/>
  <c r="AU49" i="67"/>
  <c r="AN49" i="67"/>
  <c r="AV49" i="67"/>
  <c r="AO49" i="67"/>
  <c r="AX62" i="67"/>
  <c r="AS62" i="67"/>
  <c r="L31" i="67"/>
  <c r="AM62" i="67" s="1"/>
  <c r="AA63" i="67"/>
  <c r="AX50" i="67"/>
  <c r="AT50" i="67"/>
  <c r="AP50" i="67"/>
  <c r="AL50" i="67"/>
  <c r="AW50" i="67"/>
  <c r="AR50" i="67"/>
  <c r="AM50" i="67"/>
  <c r="AS50" i="67"/>
  <c r="AZ50" i="67"/>
  <c r="AY64" i="67"/>
  <c r="AU64" i="67"/>
  <c r="AQ64" i="67"/>
  <c r="AM64" i="67"/>
  <c r="BA64" i="67"/>
  <c r="AW64" i="67"/>
  <c r="AS64" i="67"/>
  <c r="AO64" i="67"/>
  <c r="Z99" i="67"/>
  <c r="Z97" i="67"/>
  <c r="Z95" i="67"/>
  <c r="Z93" i="67"/>
  <c r="Z91" i="67"/>
  <c r="Z89" i="67"/>
  <c r="Z87" i="67"/>
  <c r="Z85" i="67"/>
  <c r="Z83" i="67"/>
  <c r="Z81" i="67"/>
  <c r="Z79" i="67"/>
  <c r="Z77" i="67"/>
  <c r="AX64" i="67"/>
  <c r="AP64" i="67"/>
  <c r="AV64" i="67"/>
  <c r="AN64" i="67"/>
  <c r="AT62" i="67"/>
  <c r="AY62" i="67"/>
  <c r="AO40" i="67"/>
  <c r="AS40" i="67"/>
  <c r="AW40" i="67"/>
  <c r="BA40" i="67"/>
  <c r="AY41" i="67"/>
  <c r="AU41" i="67"/>
  <c r="AQ41" i="67"/>
  <c r="AM41" i="67"/>
  <c r="AP41" i="67"/>
  <c r="AV41" i="67"/>
  <c r="BA41" i="67"/>
  <c r="AY42" i="67"/>
  <c r="AU42" i="67"/>
  <c r="AQ42" i="67"/>
  <c r="AM42" i="67"/>
  <c r="AP42" i="67"/>
  <c r="AV42" i="67"/>
  <c r="BA42" i="67"/>
  <c r="AY43" i="67"/>
  <c r="AU43" i="67"/>
  <c r="AQ43" i="67"/>
  <c r="AM43" i="67"/>
  <c r="AP43" i="67"/>
  <c r="AV43" i="67"/>
  <c r="BA43" i="67"/>
  <c r="AY44" i="67"/>
  <c r="AU44" i="67"/>
  <c r="AQ44" i="67"/>
  <c r="AM44" i="67"/>
  <c r="AP44" i="67"/>
  <c r="AV44" i="67"/>
  <c r="BA44" i="67"/>
  <c r="AY45" i="67"/>
  <c r="AU45" i="67"/>
  <c r="AQ45" i="67"/>
  <c r="AM45" i="67"/>
  <c r="AP45" i="67"/>
  <c r="AV45" i="67"/>
  <c r="BA45" i="67"/>
  <c r="AY46" i="67"/>
  <c r="AU46" i="67"/>
  <c r="AQ46" i="67"/>
  <c r="AM46" i="67"/>
  <c r="AP46" i="67"/>
  <c r="AV46" i="67"/>
  <c r="BA46" i="67"/>
  <c r="AY47" i="67"/>
  <c r="AU47" i="67"/>
  <c r="AQ47" i="67"/>
  <c r="AM47" i="67"/>
  <c r="AP47" i="67"/>
  <c r="AV47" i="67"/>
  <c r="BA47" i="67"/>
  <c r="AX48" i="67"/>
  <c r="AT48" i="67"/>
  <c r="AP48" i="67"/>
  <c r="AW48" i="67"/>
  <c r="AR48" i="67"/>
  <c r="AM48" i="67"/>
  <c r="AQ48" i="67"/>
  <c r="AY48" i="67"/>
  <c r="AN50" i="67"/>
  <c r="AU50" i="67"/>
  <c r="BA50" i="67"/>
  <c r="AZ51" i="67"/>
  <c r="AV51" i="67"/>
  <c r="AR51" i="67"/>
  <c r="AX51" i="67"/>
  <c r="AT51" i="67"/>
  <c r="AP51" i="67"/>
  <c r="AL51" i="67"/>
  <c r="BA51" i="67"/>
  <c r="AS51" i="67"/>
  <c r="AM51" i="67"/>
  <c r="AU51" i="67"/>
  <c r="AU53" i="67"/>
  <c r="AU55" i="67"/>
  <c r="AU57" i="67"/>
  <c r="AU59" i="67"/>
  <c r="AZ64" i="67"/>
  <c r="Z80" i="67"/>
  <c r="Y82" i="67"/>
  <c r="Z88" i="67"/>
  <c r="Y90" i="67"/>
  <c r="Y98" i="67"/>
  <c r="Z4" i="67"/>
  <c r="S23" i="67"/>
  <c r="T23" i="67" s="1"/>
  <c r="S27" i="67"/>
  <c r="T27" i="67" s="1"/>
  <c r="AZ62" i="67"/>
  <c r="AU62" i="67"/>
  <c r="AL40" i="67"/>
  <c r="AP40" i="67"/>
  <c r="AT40" i="67"/>
  <c r="AL41" i="67"/>
  <c r="AR41" i="67"/>
  <c r="AW41" i="67"/>
  <c r="AL42" i="67"/>
  <c r="AR42" i="67"/>
  <c r="AW42" i="67"/>
  <c r="AL43" i="67"/>
  <c r="AR43" i="67"/>
  <c r="AW43" i="67"/>
  <c r="AL44" i="67"/>
  <c r="AR44" i="67"/>
  <c r="AW44" i="67"/>
  <c r="AL45" i="67"/>
  <c r="AR45" i="67"/>
  <c r="AW45" i="67"/>
  <c r="AL46" i="67"/>
  <c r="AR46" i="67"/>
  <c r="AW46" i="67"/>
  <c r="AL47" i="67"/>
  <c r="AR47" i="67"/>
  <c r="AW47" i="67"/>
  <c r="AL48" i="67"/>
  <c r="AS48" i="67"/>
  <c r="AZ48" i="67"/>
  <c r="AO50" i="67"/>
  <c r="AV50" i="67"/>
  <c r="AN51" i="67"/>
  <c r="AW51" i="67"/>
  <c r="AZ63" i="67"/>
  <c r="AV63" i="67"/>
  <c r="AR63" i="67"/>
  <c r="AN63" i="67"/>
  <c r="AX63" i="67"/>
  <c r="AT63" i="67"/>
  <c r="AP63" i="67"/>
  <c r="AL63" i="67"/>
  <c r="AW63" i="67"/>
  <c r="AO63" i="67"/>
  <c r="AU63" i="67"/>
  <c r="AM63" i="67"/>
  <c r="BA63" i="67"/>
  <c r="AL64" i="67"/>
  <c r="Z78" i="67"/>
  <c r="Y80" i="67"/>
  <c r="Z86" i="67"/>
  <c r="Y88" i="67"/>
  <c r="Z94" i="67"/>
  <c r="Y96" i="67"/>
  <c r="AZ52" i="67"/>
  <c r="AV52" i="67"/>
  <c r="AR52" i="67"/>
  <c r="AN52" i="67"/>
  <c r="AX52" i="67"/>
  <c r="AT52" i="67"/>
  <c r="AP52" i="67"/>
  <c r="AL52" i="67"/>
  <c r="AS52" i="67"/>
  <c r="BA52" i="67"/>
  <c r="AZ53" i="67"/>
  <c r="AV53" i="67"/>
  <c r="AR53" i="67"/>
  <c r="AN53" i="67"/>
  <c r="AX53" i="67"/>
  <c r="AT53" i="67"/>
  <c r="AP53" i="67"/>
  <c r="AL53" i="67"/>
  <c r="AS53" i="67"/>
  <c r="BA53" i="67"/>
  <c r="AZ54" i="67"/>
  <c r="AV54" i="67"/>
  <c r="AR54" i="67"/>
  <c r="AN54" i="67"/>
  <c r="AX54" i="67"/>
  <c r="AT54" i="67"/>
  <c r="AP54" i="67"/>
  <c r="AL54" i="67"/>
  <c r="AS54" i="67"/>
  <c r="BA54" i="67"/>
  <c r="AZ55" i="67"/>
  <c r="AV55" i="67"/>
  <c r="AR55" i="67"/>
  <c r="AN55" i="67"/>
  <c r="AX55" i="67"/>
  <c r="AT55" i="67"/>
  <c r="AP55" i="67"/>
  <c r="AL55" i="67"/>
  <c r="AS55" i="67"/>
  <c r="BA55" i="67"/>
  <c r="AZ56" i="67"/>
  <c r="AV56" i="67"/>
  <c r="AR56" i="67"/>
  <c r="AN56" i="67"/>
  <c r="AX56" i="67"/>
  <c r="AT56" i="67"/>
  <c r="AP56" i="67"/>
  <c r="AL56" i="67"/>
  <c r="AS56" i="67"/>
  <c r="BA56" i="67"/>
  <c r="AZ57" i="67"/>
  <c r="AV57" i="67"/>
  <c r="AR57" i="67"/>
  <c r="AN57" i="67"/>
  <c r="AX57" i="67"/>
  <c r="AT57" i="67"/>
  <c r="AP57" i="67"/>
  <c r="AL57" i="67"/>
  <c r="AS57" i="67"/>
  <c r="BA57" i="67"/>
  <c r="AZ58" i="67"/>
  <c r="AV58" i="67"/>
  <c r="AR58" i="67"/>
  <c r="AN58" i="67"/>
  <c r="AX58" i="67"/>
  <c r="AT58" i="67"/>
  <c r="AP58" i="67"/>
  <c r="AL58" i="67"/>
  <c r="AS58" i="67"/>
  <c r="BA58" i="67"/>
  <c r="AZ59" i="67"/>
  <c r="AV59" i="67"/>
  <c r="AR59" i="67"/>
  <c r="AN59" i="67"/>
  <c r="AX59" i="67"/>
  <c r="AT59" i="67"/>
  <c r="AP59" i="67"/>
  <c r="AL59" i="67"/>
  <c r="AS59" i="67"/>
  <c r="BA59" i="67"/>
  <c r="AZ60" i="67"/>
  <c r="AV60" i="67"/>
  <c r="AR60" i="67"/>
  <c r="AN60" i="67"/>
  <c r="AX60" i="67"/>
  <c r="AT60" i="67"/>
  <c r="AP60" i="67"/>
  <c r="AL60" i="67"/>
  <c r="AS60" i="67"/>
  <c r="BA60" i="67"/>
  <c r="AZ61" i="67"/>
  <c r="AV61" i="67"/>
  <c r="AR61" i="67"/>
  <c r="AN61" i="67"/>
  <c r="AX61" i="67"/>
  <c r="AT61" i="67"/>
  <c r="AP61" i="67"/>
  <c r="AL61" i="67"/>
  <c r="AS61" i="67"/>
  <c r="BA61" i="67"/>
  <c r="AR62" i="67"/>
  <c r="AN62" i="67"/>
  <c r="BA62" i="67"/>
  <c r="Y77" i="67"/>
  <c r="Y79" i="67"/>
  <c r="Y81" i="67"/>
  <c r="Y83" i="67"/>
  <c r="Y85" i="67"/>
  <c r="Y87" i="67"/>
  <c r="Y89" i="67"/>
  <c r="Y91" i="67"/>
  <c r="Y93" i="67"/>
  <c r="Y95" i="67"/>
  <c r="Y97" i="67"/>
  <c r="Y99" i="67"/>
  <c r="AZ57" i="66"/>
  <c r="AZ53" i="66"/>
  <c r="AZ51" i="66"/>
  <c r="AR57" i="66"/>
  <c r="AV53" i="66"/>
  <c r="AR49" i="66"/>
  <c r="AT47" i="66"/>
  <c r="AU42" i="66"/>
  <c r="AS56" i="66"/>
  <c r="AT43" i="66"/>
  <c r="AV64" i="66"/>
  <c r="AT40" i="66"/>
  <c r="AS48" i="66"/>
  <c r="AV41" i="66"/>
  <c r="AW55" i="66"/>
  <c r="AZ55" i="66"/>
  <c r="AZ47" i="66"/>
  <c r="AZ43" i="66"/>
  <c r="AX40" i="66"/>
  <c r="BA40" i="66"/>
  <c r="BA41" i="66"/>
  <c r="BA42" i="66"/>
  <c r="BA43" i="66"/>
  <c r="BA44" i="66"/>
  <c r="BA45" i="66"/>
  <c r="AY46" i="66"/>
  <c r="AY47" i="66"/>
  <c r="BA48" i="66"/>
  <c r="BA49" i="66"/>
  <c r="BA50" i="66"/>
  <c r="BA51" i="66"/>
  <c r="AV40" i="66"/>
  <c r="AR53" i="66"/>
  <c r="AU46" i="66"/>
  <c r="AT64" i="66"/>
  <c r="AW51" i="66"/>
  <c r="AZ50" i="66"/>
  <c r="AZ46" i="66"/>
  <c r="AZ42" i="66"/>
  <c r="AU58" i="66"/>
  <c r="AT55" i="66"/>
  <c r="AS52" i="66"/>
  <c r="AU50" i="66"/>
  <c r="AV45" i="66"/>
  <c r="AS44" i="66"/>
  <c r="AR41" i="66"/>
  <c r="AV49" i="66"/>
  <c r="AW59" i="66"/>
  <c r="AW43" i="66"/>
  <c r="AZ56" i="66"/>
  <c r="AZ52" i="66"/>
  <c r="AZ48" i="66"/>
  <c r="AZ44" i="66"/>
  <c r="AZ59" i="66"/>
  <c r="AS60" i="66"/>
  <c r="AX61" i="66"/>
  <c r="AV57" i="66"/>
  <c r="AT51" i="66"/>
  <c r="AR45" i="66"/>
  <c r="AW47" i="66"/>
  <c r="AZ49" i="66"/>
  <c r="AZ45" i="66"/>
  <c r="AZ41" i="66"/>
  <c r="AP52" i="66"/>
  <c r="T21" i="66"/>
  <c r="T19" i="66"/>
  <c r="T23" i="66"/>
  <c r="T27" i="66"/>
  <c r="BA63" i="66"/>
  <c r="AU63" i="66"/>
  <c r="AY63" i="66"/>
  <c r="AS63" i="66"/>
  <c r="AQ63" i="66"/>
  <c r="AT63" i="66"/>
  <c r="AV61" i="66"/>
  <c r="AW63" i="66"/>
  <c r="AZ63" i="66"/>
  <c r="AZ61" i="66"/>
  <c r="AQ51" i="66"/>
  <c r="S20" i="66"/>
  <c r="T20" i="66" s="1"/>
  <c r="AQ55" i="66"/>
  <c r="S24" i="66"/>
  <c r="T24" i="66" s="1"/>
  <c r="BA52" i="66"/>
  <c r="AW52" i="66"/>
  <c r="AT52" i="66"/>
  <c r="AY52" i="66"/>
  <c r="AR52" i="66"/>
  <c r="AV52" i="66"/>
  <c r="BA53" i="66"/>
  <c r="AS53" i="66"/>
  <c r="AY53" i="66"/>
  <c r="AU53" i="66"/>
  <c r="BA54" i="66"/>
  <c r="AR54" i="66"/>
  <c r="AV54" i="66"/>
  <c r="AY54" i="66"/>
  <c r="AW54" i="66"/>
  <c r="AT54" i="66"/>
  <c r="AP55" i="66"/>
  <c r="BA55" i="66"/>
  <c r="AU55" i="66"/>
  <c r="AY55" i="66"/>
  <c r="AS55" i="66"/>
  <c r="AL55" i="66"/>
  <c r="BA56" i="66"/>
  <c r="BA57" i="66"/>
  <c r="BA58" i="66"/>
  <c r="Z77" i="66"/>
  <c r="Z93" i="66"/>
  <c r="AR63" i="66"/>
  <c r="AT61" i="66"/>
  <c r="AV59" i="66"/>
  <c r="AS58" i="66"/>
  <c r="AU56" i="66"/>
  <c r="AR55" i="66"/>
  <c r="AT53" i="66"/>
  <c r="AV51" i="66"/>
  <c r="AS50" i="66"/>
  <c r="AU48" i="66"/>
  <c r="AR47" i="66"/>
  <c r="AT45" i="66"/>
  <c r="AV43" i="66"/>
  <c r="AS42" i="66"/>
  <c r="AW61" i="66"/>
  <c r="AW53" i="66"/>
  <c r="AW45" i="66"/>
  <c r="AX63" i="66"/>
  <c r="AX59" i="66"/>
  <c r="AX57" i="66"/>
  <c r="AX55" i="66"/>
  <c r="AX53" i="66"/>
  <c r="AX51" i="66"/>
  <c r="AX49" i="66"/>
  <c r="AX47" i="66"/>
  <c r="AX45" i="66"/>
  <c r="AX43" i="66"/>
  <c r="AX41" i="66"/>
  <c r="AM60" i="66"/>
  <c r="BA60" i="66"/>
  <c r="AW60" i="66"/>
  <c r="AT60" i="66"/>
  <c r="AY60" i="66"/>
  <c r="AR60" i="66"/>
  <c r="AV60" i="66"/>
  <c r="AN61" i="66"/>
  <c r="BA61" i="66"/>
  <c r="AS61" i="66"/>
  <c r="AY61" i="66"/>
  <c r="AU61" i="66"/>
  <c r="AR61" i="66"/>
  <c r="AZ62" i="66"/>
  <c r="AZ60" i="66"/>
  <c r="Z89" i="66"/>
  <c r="AX64" i="66"/>
  <c r="AW64" i="66"/>
  <c r="AU64" i="66"/>
  <c r="AY64" i="66"/>
  <c r="AZ64" i="66"/>
  <c r="AS64" i="66"/>
  <c r="AR64" i="66"/>
  <c r="BA64" i="66"/>
  <c r="AV63" i="66"/>
  <c r="AU60" i="66"/>
  <c r="AR59" i="66"/>
  <c r="AT57" i="66"/>
  <c r="AV55" i="66"/>
  <c r="AS54" i="66"/>
  <c r="AU52" i="66"/>
  <c r="AR51" i="66"/>
  <c r="AT49" i="66"/>
  <c r="AV47" i="66"/>
  <c r="AS46" i="66"/>
  <c r="AU44" i="66"/>
  <c r="AR43" i="66"/>
  <c r="AW57" i="66"/>
  <c r="AW49" i="66"/>
  <c r="AW41" i="66"/>
  <c r="AX60" i="66"/>
  <c r="AX58" i="66"/>
  <c r="AX56" i="66"/>
  <c r="AX54" i="66"/>
  <c r="AX52" i="66"/>
  <c r="AX50" i="66"/>
  <c r="AX48" i="66"/>
  <c r="AX46" i="66"/>
  <c r="AX44" i="66"/>
  <c r="AM52" i="66"/>
  <c r="AM55" i="66"/>
  <c r="AN60" i="66"/>
  <c r="AL59" i="66"/>
  <c r="AR40" i="66"/>
  <c r="AS40" i="66"/>
  <c r="AS59" i="66"/>
  <c r="AT58" i="66"/>
  <c r="AU57" i="66"/>
  <c r="AV56" i="66"/>
  <c r="AR56" i="66"/>
  <c r="AS51" i="66"/>
  <c r="AT50" i="66"/>
  <c r="AU49" i="66"/>
  <c r="AV48" i="66"/>
  <c r="AR48" i="66"/>
  <c r="AS47" i="66"/>
  <c r="AT46" i="66"/>
  <c r="AU45" i="66"/>
  <c r="AV44" i="66"/>
  <c r="AR44" i="66"/>
  <c r="AS43" i="66"/>
  <c r="AT42" i="66"/>
  <c r="AU41" i="66"/>
  <c r="AW58" i="66"/>
  <c r="AW50" i="66"/>
  <c r="AW46" i="66"/>
  <c r="AW42" i="66"/>
  <c r="AY59" i="66"/>
  <c r="AY58" i="66"/>
  <c r="AY57" i="66"/>
  <c r="AY56" i="66"/>
  <c r="AY51" i="66"/>
  <c r="AY50" i="66"/>
  <c r="AY49" i="66"/>
  <c r="AY48" i="66"/>
  <c r="AY45" i="66"/>
  <c r="AY44" i="66"/>
  <c r="AY43" i="66"/>
  <c r="AY42" i="66"/>
  <c r="AY41" i="66"/>
  <c r="AY40" i="66"/>
  <c r="T11" i="66"/>
  <c r="T15" i="66"/>
  <c r="AO54" i="66"/>
  <c r="AL60" i="66"/>
  <c r="AP60" i="66"/>
  <c r="AL63" i="66"/>
  <c r="AP46" i="66"/>
  <c r="AP47" i="66"/>
  <c r="AU40" i="66"/>
  <c r="AU59" i="66"/>
  <c r="AV58" i="66"/>
  <c r="AR58" i="66"/>
  <c r="AS57" i="66"/>
  <c r="AT56" i="66"/>
  <c r="AU51" i="66"/>
  <c r="AV50" i="66"/>
  <c r="AR50" i="66"/>
  <c r="AS49" i="66"/>
  <c r="AT48" i="66"/>
  <c r="AU47" i="66"/>
  <c r="AV46" i="66"/>
  <c r="AR46" i="66"/>
  <c r="AS45" i="66"/>
  <c r="AT44" i="66"/>
  <c r="AU43" i="66"/>
  <c r="AV42" i="66"/>
  <c r="AR42" i="66"/>
  <c r="AS41" i="66"/>
  <c r="AW40" i="66"/>
  <c r="AW56" i="66"/>
  <c r="AW48" i="66"/>
  <c r="AW44" i="66"/>
  <c r="BA59" i="66"/>
  <c r="BA47" i="66"/>
  <c r="BA46" i="66"/>
  <c r="AQ44" i="66"/>
  <c r="AQ60" i="66"/>
  <c r="AN40" i="66"/>
  <c r="AO42" i="66"/>
  <c r="S12" i="66"/>
  <c r="T12" i="66" s="1"/>
  <c r="Z79" i="66" s="1"/>
  <c r="T13" i="66"/>
  <c r="S14" i="66"/>
  <c r="T14" i="66" s="1"/>
  <c r="AL56" i="66"/>
  <c r="AP56" i="66"/>
  <c r="AP63" i="66"/>
  <c r="AL40" i="66"/>
  <c r="AP40" i="66"/>
  <c r="AM47" i="66"/>
  <c r="AN53" i="66"/>
  <c r="AN56" i="66"/>
  <c r="AN57" i="66"/>
  <c r="AQ59" i="66"/>
  <c r="T30" i="66"/>
  <c r="AM63" i="66"/>
  <c r="AL64" i="66"/>
  <c r="L31" i="66"/>
  <c r="AM62" i="66" s="1"/>
  <c r="AA31" i="66"/>
  <c r="Z80" i="66"/>
  <c r="Y80" i="66"/>
  <c r="T18" i="66"/>
  <c r="T22" i="66"/>
  <c r="T26" i="66"/>
  <c r="Z31" i="66"/>
  <c r="D167" i="66"/>
  <c r="AW62" i="66" s="1"/>
  <c r="O31" i="66"/>
  <c r="Z84" i="66"/>
  <c r="Y84" i="66"/>
  <c r="AO64" i="66"/>
  <c r="AN64" i="66"/>
  <c r="AM64" i="66"/>
  <c r="Z4" i="66"/>
  <c r="Y97" i="66"/>
  <c r="Y93" i="66"/>
  <c r="Y89" i="66"/>
  <c r="Y85" i="66"/>
  <c r="Y81" i="66"/>
  <c r="Y77" i="66"/>
  <c r="AQ64" i="66"/>
  <c r="X4" i="66"/>
  <c r="Z98" i="66"/>
  <c r="Z94" i="66"/>
  <c r="Z90" i="66"/>
  <c r="Z86" i="66"/>
  <c r="Z82" i="66"/>
  <c r="Z78" i="66"/>
  <c r="AP64" i="66"/>
  <c r="AL62" i="66"/>
  <c r="AP45" i="66"/>
  <c r="AL45" i="66"/>
  <c r="AM45" i="66"/>
  <c r="AO45" i="66"/>
  <c r="AQ46" i="66"/>
  <c r="AM46" i="66"/>
  <c r="AL46" i="66"/>
  <c r="AO46" i="66"/>
  <c r="AN47" i="66"/>
  <c r="AQ47" i="66"/>
  <c r="AL47" i="66"/>
  <c r="AO47" i="66"/>
  <c r="AQ56" i="66"/>
  <c r="AN58" i="66"/>
  <c r="AQ58" i="66"/>
  <c r="AM58" i="66"/>
  <c r="AL58" i="66"/>
  <c r="AP58" i="66"/>
  <c r="AO61" i="66"/>
  <c r="Z81" i="66"/>
  <c r="Z88" i="66"/>
  <c r="Y88" i="66"/>
  <c r="Z97" i="66"/>
  <c r="AO53" i="66"/>
  <c r="Y96" i="66"/>
  <c r="T10" i="66"/>
  <c r="T16" i="66"/>
  <c r="T28" i="66"/>
  <c r="I31" i="66"/>
  <c r="H167" i="66"/>
  <c r="BA62" i="66" s="1"/>
  <c r="AN62" i="66"/>
  <c r="AQ40" i="66"/>
  <c r="S9" i="66"/>
  <c r="T9" i="66" s="1"/>
  <c r="AQ48" i="66"/>
  <c r="S17" i="66"/>
  <c r="T17" i="66" s="1"/>
  <c r="F167" i="66"/>
  <c r="AY62" i="66" s="1"/>
  <c r="AB31" i="66"/>
  <c r="AQ52" i="66"/>
  <c r="AN54" i="66"/>
  <c r="AQ54" i="66"/>
  <c r="AM54" i="66"/>
  <c r="AP54" i="66"/>
  <c r="AL54" i="66"/>
  <c r="AA63" i="66"/>
  <c r="Z76" i="66"/>
  <c r="Y76" i="66"/>
  <c r="Z85" i="66"/>
  <c r="Z92" i="66"/>
  <c r="Y92" i="66"/>
  <c r="T29" i="66"/>
  <c r="Z96" i="66" s="1"/>
  <c r="N31" i="66"/>
  <c r="AO62" i="66" s="1"/>
  <c r="AC31" i="66"/>
  <c r="AP41" i="66"/>
  <c r="AL41" i="66"/>
  <c r="AQ41" i="66"/>
  <c r="AQ42" i="66"/>
  <c r="AM42" i="66"/>
  <c r="AP42" i="66"/>
  <c r="AN43" i="66"/>
  <c r="AP43" i="66"/>
  <c r="AN49" i="66"/>
  <c r="AN50" i="66"/>
  <c r="AQ57" i="66"/>
  <c r="AM57" i="66"/>
  <c r="AP57" i="66"/>
  <c r="AL57" i="66"/>
  <c r="Y79" i="66"/>
  <c r="Z83" i="66"/>
  <c r="Y83" i="66"/>
  <c r="Z87" i="66"/>
  <c r="Y87" i="66"/>
  <c r="Z91" i="66"/>
  <c r="Y91" i="66"/>
  <c r="Z95" i="66"/>
  <c r="Y95" i="66"/>
  <c r="Z99" i="66"/>
  <c r="Y99" i="66"/>
  <c r="AP49" i="66"/>
  <c r="AL49" i="66"/>
  <c r="AQ49" i="66"/>
  <c r="AQ50" i="66"/>
  <c r="AM50" i="66"/>
  <c r="AP50" i="66"/>
  <c r="AQ53" i="66"/>
  <c r="AM53" i="66"/>
  <c r="AP53" i="66"/>
  <c r="AL53" i="66"/>
  <c r="AQ61" i="66"/>
  <c r="AM61" i="66"/>
  <c r="AP61" i="66"/>
  <c r="AL61" i="66"/>
  <c r="Y78" i="66"/>
  <c r="Y82" i="66"/>
  <c r="Y86" i="66"/>
  <c r="Y90" i="66"/>
  <c r="Y94" i="66"/>
  <c r="Y98" i="66"/>
  <c r="AO40" i="66"/>
  <c r="AO44" i="66"/>
  <c r="AO48" i="66"/>
  <c r="AN51" i="66"/>
  <c r="AO52" i="66"/>
  <c r="AN55" i="66"/>
  <c r="AO56" i="66"/>
  <c r="AN59" i="66"/>
  <c r="AO60" i="66"/>
  <c r="AN63" i="66"/>
  <c r="AO51" i="66"/>
  <c r="AO55" i="66"/>
  <c r="AO59" i="66"/>
  <c r="AO63" i="66"/>
  <c r="BE62" i="67" l="1"/>
  <c r="BC63" i="67"/>
  <c r="BF62" i="67"/>
  <c r="BD55" i="67"/>
  <c r="BF56" i="67"/>
  <c r="BF46" i="67"/>
  <c r="BF50" i="67"/>
  <c r="BC52" i="67"/>
  <c r="BB59" i="67"/>
  <c r="BE59" i="67"/>
  <c r="BB54" i="67"/>
  <c r="BE55" i="67"/>
  <c r="BD51" i="67"/>
  <c r="BF45" i="67"/>
  <c r="BB63" i="67"/>
  <c r="BB48" i="67"/>
  <c r="BC64" i="67"/>
  <c r="BD64" i="67"/>
  <c r="BC51" i="67"/>
  <c r="BE63" i="67"/>
  <c r="BC43" i="67"/>
  <c r="X180" i="67"/>
  <c r="AD180" i="67" s="1"/>
  <c r="BF61" i="67"/>
  <c r="BD45" i="67"/>
  <c r="BD42" i="67"/>
  <c r="BC46" i="67"/>
  <c r="BB49" i="67"/>
  <c r="BC60" i="67"/>
  <c r="BC47" i="67"/>
  <c r="BD62" i="67"/>
  <c r="BC59" i="67"/>
  <c r="BB56" i="67"/>
  <c r="BE49" i="67"/>
  <c r="BB46" i="67"/>
  <c r="BD61" i="67"/>
  <c r="BC58" i="67"/>
  <c r="BF51" i="67"/>
  <c r="BE48" i="67"/>
  <c r="BE44" i="67"/>
  <c r="BB62" i="67"/>
  <c r="BF58" i="67"/>
  <c r="BC49" i="67"/>
  <c r="BD47" i="67"/>
  <c r="BC44" i="67"/>
  <c r="BF57" i="67"/>
  <c r="BC45" i="67"/>
  <c r="BD58" i="67"/>
  <c r="BF63" i="67"/>
  <c r="BB51" i="67"/>
  <c r="BB58" i="67"/>
  <c r="BD44" i="67"/>
  <c r="BC48" i="67"/>
  <c r="BB57" i="67"/>
  <c r="BE60" i="67"/>
  <c r="BF47" i="67"/>
  <c r="BE46" i="67"/>
  <c r="BB61" i="67"/>
  <c r="BF43" i="67"/>
  <c r="BB52" i="67"/>
  <c r="BD57" i="67"/>
  <c r="BE43" i="67"/>
  <c r="BE51" i="67"/>
  <c r="BD43" i="67"/>
  <c r="BE58" i="67"/>
  <c r="BE61" i="67"/>
  <c r="BF48" i="67"/>
  <c r="BC54" i="67"/>
  <c r="BC61" i="67"/>
  <c r="BD48" i="67"/>
  <c r="BB41" i="67"/>
  <c r="BF44" i="67"/>
  <c r="BD63" i="67"/>
  <c r="BE53" i="67"/>
  <c r="BE52" i="67"/>
  <c r="BD56" i="67"/>
  <c r="BC42" i="67"/>
  <c r="BE54" i="67"/>
  <c r="BD54" i="67"/>
  <c r="BC62" i="67"/>
  <c r="BB55" i="67"/>
  <c r="BC40" i="67"/>
  <c r="BF42" i="67"/>
  <c r="BD59" i="67"/>
  <c r="BE47" i="67"/>
  <c r="BB47" i="67"/>
  <c r="BB50" i="67"/>
  <c r="BD52" i="67"/>
  <c r="BF60" i="67"/>
  <c r="BD49" i="67"/>
  <c r="BF64" i="67"/>
  <c r="BD53" i="67"/>
  <c r="BB60" i="67"/>
  <c r="BD46" i="67"/>
  <c r="BF49" i="67"/>
  <c r="BF59" i="67"/>
  <c r="BD60" i="67"/>
  <c r="BC56" i="67"/>
  <c r="BB43" i="67"/>
  <c r="BE41" i="67"/>
  <c r="BB53" i="67"/>
  <c r="BE50" i="67"/>
  <c r="BD50" i="67"/>
  <c r="BE45" i="67"/>
  <c r="BC53" i="67"/>
  <c r="BB45" i="67"/>
  <c r="BF52" i="67"/>
  <c r="BC50" i="67"/>
  <c r="BC55" i="67"/>
  <c r="BF55" i="67"/>
  <c r="BD40" i="67"/>
  <c r="BE57" i="67"/>
  <c r="BF41" i="67"/>
  <c r="BF53" i="67"/>
  <c r="BF54" i="67"/>
  <c r="Y70" i="67"/>
  <c r="AP62" i="66"/>
  <c r="X70" i="67"/>
  <c r="AB70" i="67"/>
  <c r="X40" i="67"/>
  <c r="Z40" i="67" s="1"/>
  <c r="AA70" i="67"/>
  <c r="AP62" i="67"/>
  <c r="AK64" i="67"/>
  <c r="M64" i="67"/>
  <c r="AB70" i="66"/>
  <c r="X70" i="66"/>
  <c r="AA70" i="66"/>
  <c r="Z70" i="66"/>
  <c r="X40" i="66"/>
  <c r="Y70" i="66"/>
  <c r="AK64" i="66"/>
  <c r="M64" i="66"/>
  <c r="Y40" i="67" l="1"/>
  <c r="Z40" i="66"/>
  <c r="Y40" i="66"/>
  <c r="X99" i="65" l="1"/>
  <c r="X98" i="65"/>
  <c r="X97" i="65"/>
  <c r="X96" i="65"/>
  <c r="X95" i="65"/>
  <c r="X94" i="65"/>
  <c r="X93" i="65"/>
  <c r="X92" i="65"/>
  <c r="X91" i="65"/>
  <c r="X90" i="65"/>
  <c r="X89" i="65"/>
  <c r="X88" i="65"/>
  <c r="X87" i="65"/>
  <c r="X86" i="65"/>
  <c r="X85" i="65"/>
  <c r="X84" i="65"/>
  <c r="X83" i="65"/>
  <c r="X82" i="65"/>
  <c r="X81" i="65"/>
  <c r="X80" i="65"/>
  <c r="X79" i="65"/>
  <c r="X78" i="65"/>
  <c r="X77" i="65"/>
  <c r="X76" i="65"/>
  <c r="AB69" i="65"/>
  <c r="AA69" i="65"/>
  <c r="Z69" i="65"/>
  <c r="Y69" i="65"/>
  <c r="X69" i="65"/>
  <c r="AB68" i="65"/>
  <c r="X68" i="65"/>
  <c r="AB67" i="65"/>
  <c r="AB66" i="65"/>
  <c r="X66" i="65"/>
  <c r="AB65" i="65"/>
  <c r="AB64" i="65"/>
  <c r="AA64" i="65"/>
  <c r="Y64" i="65"/>
  <c r="AK63" i="65"/>
  <c r="Y63" i="65"/>
  <c r="AK62" i="65"/>
  <c r="AA62" i="65"/>
  <c r="Y62" i="65"/>
  <c r="AK61" i="65"/>
  <c r="AA61" i="65"/>
  <c r="Y61" i="65"/>
  <c r="AK60" i="65"/>
  <c r="AA60" i="65"/>
  <c r="Y60" i="65"/>
  <c r="AK59" i="65"/>
  <c r="AA59" i="65"/>
  <c r="Y59" i="65"/>
  <c r="AK58" i="65"/>
  <c r="AA58" i="65"/>
  <c r="Y58" i="65"/>
  <c r="AK57" i="65"/>
  <c r="AA57" i="65"/>
  <c r="Y57" i="65"/>
  <c r="AK56" i="65"/>
  <c r="AA56" i="65"/>
  <c r="Y56" i="65"/>
  <c r="AK55" i="65"/>
  <c r="AA55" i="65"/>
  <c r="Y55" i="65"/>
  <c r="AK54" i="65"/>
  <c r="AA54" i="65"/>
  <c r="Y54" i="65"/>
  <c r="AK53" i="65"/>
  <c r="AA53" i="65"/>
  <c r="Y53" i="65"/>
  <c r="AK52" i="65"/>
  <c r="AA52" i="65"/>
  <c r="Y52" i="65"/>
  <c r="AK51" i="65"/>
  <c r="AA51" i="65"/>
  <c r="Y51" i="65"/>
  <c r="AK50" i="65"/>
  <c r="AA50" i="65"/>
  <c r="Y50" i="65"/>
  <c r="AK49" i="65"/>
  <c r="AA49" i="65"/>
  <c r="Y49" i="65"/>
  <c r="AK48" i="65"/>
  <c r="AQ48" i="65" s="1"/>
  <c r="AA48" i="65"/>
  <c r="Y48" i="65"/>
  <c r="AK47" i="65"/>
  <c r="AA47" i="65"/>
  <c r="Y47" i="65"/>
  <c r="AK46" i="65"/>
  <c r="AA46" i="65"/>
  <c r="Y46" i="65"/>
  <c r="AK45" i="65"/>
  <c r="AA45" i="65"/>
  <c r="Y45" i="65"/>
  <c r="AK44" i="65"/>
  <c r="AA44" i="65"/>
  <c r="Y44" i="65"/>
  <c r="AK43" i="65"/>
  <c r="AA43" i="65"/>
  <c r="Y43" i="65"/>
  <c r="AK42" i="65"/>
  <c r="AA42" i="65"/>
  <c r="Y42" i="65"/>
  <c r="AK41" i="65"/>
  <c r="AA41" i="65"/>
  <c r="Y41" i="65"/>
  <c r="AK40" i="65"/>
  <c r="AP39" i="65"/>
  <c r="AO39" i="65"/>
  <c r="AN39" i="65"/>
  <c r="AM39" i="65"/>
  <c r="AL39" i="65"/>
  <c r="AD32" i="65"/>
  <c r="AC32" i="65"/>
  <c r="AB32" i="65"/>
  <c r="AA32" i="65"/>
  <c r="Z32" i="65"/>
  <c r="X32" i="65"/>
  <c r="O32" i="65"/>
  <c r="N32" i="65"/>
  <c r="M32" i="65"/>
  <c r="L32" i="65"/>
  <c r="K32" i="65"/>
  <c r="AL63" i="65" s="1"/>
  <c r="I32" i="65"/>
  <c r="X31" i="65"/>
  <c r="G31" i="65"/>
  <c r="G132" i="66" s="1"/>
  <c r="AU62" i="66" s="1"/>
  <c r="F31" i="65"/>
  <c r="F132" i="66" s="1"/>
  <c r="AT62" i="66" s="1"/>
  <c r="E31" i="65"/>
  <c r="D31" i="65"/>
  <c r="D132" i="66" s="1"/>
  <c r="AR62" i="66" s="1"/>
  <c r="AD30" i="65"/>
  <c r="AC30" i="65"/>
  <c r="AB30" i="65"/>
  <c r="AA30" i="65"/>
  <c r="Z30" i="65"/>
  <c r="X30" i="65"/>
  <c r="R30" i="65"/>
  <c r="S30" i="65" s="1"/>
  <c r="O30" i="65"/>
  <c r="N30" i="65"/>
  <c r="M30" i="65"/>
  <c r="L30" i="65"/>
  <c r="K30" i="65"/>
  <c r="I30" i="65"/>
  <c r="AD29" i="65"/>
  <c r="AC29" i="65"/>
  <c r="AB29" i="65"/>
  <c r="AA29" i="65"/>
  <c r="Z29" i="65"/>
  <c r="X29" i="65"/>
  <c r="R29" i="65"/>
  <c r="O29" i="65"/>
  <c r="N29" i="65"/>
  <c r="M29" i="65"/>
  <c r="L29" i="65"/>
  <c r="K29" i="65"/>
  <c r="I29" i="65"/>
  <c r="AD28" i="65"/>
  <c r="AC28" i="65"/>
  <c r="AB28" i="65"/>
  <c r="AA28" i="65"/>
  <c r="Z28" i="65"/>
  <c r="X28" i="65"/>
  <c r="R28" i="65"/>
  <c r="S28" i="65" s="1"/>
  <c r="O28" i="65"/>
  <c r="AP59" i="65" s="1"/>
  <c r="N28" i="65"/>
  <c r="M28" i="65"/>
  <c r="AN59" i="65" s="1"/>
  <c r="L28" i="65"/>
  <c r="K28" i="65"/>
  <c r="AL59" i="65" s="1"/>
  <c r="I28" i="65"/>
  <c r="AH27" i="65"/>
  <c r="P30" i="65" s="1"/>
  <c r="AD27" i="65"/>
  <c r="AC27" i="65"/>
  <c r="AB27" i="65"/>
  <c r="AA27" i="65"/>
  <c r="Z27" i="65"/>
  <c r="X27" i="65"/>
  <c r="R27" i="65"/>
  <c r="S27" i="65" s="1"/>
  <c r="O27" i="65"/>
  <c r="N27" i="65"/>
  <c r="M27" i="65"/>
  <c r="L27" i="65"/>
  <c r="K27" i="65"/>
  <c r="I27" i="65"/>
  <c r="AH26" i="65"/>
  <c r="AD26" i="65"/>
  <c r="AC26" i="65"/>
  <c r="AB26" i="65"/>
  <c r="AA26" i="65"/>
  <c r="Z26" i="65"/>
  <c r="X26" i="65"/>
  <c r="R26" i="65"/>
  <c r="S26" i="65" s="1"/>
  <c r="P26" i="65"/>
  <c r="O26" i="65"/>
  <c r="N26" i="65"/>
  <c r="M26" i="65"/>
  <c r="L26" i="65"/>
  <c r="K26" i="65"/>
  <c r="I26" i="65"/>
  <c r="AH25" i="65"/>
  <c r="AD25" i="65"/>
  <c r="AC25" i="65"/>
  <c r="AB25" i="65"/>
  <c r="AA25" i="65"/>
  <c r="Z25" i="65"/>
  <c r="X25" i="65"/>
  <c r="R25" i="65"/>
  <c r="AQ56" i="65" s="1"/>
  <c r="P25" i="65"/>
  <c r="O25" i="65"/>
  <c r="N25" i="65"/>
  <c r="M25" i="65"/>
  <c r="L25" i="65"/>
  <c r="AM56" i="65" s="1"/>
  <c r="K25" i="65"/>
  <c r="I25" i="65"/>
  <c r="AH24" i="65"/>
  <c r="AD24" i="65"/>
  <c r="AC24" i="65"/>
  <c r="AB24" i="65"/>
  <c r="AA24" i="65"/>
  <c r="Z24" i="65"/>
  <c r="X24" i="65"/>
  <c r="R24" i="65"/>
  <c r="S24" i="65" s="1"/>
  <c r="O24" i="65"/>
  <c r="AP55" i="65" s="1"/>
  <c r="N24" i="65"/>
  <c r="M24" i="65"/>
  <c r="AN55" i="65" s="1"/>
  <c r="L24" i="65"/>
  <c r="K24" i="65"/>
  <c r="AL55" i="65" s="1"/>
  <c r="I24" i="65"/>
  <c r="AH23" i="65"/>
  <c r="AD23" i="65"/>
  <c r="AC23" i="65"/>
  <c r="AB23" i="65"/>
  <c r="AA23" i="65"/>
  <c r="Z23" i="65"/>
  <c r="X23" i="65"/>
  <c r="R23" i="65"/>
  <c r="S23" i="65" s="1"/>
  <c r="O23" i="65"/>
  <c r="N23" i="65"/>
  <c r="AO54" i="65" s="1"/>
  <c r="M23" i="65"/>
  <c r="L23" i="65"/>
  <c r="K23" i="65"/>
  <c r="I23" i="65"/>
  <c r="AH22" i="65"/>
  <c r="AD22" i="65"/>
  <c r="AC22" i="65"/>
  <c r="AB22" i="65"/>
  <c r="AA22" i="65"/>
  <c r="Z22" i="65"/>
  <c r="X22" i="65"/>
  <c r="R22" i="65"/>
  <c r="S22" i="65" s="1"/>
  <c r="P22" i="65"/>
  <c r="O22" i="65"/>
  <c r="N22" i="65"/>
  <c r="M22" i="65"/>
  <c r="L22" i="65"/>
  <c r="K22" i="65"/>
  <c r="I22" i="65"/>
  <c r="AH21" i="65"/>
  <c r="AD21" i="65"/>
  <c r="AC21" i="65"/>
  <c r="AB21" i="65"/>
  <c r="AA21" i="65"/>
  <c r="Z21" i="65"/>
  <c r="X21" i="65"/>
  <c r="S21" i="65"/>
  <c r="R21" i="65"/>
  <c r="P21" i="65"/>
  <c r="O21" i="65"/>
  <c r="N21" i="65"/>
  <c r="M21" i="65"/>
  <c r="L21" i="65"/>
  <c r="AM52" i="65" s="1"/>
  <c r="K21" i="65"/>
  <c r="I21" i="65"/>
  <c r="AH20" i="65"/>
  <c r="AD20" i="65"/>
  <c r="AC20" i="65"/>
  <c r="AB20" i="65"/>
  <c r="AA20" i="65"/>
  <c r="Z20" i="65"/>
  <c r="X20" i="65"/>
  <c r="R20" i="65"/>
  <c r="S20" i="65" s="1"/>
  <c r="P20" i="65"/>
  <c r="O20" i="65"/>
  <c r="AP51" i="65" s="1"/>
  <c r="N20" i="65"/>
  <c r="M20" i="65"/>
  <c r="AN51" i="65" s="1"/>
  <c r="L20" i="65"/>
  <c r="K20" i="65"/>
  <c r="AL51" i="65" s="1"/>
  <c r="I20" i="65"/>
  <c r="AH19" i="65"/>
  <c r="P19" i="65" s="1"/>
  <c r="AD19" i="65"/>
  <c r="AC19" i="65"/>
  <c r="AB19" i="65"/>
  <c r="AA19" i="65"/>
  <c r="Z19" i="65"/>
  <c r="X19" i="65"/>
  <c r="R19" i="65"/>
  <c r="S19" i="65" s="1"/>
  <c r="O19" i="65"/>
  <c r="N19" i="65"/>
  <c r="M19" i="65"/>
  <c r="L19" i="65"/>
  <c r="K19" i="65"/>
  <c r="I19" i="65"/>
  <c r="AH18" i="65"/>
  <c r="AD18" i="65"/>
  <c r="AC18" i="65"/>
  <c r="AB18" i="65"/>
  <c r="AA18" i="65"/>
  <c r="Z18" i="65"/>
  <c r="X18" i="65"/>
  <c r="R18" i="65"/>
  <c r="S18" i="65" s="1"/>
  <c r="P18" i="65"/>
  <c r="O18" i="65"/>
  <c r="AP49" i="65" s="1"/>
  <c r="N18" i="65"/>
  <c r="M18" i="65"/>
  <c r="L18" i="65"/>
  <c r="K18" i="65"/>
  <c r="AL49" i="65" s="1"/>
  <c r="I18" i="65"/>
  <c r="AH17" i="65"/>
  <c r="AD17" i="65"/>
  <c r="AC17" i="65"/>
  <c r="AB17" i="65"/>
  <c r="AA17" i="65"/>
  <c r="Z17" i="65"/>
  <c r="X17" i="65"/>
  <c r="S17" i="65"/>
  <c r="R17" i="65"/>
  <c r="P17" i="65"/>
  <c r="O17" i="65"/>
  <c r="N17" i="65"/>
  <c r="M17" i="65"/>
  <c r="L17" i="65"/>
  <c r="AM48" i="65" s="1"/>
  <c r="K17" i="65"/>
  <c r="I17" i="65"/>
  <c r="AH16" i="65"/>
  <c r="AD16" i="65"/>
  <c r="AC16" i="65"/>
  <c r="AB16" i="65"/>
  <c r="AA16" i="65"/>
  <c r="Z16" i="65"/>
  <c r="X16" i="65"/>
  <c r="R16" i="65"/>
  <c r="S16" i="65" s="1"/>
  <c r="P16" i="65"/>
  <c r="O16" i="65"/>
  <c r="AP47" i="65" s="1"/>
  <c r="N16" i="65"/>
  <c r="M16" i="65"/>
  <c r="AN47" i="65" s="1"/>
  <c r="L16" i="65"/>
  <c r="K16" i="65"/>
  <c r="AL47" i="65" s="1"/>
  <c r="I16" i="65"/>
  <c r="AH15" i="65"/>
  <c r="P15" i="65" s="1"/>
  <c r="AD15" i="65"/>
  <c r="AC15" i="65"/>
  <c r="AB15" i="65"/>
  <c r="AA15" i="65"/>
  <c r="Z15" i="65"/>
  <c r="X15" i="65"/>
  <c r="R15" i="65"/>
  <c r="S15" i="65" s="1"/>
  <c r="O15" i="65"/>
  <c r="N15" i="65"/>
  <c r="AO46" i="65" s="1"/>
  <c r="M15" i="65"/>
  <c r="L15" i="65"/>
  <c r="K15" i="65"/>
  <c r="I15" i="65"/>
  <c r="AH14" i="65"/>
  <c r="AD14" i="65"/>
  <c r="AC14" i="65"/>
  <c r="AB14" i="65"/>
  <c r="AA14" i="65"/>
  <c r="Z14" i="65"/>
  <c r="X14" i="65"/>
  <c r="R14" i="65"/>
  <c r="S14" i="65" s="1"/>
  <c r="P14" i="65"/>
  <c r="O14" i="65"/>
  <c r="AP45" i="65" s="1"/>
  <c r="N14" i="65"/>
  <c r="M14" i="65"/>
  <c r="L14" i="65"/>
  <c r="K14" i="65"/>
  <c r="AL45" i="65" s="1"/>
  <c r="I14" i="65"/>
  <c r="AH13" i="65"/>
  <c r="P13" i="65" s="1"/>
  <c r="AD13" i="65"/>
  <c r="AC13" i="65"/>
  <c r="AB13" i="65"/>
  <c r="AA13" i="65"/>
  <c r="Z13" i="65"/>
  <c r="X13" i="65"/>
  <c r="R13" i="65"/>
  <c r="S13" i="65" s="1"/>
  <c r="O13" i="65"/>
  <c r="N13" i="65"/>
  <c r="M13" i="65"/>
  <c r="L13" i="65"/>
  <c r="K13" i="65"/>
  <c r="I13" i="65"/>
  <c r="AH12" i="65"/>
  <c r="AD12" i="65"/>
  <c r="AC12" i="65"/>
  <c r="AB12" i="65"/>
  <c r="AA12" i="65"/>
  <c r="Z12" i="65"/>
  <c r="X12" i="65"/>
  <c r="R12" i="65"/>
  <c r="S12" i="65" s="1"/>
  <c r="P12" i="65"/>
  <c r="O12" i="65"/>
  <c r="N12" i="65"/>
  <c r="M12" i="65"/>
  <c r="AN43" i="65" s="1"/>
  <c r="L12" i="65"/>
  <c r="K12" i="65"/>
  <c r="I12" i="65"/>
  <c r="AH11" i="65"/>
  <c r="AD11" i="65"/>
  <c r="AC11" i="65"/>
  <c r="AB11" i="65"/>
  <c r="AA11" i="65"/>
  <c r="Z11" i="65"/>
  <c r="X11" i="65"/>
  <c r="R11" i="65"/>
  <c r="S11" i="65" s="1"/>
  <c r="P11" i="65"/>
  <c r="O11" i="65"/>
  <c r="N11" i="65"/>
  <c r="M11" i="65"/>
  <c r="L11" i="65"/>
  <c r="K11" i="65"/>
  <c r="I11" i="65"/>
  <c r="AH10" i="65"/>
  <c r="AD10" i="65"/>
  <c r="AC10" i="65"/>
  <c r="AB10" i="65"/>
  <c r="AA10" i="65"/>
  <c r="Z10" i="65"/>
  <c r="X10" i="65"/>
  <c r="R10" i="65"/>
  <c r="S10" i="65" s="1"/>
  <c r="P10" i="65"/>
  <c r="O10" i="65"/>
  <c r="N10" i="65"/>
  <c r="M10" i="65"/>
  <c r="L10" i="65"/>
  <c r="K10" i="65"/>
  <c r="I10" i="65"/>
  <c r="AH9" i="65"/>
  <c r="P9" i="65" s="1"/>
  <c r="AD9" i="65"/>
  <c r="AC9" i="65"/>
  <c r="AB9" i="65"/>
  <c r="AA9" i="65"/>
  <c r="Z9" i="65"/>
  <c r="X9" i="65"/>
  <c r="R9" i="65"/>
  <c r="S9" i="65" s="1"/>
  <c r="O9" i="65"/>
  <c r="N9" i="65"/>
  <c r="M9" i="65"/>
  <c r="L9" i="65"/>
  <c r="K9" i="65"/>
  <c r="I9" i="65"/>
  <c r="AD8" i="65"/>
  <c r="AC8" i="65"/>
  <c r="AB8" i="65"/>
  <c r="AA8" i="65"/>
  <c r="Z8" i="65"/>
  <c r="Y4" i="65"/>
  <c r="AL41" i="65" l="1"/>
  <c r="P29" i="65"/>
  <c r="AN61" i="65"/>
  <c r="AN45" i="65"/>
  <c r="AN49" i="65"/>
  <c r="AQ52" i="65"/>
  <c r="P23" i="65"/>
  <c r="AO56" i="65"/>
  <c r="S25" i="65"/>
  <c r="AP41" i="65"/>
  <c r="AN57" i="65"/>
  <c r="AN41" i="65"/>
  <c r="AM44" i="65"/>
  <c r="AO48" i="65"/>
  <c r="P28" i="65"/>
  <c r="AL57" i="65"/>
  <c r="AP57" i="65"/>
  <c r="P27" i="65"/>
  <c r="AM60" i="65"/>
  <c r="AL61" i="65"/>
  <c r="AP61" i="65"/>
  <c r="AN63" i="65"/>
  <c r="P24" i="65"/>
  <c r="AQ44" i="65"/>
  <c r="AQ50" i="65"/>
  <c r="AO40" i="65"/>
  <c r="AN53" i="65"/>
  <c r="AQ40" i="65"/>
  <c r="L31" i="65"/>
  <c r="AM62" i="65" s="1"/>
  <c r="E132" i="66"/>
  <c r="AS62" i="66" s="1"/>
  <c r="AQ58" i="65"/>
  <c r="AM40" i="65"/>
  <c r="AL53" i="65"/>
  <c r="AP53" i="65"/>
  <c r="T21" i="65"/>
  <c r="X4" i="65"/>
  <c r="AB70" i="65" s="1"/>
  <c r="Y94" i="65"/>
  <c r="Y76" i="65"/>
  <c r="Y84" i="65"/>
  <c r="Y92" i="65"/>
  <c r="Z97" i="65"/>
  <c r="Y78" i="65"/>
  <c r="Y82" i="65"/>
  <c r="Y86" i="65"/>
  <c r="Y90" i="65"/>
  <c r="Y98" i="65"/>
  <c r="Y80" i="65"/>
  <c r="Y88" i="65"/>
  <c r="Y96" i="65"/>
  <c r="Z4" i="65"/>
  <c r="M64" i="65" s="1"/>
  <c r="AP64" i="65"/>
  <c r="Z83" i="65"/>
  <c r="Z87" i="65"/>
  <c r="Z91" i="65"/>
  <c r="Z95" i="65"/>
  <c r="Z99" i="65"/>
  <c r="O31" i="65"/>
  <c r="AP62" i="65" s="1"/>
  <c r="H132" i="66"/>
  <c r="AV62" i="66" s="1"/>
  <c r="T10" i="65"/>
  <c r="T12" i="65"/>
  <c r="T14" i="65"/>
  <c r="T16" i="65"/>
  <c r="T18" i="65"/>
  <c r="T20" i="65"/>
  <c r="T22" i="65"/>
  <c r="T24" i="65"/>
  <c r="T26" i="65"/>
  <c r="T28" i="65"/>
  <c r="AB31" i="65"/>
  <c r="T30" i="65"/>
  <c r="K31" i="65"/>
  <c r="AL62" i="65" s="1"/>
  <c r="AD31" i="65"/>
  <c r="AP43" i="65"/>
  <c r="Z31" i="65"/>
  <c r="S29" i="65"/>
  <c r="T29" i="65" s="1"/>
  <c r="AQ60" i="65"/>
  <c r="AA31" i="65"/>
  <c r="I31" i="65"/>
  <c r="AP63" i="65"/>
  <c r="AC31" i="65"/>
  <c r="AN42" i="65"/>
  <c r="AP42" i="65"/>
  <c r="AL42" i="65"/>
  <c r="AM42" i="65"/>
  <c r="AQ42" i="65"/>
  <c r="AO42" i="65"/>
  <c r="T9" i="65"/>
  <c r="T11" i="65"/>
  <c r="AL64" i="65"/>
  <c r="AL43" i="65"/>
  <c r="T13" i="65"/>
  <c r="T15" i="65"/>
  <c r="T17" i="65"/>
  <c r="T19" i="65"/>
  <c r="T23" i="65"/>
  <c r="T25" i="65"/>
  <c r="T27" i="65"/>
  <c r="N31" i="65"/>
  <c r="AO62" i="65" s="1"/>
  <c r="AN46" i="65"/>
  <c r="AP46" i="65"/>
  <c r="AL46" i="65"/>
  <c r="AO50" i="65"/>
  <c r="AN54" i="65"/>
  <c r="AP54" i="65"/>
  <c r="AL54" i="65"/>
  <c r="AO58" i="65"/>
  <c r="Z79" i="65"/>
  <c r="AO64" i="65"/>
  <c r="Z93" i="65"/>
  <c r="Z89" i="65"/>
  <c r="Z85" i="65"/>
  <c r="Z81" i="65"/>
  <c r="Z77" i="65"/>
  <c r="AQ64" i="65"/>
  <c r="AM64" i="65"/>
  <c r="AP44" i="65"/>
  <c r="AL44" i="65"/>
  <c r="AN44" i="65"/>
  <c r="AM46" i="65"/>
  <c r="AP52" i="65"/>
  <c r="AL52" i="65"/>
  <c r="AN52" i="65"/>
  <c r="AM54" i="65"/>
  <c r="AP60" i="65"/>
  <c r="AL60" i="65"/>
  <c r="AN60" i="65"/>
  <c r="Y77" i="65"/>
  <c r="Y79" i="65"/>
  <c r="Y81" i="65"/>
  <c r="Y83" i="65"/>
  <c r="Y85" i="65"/>
  <c r="Y87" i="65"/>
  <c r="Y89" i="65"/>
  <c r="Y91" i="65"/>
  <c r="Y93" i="65"/>
  <c r="Y95" i="65"/>
  <c r="Y97" i="65"/>
  <c r="Y99" i="65"/>
  <c r="AN50" i="65"/>
  <c r="AP50" i="65"/>
  <c r="AL50" i="65"/>
  <c r="AN58" i="65"/>
  <c r="AP58" i="65"/>
  <c r="AL58" i="65"/>
  <c r="M31" i="65"/>
  <c r="AN62" i="65" s="1"/>
  <c r="AP40" i="65"/>
  <c r="AL40" i="65"/>
  <c r="AN40" i="65"/>
  <c r="AO44" i="65"/>
  <c r="AQ46" i="65"/>
  <c r="AP48" i="65"/>
  <c r="AL48" i="65"/>
  <c r="AN48" i="65"/>
  <c r="AM50" i="65"/>
  <c r="AO52" i="65"/>
  <c r="AQ54" i="65"/>
  <c r="AA63" i="65"/>
  <c r="AP56" i="65"/>
  <c r="AL56" i="65"/>
  <c r="AN56" i="65"/>
  <c r="AM58" i="65"/>
  <c r="AO60" i="65"/>
  <c r="AN64" i="65"/>
  <c r="Z76" i="65"/>
  <c r="Z78" i="65"/>
  <c r="Z80" i="65"/>
  <c r="Z82" i="65"/>
  <c r="Z84" i="65"/>
  <c r="Z86" i="65"/>
  <c r="Z88" i="65"/>
  <c r="Z90" i="65"/>
  <c r="Z92" i="65"/>
  <c r="Z94" i="65"/>
  <c r="Z96" i="65"/>
  <c r="Z98" i="65"/>
  <c r="AO41" i="65"/>
  <c r="AM43" i="65"/>
  <c r="AQ43" i="65"/>
  <c r="AO45" i="65"/>
  <c r="AM47" i="65"/>
  <c r="AQ47" i="65"/>
  <c r="AO49" i="65"/>
  <c r="AM51" i="65"/>
  <c r="AQ51" i="65"/>
  <c r="AO53" i="65"/>
  <c r="AM55" i="65"/>
  <c r="AQ55" i="65"/>
  <c r="AO57" i="65"/>
  <c r="AM59" i="65"/>
  <c r="AQ59" i="65"/>
  <c r="AO61" i="65"/>
  <c r="AM63" i="65"/>
  <c r="AQ63" i="65"/>
  <c r="AM41" i="65"/>
  <c r="AQ41" i="65"/>
  <c r="AO43" i="65"/>
  <c r="AM45" i="65"/>
  <c r="AQ45" i="65"/>
  <c r="AO47" i="65"/>
  <c r="AM49" i="65"/>
  <c r="AQ49" i="65"/>
  <c r="AO51" i="65"/>
  <c r="AM53" i="65"/>
  <c r="AQ53" i="65"/>
  <c r="AO55" i="65"/>
  <c r="AM57" i="65"/>
  <c r="AQ57" i="65"/>
  <c r="AO59" i="65"/>
  <c r="AM61" i="65"/>
  <c r="AQ61" i="65"/>
  <c r="AO63" i="65"/>
  <c r="X40" i="65" l="1"/>
  <c r="Z40" i="65" s="1"/>
  <c r="AA70" i="65"/>
  <c r="Z70" i="65"/>
  <c r="Y70" i="65"/>
  <c r="X70" i="65"/>
  <c r="AK64" i="65"/>
  <c r="Y40" i="65" l="1"/>
  <c r="X99" i="64"/>
  <c r="X98" i="64"/>
  <c r="X97" i="64"/>
  <c r="X96" i="64"/>
  <c r="X95" i="64"/>
  <c r="X94" i="64"/>
  <c r="X93" i="64"/>
  <c r="X92" i="64"/>
  <c r="X91" i="64"/>
  <c r="X90" i="64"/>
  <c r="X89" i="64"/>
  <c r="X88" i="64"/>
  <c r="X87" i="64"/>
  <c r="X86" i="64"/>
  <c r="X85" i="64"/>
  <c r="X84" i="64"/>
  <c r="X83" i="64"/>
  <c r="X82" i="64"/>
  <c r="X81" i="64"/>
  <c r="X80" i="64"/>
  <c r="X79" i="64"/>
  <c r="X78" i="64"/>
  <c r="X77" i="64"/>
  <c r="X76" i="64"/>
  <c r="AB69" i="64"/>
  <c r="AA69" i="64"/>
  <c r="Z69" i="64"/>
  <c r="Y69" i="64"/>
  <c r="X69" i="64"/>
  <c r="AB68" i="64"/>
  <c r="X68" i="64"/>
  <c r="AB67" i="64"/>
  <c r="AB66" i="64"/>
  <c r="X66" i="64"/>
  <c r="AB65" i="64"/>
  <c r="AB64" i="64"/>
  <c r="AA64" i="64"/>
  <c r="Y64" i="64"/>
  <c r="AK63" i="64"/>
  <c r="AQ63" i="64" s="1"/>
  <c r="Y63" i="64"/>
  <c r="AK62" i="64"/>
  <c r="AA62" i="64"/>
  <c r="Y62" i="64"/>
  <c r="AK61" i="64"/>
  <c r="AA61" i="64"/>
  <c r="Y61" i="64"/>
  <c r="AK60" i="64"/>
  <c r="AA60" i="64"/>
  <c r="Y60" i="64"/>
  <c r="AK59" i="64"/>
  <c r="AA59" i="64"/>
  <c r="Y59" i="64"/>
  <c r="AK58" i="64"/>
  <c r="AA58" i="64"/>
  <c r="Y58" i="64"/>
  <c r="AK57" i="64"/>
  <c r="AA57" i="64"/>
  <c r="Y57" i="64"/>
  <c r="AK56" i="64"/>
  <c r="AA56" i="64"/>
  <c r="Y56" i="64"/>
  <c r="AK55" i="64"/>
  <c r="AA55" i="64"/>
  <c r="Y55" i="64"/>
  <c r="AK54" i="64"/>
  <c r="AA54" i="64"/>
  <c r="Y54" i="64"/>
  <c r="AK53" i="64"/>
  <c r="AA53" i="64"/>
  <c r="Y53" i="64"/>
  <c r="AK52" i="64"/>
  <c r="AA52" i="64"/>
  <c r="Y52" i="64"/>
  <c r="AK51" i="64"/>
  <c r="AA51" i="64"/>
  <c r="Y51" i="64"/>
  <c r="AK50" i="64"/>
  <c r="AA50" i="64"/>
  <c r="Y50" i="64"/>
  <c r="AK49" i="64"/>
  <c r="AA49" i="64"/>
  <c r="Y49" i="64"/>
  <c r="AK48" i="64"/>
  <c r="AA48" i="64"/>
  <c r="Y48" i="64"/>
  <c r="AK47" i="64"/>
  <c r="AA47" i="64"/>
  <c r="Y47" i="64"/>
  <c r="AK46" i="64"/>
  <c r="AA46" i="64"/>
  <c r="Y46" i="64"/>
  <c r="AK45" i="64"/>
  <c r="AA45" i="64"/>
  <c r="Y45" i="64"/>
  <c r="AK44" i="64"/>
  <c r="AA44" i="64"/>
  <c r="Y44" i="64"/>
  <c r="AK43" i="64"/>
  <c r="AA43" i="64"/>
  <c r="Y43" i="64"/>
  <c r="AK42" i="64"/>
  <c r="AA42" i="64"/>
  <c r="Y42" i="64"/>
  <c r="AK41" i="64"/>
  <c r="AA41" i="64"/>
  <c r="Y41" i="64"/>
  <c r="AK40" i="64"/>
  <c r="AP39" i="64"/>
  <c r="AO39" i="64"/>
  <c r="AN39" i="64"/>
  <c r="AM39" i="64"/>
  <c r="AL39" i="64"/>
  <c r="AD32" i="64"/>
  <c r="AC32" i="64"/>
  <c r="AB32" i="64"/>
  <c r="AA32" i="64"/>
  <c r="Z32" i="64"/>
  <c r="X32" i="64"/>
  <c r="O32" i="64"/>
  <c r="N32" i="64"/>
  <c r="M32" i="64"/>
  <c r="L32" i="64"/>
  <c r="K32" i="64"/>
  <c r="I32" i="64"/>
  <c r="X31" i="64"/>
  <c r="M31" i="64"/>
  <c r="O31" i="64"/>
  <c r="G31" i="64"/>
  <c r="AC31" i="64" s="1"/>
  <c r="F31" i="64"/>
  <c r="AB31" i="64" s="1"/>
  <c r="E31" i="64"/>
  <c r="L31" i="64" s="1"/>
  <c r="K31" i="64"/>
  <c r="AL62" i="64" s="1"/>
  <c r="AD30" i="64"/>
  <c r="AC30" i="64"/>
  <c r="AB30" i="64"/>
  <c r="AA30" i="64"/>
  <c r="Z30" i="64"/>
  <c r="X30" i="64"/>
  <c r="R30" i="64"/>
  <c r="S30" i="64" s="1"/>
  <c r="P30" i="64"/>
  <c r="O30" i="64"/>
  <c r="N30" i="64"/>
  <c r="M30" i="64"/>
  <c r="L30" i="64"/>
  <c r="K30" i="64"/>
  <c r="I30" i="64"/>
  <c r="AD29" i="64"/>
  <c r="AC29" i="64"/>
  <c r="AB29" i="64"/>
  <c r="AA29" i="64"/>
  <c r="Z29" i="64"/>
  <c r="X29" i="64"/>
  <c r="R29" i="64"/>
  <c r="O29" i="64"/>
  <c r="N29" i="64"/>
  <c r="M29" i="64"/>
  <c r="L29" i="64"/>
  <c r="K29" i="64"/>
  <c r="I29" i="64"/>
  <c r="AD28" i="64"/>
  <c r="AC28" i="64"/>
  <c r="AB28" i="64"/>
  <c r="AA28" i="64"/>
  <c r="Z28" i="64"/>
  <c r="X28" i="64"/>
  <c r="R28" i="64"/>
  <c r="AQ59" i="64" s="1"/>
  <c r="O28" i="64"/>
  <c r="N28" i="64"/>
  <c r="M28" i="64"/>
  <c r="L28" i="64"/>
  <c r="AM59" i="64" s="1"/>
  <c r="K28" i="64"/>
  <c r="I28" i="64"/>
  <c r="AH27" i="64"/>
  <c r="AD27" i="64"/>
  <c r="AC27" i="64"/>
  <c r="AB27" i="64"/>
  <c r="AA27" i="64"/>
  <c r="Z27" i="64"/>
  <c r="X27" i="64"/>
  <c r="R27" i="64"/>
  <c r="S27" i="64" s="1"/>
  <c r="O27" i="64"/>
  <c r="N27" i="64"/>
  <c r="M27" i="64"/>
  <c r="L27" i="64"/>
  <c r="K27" i="64"/>
  <c r="I27" i="64"/>
  <c r="AH26" i="64"/>
  <c r="AD26" i="64"/>
  <c r="AC26" i="64"/>
  <c r="AB26" i="64"/>
  <c r="AA26" i="64"/>
  <c r="Z26" i="64"/>
  <c r="X26" i="64"/>
  <c r="R26" i="64"/>
  <c r="S26" i="64" s="1"/>
  <c r="P26" i="64"/>
  <c r="O26" i="64"/>
  <c r="N26" i="64"/>
  <c r="M26" i="64"/>
  <c r="L26" i="64"/>
  <c r="K26" i="64"/>
  <c r="I26" i="64"/>
  <c r="AH25" i="64"/>
  <c r="AD25" i="64"/>
  <c r="AC25" i="64"/>
  <c r="AB25" i="64"/>
  <c r="AA25" i="64"/>
  <c r="Z25" i="64"/>
  <c r="X25" i="64"/>
  <c r="R25" i="64"/>
  <c r="S25" i="64" s="1"/>
  <c r="P25" i="64"/>
  <c r="O25" i="64"/>
  <c r="N25" i="64"/>
  <c r="M25" i="64"/>
  <c r="L25" i="64"/>
  <c r="K25" i="64"/>
  <c r="I25" i="64"/>
  <c r="AH24" i="64"/>
  <c r="AD24" i="64"/>
  <c r="AC24" i="64"/>
  <c r="AB24" i="64"/>
  <c r="AA24" i="64"/>
  <c r="Z24" i="64"/>
  <c r="X24" i="64"/>
  <c r="R24" i="64"/>
  <c r="S24" i="64" s="1"/>
  <c r="O24" i="64"/>
  <c r="N24" i="64"/>
  <c r="M24" i="64"/>
  <c r="L24" i="64"/>
  <c r="K24" i="64"/>
  <c r="I24" i="64"/>
  <c r="AH23" i="64"/>
  <c r="P28" i="64" s="1"/>
  <c r="AD23" i="64"/>
  <c r="AC23" i="64"/>
  <c r="AB23" i="64"/>
  <c r="AA23" i="64"/>
  <c r="Z23" i="64"/>
  <c r="X23" i="64"/>
  <c r="R23" i="64"/>
  <c r="S23" i="64" s="1"/>
  <c r="O23" i="64"/>
  <c r="N23" i="64"/>
  <c r="M23" i="64"/>
  <c r="L23" i="64"/>
  <c r="AM54" i="64" s="1"/>
  <c r="K23" i="64"/>
  <c r="AL54" i="64" s="1"/>
  <c r="I23" i="64"/>
  <c r="AH22" i="64"/>
  <c r="P23" i="64" s="1"/>
  <c r="AD22" i="64"/>
  <c r="AC22" i="64"/>
  <c r="AB22" i="64"/>
  <c r="AA22" i="64"/>
  <c r="Z22" i="64"/>
  <c r="X22" i="64"/>
  <c r="R22" i="64"/>
  <c r="S22" i="64" s="1"/>
  <c r="P22" i="64"/>
  <c r="O22" i="64"/>
  <c r="N22" i="64"/>
  <c r="M22" i="64"/>
  <c r="AN53" i="64" s="1"/>
  <c r="L22" i="64"/>
  <c r="K22" i="64"/>
  <c r="I22" i="64"/>
  <c r="AH21" i="64"/>
  <c r="AD21" i="64"/>
  <c r="AC21" i="64"/>
  <c r="AB21" i="64"/>
  <c r="AA21" i="64"/>
  <c r="Z21" i="64"/>
  <c r="X21" i="64"/>
  <c r="R21" i="64"/>
  <c r="S21" i="64" s="1"/>
  <c r="P21" i="64"/>
  <c r="O21" i="64"/>
  <c r="N21" i="64"/>
  <c r="M21" i="64"/>
  <c r="AN52" i="64" s="1"/>
  <c r="L21" i="64"/>
  <c r="K21" i="64"/>
  <c r="I21" i="64"/>
  <c r="AH20" i="64"/>
  <c r="AD20" i="64"/>
  <c r="AC20" i="64"/>
  <c r="AB20" i="64"/>
  <c r="AA20" i="64"/>
  <c r="Z20" i="64"/>
  <c r="X20" i="64"/>
  <c r="R20" i="64"/>
  <c r="AQ51" i="64" s="1"/>
  <c r="P20" i="64"/>
  <c r="O20" i="64"/>
  <c r="N20" i="64"/>
  <c r="M20" i="64"/>
  <c r="AN51" i="64" s="1"/>
  <c r="L20" i="64"/>
  <c r="AM51" i="64" s="1"/>
  <c r="K20" i="64"/>
  <c r="I20" i="64"/>
  <c r="AH19" i="64"/>
  <c r="AD19" i="64"/>
  <c r="AC19" i="64"/>
  <c r="AB19" i="64"/>
  <c r="AA19" i="64"/>
  <c r="Z19" i="64"/>
  <c r="X19" i="64"/>
  <c r="R19" i="64"/>
  <c r="S19" i="64" s="1"/>
  <c r="P19" i="64"/>
  <c r="O19" i="64"/>
  <c r="N19" i="64"/>
  <c r="M19" i="64"/>
  <c r="L19" i="64"/>
  <c r="AM50" i="64" s="1"/>
  <c r="K19" i="64"/>
  <c r="I19" i="64"/>
  <c r="AH18" i="64"/>
  <c r="AD18" i="64"/>
  <c r="AC18" i="64"/>
  <c r="AB18" i="64"/>
  <c r="AA18" i="64"/>
  <c r="Z18" i="64"/>
  <c r="X18" i="64"/>
  <c r="R18" i="64"/>
  <c r="S18" i="64" s="1"/>
  <c r="P18" i="64"/>
  <c r="O18" i="64"/>
  <c r="N18" i="64"/>
  <c r="M18" i="64"/>
  <c r="L18" i="64"/>
  <c r="K18" i="64"/>
  <c r="AL49" i="64" s="1"/>
  <c r="I18" i="64"/>
  <c r="AH17" i="64"/>
  <c r="AD17" i="64"/>
  <c r="AC17" i="64"/>
  <c r="AB17" i="64"/>
  <c r="AA17" i="64"/>
  <c r="Z17" i="64"/>
  <c r="X17" i="64"/>
  <c r="R17" i="64"/>
  <c r="S17" i="64" s="1"/>
  <c r="P17" i="64"/>
  <c r="O17" i="64"/>
  <c r="N17" i="64"/>
  <c r="M17" i="64"/>
  <c r="AN48" i="64" s="1"/>
  <c r="L17" i="64"/>
  <c r="K17" i="64"/>
  <c r="I17" i="64"/>
  <c r="AH16" i="64"/>
  <c r="P16" i="64" s="1"/>
  <c r="AD16" i="64"/>
  <c r="AC16" i="64"/>
  <c r="AB16" i="64"/>
  <c r="AA16" i="64"/>
  <c r="Z16" i="64"/>
  <c r="X16" i="64"/>
  <c r="R16" i="64"/>
  <c r="AQ47" i="64" s="1"/>
  <c r="O16" i="64"/>
  <c r="N16" i="64"/>
  <c r="M16" i="64"/>
  <c r="L16" i="64"/>
  <c r="AM47" i="64" s="1"/>
  <c r="K16" i="64"/>
  <c r="AL47" i="64" s="1"/>
  <c r="I16" i="64"/>
  <c r="AH15" i="64"/>
  <c r="P15" i="64" s="1"/>
  <c r="AD15" i="64"/>
  <c r="AC15" i="64"/>
  <c r="AB15" i="64"/>
  <c r="AA15" i="64"/>
  <c r="Z15" i="64"/>
  <c r="X15" i="64"/>
  <c r="R15" i="64"/>
  <c r="S15" i="64" s="1"/>
  <c r="O15" i="64"/>
  <c r="N15" i="64"/>
  <c r="AO46" i="64" s="1"/>
  <c r="M15" i="64"/>
  <c r="L15" i="64"/>
  <c r="K15" i="64"/>
  <c r="I15" i="64"/>
  <c r="AH14" i="64"/>
  <c r="AD14" i="64"/>
  <c r="AC14" i="64"/>
  <c r="AB14" i="64"/>
  <c r="AA14" i="64"/>
  <c r="Z14" i="64"/>
  <c r="X14" i="64"/>
  <c r="R14" i="64"/>
  <c r="S14" i="64" s="1"/>
  <c r="P14" i="64"/>
  <c r="O14" i="64"/>
  <c r="N14" i="64"/>
  <c r="M14" i="64"/>
  <c r="L14" i="64"/>
  <c r="K14" i="64"/>
  <c r="I14" i="64"/>
  <c r="AH13" i="64"/>
  <c r="AD13" i="64"/>
  <c r="AC13" i="64"/>
  <c r="AB13" i="64"/>
  <c r="AA13" i="64"/>
  <c r="Z13" i="64"/>
  <c r="X13" i="64"/>
  <c r="R13" i="64"/>
  <c r="S13" i="64" s="1"/>
  <c r="P13" i="64"/>
  <c r="O13" i="64"/>
  <c r="N13" i="64"/>
  <c r="M13" i="64"/>
  <c r="L13" i="64"/>
  <c r="K13" i="64"/>
  <c r="I13" i="64"/>
  <c r="AH12" i="64"/>
  <c r="AD12" i="64"/>
  <c r="AC12" i="64"/>
  <c r="AB12" i="64"/>
  <c r="AA12" i="64"/>
  <c r="Z12" i="64"/>
  <c r="X12" i="64"/>
  <c r="R12" i="64"/>
  <c r="P12" i="64"/>
  <c r="O12" i="64"/>
  <c r="N12" i="64"/>
  <c r="M12" i="64"/>
  <c r="L12" i="64"/>
  <c r="K12" i="64"/>
  <c r="AL43" i="64" s="1"/>
  <c r="I12" i="64"/>
  <c r="AH11" i="64"/>
  <c r="AD11" i="64"/>
  <c r="AC11" i="64"/>
  <c r="AB11" i="64"/>
  <c r="AA11" i="64"/>
  <c r="Z11" i="64"/>
  <c r="X11" i="64"/>
  <c r="R11" i="64"/>
  <c r="S11" i="64" s="1"/>
  <c r="P11" i="64"/>
  <c r="O11" i="64"/>
  <c r="N11" i="64"/>
  <c r="M11" i="64"/>
  <c r="L11" i="64"/>
  <c r="K11" i="64"/>
  <c r="I11" i="64"/>
  <c r="AH10" i="64"/>
  <c r="AD10" i="64"/>
  <c r="AC10" i="64"/>
  <c r="AB10" i="64"/>
  <c r="AA10" i="64"/>
  <c r="Z10" i="64"/>
  <c r="X10" i="64"/>
  <c r="R10" i="64"/>
  <c r="S10" i="64" s="1"/>
  <c r="P10" i="64"/>
  <c r="O10" i="64"/>
  <c r="N10" i="64"/>
  <c r="M10" i="64"/>
  <c r="L10" i="64"/>
  <c r="K10" i="64"/>
  <c r="I10" i="64"/>
  <c r="AH9" i="64"/>
  <c r="AD9" i="64"/>
  <c r="AC9" i="64"/>
  <c r="AB9" i="64"/>
  <c r="AA9" i="64"/>
  <c r="Z9" i="64"/>
  <c r="X9" i="64"/>
  <c r="R9" i="64"/>
  <c r="S9" i="64" s="1"/>
  <c r="P9" i="64"/>
  <c r="O9" i="64"/>
  <c r="N9" i="64"/>
  <c r="M9" i="64"/>
  <c r="L9" i="64"/>
  <c r="K9" i="64"/>
  <c r="I9" i="64"/>
  <c r="AD8" i="64"/>
  <c r="AC8" i="64"/>
  <c r="AB8" i="64"/>
  <c r="AA8" i="64"/>
  <c r="Z8" i="64"/>
  <c r="Y4" i="64"/>
  <c r="AW39" i="63"/>
  <c r="AX39" i="63"/>
  <c r="AY39" i="63"/>
  <c r="AZ39" i="63"/>
  <c r="BA39" i="63"/>
  <c r="AV39" i="63"/>
  <c r="AM43" i="64" l="1"/>
  <c r="AN47" i="64"/>
  <c r="P29" i="64"/>
  <c r="AN59" i="64"/>
  <c r="AQ60" i="64"/>
  <c r="AN63" i="64"/>
  <c r="AO48" i="64"/>
  <c r="AN43" i="64"/>
  <c r="AQ43" i="64"/>
  <c r="AO44" i="64"/>
  <c r="AM48" i="64"/>
  <c r="AL51" i="64"/>
  <c r="AP51" i="64"/>
  <c r="AM52" i="64"/>
  <c r="AN60" i="64"/>
  <c r="S16" i="64"/>
  <c r="T16" i="64" s="1"/>
  <c r="AQ54" i="64"/>
  <c r="T9" i="64"/>
  <c r="T25" i="64"/>
  <c r="P27" i="64"/>
  <c r="P24" i="64"/>
  <c r="T17" i="64"/>
  <c r="X4" i="64"/>
  <c r="X70" i="64" s="1"/>
  <c r="Z78" i="64"/>
  <c r="Z80" i="64"/>
  <c r="Z82" i="64"/>
  <c r="Z84" i="64"/>
  <c r="Z86" i="64"/>
  <c r="Z88" i="64"/>
  <c r="Z90" i="64"/>
  <c r="Z92" i="64"/>
  <c r="Z98" i="64"/>
  <c r="Y76" i="64"/>
  <c r="Y77" i="64"/>
  <c r="Y81" i="64"/>
  <c r="Y83" i="64"/>
  <c r="Y87" i="64"/>
  <c r="Y91" i="64"/>
  <c r="Y95" i="64"/>
  <c r="Y99" i="64"/>
  <c r="Z77" i="64"/>
  <c r="Z79" i="64"/>
  <c r="Z81" i="64"/>
  <c r="Z83" i="64"/>
  <c r="Z85" i="64"/>
  <c r="Z87" i="64"/>
  <c r="Z89" i="64"/>
  <c r="Z91" i="64"/>
  <c r="Z93" i="64"/>
  <c r="Z95" i="64"/>
  <c r="Z97" i="64"/>
  <c r="Z99" i="64"/>
  <c r="Y78" i="64"/>
  <c r="Y80" i="64"/>
  <c r="Y82" i="64"/>
  <c r="Y84" i="64"/>
  <c r="Y86" i="64"/>
  <c r="Y88" i="64"/>
  <c r="Y90" i="64"/>
  <c r="Y92" i="64"/>
  <c r="Y94" i="64"/>
  <c r="Y96" i="64"/>
  <c r="Y98" i="64"/>
  <c r="Z76" i="64"/>
  <c r="Y79" i="64"/>
  <c r="Y85" i="64"/>
  <c r="Y89" i="64"/>
  <c r="Y93" i="64"/>
  <c r="Y97" i="64"/>
  <c r="AL55" i="64"/>
  <c r="Z4" i="64"/>
  <c r="AK64" i="64" s="1"/>
  <c r="S12" i="64"/>
  <c r="T12" i="64" s="1"/>
  <c r="T14" i="64"/>
  <c r="AN49" i="64"/>
  <c r="AO50" i="64"/>
  <c r="S20" i="64"/>
  <c r="T20" i="64" s="1"/>
  <c r="AL53" i="64"/>
  <c r="T22" i="64"/>
  <c r="AM55" i="64"/>
  <c r="S28" i="64"/>
  <c r="T28" i="64" s="1"/>
  <c r="AL63" i="64"/>
  <c r="AP63" i="64"/>
  <c r="AO45" i="64"/>
  <c r="T15" i="64"/>
  <c r="AQ50" i="64"/>
  <c r="T23" i="64"/>
  <c r="T24" i="64"/>
  <c r="S29" i="64"/>
  <c r="T29" i="64" s="1"/>
  <c r="Z96" i="64" s="1"/>
  <c r="T30" i="64"/>
  <c r="AQ55" i="64"/>
  <c r="T11" i="64"/>
  <c r="AO49" i="64"/>
  <c r="AL50" i="64"/>
  <c r="T19" i="64"/>
  <c r="AN55" i="64"/>
  <c r="T27" i="64"/>
  <c r="Z94" i="64" s="1"/>
  <c r="AL59" i="64"/>
  <c r="AP59" i="64"/>
  <c r="AM60" i="64"/>
  <c r="AM63" i="64"/>
  <c r="AP43" i="64"/>
  <c r="N31" i="64"/>
  <c r="AA31" i="64"/>
  <c r="AM64" i="64"/>
  <c r="AO58" i="64"/>
  <c r="AA63" i="64"/>
  <c r="T10" i="64"/>
  <c r="T18" i="64"/>
  <c r="T26" i="64"/>
  <c r="T13" i="64"/>
  <c r="T21" i="64"/>
  <c r="AP62" i="64"/>
  <c r="AP40" i="64"/>
  <c r="AL40" i="64"/>
  <c r="AQ40" i="64"/>
  <c r="AP58" i="64"/>
  <c r="Z31" i="64"/>
  <c r="AD31" i="64"/>
  <c r="AO40" i="64"/>
  <c r="AO41" i="64"/>
  <c r="AO42" i="64"/>
  <c r="AN44" i="64"/>
  <c r="AN45" i="64"/>
  <c r="AM46" i="64"/>
  <c r="AP52" i="64"/>
  <c r="AL52" i="64"/>
  <c r="AQ52" i="64"/>
  <c r="AQ53" i="64"/>
  <c r="AM53" i="64"/>
  <c r="AP53" i="64"/>
  <c r="AN54" i="64"/>
  <c r="AP54" i="64"/>
  <c r="AP55" i="64"/>
  <c r="AO56" i="64"/>
  <c r="AN42" i="64"/>
  <c r="AP56" i="64"/>
  <c r="AL56" i="64"/>
  <c r="AQ56" i="64"/>
  <c r="I31" i="64"/>
  <c r="AM40" i="64"/>
  <c r="AL41" i="64"/>
  <c r="AL42" i="64"/>
  <c r="AQ42" i="64"/>
  <c r="AP44" i="64"/>
  <c r="AL44" i="64"/>
  <c r="AQ44" i="64"/>
  <c r="AQ45" i="64"/>
  <c r="AM45" i="64"/>
  <c r="AP45" i="64"/>
  <c r="AN46" i="64"/>
  <c r="AP46" i="64"/>
  <c r="AP47" i="64"/>
  <c r="AM56" i="64"/>
  <c r="AN57" i="64"/>
  <c r="AN58" i="64"/>
  <c r="AQ58" i="64"/>
  <c r="AM58" i="64"/>
  <c r="AQ61" i="64"/>
  <c r="AM61" i="64"/>
  <c r="AP61" i="64"/>
  <c r="AL61" i="64"/>
  <c r="AN61" i="64"/>
  <c r="AQ64" i="64"/>
  <c r="AQ41" i="64"/>
  <c r="AM41" i="64"/>
  <c r="AP41" i="64"/>
  <c r="AP42" i="64"/>
  <c r="AQ57" i="64"/>
  <c r="AM57" i="64"/>
  <c r="AP57" i="64"/>
  <c r="AL57" i="64"/>
  <c r="AO64" i="64"/>
  <c r="AN64" i="64"/>
  <c r="AP64" i="64"/>
  <c r="AL64" i="64"/>
  <c r="AN40" i="64"/>
  <c r="AN41" i="64"/>
  <c r="AM42" i="64"/>
  <c r="AM44" i="64"/>
  <c r="AL45" i="64"/>
  <c r="AL46" i="64"/>
  <c r="AQ46" i="64"/>
  <c r="AP48" i="64"/>
  <c r="AL48" i="64"/>
  <c r="AQ48" i="64"/>
  <c r="AQ49" i="64"/>
  <c r="AM49" i="64"/>
  <c r="AP49" i="64"/>
  <c r="AN50" i="64"/>
  <c r="AP50" i="64"/>
  <c r="AO52" i="64"/>
  <c r="AO53" i="64"/>
  <c r="AO54" i="64"/>
  <c r="AN56" i="64"/>
  <c r="AO57" i="64"/>
  <c r="AL58" i="64"/>
  <c r="AO61" i="64"/>
  <c r="AO62" i="64"/>
  <c r="AO60" i="64"/>
  <c r="AM62" i="64"/>
  <c r="AO43" i="64"/>
  <c r="AO47" i="64"/>
  <c r="AO51" i="64"/>
  <c r="AO55" i="64"/>
  <c r="AO59" i="64"/>
  <c r="AL60" i="64"/>
  <c r="AP60" i="64"/>
  <c r="AN62" i="64"/>
  <c r="AO63" i="64"/>
  <c r="AA70" i="64" l="1"/>
  <c r="AB70" i="64"/>
  <c r="Y70" i="64"/>
  <c r="M64" i="64"/>
  <c r="X40" i="64"/>
  <c r="Y40" i="64" s="1"/>
  <c r="Z70" i="64"/>
  <c r="Z40" i="64" l="1"/>
  <c r="D146" i="63" l="1"/>
  <c r="F146" i="63" s="1"/>
  <c r="AB75" i="63"/>
  <c r="AC75" i="63"/>
  <c r="AA77" i="63"/>
  <c r="AA78" i="63"/>
  <c r="AA79" i="63"/>
  <c r="AA80" i="63"/>
  <c r="AA81" i="63"/>
  <c r="AA82" i="63"/>
  <c r="AA83" i="63"/>
  <c r="AA84" i="63"/>
  <c r="AA85" i="63"/>
  <c r="AA86" i="63"/>
  <c r="AA87" i="63"/>
  <c r="AA88" i="63"/>
  <c r="AA89" i="63"/>
  <c r="AA90" i="63"/>
  <c r="AA91" i="63"/>
  <c r="AA92" i="63"/>
  <c r="AA93" i="63"/>
  <c r="AA94" i="63"/>
  <c r="AA95" i="63"/>
  <c r="AA96" i="63"/>
  <c r="AA97" i="63"/>
  <c r="AA98" i="63"/>
  <c r="AB98" i="63"/>
  <c r="AC98" i="63"/>
  <c r="AA99" i="63"/>
  <c r="X76" i="63"/>
  <c r="Z110" i="63" l="1"/>
  <c r="AA110" i="63"/>
  <c r="Y110" i="63"/>
  <c r="AB134" i="63"/>
  <c r="E134" i="63" s="1"/>
  <c r="AB112" i="63"/>
  <c r="AB113" i="63"/>
  <c r="AB114" i="63"/>
  <c r="AB115" i="63"/>
  <c r="AB116" i="63"/>
  <c r="AB117" i="63"/>
  <c r="AB118" i="63"/>
  <c r="AB119" i="63"/>
  <c r="AB120" i="63"/>
  <c r="AB121" i="63"/>
  <c r="AB122" i="63"/>
  <c r="AB123" i="63"/>
  <c r="AB124" i="63"/>
  <c r="AB125" i="63"/>
  <c r="AB126" i="63"/>
  <c r="AB127" i="63"/>
  <c r="AB128" i="63"/>
  <c r="AB129" i="63"/>
  <c r="AB130" i="63"/>
  <c r="AB132" i="63"/>
  <c r="X134" i="63"/>
  <c r="AB111" i="63"/>
  <c r="D147" i="63"/>
  <c r="F147" i="63" s="1"/>
  <c r="D148" i="63"/>
  <c r="F148" i="63" s="1"/>
  <c r="D149" i="63"/>
  <c r="F149" i="63" s="1"/>
  <c r="D150" i="63"/>
  <c r="F150" i="63" s="1"/>
  <c r="D151" i="63"/>
  <c r="F151" i="63" s="1"/>
  <c r="D152" i="63"/>
  <c r="F152" i="63" s="1"/>
  <c r="D153" i="63"/>
  <c r="F153" i="63" s="1"/>
  <c r="D154" i="63"/>
  <c r="F154" i="63" s="1"/>
  <c r="D155" i="63"/>
  <c r="F155" i="63" s="1"/>
  <c r="D156" i="63"/>
  <c r="F156" i="63" s="1"/>
  <c r="D157" i="63"/>
  <c r="F157" i="63" s="1"/>
  <c r="D158" i="63"/>
  <c r="F158" i="63" s="1"/>
  <c r="D159" i="63"/>
  <c r="F159" i="63" s="1"/>
  <c r="D160" i="63"/>
  <c r="F160" i="63" s="1"/>
  <c r="D161" i="63"/>
  <c r="F161" i="63" s="1"/>
  <c r="D162" i="63"/>
  <c r="F162" i="63" s="1"/>
  <c r="D163" i="63"/>
  <c r="F163" i="63" s="1"/>
  <c r="D164" i="63"/>
  <c r="F164" i="63" s="1"/>
  <c r="D165" i="63"/>
  <c r="F165" i="63" s="1"/>
  <c r="D166" i="63"/>
  <c r="F166" i="63" s="1"/>
  <c r="D167" i="63"/>
  <c r="F167" i="63" s="1"/>
  <c r="D169" i="63"/>
  <c r="F169" i="63" s="1"/>
  <c r="B169" i="63"/>
  <c r="E126" i="63" l="1"/>
  <c r="F130" i="63"/>
  <c r="E122" i="63"/>
  <c r="D130" i="63"/>
  <c r="E118" i="63"/>
  <c r="E114" i="63"/>
  <c r="D123" i="63"/>
  <c r="D119" i="63"/>
  <c r="D115" i="63"/>
  <c r="D132" i="63"/>
  <c r="F126" i="63"/>
  <c r="F123" i="63"/>
  <c r="F122" i="63"/>
  <c r="F119" i="63"/>
  <c r="F118" i="63"/>
  <c r="F115" i="63"/>
  <c r="F114" i="63"/>
  <c r="F132" i="63"/>
  <c r="E130" i="63"/>
  <c r="D126" i="63"/>
  <c r="E123" i="63"/>
  <c r="D122" i="63"/>
  <c r="E119" i="63"/>
  <c r="D118" i="63"/>
  <c r="E115" i="63"/>
  <c r="D114" i="63"/>
  <c r="D127" i="63"/>
  <c r="F127" i="63"/>
  <c r="E127" i="63"/>
  <c r="AB133" i="63"/>
  <c r="F133" i="63" s="1"/>
  <c r="E129" i="63"/>
  <c r="E125" i="63"/>
  <c r="E121" i="63"/>
  <c r="E117" i="63"/>
  <c r="E113" i="63"/>
  <c r="E132" i="63"/>
  <c r="F129" i="63"/>
  <c r="D129" i="63"/>
  <c r="E128" i="63"/>
  <c r="F125" i="63"/>
  <c r="D125" i="63"/>
  <c r="E124" i="63"/>
  <c r="F121" i="63"/>
  <c r="D121" i="63"/>
  <c r="E120" i="63"/>
  <c r="F117" i="63"/>
  <c r="D117" i="63"/>
  <c r="E116" i="63"/>
  <c r="F113" i="63"/>
  <c r="D113" i="63"/>
  <c r="E112" i="63"/>
  <c r="D134" i="63"/>
  <c r="F128" i="63"/>
  <c r="D128" i="63"/>
  <c r="F124" i="63"/>
  <c r="D124" i="63"/>
  <c r="F120" i="63"/>
  <c r="D120" i="63"/>
  <c r="F116" i="63"/>
  <c r="D116" i="63"/>
  <c r="F112" i="63"/>
  <c r="D112" i="63"/>
  <c r="F111" i="63"/>
  <c r="D111" i="63"/>
  <c r="E111" i="63"/>
  <c r="F134" i="63"/>
  <c r="AB131" i="63"/>
  <c r="E133" i="63" l="1"/>
  <c r="D133" i="63"/>
  <c r="E131" i="63"/>
  <c r="D131" i="63"/>
  <c r="F131" i="63"/>
  <c r="B133" i="63"/>
  <c r="B132" i="63"/>
  <c r="B131" i="63"/>
  <c r="B130" i="63"/>
  <c r="B129" i="63"/>
  <c r="B128" i="63"/>
  <c r="B127" i="63"/>
  <c r="B126" i="63"/>
  <c r="B125" i="63"/>
  <c r="B124" i="63"/>
  <c r="B123" i="63"/>
  <c r="B122" i="63"/>
  <c r="B121" i="63"/>
  <c r="B120" i="63"/>
  <c r="B119" i="63"/>
  <c r="B118" i="63"/>
  <c r="B117" i="63"/>
  <c r="B116" i="63"/>
  <c r="B115" i="63"/>
  <c r="B114" i="63"/>
  <c r="B113" i="63"/>
  <c r="B112" i="63"/>
  <c r="B111" i="63"/>
  <c r="X99" i="63"/>
  <c r="X98" i="63"/>
  <c r="X97" i="63"/>
  <c r="X96" i="63"/>
  <c r="X95" i="63"/>
  <c r="X94" i="63"/>
  <c r="X93" i="63"/>
  <c r="X92" i="63"/>
  <c r="X91" i="63"/>
  <c r="X90" i="63"/>
  <c r="X89" i="63"/>
  <c r="X88" i="63"/>
  <c r="X87" i="63"/>
  <c r="X86" i="63"/>
  <c r="X85" i="63"/>
  <c r="X84" i="63"/>
  <c r="X83" i="63"/>
  <c r="X82" i="63"/>
  <c r="X81" i="63"/>
  <c r="X80" i="63"/>
  <c r="X79" i="63"/>
  <c r="X78" i="63"/>
  <c r="X77" i="63"/>
  <c r="AB69" i="63"/>
  <c r="AA69" i="63"/>
  <c r="Z69" i="63"/>
  <c r="Y69" i="63"/>
  <c r="X69" i="63"/>
  <c r="AB68" i="63"/>
  <c r="X68" i="63"/>
  <c r="AB67" i="63"/>
  <c r="AB66" i="63"/>
  <c r="X66" i="63"/>
  <c r="AB65" i="63"/>
  <c r="AB64" i="63"/>
  <c r="AA64" i="63"/>
  <c r="Y64" i="63"/>
  <c r="AL63" i="63"/>
  <c r="Y63" i="63"/>
  <c r="AL62" i="63"/>
  <c r="AA62" i="63"/>
  <c r="Y62" i="63"/>
  <c r="AL61" i="63"/>
  <c r="AA61" i="63"/>
  <c r="Y61" i="63"/>
  <c r="AL60" i="63"/>
  <c r="AA60" i="63"/>
  <c r="Y60" i="63"/>
  <c r="AL59" i="63"/>
  <c r="AA59" i="63"/>
  <c r="Y59" i="63"/>
  <c r="AL58" i="63"/>
  <c r="AA58" i="63"/>
  <c r="Y58" i="63"/>
  <c r="AL57" i="63"/>
  <c r="AA57" i="63"/>
  <c r="Y57" i="63"/>
  <c r="AL56" i="63"/>
  <c r="AA56" i="63"/>
  <c r="Y56" i="63"/>
  <c r="AL55" i="63"/>
  <c r="AA55" i="63"/>
  <c r="Y55" i="63"/>
  <c r="AL54" i="63"/>
  <c r="AA54" i="63"/>
  <c r="Y54" i="63"/>
  <c r="AL53" i="63"/>
  <c r="AA53" i="63"/>
  <c r="Y53" i="63"/>
  <c r="AL52" i="63"/>
  <c r="AA52" i="63"/>
  <c r="Y52" i="63"/>
  <c r="AL51" i="63"/>
  <c r="AA51" i="63"/>
  <c r="Y51" i="63"/>
  <c r="AL50" i="63"/>
  <c r="AA50" i="63"/>
  <c r="Y50" i="63"/>
  <c r="AL49" i="63"/>
  <c r="AA49" i="63"/>
  <c r="Y49" i="63"/>
  <c r="AL48" i="63"/>
  <c r="AA48" i="63"/>
  <c r="Y48" i="63"/>
  <c r="AL47" i="63"/>
  <c r="AA47" i="63"/>
  <c r="Y47" i="63"/>
  <c r="AL46" i="63"/>
  <c r="AA46" i="63"/>
  <c r="Y46" i="63"/>
  <c r="AL45" i="63"/>
  <c r="AA45" i="63"/>
  <c r="Y45" i="63"/>
  <c r="AL44" i="63"/>
  <c r="AA44" i="63"/>
  <c r="Y44" i="63"/>
  <c r="AL43" i="63"/>
  <c r="AA43" i="63"/>
  <c r="Y43" i="63"/>
  <c r="AL42" i="63"/>
  <c r="AA42" i="63"/>
  <c r="Y42" i="63"/>
  <c r="AL41" i="63"/>
  <c r="AA41" i="63"/>
  <c r="Y41" i="63"/>
  <c r="AL40" i="63"/>
  <c r="AQ39" i="63"/>
  <c r="AP39" i="63"/>
  <c r="AO39" i="63"/>
  <c r="AN39" i="63"/>
  <c r="AM39" i="63"/>
  <c r="AD32" i="63"/>
  <c r="AC32" i="63"/>
  <c r="AB32" i="63"/>
  <c r="AA32" i="63"/>
  <c r="Z32" i="63"/>
  <c r="X32" i="63"/>
  <c r="O32" i="63"/>
  <c r="N32" i="63"/>
  <c r="M32" i="63"/>
  <c r="L32" i="63"/>
  <c r="K32" i="63"/>
  <c r="I32" i="63"/>
  <c r="X31" i="63"/>
  <c r="G31" i="63"/>
  <c r="D168" i="63" s="1"/>
  <c r="F168" i="63" s="1"/>
  <c r="F31" i="63"/>
  <c r="E31" i="63"/>
  <c r="L31" i="63" s="1"/>
  <c r="D31" i="63"/>
  <c r="AD30" i="63"/>
  <c r="AC30" i="63"/>
  <c r="AB30" i="63"/>
  <c r="AA30" i="63"/>
  <c r="Z30" i="63"/>
  <c r="X30" i="63"/>
  <c r="R30" i="63"/>
  <c r="O30" i="63"/>
  <c r="N30" i="63"/>
  <c r="M30" i="63"/>
  <c r="L30" i="63"/>
  <c r="AN61" i="63" s="1"/>
  <c r="K30" i="63"/>
  <c r="I30" i="63"/>
  <c r="AD29" i="63"/>
  <c r="AC29" i="63"/>
  <c r="AB29" i="63"/>
  <c r="AA29" i="63"/>
  <c r="Z29" i="63"/>
  <c r="X29" i="63"/>
  <c r="R29" i="63"/>
  <c r="O29" i="63"/>
  <c r="N29" i="63"/>
  <c r="M29" i="63"/>
  <c r="L29" i="63"/>
  <c r="K29" i="63"/>
  <c r="I29" i="63"/>
  <c r="AD28" i="63"/>
  <c r="AC28" i="63"/>
  <c r="AB28" i="63"/>
  <c r="AA28" i="63"/>
  <c r="Z28" i="63"/>
  <c r="X28" i="63"/>
  <c r="R28" i="63"/>
  <c r="S28" i="63" s="1"/>
  <c r="O28" i="63"/>
  <c r="N28" i="63"/>
  <c r="M28" i="63"/>
  <c r="L28" i="63"/>
  <c r="K28" i="63"/>
  <c r="I28" i="63"/>
  <c r="AH27" i="63"/>
  <c r="P30" i="63" s="1"/>
  <c r="AD27" i="63"/>
  <c r="AC27" i="63"/>
  <c r="AB27" i="63"/>
  <c r="AA27" i="63"/>
  <c r="Z27" i="63"/>
  <c r="X27" i="63"/>
  <c r="R27" i="63"/>
  <c r="S27" i="63" s="1"/>
  <c r="P27" i="63"/>
  <c r="O27" i="63"/>
  <c r="N27" i="63"/>
  <c r="M27" i="63"/>
  <c r="L27" i="63"/>
  <c r="K27" i="63"/>
  <c r="I27" i="63"/>
  <c r="AH26" i="63"/>
  <c r="AD26" i="63"/>
  <c r="AC26" i="63"/>
  <c r="AB26" i="63"/>
  <c r="AA26" i="63"/>
  <c r="Z26" i="63"/>
  <c r="X26" i="63"/>
  <c r="R26" i="63"/>
  <c r="P26" i="63"/>
  <c r="O26" i="63"/>
  <c r="N26" i="63"/>
  <c r="M26" i="63"/>
  <c r="L26" i="63"/>
  <c r="K26" i="63"/>
  <c r="I26" i="63"/>
  <c r="AH25" i="63"/>
  <c r="AD25" i="63"/>
  <c r="AC25" i="63"/>
  <c r="AB25" i="63"/>
  <c r="AA25" i="63"/>
  <c r="Z25" i="63"/>
  <c r="X25" i="63"/>
  <c r="R25" i="63"/>
  <c r="S25" i="63" s="1"/>
  <c r="P25" i="63"/>
  <c r="O25" i="63"/>
  <c r="N25" i="63"/>
  <c r="M25" i="63"/>
  <c r="L25" i="63"/>
  <c r="K25" i="63"/>
  <c r="I25" i="63"/>
  <c r="AH24" i="63"/>
  <c r="AD24" i="63"/>
  <c r="AC24" i="63"/>
  <c r="AB24" i="63"/>
  <c r="AA24" i="63"/>
  <c r="Z24" i="63"/>
  <c r="X24" i="63"/>
  <c r="R24" i="63"/>
  <c r="S24" i="63" s="1"/>
  <c r="O24" i="63"/>
  <c r="N24" i="63"/>
  <c r="M24" i="63"/>
  <c r="L24" i="63"/>
  <c r="K24" i="63"/>
  <c r="I24" i="63"/>
  <c r="AH23" i="63"/>
  <c r="AD23" i="63"/>
  <c r="AC23" i="63"/>
  <c r="AB23" i="63"/>
  <c r="AA23" i="63"/>
  <c r="Z23" i="63"/>
  <c r="X23" i="63"/>
  <c r="R23" i="63"/>
  <c r="S23" i="63" s="1"/>
  <c r="O23" i="63"/>
  <c r="N23" i="63"/>
  <c r="M23" i="63"/>
  <c r="L23" i="63"/>
  <c r="K23" i="63"/>
  <c r="I23" i="63"/>
  <c r="AH22" i="63"/>
  <c r="P23" i="63" s="1"/>
  <c r="AD22" i="63"/>
  <c r="AC22" i="63"/>
  <c r="AB22" i="63"/>
  <c r="AA22" i="63"/>
  <c r="Z22" i="63"/>
  <c r="X22" i="63"/>
  <c r="R22" i="63"/>
  <c r="P22" i="63"/>
  <c r="O22" i="63"/>
  <c r="N22" i="63"/>
  <c r="M22" i="63"/>
  <c r="L22" i="63"/>
  <c r="K22" i="63"/>
  <c r="I22" i="63"/>
  <c r="AH21" i="63"/>
  <c r="AD21" i="63"/>
  <c r="AC21" i="63"/>
  <c r="AB21" i="63"/>
  <c r="AA21" i="63"/>
  <c r="Z21" i="63"/>
  <c r="X21" i="63"/>
  <c r="R21" i="63"/>
  <c r="S21" i="63" s="1"/>
  <c r="P21" i="63"/>
  <c r="O21" i="63"/>
  <c r="N21" i="63"/>
  <c r="M21" i="63"/>
  <c r="L21" i="63"/>
  <c r="K21" i="63"/>
  <c r="I21" i="63"/>
  <c r="AH20" i="63"/>
  <c r="AD20" i="63"/>
  <c r="AC20" i="63"/>
  <c r="AB20" i="63"/>
  <c r="AA20" i="63"/>
  <c r="Z20" i="63"/>
  <c r="X20" i="63"/>
  <c r="R20" i="63"/>
  <c r="S20" i="63" s="1"/>
  <c r="P20" i="63"/>
  <c r="O20" i="63"/>
  <c r="N20" i="63"/>
  <c r="M20" i="63"/>
  <c r="AO51" i="63" s="1"/>
  <c r="L20" i="63"/>
  <c r="K20" i="63"/>
  <c r="I20" i="63"/>
  <c r="AH19" i="63"/>
  <c r="AD19" i="63"/>
  <c r="AC19" i="63"/>
  <c r="AB19" i="63"/>
  <c r="AA19" i="63"/>
  <c r="Z19" i="63"/>
  <c r="X19" i="63"/>
  <c r="R19" i="63"/>
  <c r="S19" i="63" s="1"/>
  <c r="P19" i="63"/>
  <c r="O19" i="63"/>
  <c r="N19" i="63"/>
  <c r="M19" i="63"/>
  <c r="L19" i="63"/>
  <c r="K19" i="63"/>
  <c r="I19" i="63"/>
  <c r="AH18" i="63"/>
  <c r="AD18" i="63"/>
  <c r="AC18" i="63"/>
  <c r="AB18" i="63"/>
  <c r="AA18" i="63"/>
  <c r="Z18" i="63"/>
  <c r="X18" i="63"/>
  <c r="R18" i="63"/>
  <c r="S18" i="63" s="1"/>
  <c r="P18" i="63"/>
  <c r="O18" i="63"/>
  <c r="N18" i="63"/>
  <c r="M18" i="63"/>
  <c r="L18" i="63"/>
  <c r="K18" i="63"/>
  <c r="I18" i="63"/>
  <c r="AH17" i="63"/>
  <c r="AD17" i="63"/>
  <c r="AC17" i="63"/>
  <c r="AB17" i="63"/>
  <c r="AA17" i="63"/>
  <c r="Z17" i="63"/>
  <c r="X17" i="63"/>
  <c r="R17" i="63"/>
  <c r="S17" i="63" s="1"/>
  <c r="P17" i="63"/>
  <c r="O17" i="63"/>
  <c r="N17" i="63"/>
  <c r="M17" i="63"/>
  <c r="L17" i="63"/>
  <c r="K17" i="63"/>
  <c r="I17" i="63"/>
  <c r="AH16" i="63"/>
  <c r="AD16" i="63"/>
  <c r="AC16" i="63"/>
  <c r="AB16" i="63"/>
  <c r="AA16" i="63"/>
  <c r="Z16" i="63"/>
  <c r="X16" i="63"/>
  <c r="R16" i="63"/>
  <c r="S16" i="63" s="1"/>
  <c r="P16" i="63"/>
  <c r="O16" i="63"/>
  <c r="N16" i="63"/>
  <c r="M16" i="63"/>
  <c r="L16" i="63"/>
  <c r="K16" i="63"/>
  <c r="I16" i="63"/>
  <c r="AH15" i="63"/>
  <c r="AD15" i="63"/>
  <c r="AC15" i="63"/>
  <c r="AB15" i="63"/>
  <c r="AA15" i="63"/>
  <c r="Z15" i="63"/>
  <c r="X15" i="63"/>
  <c r="R15" i="63"/>
  <c r="S15" i="63" s="1"/>
  <c r="P15" i="63"/>
  <c r="O15" i="63"/>
  <c r="N15" i="63"/>
  <c r="M15" i="63"/>
  <c r="L15" i="63"/>
  <c r="K15" i="63"/>
  <c r="I15" i="63"/>
  <c r="AH14" i="63"/>
  <c r="AD14" i="63"/>
  <c r="AC14" i="63"/>
  <c r="AB14" i="63"/>
  <c r="AA14" i="63"/>
  <c r="Z14" i="63"/>
  <c r="X14" i="63"/>
  <c r="R14" i="63"/>
  <c r="P14" i="63"/>
  <c r="O14" i="63"/>
  <c r="N14" i="63"/>
  <c r="M14" i="63"/>
  <c r="L14" i="63"/>
  <c r="K14" i="63"/>
  <c r="I14" i="63"/>
  <c r="AH13" i="63"/>
  <c r="AD13" i="63"/>
  <c r="AC13" i="63"/>
  <c r="AB13" i="63"/>
  <c r="AA13" i="63"/>
  <c r="Z13" i="63"/>
  <c r="X13" i="63"/>
  <c r="R13" i="63"/>
  <c r="S13" i="63" s="1"/>
  <c r="P13" i="63"/>
  <c r="O13" i="63"/>
  <c r="N13" i="63"/>
  <c r="M13" i="63"/>
  <c r="L13" i="63"/>
  <c r="K13" i="63"/>
  <c r="I13" i="63"/>
  <c r="AH12" i="63"/>
  <c r="AD12" i="63"/>
  <c r="AC12" i="63"/>
  <c r="AB12" i="63"/>
  <c r="AA12" i="63"/>
  <c r="Z12" i="63"/>
  <c r="X12" i="63"/>
  <c r="R12" i="63"/>
  <c r="S12" i="63" s="1"/>
  <c r="P12" i="63"/>
  <c r="O12" i="63"/>
  <c r="N12" i="63"/>
  <c r="M12" i="63"/>
  <c r="AO43" i="63" s="1"/>
  <c r="L12" i="63"/>
  <c r="K12" i="63"/>
  <c r="I12" i="63"/>
  <c r="AH11" i="63"/>
  <c r="AD11" i="63"/>
  <c r="AC11" i="63"/>
  <c r="AB11" i="63"/>
  <c r="AA11" i="63"/>
  <c r="Z11" i="63"/>
  <c r="X11" i="63"/>
  <c r="R11" i="63"/>
  <c r="S11" i="63" s="1"/>
  <c r="P11" i="63"/>
  <c r="O11" i="63"/>
  <c r="N11" i="63"/>
  <c r="M11" i="63"/>
  <c r="L11" i="63"/>
  <c r="K11" i="63"/>
  <c r="I11" i="63"/>
  <c r="AH10" i="63"/>
  <c r="AD10" i="63"/>
  <c r="AC10" i="63"/>
  <c r="AB10" i="63"/>
  <c r="AA10" i="63"/>
  <c r="Z10" i="63"/>
  <c r="X10" i="63"/>
  <c r="R10" i="63"/>
  <c r="S10" i="63" s="1"/>
  <c r="P10" i="63"/>
  <c r="O10" i="63"/>
  <c r="N10" i="63"/>
  <c r="M10" i="63"/>
  <c r="L10" i="63"/>
  <c r="K10" i="63"/>
  <c r="I10" i="63"/>
  <c r="AH9" i="63"/>
  <c r="AD9" i="63"/>
  <c r="AC9" i="63"/>
  <c r="AB9" i="63"/>
  <c r="AA9" i="63"/>
  <c r="Z9" i="63"/>
  <c r="X9" i="63"/>
  <c r="R9" i="63"/>
  <c r="S9" i="63" s="1"/>
  <c r="P9" i="63"/>
  <c r="O9" i="63"/>
  <c r="N9" i="63"/>
  <c r="M9" i="63"/>
  <c r="L9" i="63"/>
  <c r="K9" i="63"/>
  <c r="I9" i="63"/>
  <c r="AD8" i="63"/>
  <c r="AC8" i="63"/>
  <c r="AB8" i="63"/>
  <c r="AA8" i="63"/>
  <c r="Z8" i="63"/>
  <c r="Y4" i="63"/>
  <c r="AB67" i="62"/>
  <c r="AB68" i="62"/>
  <c r="X68" i="62"/>
  <c r="AB68" i="49"/>
  <c r="AB67" i="49"/>
  <c r="X68" i="49"/>
  <c r="X66" i="49"/>
  <c r="AM45" i="63" l="1"/>
  <c r="AQ45" i="63"/>
  <c r="AN46" i="63"/>
  <c r="AM49" i="63"/>
  <c r="AQ49" i="63"/>
  <c r="AU40" i="63"/>
  <c r="P28" i="63"/>
  <c r="N31" i="63"/>
  <c r="AP62" i="63" s="1"/>
  <c r="AT43" i="63"/>
  <c r="P24" i="63"/>
  <c r="P29" i="63"/>
  <c r="AP40" i="63"/>
  <c r="AS40" i="63"/>
  <c r="AM40" i="63"/>
  <c r="AN49" i="63"/>
  <c r="Z84" i="63"/>
  <c r="Y84" i="63"/>
  <c r="Z92" i="63"/>
  <c r="Y92" i="63"/>
  <c r="Y96" i="63"/>
  <c r="B149" i="63"/>
  <c r="B157" i="63"/>
  <c r="B165" i="63"/>
  <c r="Z4" i="63"/>
  <c r="M64" i="63" s="1"/>
  <c r="Z76" i="63"/>
  <c r="Y76" i="63"/>
  <c r="AO45" i="63"/>
  <c r="AP46" i="63"/>
  <c r="AM47" i="63"/>
  <c r="AO49" i="63"/>
  <c r="AN52" i="63"/>
  <c r="Y77" i="63"/>
  <c r="Z77" i="63"/>
  <c r="Y81" i="63"/>
  <c r="Z81" i="63"/>
  <c r="Y85" i="63"/>
  <c r="Z85" i="63"/>
  <c r="Y89" i="63"/>
  <c r="Z89" i="63"/>
  <c r="Y93" i="63"/>
  <c r="Z93" i="63"/>
  <c r="Y97" i="63"/>
  <c r="Z97" i="63"/>
  <c r="B146" i="63"/>
  <c r="B150" i="63"/>
  <c r="AT52" i="63"/>
  <c r="B154" i="63"/>
  <c r="B158" i="63"/>
  <c r="B162" i="63"/>
  <c r="B166" i="63"/>
  <c r="Y79" i="63"/>
  <c r="Y83" i="63"/>
  <c r="Z83" i="63"/>
  <c r="Y87" i="63"/>
  <c r="Z87" i="63"/>
  <c r="Y91" i="63"/>
  <c r="Z91" i="63"/>
  <c r="Y95" i="63"/>
  <c r="Z95" i="63"/>
  <c r="Y99" i="63"/>
  <c r="Z99" i="63"/>
  <c r="B148" i="63"/>
  <c r="B152" i="63"/>
  <c r="B156" i="63"/>
  <c r="B160" i="63"/>
  <c r="B164" i="63"/>
  <c r="AN45" i="63"/>
  <c r="AP47" i="63"/>
  <c r="Z80" i="63"/>
  <c r="Y80" i="63"/>
  <c r="Z88" i="63"/>
  <c r="Y88" i="63"/>
  <c r="B153" i="63"/>
  <c r="B161" i="63"/>
  <c r="AO57" i="63"/>
  <c r="AP58" i="63"/>
  <c r="AM61" i="63"/>
  <c r="AQ61" i="63"/>
  <c r="Y78" i="63"/>
  <c r="Z78" i="63"/>
  <c r="Y82" i="63"/>
  <c r="Z82" i="63"/>
  <c r="Y86" i="63"/>
  <c r="Z86" i="63"/>
  <c r="Y90" i="63"/>
  <c r="Z90" i="63"/>
  <c r="Y94" i="63"/>
  <c r="Y98" i="63"/>
  <c r="Z98" i="63"/>
  <c r="B147" i="63"/>
  <c r="AX41" i="63" s="1"/>
  <c r="B151" i="63"/>
  <c r="B155" i="63"/>
  <c r="B159" i="63"/>
  <c r="B163" i="63"/>
  <c r="B167" i="63"/>
  <c r="X115" i="63"/>
  <c r="AQ53" i="63"/>
  <c r="X128" i="63"/>
  <c r="AO41" i="63"/>
  <c r="AM57" i="63"/>
  <c r="AQ57" i="63"/>
  <c r="AO61" i="63"/>
  <c r="AT44" i="63"/>
  <c r="X113" i="63"/>
  <c r="X117" i="63"/>
  <c r="X121" i="63"/>
  <c r="X125" i="63"/>
  <c r="X129" i="63"/>
  <c r="X133" i="63"/>
  <c r="B168" i="63"/>
  <c r="X111" i="63"/>
  <c r="AM53" i="63"/>
  <c r="AU59" i="63"/>
  <c r="X112" i="63"/>
  <c r="X116" i="63"/>
  <c r="X120" i="63"/>
  <c r="X124" i="63"/>
  <c r="X132" i="63"/>
  <c r="AN40" i="63"/>
  <c r="AN57" i="63"/>
  <c r="AN60" i="63"/>
  <c r="AS47" i="63"/>
  <c r="AT63" i="63"/>
  <c r="X114" i="63"/>
  <c r="X118" i="63"/>
  <c r="X122" i="63"/>
  <c r="X126" i="63"/>
  <c r="X130" i="63"/>
  <c r="X119" i="63"/>
  <c r="X123" i="63"/>
  <c r="X127" i="63"/>
  <c r="X131" i="63"/>
  <c r="AR56" i="63"/>
  <c r="AR42" i="63"/>
  <c r="AR58" i="63"/>
  <c r="AR48" i="63"/>
  <c r="AD31" i="63"/>
  <c r="T13" i="63"/>
  <c r="AR40" i="63"/>
  <c r="AT42" i="63"/>
  <c r="AU64" i="63"/>
  <c r="AS45" i="63"/>
  <c r="AU47" i="63"/>
  <c r="AU55" i="63"/>
  <c r="AS57" i="63"/>
  <c r="AM64" i="63"/>
  <c r="AQ64" i="63"/>
  <c r="AN44" i="63"/>
  <c r="AP48" i="63"/>
  <c r="T20" i="63"/>
  <c r="AN53" i="63"/>
  <c r="AO55" i="63"/>
  <c r="AP56" i="63"/>
  <c r="AM59" i="63"/>
  <c r="AQ59" i="63"/>
  <c r="AO63" i="63"/>
  <c r="AU41" i="63"/>
  <c r="AS53" i="63"/>
  <c r="AS61" i="63"/>
  <c r="AS63" i="63"/>
  <c r="T21" i="63"/>
  <c r="T9" i="63"/>
  <c r="X4" i="63"/>
  <c r="AA70" i="63" s="1"/>
  <c r="AM41" i="63"/>
  <c r="AQ41" i="63"/>
  <c r="AM48" i="63"/>
  <c r="T17" i="63"/>
  <c r="AO53" i="63"/>
  <c r="T25" i="63"/>
  <c r="AS46" i="63"/>
  <c r="AU49" i="63"/>
  <c r="AN41" i="63"/>
  <c r="AO42" i="63"/>
  <c r="AM55" i="63"/>
  <c r="AQ55" i="63"/>
  <c r="AN56" i="63"/>
  <c r="AO59" i="63"/>
  <c r="AM63" i="63"/>
  <c r="AU48" i="63"/>
  <c r="AT51" i="63"/>
  <c r="AT61" i="63"/>
  <c r="AT50" i="63"/>
  <c r="AU51" i="63"/>
  <c r="AT53" i="63"/>
  <c r="T15" i="63"/>
  <c r="T16" i="63"/>
  <c r="T23" i="63"/>
  <c r="T11" i="63"/>
  <c r="T19" i="63"/>
  <c r="T27" i="63"/>
  <c r="Z94" i="63" s="1"/>
  <c r="AU63" i="63"/>
  <c r="Z31" i="63"/>
  <c r="AQ44" i="63"/>
  <c r="AU52" i="63"/>
  <c r="O31" i="63"/>
  <c r="AB31" i="63"/>
  <c r="AT45" i="63"/>
  <c r="K31" i="63"/>
  <c r="AM62" i="63" s="1"/>
  <c r="AT57" i="63"/>
  <c r="AR45" i="63"/>
  <c r="S14" i="63"/>
  <c r="T14" i="63" s="1"/>
  <c r="AR53" i="63"/>
  <c r="S22" i="63"/>
  <c r="T22" i="63" s="1"/>
  <c r="AR57" i="63"/>
  <c r="S26" i="63"/>
  <c r="T26" i="63" s="1"/>
  <c r="AR49" i="63"/>
  <c r="AR50" i="63"/>
  <c r="T10" i="63"/>
  <c r="T12" i="63"/>
  <c r="Z79" i="63" s="1"/>
  <c r="T18" i="63"/>
  <c r="T24" i="63"/>
  <c r="T28" i="63"/>
  <c r="AC31" i="63"/>
  <c r="AU42" i="63"/>
  <c r="AQ42" i="63"/>
  <c r="AM42" i="63"/>
  <c r="AP42" i="63"/>
  <c r="AS42" i="63"/>
  <c r="AN42" i="63"/>
  <c r="AR43" i="63"/>
  <c r="AN43" i="63"/>
  <c r="AU43" i="63"/>
  <c r="AP43" i="63"/>
  <c r="AS43" i="63"/>
  <c r="AM43" i="63"/>
  <c r="AS44" i="63"/>
  <c r="AO44" i="63"/>
  <c r="AU44" i="63"/>
  <c r="AP44" i="63"/>
  <c r="AR44" i="63"/>
  <c r="AM44" i="63"/>
  <c r="AR61" i="63"/>
  <c r="S30" i="63"/>
  <c r="T30" i="63" s="1"/>
  <c r="AU50" i="63"/>
  <c r="AQ50" i="63"/>
  <c r="AM50" i="63"/>
  <c r="AS50" i="63"/>
  <c r="AN50" i="63"/>
  <c r="AP50" i="63"/>
  <c r="S29" i="63"/>
  <c r="T29" i="63" s="1"/>
  <c r="Z96" i="63" s="1"/>
  <c r="AR60" i="63"/>
  <c r="AA31" i="63"/>
  <c r="I31" i="63"/>
  <c r="AQ63" i="63"/>
  <c r="AR41" i="63"/>
  <c r="AQ43" i="63"/>
  <c r="AO50" i="63"/>
  <c r="AS54" i="63"/>
  <c r="AO54" i="63"/>
  <c r="AU54" i="63"/>
  <c r="AQ54" i="63"/>
  <c r="AM54" i="63"/>
  <c r="AT54" i="63"/>
  <c r="AS62" i="63"/>
  <c r="AU62" i="63"/>
  <c r="AT62" i="63"/>
  <c r="AT64" i="63"/>
  <c r="AP64" i="63"/>
  <c r="AR64" i="63"/>
  <c r="AN64" i="63"/>
  <c r="AT40" i="63"/>
  <c r="AS41" i="63"/>
  <c r="AU46" i="63"/>
  <c r="AQ46" i="63"/>
  <c r="AM46" i="63"/>
  <c r="AR46" i="63"/>
  <c r="AR47" i="63"/>
  <c r="AN47" i="63"/>
  <c r="AQ47" i="63"/>
  <c r="AS48" i="63"/>
  <c r="AO48" i="63"/>
  <c r="AQ48" i="63"/>
  <c r="AT49" i="63"/>
  <c r="AP51" i="63"/>
  <c r="AP52" i="63"/>
  <c r="AN54" i="63"/>
  <c r="AT55" i="63"/>
  <c r="AS55" i="63"/>
  <c r="AU57" i="63"/>
  <c r="AU60" i="63"/>
  <c r="AQ60" i="63"/>
  <c r="AM60" i="63"/>
  <c r="AS60" i="63"/>
  <c r="AO60" i="63"/>
  <c r="AT60" i="63"/>
  <c r="AN62" i="63"/>
  <c r="AS64" i="63"/>
  <c r="AR51" i="63"/>
  <c r="AN51" i="63"/>
  <c r="AQ51" i="63"/>
  <c r="AS52" i="63"/>
  <c r="AO52" i="63"/>
  <c r="AQ52" i="63"/>
  <c r="AP54" i="63"/>
  <c r="AS58" i="63"/>
  <c r="AO58" i="63"/>
  <c r="AU58" i="63"/>
  <c r="AQ58" i="63"/>
  <c r="AM58" i="63"/>
  <c r="AT58" i="63"/>
  <c r="M31" i="63"/>
  <c r="AO62" i="63" s="1"/>
  <c r="AO40" i="63"/>
  <c r="AQ40" i="63"/>
  <c r="AT41" i="63"/>
  <c r="AU45" i="63"/>
  <c r="AO46" i="63"/>
  <c r="AT46" i="63"/>
  <c r="AO47" i="63"/>
  <c r="AT47" i="63"/>
  <c r="AN48" i="63"/>
  <c r="AT48" i="63"/>
  <c r="AS49" i="63"/>
  <c r="AM51" i="63"/>
  <c r="AS51" i="63"/>
  <c r="AM52" i="63"/>
  <c r="AR52" i="63"/>
  <c r="AU53" i="63"/>
  <c r="AR54" i="63"/>
  <c r="AA63" i="63"/>
  <c r="AU56" i="63"/>
  <c r="AQ56" i="63"/>
  <c r="AM56" i="63"/>
  <c r="AS56" i="63"/>
  <c r="AO56" i="63"/>
  <c r="AT56" i="63"/>
  <c r="AN58" i="63"/>
  <c r="AT59" i="63"/>
  <c r="AS59" i="63"/>
  <c r="AP60" i="63"/>
  <c r="AU61" i="63"/>
  <c r="AO64" i="63"/>
  <c r="AP41" i="63"/>
  <c r="AP45" i="63"/>
  <c r="AP49" i="63"/>
  <c r="AP53" i="63"/>
  <c r="AN55" i="63"/>
  <c r="AR55" i="63"/>
  <c r="AP57" i="63"/>
  <c r="AN59" i="63"/>
  <c r="AR59" i="63"/>
  <c r="AP61" i="63"/>
  <c r="AN63" i="63"/>
  <c r="AR63" i="63"/>
  <c r="AP55" i="63"/>
  <c r="AP59" i="63"/>
  <c r="AP63" i="63"/>
  <c r="BA41" i="63" l="1"/>
  <c r="AZ40" i="63"/>
  <c r="AZ42" i="63"/>
  <c r="AZ41" i="63"/>
  <c r="AY40" i="63"/>
  <c r="AW42" i="63"/>
  <c r="AV41" i="63"/>
  <c r="BA40" i="63"/>
  <c r="AV40" i="63"/>
  <c r="AX62" i="63"/>
  <c r="AY61" i="63"/>
  <c r="AY60" i="63"/>
  <c r="AX58" i="63"/>
  <c r="BA55" i="63"/>
  <c r="AW54" i="63"/>
  <c r="AV53" i="63"/>
  <c r="AX51" i="63"/>
  <c r="AW50" i="63"/>
  <c r="AV49" i="63"/>
  <c r="AX47" i="63"/>
  <c r="AW46" i="63"/>
  <c r="AV45" i="63"/>
  <c r="AV43" i="63"/>
  <c r="AX64" i="63"/>
  <c r="BA62" i="63"/>
  <c r="AW61" i="63"/>
  <c r="AV60" i="63"/>
  <c r="BA58" i="63"/>
  <c r="AW57" i="63"/>
  <c r="BA56" i="63"/>
  <c r="AY55" i="63"/>
  <c r="AX54" i="63"/>
  <c r="AY54" i="63"/>
  <c r="AY53" i="63"/>
  <c r="AX52" i="63"/>
  <c r="AY52" i="63"/>
  <c r="AY51" i="63"/>
  <c r="BA50" i="63"/>
  <c r="AY50" i="63"/>
  <c r="AX48" i="63"/>
  <c r="AY48" i="63"/>
  <c r="AY47" i="63"/>
  <c r="AX46" i="63"/>
  <c r="AY46" i="63"/>
  <c r="AY45" i="63"/>
  <c r="AX44" i="63"/>
  <c r="AY44" i="63"/>
  <c r="AY43" i="63"/>
  <c r="AX63" i="63"/>
  <c r="BA64" i="63"/>
  <c r="AX40" i="63"/>
  <c r="AW40" i="63"/>
  <c r="AZ62" i="63"/>
  <c r="AX61" i="63"/>
  <c r="AZ61" i="63"/>
  <c r="AZ60" i="63"/>
  <c r="AX59" i="63"/>
  <c r="AZ59" i="63"/>
  <c r="AZ58" i="63"/>
  <c r="AX57" i="63"/>
  <c r="AZ57" i="63"/>
  <c r="AX56" i="63"/>
  <c r="AV56" i="63"/>
  <c r="AW55" i="63"/>
  <c r="BA54" i="63"/>
  <c r="AV54" i="63"/>
  <c r="AW53" i="63"/>
  <c r="BA52" i="63"/>
  <c r="AV52" i="63"/>
  <c r="AW51" i="63"/>
  <c r="AX50" i="63"/>
  <c r="AV50" i="63"/>
  <c r="AW49" i="63"/>
  <c r="BA48" i="63"/>
  <c r="AV48" i="63"/>
  <c r="AW47" i="63"/>
  <c r="BA46" i="63"/>
  <c r="AV46" i="63"/>
  <c r="AW45" i="63"/>
  <c r="BA44" i="63"/>
  <c r="AV44" i="63"/>
  <c r="AW43" i="63"/>
  <c r="BA42" i="63"/>
  <c r="AY42" i="63"/>
  <c r="AY41" i="63"/>
  <c r="BA63" i="63"/>
  <c r="AZ63" i="63"/>
  <c r="AV64" i="63"/>
  <c r="AY64" i="63"/>
  <c r="AY62" i="63"/>
  <c r="AX60" i="63"/>
  <c r="AY59" i="63"/>
  <c r="AY58" i="63"/>
  <c r="AY57" i="63"/>
  <c r="AW56" i="63"/>
  <c r="AV55" i="63"/>
  <c r="BA53" i="63"/>
  <c r="AW52" i="63"/>
  <c r="AV51" i="63"/>
  <c r="BA49" i="63"/>
  <c r="AW48" i="63"/>
  <c r="AV47" i="63"/>
  <c r="BA45" i="63"/>
  <c r="AW44" i="63"/>
  <c r="BA43" i="63"/>
  <c r="AY63" i="63"/>
  <c r="AW64" i="63"/>
  <c r="AV62" i="63"/>
  <c r="BA60" i="63"/>
  <c r="AW59" i="63"/>
  <c r="AV58" i="63"/>
  <c r="AY56" i="63"/>
  <c r="AY49" i="63"/>
  <c r="AZ64" i="63"/>
  <c r="AW62" i="63"/>
  <c r="BA61" i="63"/>
  <c r="AV61" i="63"/>
  <c r="AW60" i="63"/>
  <c r="BA59" i="63"/>
  <c r="AV59" i="63"/>
  <c r="AW58" i="63"/>
  <c r="BA57" i="63"/>
  <c r="AV57" i="63"/>
  <c r="AZ56" i="63"/>
  <c r="AX55" i="63"/>
  <c r="AZ55" i="63"/>
  <c r="AZ54" i="63"/>
  <c r="AX53" i="63"/>
  <c r="AZ53" i="63"/>
  <c r="AZ52" i="63"/>
  <c r="BA51" i="63"/>
  <c r="AZ51" i="63"/>
  <c r="AZ50" i="63"/>
  <c r="AX49" i="63"/>
  <c r="AZ49" i="63"/>
  <c r="AZ48" i="63"/>
  <c r="BA47" i="63"/>
  <c r="AZ47" i="63"/>
  <c r="AZ46" i="63"/>
  <c r="AX45" i="63"/>
  <c r="AZ45" i="63"/>
  <c r="AZ44" i="63"/>
  <c r="AX43" i="63"/>
  <c r="AZ43" i="63"/>
  <c r="AX42" i="63"/>
  <c r="AV42" i="63"/>
  <c r="AW41" i="63"/>
  <c r="AW63" i="63"/>
  <c r="AV63" i="63"/>
  <c r="AL64" i="63"/>
  <c r="X40" i="63"/>
  <c r="Z40" i="63" s="1"/>
  <c r="Z70" i="63"/>
  <c r="Y70" i="63"/>
  <c r="AB70" i="63"/>
  <c r="AC70" i="63"/>
  <c r="X70" i="63"/>
  <c r="AQ62" i="63"/>
  <c r="Y40" i="63" l="1"/>
  <c r="D111" i="62"/>
  <c r="E111" i="62"/>
  <c r="F111" i="62"/>
  <c r="G111" i="62"/>
  <c r="H111" i="62"/>
  <c r="D112" i="62"/>
  <c r="E112" i="62"/>
  <c r="F112" i="62"/>
  <c r="G112" i="62"/>
  <c r="H112" i="62"/>
  <c r="D113" i="62"/>
  <c r="E113" i="62"/>
  <c r="F113" i="62"/>
  <c r="G113" i="62"/>
  <c r="H113" i="62"/>
  <c r="D114" i="62"/>
  <c r="E114" i="62"/>
  <c r="F114" i="62"/>
  <c r="G114" i="62"/>
  <c r="H114" i="62"/>
  <c r="D115" i="62"/>
  <c r="E115" i="62"/>
  <c r="F115" i="62"/>
  <c r="G115" i="62"/>
  <c r="H115" i="62"/>
  <c r="D116" i="62"/>
  <c r="E116" i="62"/>
  <c r="F116" i="62"/>
  <c r="G116" i="62"/>
  <c r="H116" i="62"/>
  <c r="D117" i="62"/>
  <c r="E117" i="62"/>
  <c r="F117" i="62"/>
  <c r="G117" i="62"/>
  <c r="H117" i="62"/>
  <c r="D118" i="62"/>
  <c r="E118" i="62"/>
  <c r="F118" i="62"/>
  <c r="G118" i="62"/>
  <c r="H118" i="62"/>
  <c r="D119" i="62"/>
  <c r="E119" i="62"/>
  <c r="F119" i="62"/>
  <c r="G119" i="62"/>
  <c r="H119" i="62"/>
  <c r="D120" i="62"/>
  <c r="E120" i="62"/>
  <c r="F120" i="62"/>
  <c r="G120" i="62"/>
  <c r="H120" i="62"/>
  <c r="D121" i="62"/>
  <c r="E121" i="62"/>
  <c r="F121" i="62"/>
  <c r="G121" i="62"/>
  <c r="H121" i="62"/>
  <c r="D122" i="62"/>
  <c r="E122" i="62"/>
  <c r="F122" i="62"/>
  <c r="G122" i="62"/>
  <c r="H122" i="62"/>
  <c r="D123" i="62"/>
  <c r="E123" i="62"/>
  <c r="F123" i="62"/>
  <c r="G123" i="62"/>
  <c r="H123" i="62"/>
  <c r="D124" i="62"/>
  <c r="E124" i="62"/>
  <c r="F124" i="62"/>
  <c r="G124" i="62"/>
  <c r="H124" i="62"/>
  <c r="D125" i="62"/>
  <c r="E125" i="62"/>
  <c r="F125" i="62"/>
  <c r="G125" i="62"/>
  <c r="H125" i="62"/>
  <c r="D126" i="62"/>
  <c r="E126" i="62"/>
  <c r="F126" i="62"/>
  <c r="G126" i="62"/>
  <c r="H126" i="62"/>
  <c r="D127" i="62"/>
  <c r="E127" i="62"/>
  <c r="F127" i="62"/>
  <c r="G127" i="62"/>
  <c r="H127" i="62"/>
  <c r="D128" i="62"/>
  <c r="E128" i="62"/>
  <c r="F128" i="62"/>
  <c r="G128" i="62"/>
  <c r="H128" i="62"/>
  <c r="D129" i="62"/>
  <c r="E129" i="62"/>
  <c r="F129" i="62"/>
  <c r="G129" i="62"/>
  <c r="H129" i="62"/>
  <c r="D130" i="62"/>
  <c r="E130" i="62"/>
  <c r="F130" i="62"/>
  <c r="G130" i="62"/>
  <c r="H130" i="62"/>
  <c r="D131" i="62"/>
  <c r="E131" i="62"/>
  <c r="F131" i="62"/>
  <c r="G131" i="62"/>
  <c r="H131" i="62"/>
  <c r="D133" i="62"/>
  <c r="E133" i="62"/>
  <c r="F133" i="62"/>
  <c r="G133" i="62"/>
  <c r="H133" i="62"/>
  <c r="E110" i="62"/>
  <c r="F110" i="62"/>
  <c r="G110" i="62"/>
  <c r="H110" i="62"/>
  <c r="D110" i="62"/>
  <c r="B133" i="62"/>
  <c r="B132" i="62"/>
  <c r="B131" i="62"/>
  <c r="B130" i="62"/>
  <c r="B129" i="62"/>
  <c r="B128" i="62"/>
  <c r="B127" i="62"/>
  <c r="B126" i="62"/>
  <c r="B125" i="62"/>
  <c r="B124" i="62"/>
  <c r="B123" i="62"/>
  <c r="B122" i="62"/>
  <c r="B121" i="62"/>
  <c r="B120" i="62"/>
  <c r="B119" i="62"/>
  <c r="B118" i="62"/>
  <c r="B117" i="62"/>
  <c r="B116" i="62"/>
  <c r="B115" i="62"/>
  <c r="B114" i="62"/>
  <c r="B113" i="62"/>
  <c r="B112" i="62"/>
  <c r="B111" i="62"/>
  <c r="B110" i="62"/>
  <c r="X99" i="62"/>
  <c r="X98" i="62"/>
  <c r="X97" i="62"/>
  <c r="X96" i="62"/>
  <c r="X95" i="62"/>
  <c r="X94" i="62"/>
  <c r="X93" i="62"/>
  <c r="X92" i="62"/>
  <c r="X91" i="62"/>
  <c r="X90" i="62"/>
  <c r="X89" i="62"/>
  <c r="X88" i="62"/>
  <c r="X87" i="62"/>
  <c r="X86" i="62"/>
  <c r="X85" i="62"/>
  <c r="X84" i="62"/>
  <c r="X83" i="62"/>
  <c r="X82" i="62"/>
  <c r="X81" i="62"/>
  <c r="X80" i="62"/>
  <c r="X79" i="62"/>
  <c r="X78" i="62"/>
  <c r="X77" i="62"/>
  <c r="X76" i="62"/>
  <c r="AB69" i="62"/>
  <c r="AA69" i="62"/>
  <c r="Z69" i="62"/>
  <c r="Y69" i="62"/>
  <c r="X69" i="62"/>
  <c r="AB66" i="62"/>
  <c r="X66" i="62"/>
  <c r="AB65" i="62"/>
  <c r="AB64" i="62"/>
  <c r="AA64" i="62"/>
  <c r="Y64" i="62"/>
  <c r="AK63" i="62"/>
  <c r="AQ63" i="62" s="1"/>
  <c r="Y63" i="62"/>
  <c r="AK62" i="62"/>
  <c r="AA62" i="62"/>
  <c r="Y62" i="62"/>
  <c r="AK61" i="62"/>
  <c r="AA61" i="62"/>
  <c r="Y61" i="62"/>
  <c r="AK60" i="62"/>
  <c r="AA60" i="62"/>
  <c r="Y60" i="62"/>
  <c r="AK59" i="62"/>
  <c r="AA59" i="62"/>
  <c r="Y59" i="62"/>
  <c r="AK58" i="62"/>
  <c r="AA58" i="62"/>
  <c r="Y58" i="62"/>
  <c r="AK57" i="62"/>
  <c r="AA57" i="62"/>
  <c r="Y57" i="62"/>
  <c r="AK56" i="62"/>
  <c r="AA56" i="62"/>
  <c r="Y56" i="62"/>
  <c r="AK55" i="62"/>
  <c r="AA55" i="62"/>
  <c r="Y55" i="62"/>
  <c r="AK54" i="62"/>
  <c r="AA54" i="62"/>
  <c r="Y54" i="62"/>
  <c r="AK53" i="62"/>
  <c r="AA53" i="62"/>
  <c r="Y53" i="62"/>
  <c r="AK52" i="62"/>
  <c r="AU52" i="62" s="1"/>
  <c r="AA52" i="62"/>
  <c r="Y52" i="62"/>
  <c r="AK51" i="62"/>
  <c r="AA51" i="62"/>
  <c r="Y51" i="62"/>
  <c r="AK50" i="62"/>
  <c r="AA50" i="62"/>
  <c r="Y50" i="62"/>
  <c r="AK49" i="62"/>
  <c r="AA49" i="62"/>
  <c r="Y49" i="62"/>
  <c r="AK48" i="62"/>
  <c r="AA48" i="62"/>
  <c r="Y48" i="62"/>
  <c r="AK47" i="62"/>
  <c r="AA47" i="62"/>
  <c r="Y47" i="62"/>
  <c r="AK46" i="62"/>
  <c r="AA46" i="62"/>
  <c r="Y46" i="62"/>
  <c r="AK45" i="62"/>
  <c r="AA45" i="62"/>
  <c r="Y45" i="62"/>
  <c r="AK44" i="62"/>
  <c r="AA44" i="62"/>
  <c r="Y44" i="62"/>
  <c r="AK43" i="62"/>
  <c r="AA43" i="62"/>
  <c r="Y43" i="62"/>
  <c r="AK42" i="62"/>
  <c r="AA42" i="62"/>
  <c r="Y42" i="62"/>
  <c r="AK41" i="62"/>
  <c r="AA41" i="62"/>
  <c r="Y41" i="62"/>
  <c r="AK40" i="62"/>
  <c r="AV39" i="62"/>
  <c r="AU39" i="62"/>
  <c r="AT39" i="62"/>
  <c r="AS39" i="62"/>
  <c r="AR39" i="62"/>
  <c r="AP39" i="62"/>
  <c r="AO39" i="62"/>
  <c r="AN39" i="62"/>
  <c r="AM39" i="62"/>
  <c r="AL39" i="62"/>
  <c r="AD32" i="62"/>
  <c r="AC32" i="62"/>
  <c r="AB32" i="62"/>
  <c r="AA32" i="62"/>
  <c r="Z32" i="62"/>
  <c r="X32" i="62"/>
  <c r="O32" i="62"/>
  <c r="N32" i="62"/>
  <c r="M32" i="62"/>
  <c r="L32" i="62"/>
  <c r="AM63" i="62" s="1"/>
  <c r="K32" i="62"/>
  <c r="I32" i="62"/>
  <c r="X31" i="62"/>
  <c r="G31" i="62"/>
  <c r="F31" i="62"/>
  <c r="AB31" i="62" s="1"/>
  <c r="E31" i="62"/>
  <c r="L31" i="62" s="1"/>
  <c r="D31" i="62"/>
  <c r="K31" i="62" s="1"/>
  <c r="AD30" i="62"/>
  <c r="AC30" i="62"/>
  <c r="AB30" i="62"/>
  <c r="AA30" i="62"/>
  <c r="Z30" i="62"/>
  <c r="X30" i="62"/>
  <c r="R30" i="62"/>
  <c r="S30" i="62" s="1"/>
  <c r="O30" i="62"/>
  <c r="N30" i="62"/>
  <c r="AO61" i="62" s="1"/>
  <c r="M30" i="62"/>
  <c r="AN61" i="62" s="1"/>
  <c r="L30" i="62"/>
  <c r="K30" i="62"/>
  <c r="I30" i="62"/>
  <c r="AD29" i="62"/>
  <c r="AC29" i="62"/>
  <c r="AB29" i="62"/>
  <c r="AA29" i="62"/>
  <c r="Z29" i="62"/>
  <c r="X29" i="62"/>
  <c r="R29" i="62"/>
  <c r="O29" i="62"/>
  <c r="N29" i="62"/>
  <c r="M29" i="62"/>
  <c r="L29" i="62"/>
  <c r="K29" i="62"/>
  <c r="I29" i="62"/>
  <c r="AD28" i="62"/>
  <c r="AC28" i="62"/>
  <c r="AB28" i="62"/>
  <c r="AA28" i="62"/>
  <c r="Z28" i="62"/>
  <c r="X28" i="62"/>
  <c r="R28" i="62"/>
  <c r="O28" i="62"/>
  <c r="N28" i="62"/>
  <c r="M28" i="62"/>
  <c r="AN59" i="62" s="1"/>
  <c r="L28" i="62"/>
  <c r="AM59" i="62" s="1"/>
  <c r="K28" i="62"/>
  <c r="I28" i="62"/>
  <c r="AH27" i="62"/>
  <c r="P30" i="62" s="1"/>
  <c r="AD27" i="62"/>
  <c r="AC27" i="62"/>
  <c r="AB27" i="62"/>
  <c r="AA27" i="62"/>
  <c r="Z27" i="62"/>
  <c r="X27" i="62"/>
  <c r="R27" i="62"/>
  <c r="S27" i="62" s="1"/>
  <c r="O27" i="62"/>
  <c r="AP58" i="62" s="1"/>
  <c r="N27" i="62"/>
  <c r="AO58" i="62" s="1"/>
  <c r="M27" i="62"/>
  <c r="L27" i="62"/>
  <c r="K27" i="62"/>
  <c r="AL58" i="62" s="1"/>
  <c r="I27" i="62"/>
  <c r="AH26" i="62"/>
  <c r="P29" i="62" s="1"/>
  <c r="AD26" i="62"/>
  <c r="AC26" i="62"/>
  <c r="AB26" i="62"/>
  <c r="AA26" i="62"/>
  <c r="Z26" i="62"/>
  <c r="X26" i="62"/>
  <c r="R26" i="62"/>
  <c r="S26" i="62" s="1"/>
  <c r="P26" i="62"/>
  <c r="O26" i="62"/>
  <c r="N26" i="62"/>
  <c r="M26" i="62"/>
  <c r="L26" i="62"/>
  <c r="K26" i="62"/>
  <c r="I26" i="62"/>
  <c r="AH25" i="62"/>
  <c r="AD25" i="62"/>
  <c r="AC25" i="62"/>
  <c r="AB25" i="62"/>
  <c r="AA25" i="62"/>
  <c r="Z25" i="62"/>
  <c r="X25" i="62"/>
  <c r="R25" i="62"/>
  <c r="S25" i="62" s="1"/>
  <c r="P25" i="62"/>
  <c r="O25" i="62"/>
  <c r="N25" i="62"/>
  <c r="M25" i="62"/>
  <c r="L25" i="62"/>
  <c r="AM56" i="62" s="1"/>
  <c r="K25" i="62"/>
  <c r="I25" i="62"/>
  <c r="AH24" i="62"/>
  <c r="P27" i="62" s="1"/>
  <c r="AD24" i="62"/>
  <c r="AC24" i="62"/>
  <c r="AB24" i="62"/>
  <c r="AA24" i="62"/>
  <c r="Z24" i="62"/>
  <c r="X24" i="62"/>
  <c r="R24" i="62"/>
  <c r="P24" i="62"/>
  <c r="O24" i="62"/>
  <c r="AP55" i="62" s="1"/>
  <c r="N24" i="62"/>
  <c r="M24" i="62"/>
  <c r="L24" i="62"/>
  <c r="AM55" i="62" s="1"/>
  <c r="K24" i="62"/>
  <c r="AL55" i="62" s="1"/>
  <c r="I24" i="62"/>
  <c r="AH23" i="62"/>
  <c r="AD23" i="62"/>
  <c r="AC23" i="62"/>
  <c r="AB23" i="62"/>
  <c r="AA23" i="62"/>
  <c r="Z23" i="62"/>
  <c r="X23" i="62"/>
  <c r="R23" i="62"/>
  <c r="S23" i="62" s="1"/>
  <c r="O23" i="62"/>
  <c r="N23" i="62"/>
  <c r="M23" i="62"/>
  <c r="L23" i="62"/>
  <c r="K23" i="62"/>
  <c r="I23" i="62"/>
  <c r="AH22" i="62"/>
  <c r="P28" i="62" s="1"/>
  <c r="AD22" i="62"/>
  <c r="AC22" i="62"/>
  <c r="AB22" i="62"/>
  <c r="AA22" i="62"/>
  <c r="Z22" i="62"/>
  <c r="X22" i="62"/>
  <c r="R22" i="62"/>
  <c r="S22" i="62" s="1"/>
  <c r="P22" i="62"/>
  <c r="O22" i="62"/>
  <c r="N22" i="62"/>
  <c r="AO53" i="62" s="1"/>
  <c r="M22" i="62"/>
  <c r="AN53" i="62" s="1"/>
  <c r="L22" i="62"/>
  <c r="K22" i="62"/>
  <c r="I22" i="62"/>
  <c r="AH21" i="62"/>
  <c r="AD21" i="62"/>
  <c r="AC21" i="62"/>
  <c r="AB21" i="62"/>
  <c r="AA21" i="62"/>
  <c r="Z21" i="62"/>
  <c r="X21" i="62"/>
  <c r="R21" i="62"/>
  <c r="S21" i="62" s="1"/>
  <c r="P21" i="62"/>
  <c r="O21" i="62"/>
  <c r="T21" i="62" s="1"/>
  <c r="N21" i="62"/>
  <c r="M21" i="62"/>
  <c r="L21" i="62"/>
  <c r="K21" i="62"/>
  <c r="I21" i="62"/>
  <c r="AH20" i="62"/>
  <c r="AD20" i="62"/>
  <c r="AC20" i="62"/>
  <c r="AB20" i="62"/>
  <c r="AA20" i="62"/>
  <c r="Z20" i="62"/>
  <c r="X20" i="62"/>
  <c r="R20" i="62"/>
  <c r="P20" i="62"/>
  <c r="O20" i="62"/>
  <c r="AP51" i="62" s="1"/>
  <c r="N20" i="62"/>
  <c r="M20" i="62"/>
  <c r="L20" i="62"/>
  <c r="K20" i="62"/>
  <c r="AL51" i="62" s="1"/>
  <c r="I20" i="62"/>
  <c r="AH19" i="62"/>
  <c r="AD19" i="62"/>
  <c r="AC19" i="62"/>
  <c r="AB19" i="62"/>
  <c r="AA19" i="62"/>
  <c r="Z19" i="62"/>
  <c r="X19" i="62"/>
  <c r="R19" i="62"/>
  <c r="P19" i="62"/>
  <c r="O19" i="62"/>
  <c r="N19" i="62"/>
  <c r="AO50" i="62" s="1"/>
  <c r="M19" i="62"/>
  <c r="L19" i="62"/>
  <c r="AM50" i="62" s="1"/>
  <c r="K19" i="62"/>
  <c r="AL50" i="62" s="1"/>
  <c r="I19" i="62"/>
  <c r="AH18" i="62"/>
  <c r="AD18" i="62"/>
  <c r="AC18" i="62"/>
  <c r="AB18" i="62"/>
  <c r="AA18" i="62"/>
  <c r="Z18" i="62"/>
  <c r="X18" i="62"/>
  <c r="R18" i="62"/>
  <c r="S18" i="62" s="1"/>
  <c r="P18" i="62"/>
  <c r="O18" i="62"/>
  <c r="N18" i="62"/>
  <c r="AO49" i="62" s="1"/>
  <c r="M18" i="62"/>
  <c r="AN49" i="62" s="1"/>
  <c r="L18" i="62"/>
  <c r="K18" i="62"/>
  <c r="AL49" i="62" s="1"/>
  <c r="I18" i="62"/>
  <c r="AH17" i="62"/>
  <c r="AD17" i="62"/>
  <c r="AC17" i="62"/>
  <c r="AB17" i="62"/>
  <c r="AA17" i="62"/>
  <c r="Z17" i="62"/>
  <c r="X17" i="62"/>
  <c r="R17" i="62"/>
  <c r="S17" i="62" s="1"/>
  <c r="P17" i="62"/>
  <c r="O17" i="62"/>
  <c r="N17" i="62"/>
  <c r="M17" i="62"/>
  <c r="L17" i="62"/>
  <c r="K17" i="62"/>
  <c r="I17" i="62"/>
  <c r="AH16" i="62"/>
  <c r="AD16" i="62"/>
  <c r="AC16" i="62"/>
  <c r="AB16" i="62"/>
  <c r="AA16" i="62"/>
  <c r="Z16" i="62"/>
  <c r="X16" i="62"/>
  <c r="R16" i="62"/>
  <c r="P16" i="62"/>
  <c r="O16" i="62"/>
  <c r="AP47" i="62" s="1"/>
  <c r="N16" i="62"/>
  <c r="M16" i="62"/>
  <c r="L16" i="62"/>
  <c r="K16" i="62"/>
  <c r="AL47" i="62" s="1"/>
  <c r="I16" i="62"/>
  <c r="AH15" i="62"/>
  <c r="AD15" i="62"/>
  <c r="AC15" i="62"/>
  <c r="AB15" i="62"/>
  <c r="AA15" i="62"/>
  <c r="Z15" i="62"/>
  <c r="X15" i="62"/>
  <c r="R15" i="62"/>
  <c r="S15" i="62" s="1"/>
  <c r="P15" i="62"/>
  <c r="O15" i="62"/>
  <c r="N15" i="62"/>
  <c r="AO46" i="62" s="1"/>
  <c r="M15" i="62"/>
  <c r="L15" i="62"/>
  <c r="K15" i="62"/>
  <c r="I15" i="62"/>
  <c r="AH14" i="62"/>
  <c r="AD14" i="62"/>
  <c r="AC14" i="62"/>
  <c r="AB14" i="62"/>
  <c r="AA14" i="62"/>
  <c r="Z14" i="62"/>
  <c r="X14" i="62"/>
  <c r="R14" i="62"/>
  <c r="S14" i="62" s="1"/>
  <c r="P14" i="62"/>
  <c r="O14" i="62"/>
  <c r="N14" i="62"/>
  <c r="M14" i="62"/>
  <c r="L14" i="62"/>
  <c r="K14" i="62"/>
  <c r="I14" i="62"/>
  <c r="AH13" i="62"/>
  <c r="AD13" i="62"/>
  <c r="AC13" i="62"/>
  <c r="AB13" i="62"/>
  <c r="AA13" i="62"/>
  <c r="Z13" i="62"/>
  <c r="X13" i="62"/>
  <c r="R13" i="62"/>
  <c r="S13" i="62" s="1"/>
  <c r="P13" i="62"/>
  <c r="O13" i="62"/>
  <c r="N13" i="62"/>
  <c r="M13" i="62"/>
  <c r="L13" i="62"/>
  <c r="K13" i="62"/>
  <c r="I13" i="62"/>
  <c r="AH12" i="62"/>
  <c r="AD12" i="62"/>
  <c r="AC12" i="62"/>
  <c r="AB12" i="62"/>
  <c r="AA12" i="62"/>
  <c r="Z12" i="62"/>
  <c r="X12" i="62"/>
  <c r="R12" i="62"/>
  <c r="S12" i="62" s="1"/>
  <c r="P12" i="62"/>
  <c r="O12" i="62"/>
  <c r="N12" i="62"/>
  <c r="M12" i="62"/>
  <c r="L12" i="62"/>
  <c r="K12" i="62"/>
  <c r="AL43" i="62" s="1"/>
  <c r="I12" i="62"/>
  <c r="AH11" i="62"/>
  <c r="AD11" i="62"/>
  <c r="AC11" i="62"/>
  <c r="AB11" i="62"/>
  <c r="AA11" i="62"/>
  <c r="Z11" i="62"/>
  <c r="X11" i="62"/>
  <c r="R11" i="62"/>
  <c r="S11" i="62" s="1"/>
  <c r="P11" i="62"/>
  <c r="O11" i="62"/>
  <c r="N11" i="62"/>
  <c r="M11" i="62"/>
  <c r="L11" i="62"/>
  <c r="K11" i="62"/>
  <c r="I11" i="62"/>
  <c r="AH10" i="62"/>
  <c r="AD10" i="62"/>
  <c r="AC10" i="62"/>
  <c r="AB10" i="62"/>
  <c r="AA10" i="62"/>
  <c r="Z10" i="62"/>
  <c r="X10" i="62"/>
  <c r="R10" i="62"/>
  <c r="S10" i="62" s="1"/>
  <c r="P10" i="62"/>
  <c r="O10" i="62"/>
  <c r="N10" i="62"/>
  <c r="M10" i="62"/>
  <c r="L10" i="62"/>
  <c r="K10" i="62"/>
  <c r="I10" i="62"/>
  <c r="AH9" i="62"/>
  <c r="AD9" i="62"/>
  <c r="AC9" i="62"/>
  <c r="AB9" i="62"/>
  <c r="AA9" i="62"/>
  <c r="Z9" i="62"/>
  <c r="X9" i="62"/>
  <c r="R9" i="62"/>
  <c r="S9" i="62" s="1"/>
  <c r="P9" i="62"/>
  <c r="O9" i="62"/>
  <c r="N9" i="62"/>
  <c r="M9" i="62"/>
  <c r="L9" i="62"/>
  <c r="K9" i="62"/>
  <c r="I9" i="62"/>
  <c r="AD8" i="62"/>
  <c r="AC8" i="62"/>
  <c r="AB8" i="62"/>
  <c r="AA8" i="62"/>
  <c r="Z8" i="62"/>
  <c r="Y4" i="62"/>
  <c r="AR51" i="62" l="1"/>
  <c r="AT45" i="62"/>
  <c r="AM48" i="62"/>
  <c r="AN56" i="62"/>
  <c r="AM60" i="62"/>
  <c r="AS49" i="62"/>
  <c r="AU43" i="62"/>
  <c r="AM43" i="62"/>
  <c r="AM47" i="62"/>
  <c r="AN48" i="62"/>
  <c r="AM51" i="62"/>
  <c r="AN52" i="62"/>
  <c r="AN55" i="62"/>
  <c r="AN60" i="62"/>
  <c r="AU44" i="62"/>
  <c r="AM52" i="62"/>
  <c r="AN63" i="62"/>
  <c r="T10" i="62"/>
  <c r="AN43" i="62"/>
  <c r="AN47" i="62"/>
  <c r="AO48" i="62"/>
  <c r="T18" i="62"/>
  <c r="AN51" i="62"/>
  <c r="AL59" i="62"/>
  <c r="AP59" i="62"/>
  <c r="AQ59" i="62"/>
  <c r="S28" i="62"/>
  <c r="AQ60" i="62"/>
  <c r="S29" i="62"/>
  <c r="T29" i="62" s="1"/>
  <c r="Z96" i="62" s="1"/>
  <c r="AQ47" i="62"/>
  <c r="S16" i="62"/>
  <c r="T16" i="62" s="1"/>
  <c r="AQ51" i="62"/>
  <c r="S20" i="62"/>
  <c r="T20" i="62" s="1"/>
  <c r="AQ50" i="62"/>
  <c r="S19" i="62"/>
  <c r="T19" i="62" s="1"/>
  <c r="T11" i="62"/>
  <c r="AQ55" i="62"/>
  <c r="S24" i="62"/>
  <c r="T24" i="62" s="1"/>
  <c r="AQ40" i="62"/>
  <c r="P23" i="62"/>
  <c r="AL63" i="62"/>
  <c r="AP63" i="62"/>
  <c r="Z80" i="62"/>
  <c r="Z84" i="62"/>
  <c r="Z88" i="62"/>
  <c r="Z92" i="62"/>
  <c r="Z76" i="62"/>
  <c r="Z82" i="62"/>
  <c r="Z79" i="62"/>
  <c r="Z83" i="62"/>
  <c r="Z87" i="62"/>
  <c r="Z91" i="62"/>
  <c r="Z95" i="62"/>
  <c r="Z99" i="62"/>
  <c r="Z77" i="62"/>
  <c r="Z81" i="62"/>
  <c r="Z85" i="62"/>
  <c r="Z89" i="62"/>
  <c r="Z93" i="62"/>
  <c r="Z97" i="62"/>
  <c r="Z78" i="62"/>
  <c r="Z86" i="62"/>
  <c r="Z90" i="62"/>
  <c r="Z98" i="62"/>
  <c r="Y86" i="62"/>
  <c r="Y97" i="62"/>
  <c r="Z4" i="62"/>
  <c r="M64" i="62" s="1"/>
  <c r="AP64" i="62"/>
  <c r="Y76" i="62"/>
  <c r="Y83" i="62"/>
  <c r="Y87" i="62"/>
  <c r="Y94" i="62"/>
  <c r="Y81" i="62"/>
  <c r="Y84" i="62"/>
  <c r="Y91" i="62"/>
  <c r="Y95" i="62"/>
  <c r="AQ64" i="62"/>
  <c r="Y78" i="62"/>
  <c r="Y89" i="62"/>
  <c r="Y99" i="62"/>
  <c r="AP43" i="62"/>
  <c r="T9" i="62"/>
  <c r="T22" i="62"/>
  <c r="T23" i="62"/>
  <c r="T30" i="62"/>
  <c r="AA31" i="62"/>
  <c r="T14" i="62"/>
  <c r="T15" i="62"/>
  <c r="T26" i="62"/>
  <c r="AS43" i="62"/>
  <c r="AS63" i="62"/>
  <c r="M31" i="62"/>
  <c r="AN62" i="62" s="1"/>
  <c r="AP42" i="62"/>
  <c r="AO45" i="62"/>
  <c r="Z31" i="62"/>
  <c r="AU41" i="62"/>
  <c r="AQ41" i="62"/>
  <c r="AM41" i="62"/>
  <c r="AT41" i="62"/>
  <c r="AO41" i="62"/>
  <c r="AS41" i="62"/>
  <c r="AN41" i="62"/>
  <c r="AV41" i="62"/>
  <c r="AA63" i="62"/>
  <c r="AV63" i="62"/>
  <c r="AR63" i="62"/>
  <c r="AV59" i="62"/>
  <c r="AR59" i="62"/>
  <c r="AV55" i="62"/>
  <c r="AR55" i="62"/>
  <c r="AV60" i="62"/>
  <c r="AT58" i="62"/>
  <c r="AR56" i="62"/>
  <c r="AU55" i="62"/>
  <c r="AV51" i="62"/>
  <c r="AR49" i="62"/>
  <c r="AR48" i="62"/>
  <c r="AR47" i="62"/>
  <c r="AT43" i="62"/>
  <c r="AT63" i="62"/>
  <c r="AR60" i="62"/>
  <c r="AU59" i="62"/>
  <c r="AV56" i="62"/>
  <c r="AS52" i="62"/>
  <c r="AU48" i="62"/>
  <c r="AU47" i="62"/>
  <c r="AU63" i="62"/>
  <c r="AU60" i="62"/>
  <c r="AT55" i="62"/>
  <c r="AU51" i="62"/>
  <c r="AV47" i="62"/>
  <c r="AR43" i="62"/>
  <c r="AT51" i="62"/>
  <c r="AT50" i="62"/>
  <c r="AT49" i="62"/>
  <c r="AT64" i="62"/>
  <c r="AC31" i="62"/>
  <c r="N31" i="62"/>
  <c r="AO62" i="62" s="1"/>
  <c r="AM40" i="62"/>
  <c r="AV43" i="62"/>
  <c r="AT44" i="62"/>
  <c r="AP44" i="62"/>
  <c r="AL44" i="62"/>
  <c r="AS44" i="62"/>
  <c r="AN44" i="62"/>
  <c r="AR44" i="62"/>
  <c r="AM44" i="62"/>
  <c r="AV44" i="62"/>
  <c r="AV45" i="62"/>
  <c r="AV53" i="62"/>
  <c r="AV54" i="62"/>
  <c r="AR54" i="62"/>
  <c r="AN54" i="62"/>
  <c r="AU54" i="62"/>
  <c r="AQ54" i="62"/>
  <c r="AM54" i="62"/>
  <c r="AP54" i="62"/>
  <c r="AT54" i="62"/>
  <c r="AO54" i="62"/>
  <c r="AL54" i="62"/>
  <c r="AM62" i="62"/>
  <c r="AL62" i="62"/>
  <c r="T13" i="62"/>
  <c r="AD31" i="62"/>
  <c r="O31" i="62"/>
  <c r="I31" i="62"/>
  <c r="AP41" i="62"/>
  <c r="AO44" i="62"/>
  <c r="AT47" i="62"/>
  <c r="AS50" i="62"/>
  <c r="AR52" i="62"/>
  <c r="AR53" i="62"/>
  <c r="AS54" i="62"/>
  <c r="AR57" i="62"/>
  <c r="AT59" i="62"/>
  <c r="AT40" i="62"/>
  <c r="AP40" i="62"/>
  <c r="AL40" i="62"/>
  <c r="AU40" i="62"/>
  <c r="AO40" i="62"/>
  <c r="AS40" i="62"/>
  <c r="AN40" i="62"/>
  <c r="AV40" i="62"/>
  <c r="AV42" i="62"/>
  <c r="AR42" i="62"/>
  <c r="AN42" i="62"/>
  <c r="AT42" i="62"/>
  <c r="AO42" i="62"/>
  <c r="AS42" i="62"/>
  <c r="AM42" i="62"/>
  <c r="AU42" i="62"/>
  <c r="T12" i="62"/>
  <c r="T27" i="62"/>
  <c r="Z94" i="62" s="1"/>
  <c r="T28" i="62"/>
  <c r="AL41" i="62"/>
  <c r="AL42" i="62"/>
  <c r="AU45" i="62"/>
  <c r="AQ45" i="62"/>
  <c r="AM45" i="62"/>
  <c r="AS45" i="62"/>
  <c r="AN45" i="62"/>
  <c r="AR45" i="62"/>
  <c r="AL45" i="62"/>
  <c r="AS48" i="62"/>
  <c r="AU56" i="62"/>
  <c r="AV61" i="62"/>
  <c r="Y79" i="62"/>
  <c r="T17" i="62"/>
  <c r="AQ56" i="62"/>
  <c r="T25" i="62"/>
  <c r="AR40" i="62"/>
  <c r="AR41" i="62"/>
  <c r="AQ42" i="62"/>
  <c r="AQ43" i="62"/>
  <c r="AQ44" i="62"/>
  <c r="AP45" i="62"/>
  <c r="AT46" i="62"/>
  <c r="AR61" i="62"/>
  <c r="AV46" i="62"/>
  <c r="AR46" i="62"/>
  <c r="AN46" i="62"/>
  <c r="AU57" i="62"/>
  <c r="AQ57" i="62"/>
  <c r="AM57" i="62"/>
  <c r="AT57" i="62"/>
  <c r="AP57" i="62"/>
  <c r="AL57" i="62"/>
  <c r="AS57" i="62"/>
  <c r="Y92" i="62"/>
  <c r="X4" i="62"/>
  <c r="AL46" i="62"/>
  <c r="AQ46" i="62"/>
  <c r="AT48" i="62"/>
  <c r="AP48" i="62"/>
  <c r="AL48" i="62"/>
  <c r="AQ48" i="62"/>
  <c r="AV48" i="62"/>
  <c r="AU49" i="62"/>
  <c r="AQ49" i="62"/>
  <c r="AM49" i="62"/>
  <c r="AP49" i="62"/>
  <c r="AV49" i="62"/>
  <c r="AV50" i="62"/>
  <c r="AR50" i="62"/>
  <c r="AN50" i="62"/>
  <c r="AP50" i="62"/>
  <c r="AU50" i="62"/>
  <c r="AS51" i="62"/>
  <c r="AO52" i="62"/>
  <c r="AN57" i="62"/>
  <c r="AV57" i="62"/>
  <c r="AV58" i="62"/>
  <c r="AR58" i="62"/>
  <c r="AN58" i="62"/>
  <c r="AU58" i="62"/>
  <c r="AQ58" i="62"/>
  <c r="AM58" i="62"/>
  <c r="AS58" i="62"/>
  <c r="AL64" i="62"/>
  <c r="Y82" i="62"/>
  <c r="Y90" i="62"/>
  <c r="Y98" i="62"/>
  <c r="AP46" i="62"/>
  <c r="AU46" i="62"/>
  <c r="AS47" i="62"/>
  <c r="AS55" i="62"/>
  <c r="AT60" i="62"/>
  <c r="AS64" i="62"/>
  <c r="AO64" i="62"/>
  <c r="AV64" i="62"/>
  <c r="AR64" i="62"/>
  <c r="AN64" i="62"/>
  <c r="AM46" i="62"/>
  <c r="AS46" i="62"/>
  <c r="AT52" i="62"/>
  <c r="AP52" i="62"/>
  <c r="AL52" i="62"/>
  <c r="AQ52" i="62"/>
  <c r="AV52" i="62"/>
  <c r="AU53" i="62"/>
  <c r="AQ53" i="62"/>
  <c r="AM53" i="62"/>
  <c r="AT53" i="62"/>
  <c r="AP53" i="62"/>
  <c r="AL53" i="62"/>
  <c r="AS53" i="62"/>
  <c r="AT56" i="62"/>
  <c r="AO57" i="62"/>
  <c r="AS59" i="62"/>
  <c r="AU61" i="62"/>
  <c r="AQ61" i="62"/>
  <c r="AM61" i="62"/>
  <c r="AT61" i="62"/>
  <c r="AP61" i="62"/>
  <c r="AL61" i="62"/>
  <c r="AS61" i="62"/>
  <c r="AM64" i="62"/>
  <c r="AU64" i="62"/>
  <c r="Y77" i="62"/>
  <c r="Y80" i="62"/>
  <c r="Y85" i="62"/>
  <c r="Y88" i="62"/>
  <c r="Y93" i="62"/>
  <c r="Y96" i="62"/>
  <c r="AO56" i="62"/>
  <c r="AS56" i="62"/>
  <c r="AO60" i="62"/>
  <c r="AS60" i="62"/>
  <c r="AO43" i="62"/>
  <c r="AO47" i="62"/>
  <c r="AO51" i="62"/>
  <c r="AO55" i="62"/>
  <c r="AL56" i="62"/>
  <c r="AP56" i="62"/>
  <c r="AO59" i="62"/>
  <c r="AL60" i="62"/>
  <c r="AP60" i="62"/>
  <c r="AO63" i="62"/>
  <c r="I10" i="49"/>
  <c r="I11" i="49"/>
  <c r="I12" i="49"/>
  <c r="I13" i="49"/>
  <c r="I14" i="49"/>
  <c r="I15" i="49"/>
  <c r="I16" i="49"/>
  <c r="I17" i="49"/>
  <c r="I18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X99" i="49"/>
  <c r="X98" i="49"/>
  <c r="X77" i="49"/>
  <c r="X78" i="49"/>
  <c r="X79" i="49"/>
  <c r="X80" i="49"/>
  <c r="X81" i="49"/>
  <c r="X82" i="49"/>
  <c r="X83" i="49"/>
  <c r="X84" i="49"/>
  <c r="X85" i="49"/>
  <c r="X86" i="49"/>
  <c r="X87" i="49"/>
  <c r="X88" i="49"/>
  <c r="X89" i="49"/>
  <c r="X90" i="49"/>
  <c r="X91" i="49"/>
  <c r="X92" i="49"/>
  <c r="X93" i="49"/>
  <c r="X94" i="49"/>
  <c r="X95" i="49"/>
  <c r="X96" i="49"/>
  <c r="X97" i="49"/>
  <c r="X76" i="49"/>
  <c r="AK64" i="62" l="1"/>
  <c r="Z70" i="62"/>
  <c r="X40" i="62"/>
  <c r="Y70" i="62"/>
  <c r="AA70" i="62"/>
  <c r="X70" i="62"/>
  <c r="AB70" i="62"/>
  <c r="AP62" i="62"/>
  <c r="X31" i="49"/>
  <c r="X32" i="49"/>
  <c r="AA9" i="49"/>
  <c r="AB9" i="49"/>
  <c r="AC9" i="49"/>
  <c r="AD9" i="49"/>
  <c r="AA10" i="49"/>
  <c r="AB10" i="49"/>
  <c r="AC10" i="49"/>
  <c r="AD10" i="49"/>
  <c r="AA11" i="49"/>
  <c r="AB11" i="49"/>
  <c r="AC11" i="49"/>
  <c r="AD11" i="49"/>
  <c r="AA12" i="49"/>
  <c r="AB12" i="49"/>
  <c r="AC12" i="49"/>
  <c r="AD12" i="49"/>
  <c r="AA13" i="49"/>
  <c r="AB13" i="49"/>
  <c r="AC13" i="49"/>
  <c r="AD13" i="49"/>
  <c r="AA14" i="49"/>
  <c r="AB14" i="49"/>
  <c r="AC14" i="49"/>
  <c r="AD14" i="49"/>
  <c r="AA15" i="49"/>
  <c r="AB15" i="49"/>
  <c r="AC15" i="49"/>
  <c r="AD15" i="49"/>
  <c r="AA16" i="49"/>
  <c r="AB16" i="49"/>
  <c r="AC16" i="49"/>
  <c r="AD16" i="49"/>
  <c r="AA17" i="49"/>
  <c r="AB17" i="49"/>
  <c r="AC17" i="49"/>
  <c r="AD17" i="49"/>
  <c r="AA18" i="49"/>
  <c r="AB18" i="49"/>
  <c r="AC18" i="49"/>
  <c r="AD18" i="49"/>
  <c r="AA19" i="49"/>
  <c r="AB19" i="49"/>
  <c r="AC19" i="49"/>
  <c r="AD19" i="49"/>
  <c r="AA20" i="49"/>
  <c r="AB20" i="49"/>
  <c r="AC20" i="49"/>
  <c r="AD20" i="49"/>
  <c r="AA21" i="49"/>
  <c r="AB21" i="49"/>
  <c r="AC21" i="49"/>
  <c r="AD21" i="49"/>
  <c r="AA22" i="49"/>
  <c r="AB22" i="49"/>
  <c r="AC22" i="49"/>
  <c r="AD22" i="49"/>
  <c r="AA23" i="49"/>
  <c r="AB23" i="49"/>
  <c r="AC23" i="49"/>
  <c r="AD23" i="49"/>
  <c r="AA24" i="49"/>
  <c r="AB24" i="49"/>
  <c r="AC24" i="49"/>
  <c r="AD24" i="49"/>
  <c r="AA25" i="49"/>
  <c r="AB25" i="49"/>
  <c r="AC25" i="49"/>
  <c r="AD25" i="49"/>
  <c r="AA26" i="49"/>
  <c r="AB26" i="49"/>
  <c r="AC26" i="49"/>
  <c r="AD26" i="49"/>
  <c r="AA27" i="49"/>
  <c r="AB27" i="49"/>
  <c r="AC27" i="49"/>
  <c r="AD27" i="49"/>
  <c r="AA28" i="49"/>
  <c r="AB28" i="49"/>
  <c r="AC28" i="49"/>
  <c r="AD28" i="49"/>
  <c r="AA29" i="49"/>
  <c r="AB29" i="49"/>
  <c r="AC29" i="49"/>
  <c r="AD29" i="49"/>
  <c r="AA30" i="49"/>
  <c r="AB30" i="49"/>
  <c r="AC30" i="49"/>
  <c r="AD30" i="49"/>
  <c r="AA32" i="49"/>
  <c r="AB32" i="49"/>
  <c r="AC32" i="49"/>
  <c r="AD32" i="49"/>
  <c r="Z10" i="49"/>
  <c r="Z11" i="49"/>
  <c r="Z12" i="49"/>
  <c r="Z13" i="49"/>
  <c r="Z14" i="49"/>
  <c r="Z15" i="49"/>
  <c r="Z16" i="49"/>
  <c r="Z17" i="49"/>
  <c r="Z18" i="49"/>
  <c r="Z19" i="49"/>
  <c r="Z20" i="49"/>
  <c r="Z21" i="49"/>
  <c r="Z22" i="49"/>
  <c r="Z23" i="49"/>
  <c r="Z24" i="49"/>
  <c r="Z25" i="49"/>
  <c r="Z26" i="49"/>
  <c r="Z27" i="49"/>
  <c r="Z28" i="49"/>
  <c r="Z29" i="49"/>
  <c r="Z30" i="49"/>
  <c r="Z32" i="49"/>
  <c r="Z9" i="49"/>
  <c r="AK63" i="49"/>
  <c r="AQ63" i="49" s="1"/>
  <c r="AB64" i="49"/>
  <c r="AA64" i="49"/>
  <c r="Y64" i="49"/>
  <c r="C31" i="44"/>
  <c r="R10" i="49"/>
  <c r="S10" i="49" s="1"/>
  <c r="R11" i="49"/>
  <c r="S11" i="49" s="1"/>
  <c r="R12" i="49"/>
  <c r="S12" i="49" s="1"/>
  <c r="R13" i="49"/>
  <c r="S13" i="49" s="1"/>
  <c r="R14" i="49"/>
  <c r="S14" i="49" s="1"/>
  <c r="R15" i="49"/>
  <c r="S15" i="49" s="1"/>
  <c r="R16" i="49"/>
  <c r="S16" i="49" s="1"/>
  <c r="R17" i="49"/>
  <c r="S17" i="49" s="1"/>
  <c r="R18" i="49"/>
  <c r="S18" i="49" s="1"/>
  <c r="R19" i="49"/>
  <c r="S19" i="49" s="1"/>
  <c r="R20" i="49"/>
  <c r="S20" i="49" s="1"/>
  <c r="R21" i="49"/>
  <c r="S21" i="49" s="1"/>
  <c r="R22" i="49"/>
  <c r="S22" i="49" s="1"/>
  <c r="R23" i="49"/>
  <c r="S23" i="49" s="1"/>
  <c r="R24" i="49"/>
  <c r="S24" i="49" s="1"/>
  <c r="R25" i="49"/>
  <c r="S25" i="49" s="1"/>
  <c r="R26" i="49"/>
  <c r="S26" i="49" s="1"/>
  <c r="R27" i="49"/>
  <c r="S27" i="49" s="1"/>
  <c r="R28" i="49"/>
  <c r="S28" i="49" s="1"/>
  <c r="R29" i="49"/>
  <c r="S29" i="49" s="1"/>
  <c r="R30" i="49"/>
  <c r="S30" i="49" s="1"/>
  <c r="R9" i="49"/>
  <c r="S9" i="49" s="1"/>
  <c r="K10" i="49"/>
  <c r="L10" i="49"/>
  <c r="M10" i="49"/>
  <c r="N10" i="49"/>
  <c r="O10" i="49"/>
  <c r="K11" i="49"/>
  <c r="L11" i="49"/>
  <c r="M11" i="49"/>
  <c r="N11" i="49"/>
  <c r="O11" i="49"/>
  <c r="K12" i="49"/>
  <c r="L12" i="49"/>
  <c r="M12" i="49"/>
  <c r="N12" i="49"/>
  <c r="O12" i="49"/>
  <c r="K13" i="49"/>
  <c r="L13" i="49"/>
  <c r="M13" i="49"/>
  <c r="N13" i="49"/>
  <c r="O13" i="49"/>
  <c r="K14" i="49"/>
  <c r="L14" i="49"/>
  <c r="M14" i="49"/>
  <c r="N14" i="49"/>
  <c r="O14" i="49"/>
  <c r="K15" i="49"/>
  <c r="L15" i="49"/>
  <c r="M15" i="49"/>
  <c r="N15" i="49"/>
  <c r="O15" i="49"/>
  <c r="K16" i="49"/>
  <c r="L16" i="49"/>
  <c r="M16" i="49"/>
  <c r="N16" i="49"/>
  <c r="O16" i="49"/>
  <c r="K17" i="49"/>
  <c r="L17" i="49"/>
  <c r="M17" i="49"/>
  <c r="N17" i="49"/>
  <c r="O17" i="49"/>
  <c r="K18" i="49"/>
  <c r="L18" i="49"/>
  <c r="M18" i="49"/>
  <c r="N18" i="49"/>
  <c r="O18" i="49"/>
  <c r="K19" i="49"/>
  <c r="L19" i="49"/>
  <c r="M19" i="49"/>
  <c r="N19" i="49"/>
  <c r="O19" i="49"/>
  <c r="K20" i="49"/>
  <c r="L20" i="49"/>
  <c r="M20" i="49"/>
  <c r="N20" i="49"/>
  <c r="O20" i="49"/>
  <c r="K21" i="49"/>
  <c r="L21" i="49"/>
  <c r="M21" i="49"/>
  <c r="N21" i="49"/>
  <c r="O21" i="49"/>
  <c r="K22" i="49"/>
  <c r="L22" i="49"/>
  <c r="M22" i="49"/>
  <c r="N22" i="49"/>
  <c r="O22" i="49"/>
  <c r="K23" i="49"/>
  <c r="L23" i="49"/>
  <c r="M23" i="49"/>
  <c r="N23" i="49"/>
  <c r="O23" i="49"/>
  <c r="K24" i="49"/>
  <c r="L24" i="49"/>
  <c r="M24" i="49"/>
  <c r="N24" i="49"/>
  <c r="O24" i="49"/>
  <c r="K25" i="49"/>
  <c r="L25" i="49"/>
  <c r="M25" i="49"/>
  <c r="N25" i="49"/>
  <c r="O25" i="49"/>
  <c r="K26" i="49"/>
  <c r="L26" i="49"/>
  <c r="M26" i="49"/>
  <c r="N26" i="49"/>
  <c r="O26" i="49"/>
  <c r="K27" i="49"/>
  <c r="L27" i="49"/>
  <c r="M27" i="49"/>
  <c r="N27" i="49"/>
  <c r="O27" i="49"/>
  <c r="K28" i="49"/>
  <c r="L28" i="49"/>
  <c r="M28" i="49"/>
  <c r="N28" i="49"/>
  <c r="O28" i="49"/>
  <c r="K29" i="49"/>
  <c r="L29" i="49"/>
  <c r="M29" i="49"/>
  <c r="N29" i="49"/>
  <c r="O29" i="49"/>
  <c r="K30" i="49"/>
  <c r="L30" i="49"/>
  <c r="M30" i="49"/>
  <c r="N30" i="49"/>
  <c r="O30" i="49"/>
  <c r="K32" i="49"/>
  <c r="L32" i="49"/>
  <c r="M32" i="49"/>
  <c r="N32" i="49"/>
  <c r="O32" i="49"/>
  <c r="L9" i="49"/>
  <c r="M9" i="49"/>
  <c r="N9" i="49"/>
  <c r="O9" i="49"/>
  <c r="K9" i="49"/>
  <c r="R32" i="69" l="1"/>
  <c r="S32" i="69" s="1"/>
  <c r="T32" i="69" s="1"/>
  <c r="R32" i="68"/>
  <c r="S32" i="68" s="1"/>
  <c r="T32" i="68" s="1"/>
  <c r="R32" i="67"/>
  <c r="S32" i="67" s="1"/>
  <c r="T32" i="67" s="1"/>
  <c r="R32" i="66"/>
  <c r="S32" i="66" s="1"/>
  <c r="T32" i="66" s="1"/>
  <c r="R32" i="65"/>
  <c r="S32" i="65" s="1"/>
  <c r="T32" i="65" s="1"/>
  <c r="R32" i="64"/>
  <c r="S32" i="64" s="1"/>
  <c r="T32" i="64" s="1"/>
  <c r="R32" i="63"/>
  <c r="S32" i="63" s="1"/>
  <c r="T32" i="63" s="1"/>
  <c r="R32" i="62"/>
  <c r="S32" i="62" s="1"/>
  <c r="T32" i="62" s="1"/>
  <c r="R32" i="49"/>
  <c r="S32" i="49" s="1"/>
  <c r="Z40" i="62"/>
  <c r="Y40" i="62"/>
  <c r="T30" i="49"/>
  <c r="T26" i="49"/>
  <c r="T22" i="49"/>
  <c r="T18" i="49"/>
  <c r="T14" i="49"/>
  <c r="T10" i="49"/>
  <c r="AO63" i="49"/>
  <c r="AP63" i="49"/>
  <c r="T29" i="49"/>
  <c r="T25" i="49"/>
  <c r="T21" i="49"/>
  <c r="T13" i="49"/>
  <c r="T28" i="49"/>
  <c r="T24" i="49"/>
  <c r="T20" i="49"/>
  <c r="T16" i="49"/>
  <c r="T12" i="49"/>
  <c r="T32" i="49"/>
  <c r="T27" i="49"/>
  <c r="T19" i="49"/>
  <c r="T11" i="49"/>
  <c r="AN63" i="49"/>
  <c r="T17" i="49"/>
  <c r="T23" i="49"/>
  <c r="T15" i="49"/>
  <c r="T9" i="49"/>
  <c r="AM63" i="49"/>
  <c r="AL63" i="49"/>
  <c r="I32" i="49" l="1"/>
  <c r="I9" i="49" l="1"/>
  <c r="AD31" i="49" l="1"/>
  <c r="H132" i="62"/>
  <c r="AV62" i="62" s="1"/>
  <c r="O31" i="49"/>
  <c r="W12" i="22" l="1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11" i="22"/>
  <c r="W10" i="22"/>
  <c r="W9" i="22"/>
  <c r="W8" i="22"/>
  <c r="R9" i="22" l="1"/>
  <c r="R10" i="22"/>
  <c r="R11" i="22"/>
  <c r="R12" i="22"/>
  <c r="R13" i="22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R28" i="22"/>
  <c r="R29" i="22"/>
  <c r="R8" i="22"/>
  <c r="AH23" i="49" l="1"/>
  <c r="G31" i="49" l="1"/>
  <c r="G132" i="62" s="1"/>
  <c r="AU62" i="62" s="1"/>
  <c r="F31" i="49"/>
  <c r="F132" i="62" s="1"/>
  <c r="AT62" i="62" s="1"/>
  <c r="E31" i="49"/>
  <c r="D31" i="49"/>
  <c r="D132" i="62" s="1"/>
  <c r="AR62" i="62" s="1"/>
  <c r="E132" i="62" l="1"/>
  <c r="AS62" i="62" s="1"/>
  <c r="I31" i="49"/>
  <c r="L31" i="49"/>
  <c r="AA31" i="49"/>
  <c r="AC31" i="49"/>
  <c r="N31" i="49"/>
  <c r="K31" i="49"/>
  <c r="Z31" i="49"/>
  <c r="M31" i="49"/>
  <c r="AB31" i="49"/>
  <c r="AH10" i="49"/>
  <c r="AH11" i="49"/>
  <c r="AH12" i="49"/>
  <c r="AH13" i="49"/>
  <c r="AH14" i="49"/>
  <c r="AH15" i="49"/>
  <c r="AH16" i="49"/>
  <c r="AH17" i="49"/>
  <c r="AH18" i="49"/>
  <c r="AH19" i="49"/>
  <c r="AH20" i="49"/>
  <c r="AH21" i="49"/>
  <c r="AH22" i="49"/>
  <c r="AH24" i="49"/>
  <c r="AH25" i="49"/>
  <c r="AH26" i="49"/>
  <c r="AH27" i="49"/>
  <c r="AH9" i="49"/>
  <c r="B42" i="50" l="1"/>
  <c r="B43" i="50"/>
  <c r="B44" i="50"/>
  <c r="B45" i="50"/>
  <c r="B46" i="50"/>
  <c r="B47" i="50"/>
  <c r="B48" i="50"/>
  <c r="B49" i="50"/>
  <c r="B50" i="50"/>
  <c r="AA53" i="49" l="1"/>
  <c r="AA54" i="49"/>
  <c r="AA55" i="49"/>
  <c r="AA56" i="49"/>
  <c r="AA57" i="49"/>
  <c r="AA58" i="49"/>
  <c r="AA59" i="49"/>
  <c r="AA60" i="49"/>
  <c r="AA61" i="49"/>
  <c r="AA62" i="49"/>
  <c r="T99" i="50" l="1"/>
  <c r="T97" i="50"/>
  <c r="T95" i="50"/>
  <c r="T93" i="50"/>
  <c r="T91" i="50"/>
  <c r="T89" i="50"/>
  <c r="T87" i="50"/>
  <c r="T85" i="50"/>
  <c r="B64" i="50"/>
  <c r="B58" i="50"/>
  <c r="B59" i="50"/>
  <c r="B60" i="50"/>
  <c r="B61" i="50"/>
  <c r="B62" i="50"/>
  <c r="B63" i="50"/>
  <c r="B51" i="50"/>
  <c r="B52" i="50"/>
  <c r="B53" i="50"/>
  <c r="B54" i="50"/>
  <c r="B55" i="50"/>
  <c r="B56" i="50"/>
  <c r="B57" i="50"/>
  <c r="Y58" i="49"/>
  <c r="Y59" i="49"/>
  <c r="Y60" i="49"/>
  <c r="Y61" i="49"/>
  <c r="Y62" i="49"/>
  <c r="Y56" i="49"/>
  <c r="Y57" i="49"/>
  <c r="AK56" i="49" l="1"/>
  <c r="AK57" i="49"/>
  <c r="P26" i="49"/>
  <c r="X26" i="49"/>
  <c r="P25" i="49"/>
  <c r="X25" i="49"/>
  <c r="D30" i="44"/>
  <c r="E25" i="44"/>
  <c r="E24" i="44"/>
  <c r="AB57" i="69" l="1"/>
  <c r="AB57" i="68"/>
  <c r="AB57" i="67"/>
  <c r="AB57" i="66"/>
  <c r="AB57" i="65"/>
  <c r="AB57" i="64"/>
  <c r="AB57" i="63"/>
  <c r="AB57" i="62"/>
  <c r="AB57" i="49"/>
  <c r="AB58" i="69"/>
  <c r="AB58" i="68"/>
  <c r="AB58" i="66"/>
  <c r="AB58" i="67"/>
  <c r="AB58" i="65"/>
  <c r="AB58" i="64"/>
  <c r="AB58" i="63"/>
  <c r="AB58" i="62"/>
  <c r="AB58" i="49"/>
  <c r="AQ56" i="49"/>
  <c r="AT56" i="49"/>
  <c r="AV56" i="49"/>
  <c r="AU56" i="49"/>
  <c r="AR56" i="49"/>
  <c r="AS56" i="49"/>
  <c r="AR63" i="49"/>
  <c r="AV63" i="49"/>
  <c r="AT63" i="49"/>
  <c r="AS63" i="49"/>
  <c r="AU63" i="49"/>
  <c r="AQ57" i="49"/>
  <c r="AS57" i="49"/>
  <c r="AR57" i="49"/>
  <c r="AT57" i="49"/>
  <c r="AU57" i="49"/>
  <c r="AV57" i="49"/>
  <c r="AL56" i="49"/>
  <c r="AP56" i="49"/>
  <c r="AM56" i="49"/>
  <c r="AO56" i="49"/>
  <c r="AN56" i="49"/>
  <c r="AO57" i="49"/>
  <c r="AP57" i="49"/>
  <c r="AN57" i="49"/>
  <c r="AL57" i="49"/>
  <c r="AM57" i="49"/>
  <c r="P21" i="49" l="1"/>
  <c r="P22" i="49"/>
  <c r="P30" i="49"/>
  <c r="P9" i="49"/>
  <c r="P10" i="49"/>
  <c r="P11" i="49"/>
  <c r="P12" i="49"/>
  <c r="P13" i="49"/>
  <c r="P14" i="49"/>
  <c r="P15" i="49"/>
  <c r="P17" i="49"/>
  <c r="P18" i="49"/>
  <c r="P27" i="49"/>
  <c r="P29" i="49"/>
  <c r="P28" i="49" l="1"/>
  <c r="P19" i="49"/>
  <c r="P24" i="49"/>
  <c r="P23" i="49"/>
  <c r="P20" i="49"/>
  <c r="P16" i="49"/>
  <c r="AV39" i="49" l="1"/>
  <c r="AU39" i="49"/>
  <c r="AT39" i="49"/>
  <c r="AS39" i="49"/>
  <c r="AR39" i="49"/>
  <c r="AM39" i="49"/>
  <c r="AN39" i="49"/>
  <c r="AO39" i="49"/>
  <c r="AP39" i="49"/>
  <c r="AL39" i="49"/>
  <c r="F19" i="43" l="1"/>
  <c r="F22" i="43" s="1"/>
  <c r="T4" i="50" l="1"/>
  <c r="S4" i="50" s="1"/>
  <c r="U4" i="50" l="1"/>
  <c r="AB69" i="49"/>
  <c r="AA69" i="49"/>
  <c r="Z69" i="49"/>
  <c r="Y69" i="49"/>
  <c r="X69" i="49"/>
  <c r="AB66" i="49"/>
  <c r="AB65" i="49"/>
  <c r="Y63" i="49"/>
  <c r="AK62" i="49"/>
  <c r="AK61" i="49"/>
  <c r="AK60" i="49"/>
  <c r="AK59" i="49"/>
  <c r="AK58" i="49"/>
  <c r="AK55" i="49"/>
  <c r="Y55" i="49"/>
  <c r="AK54" i="49"/>
  <c r="Y54" i="49"/>
  <c r="AK53" i="49"/>
  <c r="Y53" i="49"/>
  <c r="AK52" i="49"/>
  <c r="AA52" i="49"/>
  <c r="Y52" i="49"/>
  <c r="AK51" i="49"/>
  <c r="AA51" i="49"/>
  <c r="Y51" i="49"/>
  <c r="AK50" i="49"/>
  <c r="AA50" i="49"/>
  <c r="Y50" i="49"/>
  <c r="AK49" i="49"/>
  <c r="AA49" i="49"/>
  <c r="Y49" i="49"/>
  <c r="AK48" i="49"/>
  <c r="AA48" i="49"/>
  <c r="Y48" i="49"/>
  <c r="AK47" i="49"/>
  <c r="AA47" i="49"/>
  <c r="Y47" i="49"/>
  <c r="AK46" i="49"/>
  <c r="AA46" i="49"/>
  <c r="Y46" i="49"/>
  <c r="AK45" i="49"/>
  <c r="AA45" i="49"/>
  <c r="Y45" i="49"/>
  <c r="AK44" i="49"/>
  <c r="AA44" i="49"/>
  <c r="Y44" i="49"/>
  <c r="AK43" i="49"/>
  <c r="AA43" i="49"/>
  <c r="Y43" i="49"/>
  <c r="AK42" i="49"/>
  <c r="AA42" i="49"/>
  <c r="Y42" i="49"/>
  <c r="AK41" i="49"/>
  <c r="AA41" i="49"/>
  <c r="Y41" i="49"/>
  <c r="AK40" i="49"/>
  <c r="X30" i="49"/>
  <c r="X29" i="49"/>
  <c r="X28" i="49"/>
  <c r="X27" i="49"/>
  <c r="X24" i="49"/>
  <c r="X23" i="49"/>
  <c r="X22" i="49"/>
  <c r="X21" i="49"/>
  <c r="X20" i="49"/>
  <c r="X19" i="49"/>
  <c r="X18" i="49"/>
  <c r="X17" i="49"/>
  <c r="X16" i="49"/>
  <c r="X15" i="49"/>
  <c r="X14" i="49"/>
  <c r="X13" i="49"/>
  <c r="X12" i="49"/>
  <c r="X11" i="49"/>
  <c r="X10" i="49"/>
  <c r="X9" i="49"/>
  <c r="AD8" i="49"/>
  <c r="AC8" i="49"/>
  <c r="AB8" i="49"/>
  <c r="AA8" i="49"/>
  <c r="Z8" i="49"/>
  <c r="Y4" i="49"/>
  <c r="Z80" i="49" l="1"/>
  <c r="Z84" i="49"/>
  <c r="Z88" i="49"/>
  <c r="Z92" i="49"/>
  <c r="Z96" i="49"/>
  <c r="Z76" i="49"/>
  <c r="Z78" i="49"/>
  <c r="Z82" i="49"/>
  <c r="Z86" i="49"/>
  <c r="Z94" i="49"/>
  <c r="Z79" i="49"/>
  <c r="Z83" i="49"/>
  <c r="Z87" i="49"/>
  <c r="Z91" i="49"/>
  <c r="Z99" i="49"/>
  <c r="Z77" i="49"/>
  <c r="Z81" i="49"/>
  <c r="Z85" i="49"/>
  <c r="Z89" i="49"/>
  <c r="Z93" i="49"/>
  <c r="Z97" i="49"/>
  <c r="Y76" i="49"/>
  <c r="Z90" i="49"/>
  <c r="Z98" i="49"/>
  <c r="Z95" i="49"/>
  <c r="Y77" i="49"/>
  <c r="Y82" i="49"/>
  <c r="Y86" i="49"/>
  <c r="Y90" i="49"/>
  <c r="Y94" i="49"/>
  <c r="Y78" i="49"/>
  <c r="Y83" i="49"/>
  <c r="Y87" i="49"/>
  <c r="Y91" i="49"/>
  <c r="Y95" i="49"/>
  <c r="Y98" i="49"/>
  <c r="Y80" i="49"/>
  <c r="Y84" i="49"/>
  <c r="Y88" i="49"/>
  <c r="Y92" i="49"/>
  <c r="Y96" i="49"/>
  <c r="Y99" i="49"/>
  <c r="Y81" i="49"/>
  <c r="Y85" i="49"/>
  <c r="Y89" i="49"/>
  <c r="Y93" i="49"/>
  <c r="Y97" i="49"/>
  <c r="Y79" i="49"/>
  <c r="AQ44" i="49"/>
  <c r="AT44" i="49"/>
  <c r="AR44" i="49"/>
  <c r="AS44" i="49"/>
  <c r="AU44" i="49"/>
  <c r="AV44" i="49"/>
  <c r="AQ48" i="49"/>
  <c r="AT48" i="49"/>
  <c r="AR48" i="49"/>
  <c r="AS48" i="49"/>
  <c r="AU48" i="49"/>
  <c r="AV48" i="49"/>
  <c r="AQ52" i="49"/>
  <c r="AT52" i="49"/>
  <c r="AR52" i="49"/>
  <c r="AU52" i="49"/>
  <c r="AV52" i="49"/>
  <c r="AS52" i="49"/>
  <c r="AQ59" i="49"/>
  <c r="AU59" i="49"/>
  <c r="AR59" i="49"/>
  <c r="AV59" i="49"/>
  <c r="AS59" i="49"/>
  <c r="AT59" i="49"/>
  <c r="AQ51" i="49"/>
  <c r="AU51" i="49"/>
  <c r="AT51" i="49"/>
  <c r="AR51" i="49"/>
  <c r="AV51" i="49"/>
  <c r="AS51" i="49"/>
  <c r="AQ60" i="49"/>
  <c r="AT60" i="49"/>
  <c r="AR60" i="49"/>
  <c r="AS60" i="49"/>
  <c r="AU60" i="49"/>
  <c r="AV60" i="49"/>
  <c r="AQ46" i="49"/>
  <c r="AR46" i="49"/>
  <c r="AV46" i="49"/>
  <c r="AT46" i="49"/>
  <c r="AU46" i="49"/>
  <c r="AS46" i="49"/>
  <c r="AQ41" i="49"/>
  <c r="AS41" i="49"/>
  <c r="AR41" i="49"/>
  <c r="AV41" i="49"/>
  <c r="AT41" i="49"/>
  <c r="AU41" i="49"/>
  <c r="AQ45" i="49"/>
  <c r="AS45" i="49"/>
  <c r="AR45" i="49"/>
  <c r="AT45" i="49"/>
  <c r="AU45" i="49"/>
  <c r="AV45" i="49"/>
  <c r="AQ49" i="49"/>
  <c r="AS49" i="49"/>
  <c r="AV49" i="49"/>
  <c r="AT49" i="49"/>
  <c r="AU49" i="49"/>
  <c r="AR49" i="49"/>
  <c r="AQ58" i="49"/>
  <c r="AR58" i="49"/>
  <c r="AV58" i="49"/>
  <c r="AT58" i="49"/>
  <c r="AU58" i="49"/>
  <c r="AS58" i="49"/>
  <c r="AR62" i="49"/>
  <c r="AV62" i="49"/>
  <c r="AT62" i="49"/>
  <c r="AS62" i="49"/>
  <c r="AU62" i="49"/>
  <c r="AQ40" i="49"/>
  <c r="AV40" i="49"/>
  <c r="AU40" i="49"/>
  <c r="AS40" i="49"/>
  <c r="AR40" i="49"/>
  <c r="AT40" i="49"/>
  <c r="AQ54" i="49"/>
  <c r="AR54" i="49"/>
  <c r="AV54" i="49"/>
  <c r="AS54" i="49"/>
  <c r="AT54" i="49"/>
  <c r="AU54" i="49"/>
  <c r="AQ43" i="49"/>
  <c r="AU43" i="49"/>
  <c r="AT43" i="49"/>
  <c r="AR43" i="49"/>
  <c r="AV43" i="49"/>
  <c r="AS43" i="49"/>
  <c r="AQ47" i="49"/>
  <c r="AU47" i="49"/>
  <c r="AR47" i="49"/>
  <c r="AV47" i="49"/>
  <c r="AS47" i="49"/>
  <c r="AT47" i="49"/>
  <c r="AQ42" i="49"/>
  <c r="AR42" i="49"/>
  <c r="AV42" i="49"/>
  <c r="AT42" i="49"/>
  <c r="AU42" i="49"/>
  <c r="AS42" i="49"/>
  <c r="AQ50" i="49"/>
  <c r="AR50" i="49"/>
  <c r="AV50" i="49"/>
  <c r="AT50" i="49"/>
  <c r="AS50" i="49"/>
  <c r="AU50" i="49"/>
  <c r="AQ53" i="49"/>
  <c r="AS53" i="49"/>
  <c r="AU53" i="49"/>
  <c r="AR53" i="49"/>
  <c r="AT53" i="49"/>
  <c r="AV53" i="49"/>
  <c r="AQ55" i="49"/>
  <c r="AU55" i="49"/>
  <c r="AS55" i="49"/>
  <c r="AT55" i="49"/>
  <c r="AR55" i="49"/>
  <c r="AV55" i="49"/>
  <c r="AQ61" i="49"/>
  <c r="AS61" i="49"/>
  <c r="AV61" i="49"/>
  <c r="AT61" i="49"/>
  <c r="AU61" i="49"/>
  <c r="AR61" i="49"/>
  <c r="AQ64" i="49"/>
  <c r="AV64" i="49"/>
  <c r="AT64" i="49"/>
  <c r="AS64" i="49"/>
  <c r="AR64" i="49"/>
  <c r="AU64" i="49"/>
  <c r="AN50" i="49"/>
  <c r="AL50" i="49"/>
  <c r="AP50" i="49"/>
  <c r="AM50" i="49"/>
  <c r="AO50" i="49"/>
  <c r="AO53" i="49"/>
  <c r="AL53" i="49"/>
  <c r="AM53" i="49"/>
  <c r="AN53" i="49"/>
  <c r="AP53" i="49"/>
  <c r="AM55" i="49"/>
  <c r="AL55" i="49"/>
  <c r="AP55" i="49"/>
  <c r="AN55" i="49"/>
  <c r="AO55" i="49"/>
  <c r="AO61" i="49"/>
  <c r="AL61" i="49"/>
  <c r="AN61" i="49"/>
  <c r="AP61" i="49"/>
  <c r="AM61" i="49"/>
  <c r="AO49" i="49"/>
  <c r="AP49" i="49"/>
  <c r="AM49" i="49"/>
  <c r="AN49" i="49"/>
  <c r="AL49" i="49"/>
  <c r="AL40" i="49"/>
  <c r="AP40" i="49"/>
  <c r="AN40" i="49"/>
  <c r="AO40" i="49"/>
  <c r="AM40" i="49"/>
  <c r="AL44" i="49"/>
  <c r="AP44" i="49"/>
  <c r="AN44" i="49"/>
  <c r="AO44" i="49"/>
  <c r="AM44" i="49"/>
  <c r="AL48" i="49"/>
  <c r="AP48" i="49"/>
  <c r="AM48" i="49"/>
  <c r="AN48" i="49"/>
  <c r="AO48" i="49"/>
  <c r="AL52" i="49"/>
  <c r="AP52" i="49"/>
  <c r="AN52" i="49"/>
  <c r="AO52" i="49"/>
  <c r="AM52" i="49"/>
  <c r="AN54" i="49"/>
  <c r="AO54" i="49"/>
  <c r="AM54" i="49"/>
  <c r="AL54" i="49"/>
  <c r="AP54" i="49"/>
  <c r="AM59" i="49"/>
  <c r="AN59" i="49"/>
  <c r="AL59" i="49"/>
  <c r="AP59" i="49"/>
  <c r="AO59" i="49"/>
  <c r="AN42" i="49"/>
  <c r="AL42" i="49"/>
  <c r="AP42" i="49"/>
  <c r="AM42" i="49"/>
  <c r="AO42" i="49"/>
  <c r="AN46" i="49"/>
  <c r="AO46" i="49"/>
  <c r="AL46" i="49"/>
  <c r="AP46" i="49"/>
  <c r="AM46" i="49"/>
  <c r="AO41" i="49"/>
  <c r="AL41" i="49"/>
  <c r="AM41" i="49"/>
  <c r="AN41" i="49"/>
  <c r="AP41" i="49"/>
  <c r="AO45" i="49"/>
  <c r="AL45" i="49"/>
  <c r="AM45" i="49"/>
  <c r="AN45" i="49"/>
  <c r="AP45" i="49"/>
  <c r="AN58" i="49"/>
  <c r="AM58" i="49"/>
  <c r="AO58" i="49"/>
  <c r="AP58" i="49"/>
  <c r="AL58" i="49"/>
  <c r="AN62" i="49"/>
  <c r="AO62" i="49"/>
  <c r="AM62" i="49"/>
  <c r="AL62" i="49"/>
  <c r="AP62" i="49"/>
  <c r="AM43" i="49"/>
  <c r="AN43" i="49"/>
  <c r="AO43" i="49"/>
  <c r="AL43" i="49"/>
  <c r="AP43" i="49"/>
  <c r="AM47" i="49"/>
  <c r="AO47" i="49"/>
  <c r="AL47" i="49"/>
  <c r="AP47" i="49"/>
  <c r="AN47" i="49"/>
  <c r="AM51" i="49"/>
  <c r="AN51" i="49"/>
  <c r="AO51" i="49"/>
  <c r="AL51" i="49"/>
  <c r="AP51" i="49"/>
  <c r="AL60" i="49"/>
  <c r="AP60" i="49"/>
  <c r="AO60" i="49"/>
  <c r="AM60" i="49"/>
  <c r="AN60" i="49"/>
  <c r="AM64" i="49"/>
  <c r="AL64" i="49"/>
  <c r="AN64" i="49"/>
  <c r="AO64" i="49"/>
  <c r="AP64" i="49"/>
  <c r="AA63" i="49"/>
  <c r="Z4" i="49"/>
  <c r="X4" i="49"/>
  <c r="U94" i="50" l="1"/>
  <c r="U95" i="50" s="1"/>
  <c r="U86" i="50"/>
  <c r="U87" i="50" s="1"/>
  <c r="U98" i="50"/>
  <c r="U99" i="50" s="1"/>
  <c r="U90" i="50"/>
  <c r="U91" i="50" s="1"/>
  <c r="U96" i="50"/>
  <c r="U97" i="50" s="1"/>
  <c r="U92" i="50"/>
  <c r="U93" i="50" s="1"/>
  <c r="AK64" i="49"/>
  <c r="M64" i="49"/>
  <c r="AB70" i="49"/>
  <c r="X70" i="49"/>
  <c r="X40" i="49"/>
  <c r="Y40" i="49" s="1"/>
  <c r="AA70" i="49"/>
  <c r="Y70" i="49"/>
  <c r="Z70" i="49"/>
  <c r="U88" i="50" l="1"/>
  <c r="U89" i="50" s="1"/>
  <c r="U84" i="50"/>
  <c r="U85" i="50" s="1"/>
  <c r="Z40" i="49"/>
  <c r="U80" i="50" l="1"/>
  <c r="U81" i="50" s="1"/>
  <c r="U82" i="50"/>
  <c r="U83" i="50" s="1"/>
  <c r="E29" i="44" l="1"/>
  <c r="E28" i="44"/>
  <c r="E27" i="44"/>
  <c r="E26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AB41" i="69" l="1"/>
  <c r="AB41" i="68"/>
  <c r="AB41" i="67"/>
  <c r="AB41" i="66"/>
  <c r="AB41" i="65"/>
  <c r="AB41" i="64"/>
  <c r="AB41" i="63"/>
  <c r="AB41" i="62"/>
  <c r="E30" i="44"/>
  <c r="C30" i="44" s="1"/>
  <c r="AB49" i="69"/>
  <c r="AB49" i="68"/>
  <c r="AB49" i="67"/>
  <c r="AB49" i="66"/>
  <c r="AB49" i="65"/>
  <c r="AB49" i="64"/>
  <c r="AB49" i="63"/>
  <c r="AB49" i="62"/>
  <c r="AB53" i="69"/>
  <c r="AB53" i="68"/>
  <c r="AB53" i="67"/>
  <c r="AB53" i="66"/>
  <c r="AB53" i="65"/>
  <c r="AB53" i="64"/>
  <c r="AB53" i="63"/>
  <c r="AB53" i="62"/>
  <c r="AB53" i="49"/>
  <c r="AB42" i="69"/>
  <c r="AB42" i="68"/>
  <c r="AB42" i="67"/>
  <c r="AB42" i="66"/>
  <c r="AB42" i="65"/>
  <c r="AB42" i="64"/>
  <c r="AB42" i="63"/>
  <c r="AB42" i="62"/>
  <c r="AB50" i="69"/>
  <c r="AB50" i="68"/>
  <c r="AB50" i="66"/>
  <c r="AB50" i="67"/>
  <c r="AB50" i="65"/>
  <c r="AB50" i="64"/>
  <c r="AB50" i="63"/>
  <c r="AB50" i="62"/>
  <c r="AB60" i="69"/>
  <c r="AB60" i="68"/>
  <c r="AB60" i="67"/>
  <c r="AB60" i="66"/>
  <c r="AB60" i="65"/>
  <c r="AB60" i="64"/>
  <c r="AB60" i="63"/>
  <c r="AB60" i="62"/>
  <c r="AB60" i="49"/>
  <c r="AB47" i="69"/>
  <c r="AB47" i="68"/>
  <c r="AB47" i="67"/>
  <c r="AB47" i="66"/>
  <c r="AB47" i="65"/>
  <c r="AB47" i="64"/>
  <c r="AB47" i="63"/>
  <c r="AB47" i="62"/>
  <c r="AB51" i="69"/>
  <c r="AB51" i="68"/>
  <c r="AB51" i="66"/>
  <c r="AB51" i="67"/>
  <c r="AB51" i="65"/>
  <c r="AB51" i="64"/>
  <c r="AB51" i="63"/>
  <c r="AB51" i="62"/>
  <c r="AB55" i="69"/>
  <c r="AB55" i="68"/>
  <c r="AB55" i="67"/>
  <c r="AB55" i="66"/>
  <c r="AB55" i="65"/>
  <c r="AB55" i="64"/>
  <c r="AB55" i="63"/>
  <c r="AB55" i="62"/>
  <c r="AB55" i="49"/>
  <c r="AB61" i="69"/>
  <c r="AB61" i="68"/>
  <c r="AB61" i="67"/>
  <c r="AB61" i="66"/>
  <c r="AB61" i="65"/>
  <c r="AB61" i="64"/>
  <c r="AB61" i="63"/>
  <c r="AB61" i="62"/>
  <c r="AB61" i="49"/>
  <c r="AB45" i="69"/>
  <c r="AB45" i="68"/>
  <c r="AB45" i="66"/>
  <c r="AB45" i="67"/>
  <c r="AB45" i="65"/>
  <c r="AB45" i="64"/>
  <c r="AB45" i="63"/>
  <c r="AB45" i="62"/>
  <c r="AB59" i="69"/>
  <c r="AB59" i="68"/>
  <c r="AB59" i="67"/>
  <c r="AB59" i="66"/>
  <c r="AB59" i="65"/>
  <c r="AB59" i="64"/>
  <c r="AB59" i="63"/>
  <c r="AB59" i="62"/>
  <c r="AB59" i="49"/>
  <c r="AB46" i="69"/>
  <c r="AB46" i="68"/>
  <c r="AB46" i="66"/>
  <c r="AB46" i="67"/>
  <c r="AB46" i="65"/>
  <c r="AB46" i="64"/>
  <c r="AB46" i="63"/>
  <c r="AB46" i="62"/>
  <c r="AB54" i="69"/>
  <c r="AB54" i="68"/>
  <c r="AB54" i="67"/>
  <c r="AB54" i="66"/>
  <c r="AB54" i="65"/>
  <c r="AB54" i="64"/>
  <c r="AB54" i="63"/>
  <c r="AB54" i="62"/>
  <c r="AB54" i="49"/>
  <c r="AB43" i="69"/>
  <c r="AB43" i="68"/>
  <c r="AB43" i="67"/>
  <c r="AB43" i="66"/>
  <c r="AB43" i="65"/>
  <c r="AB43" i="64"/>
  <c r="AB43" i="63"/>
  <c r="AB43" i="62"/>
  <c r="AB44" i="69"/>
  <c r="AB44" i="68"/>
  <c r="AB44" i="67"/>
  <c r="AB44" i="66"/>
  <c r="AB44" i="65"/>
  <c r="AB44" i="64"/>
  <c r="AB44" i="63"/>
  <c r="AB44" i="62"/>
  <c r="AB48" i="69"/>
  <c r="AB48" i="68"/>
  <c r="AB48" i="67"/>
  <c r="AB48" i="66"/>
  <c r="AB48" i="65"/>
  <c r="AB48" i="64"/>
  <c r="AB48" i="63"/>
  <c r="AB48" i="62"/>
  <c r="AB52" i="69"/>
  <c r="AB52" i="68"/>
  <c r="AB52" i="67"/>
  <c r="AB52" i="66"/>
  <c r="AB52" i="65"/>
  <c r="AB52" i="64"/>
  <c r="AB52" i="63"/>
  <c r="AB52" i="62"/>
  <c r="AB56" i="69"/>
  <c r="AB56" i="68"/>
  <c r="AB56" i="67"/>
  <c r="AB56" i="66"/>
  <c r="AB56" i="65"/>
  <c r="AB56" i="64"/>
  <c r="AB56" i="63"/>
  <c r="AB56" i="62"/>
  <c r="AB56" i="49"/>
  <c r="AB62" i="69"/>
  <c r="AB62" i="68"/>
  <c r="AB62" i="67"/>
  <c r="AB62" i="66"/>
  <c r="AB62" i="65"/>
  <c r="AB62" i="64"/>
  <c r="AB62" i="63"/>
  <c r="AB62" i="62"/>
  <c r="AB62" i="49"/>
  <c r="AB47" i="49"/>
  <c r="AB44" i="49"/>
  <c r="AB52" i="49"/>
  <c r="AB45" i="49"/>
  <c r="AB49" i="49"/>
  <c r="AB43" i="49"/>
  <c r="AB51" i="49"/>
  <c r="AB48" i="49"/>
  <c r="AB41" i="49"/>
  <c r="AB42" i="49"/>
  <c r="AB46" i="49"/>
  <c r="AB50" i="49"/>
  <c r="AB63" i="65" l="1"/>
  <c r="AB63" i="62"/>
  <c r="AB63" i="66"/>
  <c r="AB63" i="63"/>
  <c r="AB63" i="67"/>
  <c r="AB63" i="69"/>
  <c r="AB63" i="64"/>
  <c r="AB63" i="68"/>
  <c r="R31" i="69"/>
  <c r="R31" i="68"/>
  <c r="R31" i="67"/>
  <c r="R31" i="66"/>
  <c r="R31" i="65"/>
  <c r="R31" i="64"/>
  <c r="R31" i="63"/>
  <c r="R31" i="62"/>
  <c r="R31" i="49"/>
  <c r="AB63" i="49"/>
  <c r="S31" i="62" l="1"/>
  <c r="T31" i="62" s="1"/>
  <c r="AQ62" i="62"/>
  <c r="S31" i="66"/>
  <c r="T31" i="66" s="1"/>
  <c r="AQ62" i="66"/>
  <c r="S31" i="63"/>
  <c r="T31" i="63" s="1"/>
  <c r="AR62" i="63"/>
  <c r="AQ62" i="67"/>
  <c r="S31" i="67"/>
  <c r="T31" i="67" s="1"/>
  <c r="S31" i="64"/>
  <c r="T31" i="64" s="1"/>
  <c r="AQ62" i="64"/>
  <c r="S31" i="68"/>
  <c r="T31" i="68" s="1"/>
  <c r="AQ62" i="68"/>
  <c r="S31" i="49"/>
  <c r="T31" i="49" s="1"/>
  <c r="AQ62" i="49"/>
  <c r="S31" i="65"/>
  <c r="T31" i="65" s="1"/>
  <c r="AQ62" i="65"/>
  <c r="S31" i="69"/>
  <c r="T31" i="69" s="1"/>
  <c r="AQ62" i="69"/>
  <c r="S4" i="22"/>
  <c r="T27" i="22" l="1"/>
  <c r="T24" i="22"/>
  <c r="T28" i="22"/>
  <c r="T26" i="22"/>
  <c r="T25" i="22"/>
  <c r="T29" i="22"/>
  <c r="T10" i="22"/>
  <c r="T14" i="22"/>
  <c r="T18" i="22"/>
  <c r="T22" i="22"/>
  <c r="T11" i="22"/>
  <c r="T15" i="22"/>
  <c r="T19" i="22"/>
  <c r="T23" i="22"/>
  <c r="T12" i="22"/>
  <c r="T16" i="22"/>
  <c r="T20" i="22"/>
  <c r="T8" i="22"/>
  <c r="T9" i="22"/>
  <c r="T13" i="22"/>
  <c r="T17" i="22"/>
  <c r="T21" i="22"/>
  <c r="T4" i="22"/>
  <c r="R4" i="22"/>
  <c r="T5" i="44"/>
  <c r="U24" i="44" l="1"/>
  <c r="U25" i="44"/>
  <c r="U9" i="44"/>
  <c r="U13" i="44"/>
  <c r="U17" i="44"/>
  <c r="U21" i="44"/>
  <c r="U27" i="44"/>
  <c r="U8" i="44"/>
  <c r="U19" i="44"/>
  <c r="U29" i="44"/>
  <c r="U16" i="44"/>
  <c r="S5" i="44"/>
  <c r="U10" i="44"/>
  <c r="U14" i="44"/>
  <c r="U18" i="44"/>
  <c r="U22" i="44"/>
  <c r="U28" i="44"/>
  <c r="U11" i="44"/>
  <c r="U15" i="44"/>
  <c r="U23" i="44"/>
  <c r="U12" i="44"/>
  <c r="U20" i="44"/>
  <c r="U26" i="44"/>
  <c r="U5" i="44"/>
</calcChain>
</file>

<file path=xl/sharedStrings.xml><?xml version="1.0" encoding="utf-8"?>
<sst xmlns="http://schemas.openxmlformats.org/spreadsheetml/2006/main" count="1694" uniqueCount="233">
  <si>
    <t>Rate of Children subject to a Child Protection Plan vs. IDACI</t>
  </si>
  <si>
    <t>Bracknell Forest</t>
  </si>
  <si>
    <t>Isle of Wight</t>
  </si>
  <si>
    <t>Medway</t>
  </si>
  <si>
    <t>Reading</t>
  </si>
  <si>
    <t>East Sussex</t>
  </si>
  <si>
    <t>West Sussex</t>
  </si>
  <si>
    <t>Hampshire</t>
  </si>
  <si>
    <t>Surrey</t>
  </si>
  <si>
    <t>Rate of Referrals vs. IDACI</t>
  </si>
  <si>
    <t>IDACI 2010</t>
  </si>
  <si>
    <t>Buckinghamshire</t>
  </si>
  <si>
    <t>Kent</t>
  </si>
  <si>
    <t>Milton Keynes</t>
  </si>
  <si>
    <t>Oxfordshire</t>
  </si>
  <si>
    <t>Portsmouth</t>
  </si>
  <si>
    <t>Slough</t>
  </si>
  <si>
    <t>Southampton</t>
  </si>
  <si>
    <t>West Berkshire</t>
  </si>
  <si>
    <t>Wokingham</t>
  </si>
  <si>
    <t>Rate of Referrals received, per 10,000 0-17 year olds</t>
  </si>
  <si>
    <t>Rate of Children subject to Section 47 Enquiries, per 10,000 0-17 year olds</t>
  </si>
  <si>
    <t>Rate of Children subject to Section 47 Enquiries vs. IDACI</t>
  </si>
  <si>
    <t>Population</t>
  </si>
  <si>
    <t>Section 47 Enquiries</t>
  </si>
  <si>
    <t>Initial Child Protection Conferences</t>
  </si>
  <si>
    <t>Child Protection Plans</t>
  </si>
  <si>
    <t>Looked After Children</t>
  </si>
  <si>
    <t>Assessments</t>
  </si>
  <si>
    <t>Police</t>
  </si>
  <si>
    <t>Contents</t>
  </si>
  <si>
    <t>Rate of Re-referrals vs. IDACI</t>
  </si>
  <si>
    <t>Rate of Assessments vs. IDACI</t>
  </si>
  <si>
    <t>Re-referrals</t>
  </si>
  <si>
    <t>Rate of Children subject to a Child Protection Plan at 31st March, per 10,000 0-17 year olds</t>
  </si>
  <si>
    <t>Rate of Children in Need vs. IDACI</t>
  </si>
  <si>
    <t>Rate of Assessments completed, per 10,000 0-17 year olds</t>
  </si>
  <si>
    <t>Children in Need</t>
  </si>
  <si>
    <t>Court Applications</t>
  </si>
  <si>
    <t>Rate of Looked After Children vs. IDACI</t>
  </si>
  <si>
    <t>Page</t>
  </si>
  <si>
    <t>Local Authorities included in this Benchmarking document</t>
  </si>
  <si>
    <t>continued on next page…</t>
  </si>
  <si>
    <t>Please click the icon below to go to the home page (Contents)</t>
  </si>
  <si>
    <t xml:space="preserve">WARNING - This spreadsheet uses macros please ensure you have enabled macros before attempting to use </t>
  </si>
  <si>
    <t>LA</t>
  </si>
  <si>
    <t>Windsor &amp; Maidenhead</t>
  </si>
  <si>
    <t>Brighton &amp; Hove</t>
  </si>
  <si>
    <t>Number of Referrals received</t>
  </si>
  <si>
    <t>Number of Assessments completed</t>
  </si>
  <si>
    <t>Number of Children subject to Section 47 Enquiries</t>
  </si>
  <si>
    <t>Adoption</t>
  </si>
  <si>
    <t>Rate of Children subject to an Initial Child Protection Conference, per 10,000 0-17 year olds</t>
  </si>
  <si>
    <t>Rate of Children subject to Initial Child Protection Conferences vs. IDACI</t>
  </si>
  <si>
    <t>ü</t>
  </si>
  <si>
    <t>Percentage of Initial Child Protection Conferences held within 15 days of the Section 47 Enquiry which led to the Conference</t>
  </si>
  <si>
    <t>Schools</t>
  </si>
  <si>
    <t>Housing</t>
  </si>
  <si>
    <t>Anonymous</t>
  </si>
  <si>
    <t>Unknown</t>
  </si>
  <si>
    <t>Other</t>
  </si>
  <si>
    <t>Other legal agency</t>
  </si>
  <si>
    <t>Percentage of Continuous Assessments Completed (Authorised) within 45 days of Referral</t>
  </si>
  <si>
    <t>Referral Source</t>
  </si>
  <si>
    <t>Percentage of Referrals to Social Care from each Referral Source group</t>
  </si>
  <si>
    <t>Slope</t>
  </si>
  <si>
    <t>Intercept</t>
  </si>
  <si>
    <t>South East LA Trend</t>
  </si>
  <si>
    <t>x</t>
  </si>
  <si>
    <t>South East</t>
  </si>
  <si>
    <t>Statistical Neighbour LA's</t>
  </si>
  <si>
    <t>mid-2009 0-15 Population</t>
  </si>
  <si>
    <t>Number of Children living in Poverty</t>
  </si>
  <si>
    <t>IDACI</t>
  </si>
  <si>
    <t>Population figures pulled through for those LA's who provided data- For calculation of SE Rate</t>
  </si>
  <si>
    <t>0-17 Year old mid-year Population Estimates</t>
  </si>
  <si>
    <t>Information regarding the IDACI scores used in this report</t>
  </si>
  <si>
    <t>Referrals</t>
  </si>
  <si>
    <t>Click the               icon on the home page to return to this page.</t>
  </si>
  <si>
    <t>Throughout this report 'South East' refers to the combined figures for South East LA's who have provided data.</t>
  </si>
  <si>
    <t>Participating LA's</t>
  </si>
  <si>
    <t>Jump to...</t>
  </si>
  <si>
    <t>Region</t>
  </si>
  <si>
    <t>South West</t>
  </si>
  <si>
    <t>Select your LA here to highlight throughout the report:</t>
  </si>
  <si>
    <t>(None)</t>
  </si>
  <si>
    <t>Number of Referrals going on to Assessment</t>
  </si>
  <si>
    <t>TOTAL</t>
  </si>
  <si>
    <t>Number</t>
  </si>
  <si>
    <t>Rate per 10000 0-17 Year Olds</t>
  </si>
  <si>
    <t>LA Commentary:</t>
  </si>
  <si>
    <t>--</t>
  </si>
  <si>
    <t>Residence &amp; Special Guardianship Orders</t>
  </si>
  <si>
    <t>Initial CP Conferences</t>
  </si>
  <si>
    <t>Rank Lookup</t>
  </si>
  <si>
    <t>2015-16</t>
  </si>
  <si>
    <t>Somerset</t>
  </si>
  <si>
    <t>Individual</t>
  </si>
  <si>
    <t>IDACI 2015</t>
  </si>
  <si>
    <t>mid-2012 0-15 Population</t>
  </si>
  <si>
    <t xml:space="preserve">Throughout this report, various indicators are plotted against the IDACI score of the Local Authority. The most recent IDACI figures were produced in 2015 using mid-2012 population estimates. The IDACI score represents the percentage of children aged 0–15 living in income-deprived households. </t>
  </si>
  <si>
    <t>mid-2014</t>
  </si>
  <si>
    <r>
      <t>IDACI (</t>
    </r>
    <r>
      <rPr>
        <b/>
        <sz val="9"/>
        <rFont val="Arial"/>
        <family val="2"/>
      </rPr>
      <t>Income Deprivation Affecting Children Index)</t>
    </r>
  </si>
  <si>
    <t>Children living in Poverty</t>
  </si>
  <si>
    <t>Where the IDACI score for the South East is shown, this will have been re-calculated to include only those LA's who have provided data for the indicator shown. Therefore the South East IDACI score may vary throughout the report.</t>
  </si>
  <si>
    <t xml:space="preserve">This table shows which Local Authorities are currently participating, and which of their statistical neighbours are also participating. </t>
  </si>
  <si>
    <t>South East Rate</t>
  </si>
  <si>
    <t>Toggle LA's on and off using the tick boxes:</t>
  </si>
  <si>
    <t>Rate of CAF</t>
  </si>
  <si>
    <t xml:space="preserve"> </t>
  </si>
  <si>
    <t>Proportion (%)</t>
  </si>
  <si>
    <t>Rate per 10,000</t>
  </si>
  <si>
    <t>Health services</t>
  </si>
  <si>
    <t>LA services</t>
  </si>
  <si>
    <t>Percentage of Referrals which were Re-referrals</t>
  </si>
  <si>
    <t>Rank Lowest (1) to Highest</t>
  </si>
  <si>
    <t>11-45 Days</t>
  </si>
  <si>
    <t>ICPC as % of S47</t>
  </si>
  <si>
    <t>You can now toggle LA's on and off on the charts by using the tick boxes on each page- this will only affect the section in which the tick boxes are located.</t>
  </si>
  <si>
    <t>Where heat mapping is used to colour the tables this is done for each LA's data (i.e. in rows) and higher values are represented by darker colour.
As previously requested, r-squared values have been included on the vs. IDACI charts.</t>
  </si>
  <si>
    <t>Percentage of Referrals to Social Care from each Referral Source group Charts</t>
  </si>
  <si>
    <t>Where the IDACI score for the South East is shown, this will have been re-calculated to include only those LA's who have provided data for the indicator shown.</t>
  </si>
  <si>
    <t>Coverage</t>
  </si>
  <si>
    <t>Home</t>
  </si>
  <si>
    <t>Swindon</t>
  </si>
  <si>
    <t>Torbay</t>
  </si>
  <si>
    <t>Social Care IT System Used</t>
  </si>
  <si>
    <t>Plans to Change Systems in the next Year</t>
  </si>
  <si>
    <t>PARIS</t>
  </si>
  <si>
    <t>No</t>
  </si>
  <si>
    <t>LiquidLogic</t>
  </si>
  <si>
    <t>Capita One</t>
  </si>
  <si>
    <t>Northgate Swift/ICS</t>
  </si>
  <si>
    <t>Framework-i</t>
  </si>
  <si>
    <t>Yes</t>
  </si>
  <si>
    <t>mid-2015</t>
  </si>
  <si>
    <t>mid-2011</t>
  </si>
  <si>
    <t>mid-2012</t>
  </si>
  <si>
    <t>mid-2013</t>
  </si>
  <si>
    <t>2011 estimate used for calculating 2011/12 rates, 2012 estimate used for calculating 2012/13 rates, 2013 estimate used for calculating 2013/14 rates, 2014 estimate used for calculating 2014/15 rates, 2015 estimate used for calculating 2015/16 rates.</t>
  </si>
  <si>
    <t>0-17 year old Population Estimates (rounded)</t>
  </si>
  <si>
    <t>Unrounded</t>
  </si>
  <si>
    <t>England</t>
  </si>
  <si>
    <t>SE Rank 2016</t>
  </si>
  <si>
    <t>% Change 2013-16</t>
  </si>
  <si>
    <t>Expected</t>
  </si>
  <si>
    <t>Distance</t>
  </si>
  <si>
    <t>Percentage Change Chart Highlight</t>
  </si>
  <si>
    <t>Distance from Expected Chart Highlight</t>
  </si>
  <si>
    <t>Referrals received in the year ending 31st March</t>
  </si>
  <si>
    <t>Re-referrals received in the year ending 31st March</t>
  </si>
  <si>
    <t>National Trend 2015</t>
  </si>
  <si>
    <t>Assessments completed in the year ending 31st March</t>
  </si>
  <si>
    <t>Proportion of Single Assessments completed within 45 Days</t>
  </si>
  <si>
    <t>Within 10 Days</t>
  </si>
  <si>
    <t>11-25 Days</t>
  </si>
  <si>
    <t>26-35 Days</t>
  </si>
  <si>
    <t>Over 45 Days</t>
  </si>
  <si>
    <t>England (2015)</t>
  </si>
  <si>
    <t>Assessments completed within 45 Days</t>
  </si>
  <si>
    <t>Number of Assessments completed in each time band</t>
  </si>
  <si>
    <t>Number of Children in Need at 31st March</t>
  </si>
  <si>
    <t>Number of Children subject to Section 47 Enquiries which started in the year ending 31st March</t>
  </si>
  <si>
    <t>Number of Children subject to an Initial Child Protection Conference (ICPC) during the year ending 31st March</t>
  </si>
  <si>
    <t>Proportion of Initial CP Conferences held within 15 days of 
the Section 47 Enquiry which led to the Conference</t>
  </si>
  <si>
    <t>ICPC In 15 Days</t>
  </si>
  <si>
    <t>Number of Initial CP Conferences as a percentage of Section 47 Enquiries in year ending 31st March</t>
  </si>
  <si>
    <t>ICPC in 15 Days</t>
  </si>
  <si>
    <t>Number of Children subject to a Child Protection Plan at 31st March</t>
  </si>
  <si>
    <t>Children ceasing to be the subject of a CP Plan during the year ending 31st March, who had been subject to a CP Plan for 2 years or more</t>
  </si>
  <si>
    <t>Children becoming the subject of a CP Plan in the year ending 31 March who became the subject of a plan for a second or subsequent time</t>
  </si>
  <si>
    <t>Children subject of a CP Plan at 31 March, who had been on a plan for at least three months and had reviews carried out within the required timescales</t>
  </si>
  <si>
    <t>2 yr+</t>
  </si>
  <si>
    <t>2nd/ Subsequent</t>
  </si>
  <si>
    <t>reviews in timescales</t>
  </si>
  <si>
    <t>Children who had been subject to a plan for 3 months or longer at 31st march</t>
  </si>
  <si>
    <t>Of those, the number who had reviews in timescale</t>
  </si>
  <si>
    <t>Children who became the subject of a CP Plan in the year ending 31st March</t>
  </si>
  <si>
    <t>Those who became the subject of a plan for a second or subsequent time</t>
  </si>
  <si>
    <t>Children who ceased to be the subject of a CP Plan in the year ending 31st March</t>
  </si>
  <si>
    <t xml:space="preserve">Those who had been subject to a plan for 2 years </t>
  </si>
  <si>
    <t>Number of Care Applications to Court, year ending 31st March</t>
  </si>
  <si>
    <t>Care Applications</t>
  </si>
  <si>
    <t>Number of Looked After Children at 31st March</t>
  </si>
  <si>
    <t>Number of LAC Adopted in Year</t>
  </si>
  <si>
    <t>Children ceasing to be Looked After in year who were Adopted (%)</t>
  </si>
  <si>
    <t>Number of Children ceasing to be looked after</t>
  </si>
  <si>
    <t>% LAC ceasing in year who were Adopted</t>
  </si>
  <si>
    <t>Children Looked After at 31st March who were Unaccompanied Asylum Seeking Children (UASC)</t>
  </si>
  <si>
    <t>UASC</t>
  </si>
  <si>
    <t>Number of looked after UASC</t>
  </si>
  <si>
    <t>Carefirst</t>
  </si>
  <si>
    <t>Northgate</t>
  </si>
  <si>
    <t>Framework i</t>
  </si>
  <si>
    <t>Careworks RAISE</t>
  </si>
  <si>
    <t>National Trend</t>
  </si>
  <si>
    <t>Percentage change in Number of Re-referrals 2013-2016/ Distance from Expected Rate of Re-referrals</t>
  </si>
  <si>
    <t>Percentage change in Number of Referrals 2013-2016/ Distance from Expected Rate of Referrals</t>
  </si>
  <si>
    <t>Percentage change in Number of Assessments 2013-2016/ Distance from Expected Rate of Assessments</t>
  </si>
  <si>
    <t>Percentage change in Number of Children in Need 2013-2016/ Distance from Expected Rate of Children in Need</t>
  </si>
  <si>
    <t>Percentage change in Number of S47 Enquiries 2013-2016/ Distance from Expected Rate of S47 Enquiries</t>
  </si>
  <si>
    <t>Percentage change in Number of Initial CP Conferences 2013-2016/ Distance from Expected Rate of Initial CP Conferences</t>
  </si>
  <si>
    <t>Percentage change in Number of CP Plans 2013-2016/ Distance from Expected Rate of CP Plans</t>
  </si>
  <si>
    <t>Percentage change in Number of Court Applications 2013-2016/ Distance from Expected Rate of Court Applications</t>
  </si>
  <si>
    <t>Percentage change in Number of Looked After Children 2013-2016/ Distance from Expected Rate of Looked After Children</t>
  </si>
  <si>
    <t>% Children Looked After at 31st March who were Unaccompanied Asylum Seeking Children (UASC)</t>
  </si>
  <si>
    <t>% Children ceasing to be looked after during the year who were Adopted</t>
  </si>
  <si>
    <t>Number of Referrals in year which were received within 12 months of a previous referral</t>
  </si>
  <si>
    <t>Referrals in year ending 31st March, which were received within 12 months of a previous referral- Rate per 10,000 0-17 year olds</t>
  </si>
  <si>
    <t>Number of Children in Need as at 31st March</t>
  </si>
  <si>
    <t>Rate of Children in Need as at 31st March, per 10,000 0-17 year olds</t>
  </si>
  <si>
    <t>Number of Children subject to an Initial Child Protection Conference</t>
  </si>
  <si>
    <t>Number of Initial Child Protection Conferences as a percentage of Section 47 Enquiries in year</t>
  </si>
  <si>
    <t>Number of Children subject to a Child Protection Plan, as at 31st March</t>
  </si>
  <si>
    <t>% of Children who ceased to be the subject of a CP Plan during year, who had been the subject of a CP Plan for 2 years or more</t>
  </si>
  <si>
    <t>% of children who became the subject of a CP Plan during the year ending 31st March, who became the subject of a plan for a second or subsequent time</t>
  </si>
  <si>
    <t>% of Children subject of a CP Plan at 31st March, who had been on a plan for at least three months and had reviews carried out within timescales</t>
  </si>
  <si>
    <t>Children who were the subject of an Application to Court during the year ending 31st March</t>
  </si>
  <si>
    <t>Children who are the subject of an Application to Court during the year ending 31st March, Rate per 10,000 0-17 Year olds</t>
  </si>
  <si>
    <t>Rate of Children who are the subject of an Application to Court during the year vs. IDACI</t>
  </si>
  <si>
    <t>Rate of Looked After Children as at 31st March</t>
  </si>
  <si>
    <t>Percentage of total Referrals received in year ending 31st March, which were received within 12 months of a previous referral</t>
  </si>
  <si>
    <t>Percentage of Continuous Assessments completed during the year, which were completed in each time band</t>
  </si>
  <si>
    <t>Number of Referrals from each Source 2015-16</t>
  </si>
  <si>
    <t>Percentage of Referrals from each Source 2015-16</t>
  </si>
  <si>
    <t>Schools/ Education Services</t>
  </si>
  <si>
    <t>Proportion of Single Assessments completed within each time band (2016)</t>
  </si>
  <si>
    <t>+/-</t>
  </si>
  <si>
    <r>
      <t xml:space="preserve">Annual Report
</t>
    </r>
    <r>
      <rPr>
        <b/>
        <sz val="24"/>
        <color rgb="FF00B050"/>
        <rFont val="Arial"/>
        <family val="2"/>
      </rPr>
      <t>(Public)</t>
    </r>
  </si>
  <si>
    <t>This report has been updated using data published by the DfE and can be shared with external partners and the public.</t>
  </si>
  <si>
    <r>
      <t xml:space="preserve">If you have any queries regarding this report please contact Joe Cornford-Hutchings, Information Analyst, at </t>
    </r>
    <r>
      <rPr>
        <b/>
        <sz val="10"/>
        <rFont val="Arial"/>
        <family val="2"/>
      </rPr>
      <t>CS.DataManagement@eastsussex.gov.uk</t>
    </r>
    <r>
      <rPr>
        <sz val="10"/>
        <rFont val="Arial"/>
        <family val="2"/>
      </rPr>
      <t xml:space="preserve"> or on 01273 335931.</t>
    </r>
  </si>
  <si>
    <t>Number of Referrals to Social Care from each Referral Source Group</t>
  </si>
  <si>
    <t>Distance from Expected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</si>
</sst>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General_)"/>
    <numFmt numFmtId="167" formatCode="0.0%"/>
  </numFmts>
  <fonts count="6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color indexed="6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4"/>
      <color indexed="39"/>
      <name val="Arial"/>
      <family val="2"/>
    </font>
    <font>
      <b/>
      <sz val="12"/>
      <color indexed="39"/>
      <name val="Arial"/>
      <family val="2"/>
    </font>
    <font>
      <sz val="8"/>
      <color indexed="16"/>
      <name val="Arial"/>
      <family val="2"/>
    </font>
    <font>
      <b/>
      <sz val="8"/>
      <color indexed="16"/>
      <name val="Arial"/>
      <family val="2"/>
    </font>
    <font>
      <sz val="9"/>
      <name val="Wingdings"/>
      <charset val="2"/>
    </font>
    <font>
      <b/>
      <sz val="24"/>
      <color indexed="39"/>
      <name val="Arial"/>
      <family val="2"/>
    </font>
    <font>
      <sz val="10"/>
      <color indexed="9"/>
      <name val="Arial"/>
      <family val="2"/>
    </font>
    <font>
      <sz val="9"/>
      <color indexed="9"/>
      <name val="Wingdings"/>
      <charset val="2"/>
    </font>
    <font>
      <sz val="8"/>
      <color indexed="37"/>
      <name val="Arial"/>
      <family val="2"/>
    </font>
    <font>
      <sz val="10"/>
      <color indexed="37"/>
      <name val="Arial"/>
      <family val="2"/>
    </font>
    <font>
      <b/>
      <u/>
      <sz val="10"/>
      <color indexed="39"/>
      <name val="Arial"/>
      <family val="2"/>
    </font>
    <font>
      <b/>
      <sz val="12"/>
      <color indexed="63"/>
      <name val="Arial"/>
      <family val="2"/>
    </font>
    <font>
      <b/>
      <sz val="25"/>
      <name val="Arial"/>
      <family val="2"/>
    </font>
    <font>
      <sz val="8"/>
      <color theme="1" tint="0.249977111117893"/>
      <name val="Arial"/>
      <family val="2"/>
    </font>
    <font>
      <sz val="8"/>
      <color rgb="FF00B050"/>
      <name val="Arial"/>
      <family val="2"/>
    </font>
    <font>
      <sz val="8"/>
      <color theme="6" tint="-0.49998474074526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8"/>
      <color rgb="FF00B050"/>
      <name val="Arial"/>
      <family val="2"/>
    </font>
    <font>
      <sz val="8"/>
      <color rgb="FFFF0000"/>
      <name val="Arial"/>
      <family val="2"/>
    </font>
    <font>
      <b/>
      <sz val="16"/>
      <color indexed="39"/>
      <name val="Arial"/>
      <family val="2"/>
    </font>
    <font>
      <sz val="8"/>
      <color theme="0"/>
      <name val="Arial"/>
      <family val="2"/>
    </font>
    <font>
      <b/>
      <sz val="8"/>
      <color theme="1" tint="0.499984740745262"/>
      <name val="Arial"/>
      <family val="2"/>
    </font>
    <font>
      <sz val="8"/>
      <color theme="1" tint="0.499984740745262"/>
      <name val="Arial"/>
      <family val="2"/>
    </font>
    <font>
      <b/>
      <sz val="24"/>
      <color rgb="FF00B050"/>
      <name val="Arial"/>
      <family val="2"/>
    </font>
    <font>
      <b/>
      <sz val="10"/>
      <color rgb="FF00B05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/>
      <bottom style="thick">
        <color indexed="3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66FF99"/>
      </left>
      <right/>
      <top style="medium">
        <color rgb="FF66FF99"/>
      </top>
      <bottom style="medium">
        <color rgb="FF66FF99"/>
      </bottom>
      <diagonal/>
    </border>
    <border>
      <left/>
      <right style="medium">
        <color rgb="FF66FF99"/>
      </right>
      <top style="medium">
        <color rgb="FF66FF99"/>
      </top>
      <bottom style="medium">
        <color rgb="FF66FF99"/>
      </bottom>
      <diagonal/>
    </border>
    <border>
      <left style="medium">
        <color rgb="FF66FF99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39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7" fillId="0" borderId="0" applyFont="0"/>
    <xf numFmtId="166" fontId="27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</cellStyleXfs>
  <cellXfs count="774">
    <xf numFmtId="0" fontId="0" fillId="0" borderId="0" xfId="0"/>
    <xf numFmtId="0" fontId="5" fillId="24" borderId="0" xfId="0" applyFont="1" applyFill="1"/>
    <xf numFmtId="0" fontId="0" fillId="24" borderId="0" xfId="0" applyFill="1"/>
    <xf numFmtId="0" fontId="0" fillId="24" borderId="0" xfId="0" applyFill="1" applyBorder="1"/>
    <xf numFmtId="0" fontId="5" fillId="24" borderId="0" xfId="0" applyFont="1" applyFill="1" applyBorder="1"/>
    <xf numFmtId="0" fontId="31" fillId="24" borderId="0" xfId="0" applyFont="1" applyFill="1" applyBorder="1"/>
    <xf numFmtId="0" fontId="34" fillId="24" borderId="0" xfId="0" applyFont="1" applyFill="1" applyBorder="1"/>
    <xf numFmtId="0" fontId="34" fillId="24" borderId="0" xfId="0" applyFont="1" applyFill="1"/>
    <xf numFmtId="0" fontId="34" fillId="24" borderId="0" xfId="0" applyFont="1" applyFill="1" applyBorder="1" applyAlignment="1">
      <alignment wrapText="1"/>
    </xf>
    <xf numFmtId="0" fontId="33" fillId="24" borderId="0" xfId="0" applyFont="1" applyFill="1" applyBorder="1" applyAlignment="1">
      <alignment horizontal="right"/>
    </xf>
    <xf numFmtId="0" fontId="1" fillId="24" borderId="0" xfId="0" applyFont="1" applyFill="1" applyBorder="1" applyAlignment="1">
      <alignment wrapText="1"/>
    </xf>
    <xf numFmtId="0" fontId="28" fillId="24" borderId="0" xfId="0" applyFont="1" applyFill="1" applyBorder="1"/>
    <xf numFmtId="0" fontId="28" fillId="24" borderId="10" xfId="0" applyFont="1" applyFill="1" applyBorder="1" applyAlignment="1">
      <alignment horizontal="left"/>
    </xf>
    <xf numFmtId="0" fontId="28" fillId="24" borderId="10" xfId="0" applyFont="1" applyFill="1" applyBorder="1" applyAlignment="1"/>
    <xf numFmtId="0" fontId="0" fillId="24" borderId="0" xfId="0" applyFill="1" applyBorder="1" applyAlignment="1">
      <alignment horizontal="right" wrapText="1"/>
    </xf>
    <xf numFmtId="0" fontId="2" fillId="24" borderId="0" xfId="0" applyFont="1" applyFill="1"/>
    <xf numFmtId="0" fontId="2" fillId="24" borderId="0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2" fillId="24" borderId="11" xfId="0" applyFont="1" applyFill="1" applyBorder="1"/>
    <xf numFmtId="0" fontId="5" fillId="24" borderId="14" xfId="0" applyFont="1" applyFill="1" applyBorder="1"/>
    <xf numFmtId="0" fontId="5" fillId="24" borderId="12" xfId="0" applyFont="1" applyFill="1" applyBorder="1"/>
    <xf numFmtId="0" fontId="5" fillId="24" borderId="15" xfId="0" applyFont="1" applyFill="1" applyBorder="1"/>
    <xf numFmtId="0" fontId="5" fillId="24" borderId="16" xfId="0" applyFont="1" applyFill="1" applyBorder="1"/>
    <xf numFmtId="0" fontId="5" fillId="24" borderId="17" xfId="0" applyFont="1" applyFill="1" applyBorder="1"/>
    <xf numFmtId="0" fontId="5" fillId="24" borderId="18" xfId="0" applyFont="1" applyFill="1" applyBorder="1"/>
    <xf numFmtId="0" fontId="5" fillId="24" borderId="13" xfId="0" applyFont="1" applyFill="1" applyBorder="1"/>
    <xf numFmtId="0" fontId="5" fillId="24" borderId="19" xfId="0" applyFont="1" applyFill="1" applyBorder="1"/>
    <xf numFmtId="0" fontId="5" fillId="24" borderId="20" xfId="0" applyFont="1" applyFill="1" applyBorder="1"/>
    <xf numFmtId="0" fontId="6" fillId="24" borderId="17" xfId="0" applyFont="1" applyFill="1" applyBorder="1" applyAlignment="1">
      <alignment wrapText="1"/>
    </xf>
    <xf numFmtId="0" fontId="6" fillId="24" borderId="17" xfId="0" applyFont="1" applyFill="1" applyBorder="1"/>
    <xf numFmtId="0" fontId="34" fillId="24" borderId="16" xfId="0" applyFont="1" applyFill="1" applyBorder="1"/>
    <xf numFmtId="0" fontId="34" fillId="24" borderId="17" xfId="0" applyFont="1" applyFill="1" applyBorder="1"/>
    <xf numFmtId="0" fontId="1" fillId="24" borderId="0" xfId="0" applyFont="1" applyFill="1"/>
    <xf numFmtId="49" fontId="39" fillId="24" borderId="0" xfId="0" applyNumberFormat="1" applyFont="1" applyFill="1" applyBorder="1" applyAlignment="1">
      <alignment horizontal="right" wrapText="1"/>
    </xf>
    <xf numFmtId="0" fontId="2" fillId="24" borderId="0" xfId="0" applyFont="1" applyFill="1" applyBorder="1" applyProtection="1"/>
    <xf numFmtId="49" fontId="39" fillId="24" borderId="0" xfId="0" applyNumberFormat="1" applyFont="1" applyFill="1" applyBorder="1" applyAlignment="1">
      <alignment horizontal="right"/>
    </xf>
    <xf numFmtId="0" fontId="2" fillId="24" borderId="0" xfId="0" applyFont="1" applyFill="1" applyProtection="1"/>
    <xf numFmtId="0" fontId="35" fillId="24" borderId="0" xfId="0" applyFont="1" applyFill="1" applyBorder="1" applyProtection="1"/>
    <xf numFmtId="0" fontId="37" fillId="24" borderId="0" xfId="0" applyFont="1" applyFill="1" applyBorder="1" applyAlignment="1" applyProtection="1">
      <alignment horizontal="right"/>
    </xf>
    <xf numFmtId="0" fontId="0" fillId="24" borderId="0" xfId="0" applyFill="1" applyBorder="1" applyProtection="1"/>
    <xf numFmtId="0" fontId="29" fillId="24" borderId="0" xfId="0" applyFont="1" applyFill="1" applyBorder="1" applyAlignment="1" applyProtection="1"/>
    <xf numFmtId="0" fontId="2" fillId="24" borderId="0" xfId="0" applyFont="1" applyFill="1" applyBorder="1" applyAlignment="1" applyProtection="1"/>
    <xf numFmtId="0" fontId="0" fillId="24" borderId="0" xfId="0" applyFill="1" applyBorder="1" applyAlignment="1" applyProtection="1"/>
    <xf numFmtId="0" fontId="2" fillId="24" borderId="0" xfId="0" applyFont="1" applyFill="1" applyAlignment="1" applyProtection="1"/>
    <xf numFmtId="3" fontId="2" fillId="24" borderId="0" xfId="0" applyNumberFormat="1" applyFont="1" applyFill="1" applyBorder="1" applyAlignment="1" applyProtection="1">
      <alignment horizontal="center"/>
    </xf>
    <xf numFmtId="0" fontId="9" fillId="24" borderId="0" xfId="0" applyFont="1" applyFill="1" applyBorder="1" applyAlignment="1" applyProtection="1">
      <alignment wrapText="1"/>
    </xf>
    <xf numFmtId="0" fontId="34" fillId="24" borderId="0" xfId="0" applyFont="1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horizontal="center" wrapText="1"/>
    </xf>
    <xf numFmtId="0" fontId="40" fillId="24" borderId="25" xfId="0" applyFont="1" applyFill="1" applyBorder="1" applyAlignment="1" applyProtection="1">
      <alignment horizontal="right"/>
    </xf>
    <xf numFmtId="0" fontId="0" fillId="24" borderId="0" xfId="0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horizontal="right"/>
    </xf>
    <xf numFmtId="0" fontId="5" fillId="0" borderId="30" xfId="0" applyFont="1" applyFill="1" applyBorder="1" applyAlignment="1" applyProtection="1">
      <alignment horizontal="left" vertical="center" wrapText="1"/>
    </xf>
    <xf numFmtId="0" fontId="44" fillId="0" borderId="25" xfId="0" applyFont="1" applyBorder="1" applyAlignment="1" applyProtection="1">
      <alignment vertical="top" wrapText="1"/>
    </xf>
    <xf numFmtId="0" fontId="42" fillId="25" borderId="25" xfId="0" applyFont="1" applyFill="1" applyBorder="1" applyAlignment="1" applyProtection="1">
      <alignment horizontal="center" vertical="center"/>
    </xf>
    <xf numFmtId="0" fontId="0" fillId="0" borderId="25" xfId="0" applyBorder="1" applyAlignment="1" applyProtection="1">
      <alignment vertical="top" wrapText="1"/>
    </xf>
    <xf numFmtId="0" fontId="3" fillId="24" borderId="31" xfId="0" applyFont="1" applyFill="1" applyBorder="1" applyAlignment="1" applyProtection="1">
      <alignment vertical="top" wrapText="1"/>
    </xf>
    <xf numFmtId="0" fontId="5" fillId="24" borderId="25" xfId="0" applyFont="1" applyFill="1" applyBorder="1" applyAlignment="1" applyProtection="1"/>
    <xf numFmtId="0" fontId="5" fillId="24" borderId="31" xfId="0" applyFont="1" applyFill="1" applyBorder="1" applyAlignment="1" applyProtection="1"/>
    <xf numFmtId="0" fontId="42" fillId="25" borderId="31" xfId="0" applyFont="1" applyFill="1" applyBorder="1" applyAlignment="1" applyProtection="1">
      <alignment horizontal="center" vertical="center"/>
    </xf>
    <xf numFmtId="0" fontId="5" fillId="24" borderId="31" xfId="0" applyFont="1" applyFill="1" applyBorder="1" applyProtection="1"/>
    <xf numFmtId="0" fontId="44" fillId="0" borderId="28" xfId="0" applyFont="1" applyBorder="1" applyAlignment="1" applyProtection="1">
      <alignment vertical="top" wrapText="1"/>
    </xf>
    <xf numFmtId="0" fontId="5" fillId="24" borderId="25" xfId="0" applyFont="1" applyFill="1" applyBorder="1" applyProtection="1"/>
    <xf numFmtId="0" fontId="0" fillId="0" borderId="28" xfId="0" applyBorder="1" applyAlignment="1" applyProtection="1">
      <alignment vertical="top" wrapText="1"/>
    </xf>
    <xf numFmtId="3" fontId="2" fillId="24" borderId="0" xfId="0" applyNumberFormat="1" applyFont="1" applyFill="1" applyBorder="1" applyProtection="1"/>
    <xf numFmtId="3" fontId="6" fillId="24" borderId="0" xfId="0" applyNumberFormat="1" applyFont="1" applyFill="1" applyBorder="1" applyProtection="1"/>
    <xf numFmtId="0" fontId="6" fillId="24" borderId="0" xfId="0" applyFont="1" applyFill="1" applyBorder="1" applyAlignment="1" applyProtection="1">
      <alignment horizontal="center" vertical="top" wrapText="1"/>
    </xf>
    <xf numFmtId="0" fontId="2" fillId="0" borderId="30" xfId="0" applyFont="1" applyFill="1" applyBorder="1" applyAlignment="1" applyProtection="1">
      <alignment horizontal="left" vertical="center" wrapText="1"/>
    </xf>
    <xf numFmtId="0" fontId="45" fillId="24" borderId="0" xfId="0" applyFont="1" applyFill="1" applyBorder="1" applyAlignment="1" applyProtection="1">
      <alignment horizontal="center" vertical="center"/>
    </xf>
    <xf numFmtId="0" fontId="2" fillId="24" borderId="30" xfId="0" applyFont="1" applyFill="1" applyBorder="1" applyAlignment="1" applyProtection="1">
      <alignment horizontal="left" vertical="center" wrapText="1"/>
    </xf>
    <xf numFmtId="0" fontId="42" fillId="24" borderId="0" xfId="0" applyFont="1" applyFill="1" applyBorder="1" applyAlignment="1" applyProtection="1">
      <alignment horizontal="center" vertical="center"/>
    </xf>
    <xf numFmtId="167" fontId="2" fillId="24" borderId="0" xfId="0" applyNumberFormat="1" applyFont="1" applyFill="1" applyBorder="1" applyProtection="1"/>
    <xf numFmtId="1" fontId="52" fillId="0" borderId="25" xfId="0" applyNumberFormat="1" applyFont="1" applyFill="1" applyBorder="1" applyAlignment="1" applyProtection="1">
      <alignment horizontal="center" vertical="top"/>
    </xf>
    <xf numFmtId="0" fontId="54" fillId="0" borderId="25" xfId="0" applyFont="1" applyFill="1" applyBorder="1" applyAlignment="1" applyProtection="1">
      <alignment horizontal="center"/>
    </xf>
    <xf numFmtId="0" fontId="54" fillId="0" borderId="25" xfId="0" applyFont="1" applyFill="1" applyBorder="1" applyAlignment="1" applyProtection="1">
      <alignment horizontal="center" vertical="center"/>
    </xf>
    <xf numFmtId="1" fontId="55" fillId="0" borderId="25" xfId="0" applyNumberFormat="1" applyFont="1" applyFill="1" applyBorder="1" applyAlignment="1" applyProtection="1">
      <alignment horizontal="center"/>
    </xf>
    <xf numFmtId="0" fontId="55" fillId="0" borderId="25" xfId="0" applyFont="1" applyFill="1" applyBorder="1" applyAlignment="1" applyProtection="1">
      <alignment horizontal="left" vertical="top" wrapText="1"/>
    </xf>
    <xf numFmtId="0" fontId="53" fillId="24" borderId="0" xfId="0" applyFont="1" applyFill="1" applyBorder="1" applyAlignment="1" applyProtection="1">
      <alignment horizontal="right"/>
    </xf>
    <xf numFmtId="1" fontId="55" fillId="0" borderId="25" xfId="0" applyNumberFormat="1" applyFont="1" applyFill="1" applyBorder="1" applyProtection="1"/>
    <xf numFmtId="0" fontId="55" fillId="0" borderId="25" xfId="0" applyFont="1" applyFill="1" applyBorder="1" applyAlignment="1" applyProtection="1">
      <alignment horizontal="right" vertical="center"/>
    </xf>
    <xf numFmtId="1" fontId="55" fillId="0" borderId="25" xfId="0" applyNumberFormat="1" applyFont="1" applyFill="1" applyBorder="1" applyAlignment="1" applyProtection="1">
      <alignment horizontal="center" vertical="top"/>
    </xf>
    <xf numFmtId="0" fontId="56" fillId="24" borderId="0" xfId="0" applyFont="1" applyFill="1" applyBorder="1" applyAlignment="1" applyProtection="1">
      <alignment horizontal="left"/>
    </xf>
    <xf numFmtId="0" fontId="55" fillId="26" borderId="25" xfId="0" applyFont="1" applyFill="1" applyBorder="1" applyAlignment="1" applyProtection="1">
      <alignment horizontal="right"/>
    </xf>
    <xf numFmtId="0" fontId="6" fillId="24" borderId="0" xfId="0" applyFont="1" applyFill="1" applyAlignment="1" applyProtection="1">
      <alignment horizontal="center"/>
    </xf>
    <xf numFmtId="0" fontId="6" fillId="24" borderId="0" xfId="0" applyFont="1" applyFill="1" applyBorder="1" applyAlignment="1" applyProtection="1">
      <alignment horizontal="center"/>
    </xf>
    <xf numFmtId="0" fontId="2" fillId="26" borderId="0" xfId="0" applyFont="1" applyFill="1" applyBorder="1" applyAlignment="1" applyProtection="1">
      <alignment wrapText="1"/>
    </xf>
    <xf numFmtId="0" fontId="6" fillId="26" borderId="0" xfId="0" applyFont="1" applyFill="1" applyBorder="1" applyAlignment="1" applyProtection="1">
      <alignment horizontal="center"/>
    </xf>
    <xf numFmtId="0" fontId="2" fillId="26" borderId="0" xfId="0" applyFont="1" applyFill="1" applyBorder="1" applyProtection="1"/>
    <xf numFmtId="0" fontId="2" fillId="26" borderId="0" xfId="0" applyFont="1" applyFill="1" applyProtection="1"/>
    <xf numFmtId="0" fontId="2" fillId="24" borderId="11" xfId="0" applyFont="1" applyFill="1" applyBorder="1" applyProtection="1"/>
    <xf numFmtId="0" fontId="6" fillId="24" borderId="11" xfId="0" applyFont="1" applyFill="1" applyBorder="1" applyAlignment="1" applyProtection="1">
      <alignment horizontal="center"/>
    </xf>
    <xf numFmtId="0" fontId="2" fillId="24" borderId="11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vertical="top"/>
    </xf>
    <xf numFmtId="0" fontId="2" fillId="24" borderId="0" xfId="0" applyFont="1" applyFill="1" applyBorder="1" applyAlignment="1" applyProtection="1">
      <alignment vertical="top"/>
    </xf>
    <xf numFmtId="0" fontId="2" fillId="24" borderId="0" xfId="0" applyFont="1" applyFill="1" applyBorder="1" applyAlignment="1" applyProtection="1">
      <alignment horizontal="left" vertical="top" wrapText="1"/>
    </xf>
    <xf numFmtId="0" fontId="6" fillId="24" borderId="0" xfId="0" applyFont="1" applyFill="1" applyBorder="1" applyAlignment="1" applyProtection="1">
      <alignment horizontal="center" vertical="center"/>
    </xf>
    <xf numFmtId="0" fontId="2" fillId="24" borderId="11" xfId="0" applyFont="1" applyFill="1" applyBorder="1" applyAlignment="1" applyProtection="1"/>
    <xf numFmtId="0" fontId="2" fillId="24" borderId="0" xfId="0" applyFont="1" applyFill="1" applyBorder="1" applyAlignment="1" applyProtection="1">
      <alignment horizontal="left" vertical="top"/>
    </xf>
    <xf numFmtId="0" fontId="6" fillId="24" borderId="0" xfId="0" applyFont="1" applyFill="1" applyBorder="1" applyAlignment="1" applyProtection="1">
      <alignment horizontal="center" vertical="top"/>
    </xf>
    <xf numFmtId="0" fontId="30" fillId="26" borderId="0" xfId="0" applyFont="1" applyFill="1" applyBorder="1" applyAlignment="1" applyProtection="1">
      <alignment vertical="top"/>
    </xf>
    <xf numFmtId="0" fontId="0" fillId="26" borderId="0" xfId="0" applyFill="1" applyBorder="1" applyAlignment="1" applyProtection="1">
      <alignment vertical="top"/>
    </xf>
    <xf numFmtId="0" fontId="6" fillId="26" borderId="0" xfId="0" applyFont="1" applyFill="1" applyBorder="1" applyAlignment="1" applyProtection="1">
      <alignment horizontal="center" vertical="center"/>
    </xf>
    <xf numFmtId="0" fontId="2" fillId="26" borderId="0" xfId="0" applyFont="1" applyFill="1" applyBorder="1" applyAlignment="1" applyProtection="1"/>
    <xf numFmtId="0" fontId="0" fillId="26" borderId="0" xfId="0" applyFill="1" applyBorder="1" applyAlignment="1">
      <alignment horizontal="left" vertical="top" wrapText="1"/>
    </xf>
    <xf numFmtId="0" fontId="35" fillId="26" borderId="0" xfId="0" applyFont="1" applyFill="1" applyBorder="1" applyProtection="1"/>
    <xf numFmtId="0" fontId="37" fillId="26" borderId="0" xfId="0" applyFont="1" applyFill="1" applyBorder="1" applyAlignment="1" applyProtection="1">
      <alignment horizontal="right"/>
    </xf>
    <xf numFmtId="0" fontId="37" fillId="26" borderId="0" xfId="0" applyFont="1" applyFill="1" applyBorder="1" applyAlignment="1" applyProtection="1">
      <alignment horizontal="right" vertical="center"/>
    </xf>
    <xf numFmtId="0" fontId="0" fillId="26" borderId="0" xfId="0" applyFill="1" applyBorder="1" applyProtection="1"/>
    <xf numFmtId="0" fontId="2" fillId="26" borderId="0" xfId="0" applyFont="1" applyFill="1" applyBorder="1" applyAlignment="1" applyProtection="1">
      <alignment horizontal="left" vertical="top" wrapText="1"/>
    </xf>
    <xf numFmtId="0" fontId="54" fillId="26" borderId="25" xfId="0" applyFont="1" applyFill="1" applyBorder="1" applyAlignment="1" applyProtection="1">
      <alignment horizontal="center"/>
    </xf>
    <xf numFmtId="0" fontId="6" fillId="26" borderId="0" xfId="0" applyFont="1" applyFill="1" applyBorder="1" applyAlignment="1" applyProtection="1">
      <alignment vertical="center" wrapText="1"/>
    </xf>
    <xf numFmtId="0" fontId="0" fillId="26" borderId="0" xfId="0" applyFill="1" applyBorder="1" applyAlignment="1">
      <alignment wrapText="1"/>
    </xf>
    <xf numFmtId="0" fontId="52" fillId="26" borderId="25" xfId="0" applyFont="1" applyFill="1" applyBorder="1" applyAlignment="1" applyProtection="1">
      <alignment horizontal="right" vertical="center"/>
    </xf>
    <xf numFmtId="0" fontId="0" fillId="26" borderId="0" xfId="0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horizontal="center" vertical="center"/>
    </xf>
    <xf numFmtId="0" fontId="6" fillId="25" borderId="32" xfId="46" applyFont="1" applyFill="1" applyBorder="1" applyAlignment="1" applyProtection="1">
      <alignment horizontal="center" vertical="center" wrapText="1"/>
    </xf>
    <xf numFmtId="0" fontId="6" fillId="25" borderId="25" xfId="46" applyFont="1" applyFill="1" applyBorder="1" applyAlignment="1" applyProtection="1">
      <alignment horizontal="center" vertical="center" wrapText="1"/>
    </xf>
    <xf numFmtId="0" fontId="6" fillId="25" borderId="31" xfId="46" applyFont="1" applyFill="1" applyBorder="1" applyAlignment="1" applyProtection="1">
      <alignment horizontal="center" vertical="center" wrapText="1"/>
    </xf>
    <xf numFmtId="165" fontId="2" fillId="24" borderId="32" xfId="46" applyNumberFormat="1" applyFont="1" applyFill="1" applyBorder="1" applyAlignment="1" applyProtection="1">
      <alignment horizontal="center" vertical="top" wrapText="1"/>
    </xf>
    <xf numFmtId="3" fontId="2" fillId="24" borderId="25" xfId="46" applyNumberFormat="1" applyFont="1" applyFill="1" applyBorder="1" applyAlignment="1" applyProtection="1">
      <alignment horizontal="center" vertical="center"/>
    </xf>
    <xf numFmtId="3" fontId="2" fillId="24" borderId="31" xfId="46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5" fillId="0" borderId="0" xfId="0" applyFont="1" applyFill="1" applyProtection="1"/>
    <xf numFmtId="0" fontId="2" fillId="0" borderId="0" xfId="0" applyFont="1" applyFill="1" applyAlignment="1" applyProtection="1"/>
    <xf numFmtId="0" fontId="41" fillId="0" borderId="28" xfId="0" applyFont="1" applyFill="1" applyBorder="1" applyAlignment="1" applyProtection="1">
      <alignment horizontal="right"/>
    </xf>
    <xf numFmtId="0" fontId="41" fillId="0" borderId="25" xfId="0" applyFont="1" applyFill="1" applyBorder="1" applyAlignment="1">
      <alignment horizontal="center"/>
    </xf>
    <xf numFmtId="0" fontId="5" fillId="0" borderId="0" xfId="0" applyFont="1" applyFill="1" applyAlignment="1" applyProtection="1"/>
    <xf numFmtId="0" fontId="51" fillId="0" borderId="25" xfId="0" applyFont="1" applyFill="1" applyBorder="1" applyProtection="1"/>
    <xf numFmtId="0" fontId="35" fillId="0" borderId="0" xfId="0" applyFont="1" applyFill="1" applyBorder="1" applyProtection="1"/>
    <xf numFmtId="0" fontId="37" fillId="0" borderId="0" xfId="0" applyFont="1" applyFill="1" applyBorder="1" applyAlignment="1" applyProtection="1">
      <alignment horizontal="right"/>
    </xf>
    <xf numFmtId="0" fontId="35" fillId="0" borderId="0" xfId="0" applyFont="1" applyFill="1" applyBorder="1" applyAlignment="1" applyProtection="1">
      <alignment horizontal="right"/>
    </xf>
    <xf numFmtId="0" fontId="41" fillId="0" borderId="24" xfId="0" applyFont="1" applyFill="1" applyBorder="1" applyAlignment="1" applyProtection="1">
      <alignment horizontal="right"/>
      <protection locked="0"/>
    </xf>
    <xf numFmtId="0" fontId="51" fillId="0" borderId="24" xfId="0" applyFont="1" applyFill="1" applyBorder="1" applyProtection="1"/>
    <xf numFmtId="0" fontId="2" fillId="26" borderId="42" xfId="0" applyFont="1" applyFill="1" applyBorder="1" applyProtection="1"/>
    <xf numFmtId="0" fontId="2" fillId="26" borderId="42" xfId="0" applyFont="1" applyFill="1" applyBorder="1" applyAlignment="1" applyProtection="1"/>
    <xf numFmtId="0" fontId="2" fillId="26" borderId="22" xfId="0" applyFont="1" applyFill="1" applyBorder="1" applyProtection="1"/>
    <xf numFmtId="0" fontId="2" fillId="24" borderId="43" xfId="0" applyFont="1" applyFill="1" applyBorder="1" applyProtection="1"/>
    <xf numFmtId="0" fontId="5" fillId="24" borderId="0" xfId="0" applyFont="1" applyFill="1" applyBorder="1" applyAlignment="1" applyProtection="1">
      <alignment vertical="center"/>
    </xf>
    <xf numFmtId="0" fontId="2" fillId="24" borderId="0" xfId="0" applyFont="1" applyFill="1" applyBorder="1" applyAlignment="1" applyProtection="1">
      <alignment vertical="center"/>
    </xf>
    <xf numFmtId="1" fontId="51" fillId="0" borderId="25" xfId="0" applyNumberFormat="1" applyFont="1" applyFill="1" applyBorder="1" applyAlignment="1" applyProtection="1">
      <alignment vertical="center"/>
    </xf>
    <xf numFmtId="0" fontId="41" fillId="0" borderId="25" xfId="0" applyFont="1" applyFill="1" applyBorder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51" fillId="0" borderId="25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26" borderId="43" xfId="0" applyFont="1" applyFill="1" applyBorder="1" applyProtection="1"/>
    <xf numFmtId="0" fontId="5" fillId="26" borderId="23" xfId="0" applyFont="1" applyFill="1" applyBorder="1" applyProtection="1"/>
    <xf numFmtId="0" fontId="2" fillId="26" borderId="10" xfId="0" applyFont="1" applyFill="1" applyBorder="1" applyProtection="1"/>
    <xf numFmtId="0" fontId="5" fillId="26" borderId="10" xfId="0" applyFont="1" applyFill="1" applyBorder="1" applyProtection="1"/>
    <xf numFmtId="0" fontId="0" fillId="0" borderId="0" xfId="0" applyFill="1" applyProtection="1"/>
    <xf numFmtId="0" fontId="51" fillId="0" borderId="24" xfId="0" applyFont="1" applyFill="1" applyBorder="1" applyAlignment="1" applyProtection="1">
      <alignment horizontal="right" vertical="center"/>
    </xf>
    <xf numFmtId="0" fontId="5" fillId="26" borderId="42" xfId="0" applyFont="1" applyFill="1" applyBorder="1" applyProtection="1"/>
    <xf numFmtId="0" fontId="5" fillId="26" borderId="42" xfId="0" applyFont="1" applyFill="1" applyBorder="1" applyAlignment="1" applyProtection="1"/>
    <xf numFmtId="0" fontId="5" fillId="26" borderId="42" xfId="0" applyFont="1" applyFill="1" applyBorder="1" applyAlignment="1" applyProtection="1">
      <alignment vertical="center"/>
    </xf>
    <xf numFmtId="0" fontId="34" fillId="26" borderId="0" xfId="0" applyFont="1" applyFill="1" applyBorder="1" applyAlignment="1" applyProtection="1">
      <alignment wrapText="1"/>
    </xf>
    <xf numFmtId="0" fontId="2" fillId="0" borderId="31" xfId="0" applyFont="1" applyFill="1" applyBorder="1" applyAlignment="1" applyProtection="1">
      <alignment horizontal="left" vertical="center" wrapText="1"/>
    </xf>
    <xf numFmtId="3" fontId="2" fillId="0" borderId="25" xfId="0" applyNumberFormat="1" applyFont="1" applyBorder="1" applyAlignment="1" applyProtection="1">
      <alignment horizontal="center" vertical="center"/>
    </xf>
    <xf numFmtId="3" fontId="2" fillId="0" borderId="31" xfId="0" applyNumberFormat="1" applyFont="1" applyBorder="1" applyAlignment="1" applyProtection="1">
      <alignment horizontal="center" vertical="center"/>
    </xf>
    <xf numFmtId="0" fontId="0" fillId="24" borderId="0" xfId="0" applyFill="1" applyBorder="1" applyAlignment="1" applyProtection="1">
      <alignment vertical="center"/>
    </xf>
    <xf numFmtId="164" fontId="2" fillId="0" borderId="25" xfId="0" applyNumberFormat="1" applyFont="1" applyBorder="1" applyAlignment="1" applyProtection="1">
      <alignment horizontal="center" vertical="center"/>
    </xf>
    <xf numFmtId="164" fontId="2" fillId="0" borderId="28" xfId="0" applyNumberFormat="1" applyFont="1" applyBorder="1" applyAlignment="1" applyProtection="1">
      <alignment horizontal="center" vertical="center"/>
    </xf>
    <xf numFmtId="3" fontId="2" fillId="0" borderId="25" xfId="0" applyNumberFormat="1" applyFont="1" applyFill="1" applyBorder="1" applyAlignment="1" applyProtection="1">
      <alignment horizontal="center" vertical="center"/>
    </xf>
    <xf numFmtId="1" fontId="2" fillId="0" borderId="25" xfId="0" applyNumberFormat="1" applyFont="1" applyBorder="1" applyAlignment="1" applyProtection="1">
      <alignment horizontal="center" vertical="center"/>
    </xf>
    <xf numFmtId="0" fontId="49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30" fillId="26" borderId="0" xfId="0" applyFont="1" applyFill="1" applyBorder="1" applyAlignment="1" applyProtection="1">
      <alignment vertical="top" wrapText="1"/>
    </xf>
    <xf numFmtId="0" fontId="0" fillId="26" borderId="0" xfId="0" applyFill="1" applyBorder="1" applyAlignment="1" applyProtection="1">
      <alignment vertical="top" wrapText="1"/>
    </xf>
    <xf numFmtId="0" fontId="47" fillId="26" borderId="0" xfId="0" applyFont="1" applyFill="1" applyBorder="1" applyAlignment="1" applyProtection="1">
      <alignment vertical="center" wrapText="1"/>
    </xf>
    <xf numFmtId="0" fontId="2" fillId="24" borderId="25" xfId="0" applyFont="1" applyFill="1" applyBorder="1" applyAlignment="1" applyProtection="1">
      <alignment vertical="center"/>
    </xf>
    <xf numFmtId="0" fontId="0" fillId="0" borderId="25" xfId="0" applyBorder="1" applyAlignment="1" applyProtection="1">
      <alignment vertical="center" wrapText="1"/>
    </xf>
    <xf numFmtId="0" fontId="2" fillId="24" borderId="48" xfId="0" applyFont="1" applyFill="1" applyBorder="1" applyProtection="1"/>
    <xf numFmtId="0" fontId="2" fillId="24" borderId="49" xfId="0" applyFont="1" applyFill="1" applyBorder="1" applyProtection="1"/>
    <xf numFmtId="0" fontId="0" fillId="24" borderId="49" xfId="0" applyFill="1" applyBorder="1" applyProtection="1"/>
    <xf numFmtId="0" fontId="2" fillId="24" borderId="50" xfId="0" applyFont="1" applyFill="1" applyBorder="1" applyProtection="1"/>
    <xf numFmtId="0" fontId="38" fillId="24" borderId="51" xfId="0" applyFont="1" applyFill="1" applyBorder="1" applyProtection="1"/>
    <xf numFmtId="0" fontId="2" fillId="24" borderId="52" xfId="0" applyFont="1" applyFill="1" applyBorder="1" applyProtection="1"/>
    <xf numFmtId="0" fontId="2" fillId="24" borderId="51" xfId="0" applyFont="1" applyFill="1" applyBorder="1" applyProtection="1"/>
    <xf numFmtId="0" fontId="2" fillId="24" borderId="51" xfId="0" applyFont="1" applyFill="1" applyBorder="1" applyAlignment="1" applyProtection="1"/>
    <xf numFmtId="0" fontId="2" fillId="24" borderId="52" xfId="0" applyFont="1" applyFill="1" applyBorder="1" applyAlignment="1" applyProtection="1"/>
    <xf numFmtId="0" fontId="2" fillId="24" borderId="51" xfId="0" applyFont="1" applyFill="1" applyBorder="1" applyAlignment="1" applyProtection="1">
      <alignment vertical="center"/>
    </xf>
    <xf numFmtId="0" fontId="2" fillId="24" borderId="52" xfId="0" applyFont="1" applyFill="1" applyBorder="1" applyAlignment="1" applyProtection="1">
      <alignment vertical="center"/>
    </xf>
    <xf numFmtId="0" fontId="6" fillId="26" borderId="0" xfId="0" applyFont="1" applyFill="1" applyBorder="1" applyProtection="1"/>
    <xf numFmtId="0" fontId="2" fillId="24" borderId="53" xfId="0" applyFont="1" applyFill="1" applyBorder="1" applyProtection="1"/>
    <xf numFmtId="0" fontId="2" fillId="24" borderId="54" xfId="0" applyFont="1" applyFill="1" applyBorder="1" applyProtection="1"/>
    <xf numFmtId="0" fontId="0" fillId="24" borderId="54" xfId="0" applyFill="1" applyBorder="1" applyProtection="1"/>
    <xf numFmtId="0" fontId="2" fillId="24" borderId="55" xfId="0" applyFont="1" applyFill="1" applyBorder="1" applyProtection="1"/>
    <xf numFmtId="0" fontId="58" fillId="24" borderId="0" xfId="0" applyFont="1" applyFill="1" applyBorder="1" applyAlignment="1" applyProtection="1">
      <alignment horizontal="left" vertical="center"/>
    </xf>
    <xf numFmtId="0" fontId="2" fillId="29" borderId="31" xfId="0" applyFont="1" applyFill="1" applyBorder="1" applyAlignment="1" applyProtection="1">
      <alignment horizontal="left" vertical="center" wrapText="1"/>
    </xf>
    <xf numFmtId="3" fontId="2" fillId="29" borderId="25" xfId="0" applyNumberFormat="1" applyFont="1" applyFill="1" applyBorder="1" applyAlignment="1" applyProtection="1">
      <alignment horizontal="center" vertical="center"/>
    </xf>
    <xf numFmtId="3" fontId="2" fillId="29" borderId="31" xfId="0" applyNumberFormat="1" applyFont="1" applyFill="1" applyBorder="1" applyAlignment="1" applyProtection="1">
      <alignment horizontal="center" vertical="center"/>
    </xf>
    <xf numFmtId="165" fontId="2" fillId="29" borderId="25" xfId="0" applyNumberFormat="1" applyFont="1" applyFill="1" applyBorder="1" applyAlignment="1" applyProtection="1">
      <alignment horizontal="center" vertical="center"/>
      <protection hidden="1"/>
    </xf>
    <xf numFmtId="165" fontId="2" fillId="29" borderId="28" xfId="0" applyNumberFormat="1" applyFont="1" applyFill="1" applyBorder="1" applyAlignment="1" applyProtection="1">
      <alignment horizontal="center" vertical="center"/>
      <protection hidden="1"/>
    </xf>
    <xf numFmtId="0" fontId="2" fillId="26" borderId="0" xfId="0" applyFont="1" applyFill="1" applyBorder="1" applyAlignment="1">
      <alignment horizontal="center" vertical="top"/>
    </xf>
    <xf numFmtId="0" fontId="35" fillId="24" borderId="56" xfId="0" applyFont="1" applyFill="1" applyBorder="1" applyProtection="1"/>
    <xf numFmtId="0" fontId="35" fillId="24" borderId="57" xfId="0" applyFont="1" applyFill="1" applyBorder="1" applyProtection="1"/>
    <xf numFmtId="0" fontId="35" fillId="24" borderId="57" xfId="0" applyFont="1" applyFill="1" applyBorder="1" applyAlignment="1" applyProtection="1"/>
    <xf numFmtId="0" fontId="35" fillId="24" borderId="57" xfId="0" applyFont="1" applyFill="1" applyBorder="1" applyAlignment="1" applyProtection="1">
      <alignment vertical="center"/>
    </xf>
    <xf numFmtId="0" fontId="2" fillId="24" borderId="57" xfId="0" applyFont="1" applyFill="1" applyBorder="1" applyAlignment="1" applyProtection="1"/>
    <xf numFmtId="0" fontId="35" fillId="24" borderId="58" xfId="0" applyFont="1" applyFill="1" applyBorder="1" applyProtection="1"/>
    <xf numFmtId="0" fontId="2" fillId="24" borderId="59" xfId="0" applyFont="1" applyFill="1" applyBorder="1" applyProtection="1"/>
    <xf numFmtId="0" fontId="2" fillId="24" borderId="60" xfId="0" applyFont="1" applyFill="1" applyBorder="1" applyProtection="1"/>
    <xf numFmtId="0" fontId="2" fillId="24" borderId="61" xfId="0" applyFont="1" applyFill="1" applyBorder="1" applyProtection="1"/>
    <xf numFmtId="0" fontId="2" fillId="24" borderId="62" xfId="0" applyFont="1" applyFill="1" applyBorder="1" applyProtection="1"/>
    <xf numFmtId="0" fontId="0" fillId="24" borderId="62" xfId="0" applyFill="1" applyBorder="1" applyProtection="1"/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 applyProtection="1">
      <alignment vertical="center"/>
    </xf>
    <xf numFmtId="165" fontId="37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Protection="1"/>
    <xf numFmtId="0" fontId="6" fillId="26" borderId="60" xfId="0" applyFont="1" applyFill="1" applyBorder="1" applyAlignment="1" applyProtection="1">
      <alignment vertical="center"/>
    </xf>
    <xf numFmtId="0" fontId="35" fillId="26" borderId="60" xfId="0" applyFont="1" applyFill="1" applyBorder="1" applyProtection="1"/>
    <xf numFmtId="0" fontId="35" fillId="26" borderId="60" xfId="0" applyFont="1" applyFill="1" applyBorder="1" applyAlignment="1" applyProtection="1"/>
    <xf numFmtId="0" fontId="54" fillId="26" borderId="25" xfId="0" applyFont="1" applyFill="1" applyBorder="1" applyAlignment="1" applyProtection="1">
      <alignment horizontal="center" wrapText="1"/>
    </xf>
    <xf numFmtId="0" fontId="35" fillId="26" borderId="60" xfId="0" applyFont="1" applyFill="1" applyBorder="1" applyAlignment="1" applyProtection="1">
      <alignment vertical="center"/>
    </xf>
    <xf numFmtId="0" fontId="52" fillId="26" borderId="0" xfId="0" applyFont="1" applyFill="1" applyBorder="1" applyAlignment="1" applyProtection="1">
      <alignment horizontal="left" vertical="center"/>
    </xf>
    <xf numFmtId="0" fontId="37" fillId="26" borderId="0" xfId="0" applyFont="1" applyFill="1" applyBorder="1" applyAlignment="1" applyProtection="1">
      <alignment horizontal="center" vertical="center"/>
    </xf>
    <xf numFmtId="0" fontId="37" fillId="26" borderId="0" xfId="0" applyFont="1" applyFill="1" applyBorder="1" applyAlignment="1" applyProtection="1">
      <alignment horizontal="left" vertical="center"/>
    </xf>
    <xf numFmtId="0" fontId="54" fillId="26" borderId="25" xfId="0" applyFont="1" applyFill="1" applyBorder="1" applyAlignment="1" applyProtection="1">
      <alignment horizontal="center" vertical="center"/>
    </xf>
    <xf numFmtId="0" fontId="55" fillId="26" borderId="25" xfId="0" applyFont="1" applyFill="1" applyBorder="1" applyAlignment="1" applyProtection="1">
      <alignment horizontal="left" vertical="center"/>
    </xf>
    <xf numFmtId="1" fontId="55" fillId="26" borderId="25" xfId="0" applyNumberFormat="1" applyFont="1" applyFill="1" applyBorder="1" applyAlignment="1" applyProtection="1">
      <alignment vertical="center"/>
    </xf>
    <xf numFmtId="1" fontId="55" fillId="26" borderId="25" xfId="0" applyNumberFormat="1" applyFont="1" applyFill="1" applyBorder="1" applyAlignment="1" applyProtection="1">
      <alignment horizontal="center" vertical="center"/>
    </xf>
    <xf numFmtId="0" fontId="37" fillId="26" borderId="25" xfId="0" applyFont="1" applyFill="1" applyBorder="1" applyAlignment="1" applyProtection="1">
      <alignment horizontal="right" vertical="center"/>
    </xf>
    <xf numFmtId="0" fontId="40" fillId="26" borderId="0" xfId="0" applyFont="1" applyFill="1" applyBorder="1" applyAlignment="1" applyProtection="1">
      <alignment horizontal="center"/>
    </xf>
    <xf numFmtId="0" fontId="54" fillId="26" borderId="25" xfId="0" applyFont="1" applyFill="1" applyBorder="1" applyAlignment="1" applyProtection="1">
      <alignment horizontal="center" vertical="center" wrapText="1"/>
    </xf>
    <xf numFmtId="2" fontId="55" fillId="26" borderId="25" xfId="0" applyNumberFormat="1" applyFont="1" applyFill="1" applyBorder="1" applyAlignment="1" applyProtection="1">
      <alignment horizontal="right"/>
    </xf>
    <xf numFmtId="0" fontId="55" fillId="26" borderId="25" xfId="0" applyFont="1" applyFill="1" applyBorder="1" applyAlignment="1" applyProtection="1">
      <alignment horizontal="right" vertical="center"/>
    </xf>
    <xf numFmtId="1" fontId="55" fillId="26" borderId="25" xfId="0" applyNumberFormat="1" applyFont="1" applyFill="1" applyBorder="1" applyAlignment="1" applyProtection="1">
      <alignment horizontal="center"/>
    </xf>
    <xf numFmtId="0" fontId="37" fillId="26" borderId="0" xfId="0" applyFont="1" applyFill="1" applyBorder="1" applyAlignment="1" applyProtection="1">
      <alignment horizontal="center"/>
    </xf>
    <xf numFmtId="0" fontId="54" fillId="26" borderId="24" xfId="0" applyFont="1" applyFill="1" applyBorder="1" applyAlignment="1" applyProtection="1">
      <alignment horizontal="center" vertical="center"/>
    </xf>
    <xf numFmtId="164" fontId="52" fillId="26" borderId="26" xfId="0" applyNumberFormat="1" applyFont="1" applyFill="1" applyBorder="1" applyAlignment="1" applyProtection="1">
      <alignment vertical="center"/>
    </xf>
    <xf numFmtId="0" fontId="55" fillId="26" borderId="25" xfId="0" applyFont="1" applyFill="1" applyBorder="1" applyAlignment="1" applyProtection="1">
      <alignment horizontal="center" vertical="center"/>
    </xf>
    <xf numFmtId="0" fontId="52" fillId="26" borderId="24" xfId="0" applyFont="1" applyFill="1" applyBorder="1" applyAlignment="1" applyProtection="1">
      <alignment horizontal="center" vertical="center" wrapText="1"/>
    </xf>
    <xf numFmtId="0" fontId="52" fillId="26" borderId="25" xfId="0" applyFont="1" applyFill="1" applyBorder="1" applyAlignment="1" applyProtection="1">
      <alignment horizontal="center" vertical="center" wrapText="1"/>
    </xf>
    <xf numFmtId="165" fontId="55" fillId="26" borderId="25" xfId="0" applyNumberFormat="1" applyFont="1" applyFill="1" applyBorder="1" applyAlignment="1" applyProtection="1">
      <alignment vertical="center"/>
    </xf>
    <xf numFmtId="165" fontId="55" fillId="26" borderId="25" xfId="0" applyNumberFormat="1" applyFont="1" applyFill="1" applyBorder="1" applyAlignment="1" applyProtection="1">
      <alignment horizontal="center"/>
    </xf>
    <xf numFmtId="165" fontId="55" fillId="26" borderId="24" xfId="0" applyNumberFormat="1" applyFont="1" applyFill="1" applyBorder="1" applyAlignment="1" applyProtection="1">
      <alignment horizontal="center"/>
    </xf>
    <xf numFmtId="0" fontId="35" fillId="26" borderId="0" xfId="0" applyFont="1" applyFill="1" applyBorder="1" applyAlignment="1" applyProtection="1">
      <alignment horizontal="right"/>
    </xf>
    <xf numFmtId="0" fontId="2" fillId="26" borderId="60" xfId="0" applyFont="1" applyFill="1" applyBorder="1" applyAlignment="1" applyProtection="1"/>
    <xf numFmtId="0" fontId="35" fillId="26" borderId="27" xfId="0" applyFont="1" applyFill="1" applyBorder="1" applyProtection="1"/>
    <xf numFmtId="0" fontId="37" fillId="26" borderId="63" xfId="0" applyFont="1" applyFill="1" applyBorder="1" applyAlignment="1" applyProtection="1">
      <alignment horizontal="right"/>
    </xf>
    <xf numFmtId="0" fontId="2" fillId="26" borderId="63" xfId="0" applyFont="1" applyFill="1" applyBorder="1" applyProtection="1"/>
    <xf numFmtId="0" fontId="2" fillId="26" borderId="56" xfId="0" applyFont="1" applyFill="1" applyBorder="1" applyProtection="1"/>
    <xf numFmtId="0" fontId="2" fillId="26" borderId="57" xfId="0" applyFont="1" applyFill="1" applyBorder="1" applyProtection="1"/>
    <xf numFmtId="0" fontId="2" fillId="26" borderId="57" xfId="0" applyFont="1" applyFill="1" applyBorder="1" applyAlignment="1" applyProtection="1"/>
    <xf numFmtId="0" fontId="2" fillId="26" borderId="0" xfId="0" applyFont="1" applyFill="1" applyBorder="1" applyAlignment="1" applyProtection="1">
      <alignment vertical="center"/>
    </xf>
    <xf numFmtId="0" fontId="2" fillId="26" borderId="57" xfId="0" applyFont="1" applyFill="1" applyBorder="1" applyAlignment="1" applyProtection="1">
      <alignment vertical="center"/>
    </xf>
    <xf numFmtId="0" fontId="37" fillId="26" borderId="57" xfId="0" applyFont="1" applyFill="1" applyBorder="1" applyAlignment="1" applyProtection="1">
      <alignment horizontal="right"/>
    </xf>
    <xf numFmtId="165" fontId="55" fillId="26" borderId="56" xfId="0" applyNumberFormat="1" applyFont="1" applyFill="1" applyBorder="1" applyAlignment="1" applyProtection="1">
      <alignment vertical="center"/>
    </xf>
    <xf numFmtId="0" fontId="35" fillId="26" borderId="23" xfId="0" applyFont="1" applyFill="1" applyBorder="1" applyProtection="1"/>
    <xf numFmtId="0" fontId="37" fillId="26" borderId="10" xfId="0" applyFont="1" applyFill="1" applyBorder="1" applyAlignment="1" applyProtection="1">
      <alignment horizontal="right"/>
    </xf>
    <xf numFmtId="0" fontId="35" fillId="0" borderId="63" xfId="0" applyFont="1" applyFill="1" applyBorder="1" applyProtection="1"/>
    <xf numFmtId="9" fontId="2" fillId="0" borderId="25" xfId="0" applyNumberFormat="1" applyFont="1" applyBorder="1" applyAlignment="1" applyProtection="1">
      <alignment horizontal="center" vertical="center"/>
    </xf>
    <xf numFmtId="9" fontId="2" fillId="29" borderId="25" xfId="0" applyNumberFormat="1" applyFont="1" applyFill="1" applyBorder="1" applyAlignment="1" applyProtection="1">
      <alignment horizontal="center" vertical="center"/>
    </xf>
    <xf numFmtId="9" fontId="2" fillId="0" borderId="31" xfId="0" applyNumberFormat="1" applyFont="1" applyBorder="1" applyAlignment="1" applyProtection="1">
      <alignment horizontal="center" vertical="center"/>
    </xf>
    <xf numFmtId="9" fontId="2" fillId="29" borderId="31" xfId="0" applyNumberFormat="1" applyFont="1" applyFill="1" applyBorder="1" applyAlignment="1" applyProtection="1">
      <alignment horizontal="center" vertical="center"/>
    </xf>
    <xf numFmtId="164" fontId="2" fillId="26" borderId="0" xfId="0" applyNumberFormat="1" applyFont="1" applyFill="1" applyBorder="1" applyAlignment="1" applyProtection="1">
      <alignment horizontal="center" vertical="center"/>
    </xf>
    <xf numFmtId="3" fontId="2" fillId="26" borderId="0" xfId="0" applyNumberFormat="1" applyFont="1" applyFill="1" applyBorder="1" applyAlignment="1" applyProtection="1">
      <alignment horizontal="center" vertical="center"/>
    </xf>
    <xf numFmtId="165" fontId="2" fillId="26" borderId="0" xfId="0" applyNumberFormat="1" applyFont="1" applyFill="1" applyBorder="1" applyAlignment="1" applyProtection="1">
      <alignment horizontal="center" vertical="center"/>
      <protection hidden="1"/>
    </xf>
    <xf numFmtId="0" fontId="2" fillId="26" borderId="0" xfId="0" quotePrefix="1" applyFont="1" applyFill="1" applyBorder="1" applyAlignment="1" applyProtection="1">
      <alignment horizontal="center" vertical="center"/>
    </xf>
    <xf numFmtId="165" fontId="2" fillId="26" borderId="0" xfId="0" applyNumberFormat="1" applyFont="1" applyFill="1" applyBorder="1" applyAlignment="1" applyProtection="1">
      <alignment horizontal="center" vertical="center" wrapText="1"/>
      <protection hidden="1"/>
    </xf>
    <xf numFmtId="9" fontId="37" fillId="0" borderId="0" xfId="0" applyNumberFormat="1" applyFont="1" applyFill="1" applyBorder="1" applyAlignment="1" applyProtection="1">
      <alignment horizontal="right"/>
    </xf>
    <xf numFmtId="0" fontId="0" fillId="26" borderId="0" xfId="0" applyFill="1" applyBorder="1" applyAlignment="1">
      <alignment horizontal="left" vertical="top"/>
    </xf>
    <xf numFmtId="0" fontId="2" fillId="26" borderId="0" xfId="0" applyFont="1" applyFill="1" applyAlignment="1" applyProtection="1"/>
    <xf numFmtId="0" fontId="37" fillId="26" borderId="49" xfId="0" applyFont="1" applyFill="1" applyBorder="1" applyAlignment="1" applyProtection="1">
      <alignment horizontal="right"/>
    </xf>
    <xf numFmtId="0" fontId="2" fillId="24" borderId="31" xfId="0" applyFont="1" applyFill="1" applyBorder="1" applyAlignment="1" applyProtection="1">
      <alignment vertical="center"/>
    </xf>
    <xf numFmtId="0" fontId="2" fillId="26" borderId="0" xfId="0" applyFont="1" applyFill="1" applyAlignment="1" applyProtection="1">
      <alignment vertical="center"/>
    </xf>
    <xf numFmtId="0" fontId="6" fillId="28" borderId="26" xfId="0" applyFont="1" applyFill="1" applyBorder="1" applyAlignment="1" applyProtection="1">
      <alignment horizontal="center" vertical="center" wrapText="1"/>
    </xf>
    <xf numFmtId="0" fontId="6" fillId="28" borderId="33" xfId="0" applyFont="1" applyFill="1" applyBorder="1" applyAlignment="1" applyProtection="1">
      <alignment horizontal="center" vertical="center" wrapText="1"/>
    </xf>
    <xf numFmtId="0" fontId="49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34" fillId="26" borderId="0" xfId="0" applyFont="1" applyFill="1" applyBorder="1" applyAlignment="1" applyProtection="1">
      <alignment vertical="center"/>
    </xf>
    <xf numFmtId="0" fontId="34" fillId="26" borderId="0" xfId="0" applyFont="1" applyFill="1" applyBorder="1" applyAlignment="1" applyProtection="1">
      <alignment vertical="center" wrapText="1"/>
    </xf>
    <xf numFmtId="0" fontId="37" fillId="26" borderId="59" xfId="0" applyFont="1" applyFill="1" applyBorder="1" applyAlignment="1" applyProtection="1">
      <alignment horizontal="right"/>
    </xf>
    <xf numFmtId="0" fontId="37" fillId="26" borderId="60" xfId="0" applyFont="1" applyFill="1" applyBorder="1" applyAlignment="1" applyProtection="1">
      <alignment horizontal="right"/>
    </xf>
    <xf numFmtId="0" fontId="2" fillId="24" borderId="60" xfId="0" applyFont="1" applyFill="1" applyBorder="1" applyAlignment="1" applyProtection="1">
      <alignment vertical="center"/>
    </xf>
    <xf numFmtId="0" fontId="35" fillId="0" borderId="27" xfId="0" applyFont="1" applyFill="1" applyBorder="1" applyProtection="1"/>
    <xf numFmtId="0" fontId="37" fillId="0" borderId="63" xfId="0" applyFont="1" applyFill="1" applyBorder="1" applyAlignment="1" applyProtection="1">
      <alignment horizontal="right"/>
    </xf>
    <xf numFmtId="0" fontId="2" fillId="0" borderId="63" xfId="0" applyFont="1" applyFill="1" applyBorder="1" applyProtection="1"/>
    <xf numFmtId="0" fontId="35" fillId="0" borderId="60" xfId="0" applyFont="1" applyFill="1" applyBorder="1" applyProtection="1"/>
    <xf numFmtId="0" fontId="2" fillId="0" borderId="0" xfId="0" applyFont="1" applyFill="1" applyBorder="1" applyProtection="1"/>
    <xf numFmtId="0" fontId="54" fillId="0" borderId="25" xfId="0" applyFont="1" applyFill="1" applyBorder="1" applyAlignment="1" applyProtection="1">
      <alignment horizontal="center" wrapText="1"/>
    </xf>
    <xf numFmtId="0" fontId="35" fillId="0" borderId="60" xfId="0" applyFont="1" applyFill="1" applyBorder="1" applyAlignment="1" applyProtection="1"/>
    <xf numFmtId="0" fontId="5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horizontal="right" vertical="center"/>
    </xf>
    <xf numFmtId="0" fontId="53" fillId="0" borderId="0" xfId="0" applyFont="1" applyFill="1" applyBorder="1" applyAlignment="1" applyProtection="1">
      <alignment horizontal="right" vertical="center"/>
    </xf>
    <xf numFmtId="0" fontId="53" fillId="0" borderId="0" xfId="0" applyFont="1" applyFill="1" applyBorder="1" applyAlignment="1" applyProtection="1">
      <alignment horizontal="right"/>
    </xf>
    <xf numFmtId="0" fontId="35" fillId="0" borderId="6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right"/>
    </xf>
    <xf numFmtId="0" fontId="40" fillId="0" borderId="0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center" vertical="center"/>
    </xf>
    <xf numFmtId="0" fontId="2" fillId="0" borderId="60" xfId="0" applyFont="1" applyFill="1" applyBorder="1" applyProtection="1"/>
    <xf numFmtId="0" fontId="2" fillId="0" borderId="61" xfId="0" applyFont="1" applyFill="1" applyBorder="1" applyProtection="1"/>
    <xf numFmtId="0" fontId="37" fillId="26" borderId="62" xfId="0" applyFont="1" applyFill="1" applyBorder="1" applyAlignment="1" applyProtection="1">
      <alignment horizontal="right"/>
    </xf>
    <xf numFmtId="0" fontId="2" fillId="26" borderId="62" xfId="0" applyFont="1" applyFill="1" applyBorder="1" applyProtection="1"/>
    <xf numFmtId="0" fontId="2" fillId="0" borderId="0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vertical="center"/>
    </xf>
    <xf numFmtId="0" fontId="2" fillId="24" borderId="51" xfId="0" applyFont="1" applyFill="1" applyBorder="1" applyAlignment="1" applyProtection="1">
      <alignment horizontal="left" vertical="top"/>
    </xf>
    <xf numFmtId="0" fontId="2" fillId="26" borderId="49" xfId="0" applyFont="1" applyFill="1" applyBorder="1" applyProtection="1"/>
    <xf numFmtId="0" fontId="0" fillId="26" borderId="49" xfId="0" applyFill="1" applyBorder="1" applyProtection="1"/>
    <xf numFmtId="0" fontId="2" fillId="26" borderId="50" xfId="0" applyFont="1" applyFill="1" applyBorder="1" applyProtection="1"/>
    <xf numFmtId="0" fontId="2" fillId="26" borderId="52" xfId="0" applyFont="1" applyFill="1" applyBorder="1" applyAlignment="1" applyProtection="1"/>
    <xf numFmtId="0" fontId="34" fillId="24" borderId="0" xfId="0" applyFont="1" applyFill="1" applyBorder="1" applyAlignment="1" applyProtection="1">
      <alignment vertical="top" wrapText="1"/>
    </xf>
    <xf numFmtId="0" fontId="2" fillId="24" borderId="0" xfId="0" applyFont="1" applyFill="1" applyBorder="1" applyAlignment="1" applyProtection="1">
      <alignment wrapText="1"/>
    </xf>
    <xf numFmtId="0" fontId="6" fillId="24" borderId="0" xfId="0" applyFont="1" applyFill="1" applyBorder="1" applyAlignment="1" applyProtection="1">
      <alignment vertical="top" wrapText="1"/>
    </xf>
    <xf numFmtId="0" fontId="33" fillId="24" borderId="51" xfId="0" applyFont="1" applyFill="1" applyBorder="1" applyAlignment="1" applyProtection="1">
      <alignment horizontal="center" wrapText="1"/>
    </xf>
    <xf numFmtId="0" fontId="30" fillId="26" borderId="0" xfId="0" applyFont="1" applyFill="1" applyBorder="1" applyAlignment="1" applyProtection="1">
      <alignment vertical="top" wrapText="1"/>
    </xf>
    <xf numFmtId="0" fontId="0" fillId="26" borderId="0" xfId="0" applyFill="1" applyBorder="1" applyAlignment="1" applyProtection="1">
      <alignment vertical="top" wrapText="1"/>
    </xf>
    <xf numFmtId="0" fontId="0" fillId="24" borderId="0" xfId="0" applyFill="1" applyBorder="1" applyAlignment="1" applyProtection="1">
      <alignment vertical="top" wrapText="1"/>
    </xf>
    <xf numFmtId="0" fontId="2" fillId="26" borderId="0" xfId="0" applyFont="1" applyFill="1" applyBorder="1" applyAlignment="1" applyProtection="1">
      <alignment horizontal="right" vertical="top"/>
    </xf>
    <xf numFmtId="0" fontId="5" fillId="26" borderId="57" xfId="0" applyFont="1" applyFill="1" applyBorder="1" applyProtection="1"/>
    <xf numFmtId="0" fontId="2" fillId="24" borderId="56" xfId="0" applyFont="1" applyFill="1" applyBorder="1" applyProtection="1"/>
    <xf numFmtId="0" fontId="2" fillId="24" borderId="42" xfId="0" applyFont="1" applyFill="1" applyBorder="1" applyProtection="1"/>
    <xf numFmtId="0" fontId="5" fillId="26" borderId="58" xfId="0" applyFont="1" applyFill="1" applyBorder="1" applyProtection="1"/>
    <xf numFmtId="0" fontId="5" fillId="24" borderId="48" xfId="0" applyFont="1" applyFill="1" applyBorder="1" applyProtection="1"/>
    <xf numFmtId="0" fontId="5" fillId="24" borderId="49" xfId="0" applyFont="1" applyFill="1" applyBorder="1" applyProtection="1"/>
    <xf numFmtId="0" fontId="5" fillId="24" borderId="51" xfId="0" applyFont="1" applyFill="1" applyBorder="1" applyProtection="1"/>
    <xf numFmtId="0" fontId="5" fillId="24" borderId="51" xfId="0" applyFont="1" applyFill="1" applyBorder="1" applyAlignment="1" applyProtection="1"/>
    <xf numFmtId="0" fontId="5" fillId="24" borderId="51" xfId="0" applyFont="1" applyFill="1" applyBorder="1" applyAlignment="1" applyProtection="1">
      <alignment vertical="center"/>
    </xf>
    <xf numFmtId="0" fontId="5" fillId="26" borderId="53" xfId="0" applyFont="1" applyFill="1" applyBorder="1" applyAlignment="1" applyProtection="1">
      <alignment horizontal="center" wrapText="1"/>
    </xf>
    <xf numFmtId="0" fontId="0" fillId="26" borderId="54" xfId="0" applyFill="1" applyBorder="1" applyAlignment="1" applyProtection="1">
      <alignment horizontal="center" wrapText="1"/>
    </xf>
    <xf numFmtId="0" fontId="2" fillId="26" borderId="52" xfId="0" applyFont="1" applyFill="1" applyBorder="1" applyProtection="1"/>
    <xf numFmtId="0" fontId="2" fillId="26" borderId="55" xfId="0" applyFont="1" applyFill="1" applyBorder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41" fillId="0" borderId="28" xfId="0" applyFont="1" applyFill="1" applyBorder="1" applyAlignment="1">
      <alignment horizontal="center"/>
    </xf>
    <xf numFmtId="0" fontId="51" fillId="0" borderId="28" xfId="0" applyFont="1" applyFill="1" applyBorder="1" applyProtection="1"/>
    <xf numFmtId="0" fontId="2" fillId="24" borderId="57" xfId="0" applyFont="1" applyFill="1" applyBorder="1" applyProtection="1"/>
    <xf numFmtId="0" fontId="2" fillId="26" borderId="58" xfId="0" applyFont="1" applyFill="1" applyBorder="1" applyProtection="1"/>
    <xf numFmtId="0" fontId="5" fillId="24" borderId="57" xfId="0" applyFont="1" applyFill="1" applyBorder="1" applyProtection="1"/>
    <xf numFmtId="0" fontId="5" fillId="24" borderId="57" xfId="0" applyFont="1" applyFill="1" applyBorder="1" applyAlignment="1" applyProtection="1"/>
    <xf numFmtId="0" fontId="5" fillId="24" borderId="57" xfId="0" applyFont="1" applyFill="1" applyBorder="1" applyAlignment="1" applyProtection="1">
      <alignment vertical="center"/>
    </xf>
    <xf numFmtId="0" fontId="5" fillId="24" borderId="62" xfId="0" applyFont="1" applyFill="1" applyBorder="1" applyProtection="1"/>
    <xf numFmtId="0" fontId="5" fillId="24" borderId="58" xfId="0" applyFont="1" applyFill="1" applyBorder="1" applyProtection="1"/>
    <xf numFmtId="0" fontId="5" fillId="24" borderId="61" xfId="0" applyFont="1" applyFill="1" applyBorder="1" applyProtection="1"/>
    <xf numFmtId="0" fontId="5" fillId="24" borderId="50" xfId="0" applyFont="1" applyFill="1" applyBorder="1" applyProtection="1"/>
    <xf numFmtId="0" fontId="5" fillId="24" borderId="52" xfId="0" applyFont="1" applyFill="1" applyBorder="1" applyAlignment="1" applyProtection="1"/>
    <xf numFmtId="0" fontId="5" fillId="24" borderId="52" xfId="0" applyFont="1" applyFill="1" applyBorder="1" applyProtection="1"/>
    <xf numFmtId="0" fontId="5" fillId="24" borderId="52" xfId="0" applyFont="1" applyFill="1" applyBorder="1" applyAlignment="1" applyProtection="1">
      <alignment vertical="center"/>
    </xf>
    <xf numFmtId="0" fontId="33" fillId="26" borderId="51" xfId="0" applyFont="1" applyFill="1" applyBorder="1" applyAlignment="1" applyProtection="1">
      <alignment horizontal="center" wrapText="1"/>
    </xf>
    <xf numFmtId="0" fontId="0" fillId="26" borderId="52" xfId="0" applyFill="1" applyBorder="1" applyAlignment="1" applyProtection="1">
      <alignment wrapText="1"/>
    </xf>
    <xf numFmtId="0" fontId="5" fillId="26" borderId="66" xfId="0" applyFont="1" applyFill="1" applyBorder="1" applyAlignment="1" applyProtection="1">
      <alignment horizontal="center" wrapText="1"/>
    </xf>
    <xf numFmtId="0" fontId="0" fillId="26" borderId="67" xfId="0" applyFill="1" applyBorder="1" applyAlignment="1" applyProtection="1">
      <alignment horizontal="center" wrapText="1"/>
    </xf>
    <xf numFmtId="0" fontId="0" fillId="26" borderId="67" xfId="0" applyFill="1" applyBorder="1" applyAlignment="1" applyProtection="1">
      <alignment wrapText="1"/>
    </xf>
    <xf numFmtId="0" fontId="0" fillId="26" borderId="68" xfId="0" applyFill="1" applyBorder="1" applyAlignment="1" applyProtection="1">
      <alignment wrapText="1"/>
    </xf>
    <xf numFmtId="0" fontId="2" fillId="24" borderId="66" xfId="0" applyFont="1" applyFill="1" applyBorder="1" applyProtection="1"/>
    <xf numFmtId="0" fontId="2" fillId="24" borderId="67" xfId="0" applyFont="1" applyFill="1" applyBorder="1" applyProtection="1"/>
    <xf numFmtId="0" fontId="2" fillId="24" borderId="68" xfId="0" applyFont="1" applyFill="1" applyBorder="1" applyProtection="1"/>
    <xf numFmtId="0" fontId="35" fillId="26" borderId="49" xfId="0" applyFont="1" applyFill="1" applyBorder="1" applyProtection="1"/>
    <xf numFmtId="0" fontId="58" fillId="26" borderId="0" xfId="0" applyFont="1" applyFill="1" applyBorder="1" applyAlignment="1" applyProtection="1">
      <alignment horizontal="left" vertical="center"/>
    </xf>
    <xf numFmtId="0" fontId="2" fillId="26" borderId="67" xfId="0" applyFont="1" applyFill="1" applyBorder="1" applyProtection="1"/>
    <xf numFmtId="0" fontId="0" fillId="26" borderId="67" xfId="0" applyFill="1" applyBorder="1" applyProtection="1"/>
    <xf numFmtId="0" fontId="35" fillId="26" borderId="67" xfId="0" applyFont="1" applyFill="1" applyBorder="1" applyProtection="1"/>
    <xf numFmtId="0" fontId="2" fillId="26" borderId="68" xfId="0" applyFont="1" applyFill="1" applyBorder="1" applyProtection="1"/>
    <xf numFmtId="0" fontId="37" fillId="26" borderId="56" xfId="0" applyFont="1" applyFill="1" applyBorder="1" applyAlignment="1" applyProtection="1">
      <alignment horizontal="right"/>
    </xf>
    <xf numFmtId="0" fontId="5" fillId="26" borderId="57" xfId="0" applyFont="1" applyFill="1" applyBorder="1" applyAlignment="1" applyProtection="1"/>
    <xf numFmtId="0" fontId="1" fillId="0" borderId="0" xfId="0" applyFont="1" applyFill="1" applyBorder="1" applyProtection="1"/>
    <xf numFmtId="0" fontId="0" fillId="24" borderId="57" xfId="0" applyFill="1" applyBorder="1" applyProtection="1"/>
    <xf numFmtId="0" fontId="2" fillId="24" borderId="69" xfId="0" applyFont="1" applyFill="1" applyBorder="1" applyProtection="1"/>
    <xf numFmtId="0" fontId="1" fillId="24" borderId="69" xfId="0" applyFont="1" applyFill="1" applyBorder="1" applyAlignment="1" applyProtection="1">
      <alignment horizontal="center" vertical="center"/>
    </xf>
    <xf numFmtId="0" fontId="6" fillId="24" borderId="69" xfId="0" applyFont="1" applyFill="1" applyBorder="1" applyAlignment="1" applyProtection="1">
      <alignment horizontal="center"/>
    </xf>
    <xf numFmtId="0" fontId="34" fillId="24" borderId="69" xfId="0" applyFont="1" applyFill="1" applyBorder="1" applyAlignment="1" applyProtection="1">
      <alignment vertical="top" wrapText="1"/>
    </xf>
    <xf numFmtId="0" fontId="8" fillId="24" borderId="69" xfId="0" applyFont="1" applyFill="1" applyBorder="1" applyAlignment="1" applyProtection="1">
      <alignment vertical="center"/>
    </xf>
    <xf numFmtId="0" fontId="0" fillId="24" borderId="69" xfId="0" applyFill="1" applyBorder="1" applyAlignment="1" applyProtection="1">
      <alignment wrapText="1"/>
    </xf>
    <xf numFmtId="0" fontId="6" fillId="24" borderId="69" xfId="0" applyFont="1" applyFill="1" applyBorder="1" applyAlignment="1" applyProtection="1">
      <alignment horizontal="center" vertical="center"/>
    </xf>
    <xf numFmtId="0" fontId="2" fillId="24" borderId="69" xfId="0" applyFont="1" applyFill="1" applyBorder="1" applyAlignment="1" applyProtection="1"/>
    <xf numFmtId="0" fontId="6" fillId="24" borderId="69" xfId="0" applyFont="1" applyFill="1" applyBorder="1" applyAlignment="1" applyProtection="1">
      <alignment vertical="top" wrapText="1"/>
    </xf>
    <xf numFmtId="0" fontId="2" fillId="24" borderId="70" xfId="0" applyFont="1" applyFill="1" applyBorder="1" applyProtection="1"/>
    <xf numFmtId="0" fontId="0" fillId="24" borderId="35" xfId="0" applyFill="1" applyBorder="1" applyProtection="1"/>
    <xf numFmtId="0" fontId="0" fillId="24" borderId="52" xfId="0" applyFill="1" applyBorder="1" applyAlignment="1" applyProtection="1">
      <alignment wrapText="1"/>
    </xf>
    <xf numFmtId="0" fontId="6" fillId="24" borderId="49" xfId="0" applyFont="1" applyFill="1" applyBorder="1" applyAlignment="1" applyProtection="1">
      <alignment horizontal="center"/>
    </xf>
    <xf numFmtId="0" fontId="2" fillId="26" borderId="0" xfId="0" applyFont="1" applyFill="1" applyBorder="1" applyAlignment="1" applyProtection="1">
      <alignment vertical="center"/>
      <protection locked="0"/>
    </xf>
    <xf numFmtId="0" fontId="2" fillId="24" borderId="0" xfId="0" applyFont="1" applyFill="1" applyBorder="1" applyAlignment="1" applyProtection="1">
      <alignment horizontal="left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vertical="top" wrapText="1"/>
    </xf>
    <xf numFmtId="0" fontId="6" fillId="24" borderId="11" xfId="0" applyFont="1" applyFill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24" borderId="0" xfId="0" applyFont="1" applyFill="1" applyBorder="1" applyAlignment="1" applyProtection="1">
      <alignment vertical="top" wrapText="1"/>
    </xf>
    <xf numFmtId="0" fontId="2" fillId="24" borderId="71" xfId="0" applyFont="1" applyFill="1" applyBorder="1" applyProtection="1"/>
    <xf numFmtId="0" fontId="5" fillId="26" borderId="52" xfId="0" applyFont="1" applyFill="1" applyBorder="1" applyProtection="1"/>
    <xf numFmtId="0" fontId="5" fillId="24" borderId="71" xfId="0" applyFont="1" applyFill="1" applyBorder="1" applyProtection="1"/>
    <xf numFmtId="0" fontId="5" fillId="24" borderId="71" xfId="0" applyFont="1" applyFill="1" applyBorder="1" applyAlignment="1" applyProtection="1"/>
    <xf numFmtId="0" fontId="5" fillId="26" borderId="52" xfId="0" applyFont="1" applyFill="1" applyBorder="1" applyAlignment="1" applyProtection="1"/>
    <xf numFmtId="0" fontId="5" fillId="24" borderId="71" xfId="0" applyFont="1" applyFill="1" applyBorder="1" applyAlignment="1" applyProtection="1">
      <alignment vertical="center"/>
    </xf>
    <xf numFmtId="0" fontId="5" fillId="26" borderId="52" xfId="0" applyFont="1" applyFill="1" applyBorder="1" applyAlignment="1" applyProtection="1">
      <alignment vertical="center"/>
    </xf>
    <xf numFmtId="0" fontId="33" fillId="24" borderId="71" xfId="0" applyFont="1" applyFill="1" applyBorder="1" applyAlignment="1" applyProtection="1">
      <alignment horizontal="center" wrapText="1"/>
    </xf>
    <xf numFmtId="0" fontId="5" fillId="26" borderId="55" xfId="0" applyFont="1" applyFill="1" applyBorder="1" applyProtection="1"/>
    <xf numFmtId="0" fontId="2" fillId="26" borderId="54" xfId="0" applyFont="1" applyFill="1" applyBorder="1" applyProtection="1"/>
    <xf numFmtId="0" fontId="0" fillId="26" borderId="54" xfId="0" applyFill="1" applyBorder="1" applyAlignment="1" applyProtection="1">
      <alignment wrapText="1"/>
    </xf>
    <xf numFmtId="0" fontId="5" fillId="24" borderId="69" xfId="0" applyFont="1" applyFill="1" applyBorder="1" applyProtection="1"/>
    <xf numFmtId="0" fontId="42" fillId="26" borderId="25" xfId="0" applyFont="1" applyFill="1" applyBorder="1" applyAlignment="1" applyProtection="1">
      <alignment horizontal="center" vertical="center"/>
    </xf>
    <xf numFmtId="0" fontId="0" fillId="26" borderId="25" xfId="0" applyFill="1" applyBorder="1" applyAlignment="1" applyProtection="1">
      <alignment vertical="top" wrapText="1"/>
    </xf>
    <xf numFmtId="0" fontId="44" fillId="26" borderId="25" xfId="0" applyFont="1" applyFill="1" applyBorder="1" applyAlignment="1" applyProtection="1">
      <alignment vertical="top" wrapText="1"/>
    </xf>
    <xf numFmtId="0" fontId="2" fillId="24" borderId="71" xfId="0" applyFont="1" applyFill="1" applyBorder="1" applyAlignment="1" applyProtection="1">
      <alignment vertical="center"/>
    </xf>
    <xf numFmtId="0" fontId="2" fillId="24" borderId="27" xfId="0" applyFont="1" applyFill="1" applyBorder="1" applyAlignment="1" applyProtection="1">
      <alignment vertical="top" wrapText="1"/>
      <protection locked="0"/>
    </xf>
    <xf numFmtId="0" fontId="2" fillId="24" borderId="11" xfId="0" applyFont="1" applyFill="1" applyBorder="1" applyAlignment="1" applyProtection="1">
      <alignment vertical="top" wrapText="1"/>
      <protection locked="0"/>
    </xf>
    <xf numFmtId="0" fontId="2" fillId="24" borderId="35" xfId="0" applyFont="1" applyFill="1" applyBorder="1" applyAlignment="1" applyProtection="1">
      <alignment vertical="top" wrapText="1"/>
      <protection locked="0"/>
    </xf>
    <xf numFmtId="0" fontId="2" fillId="24" borderId="61" xfId="0" applyFont="1" applyFill="1" applyBorder="1" applyAlignment="1" applyProtection="1">
      <alignment vertical="top" wrapText="1"/>
      <protection locked="0"/>
    </xf>
    <xf numFmtId="0" fontId="2" fillId="24" borderId="69" xfId="0" applyFont="1" applyFill="1" applyBorder="1" applyAlignment="1" applyProtection="1">
      <alignment vertical="top" wrapText="1"/>
      <protection locked="0"/>
    </xf>
    <xf numFmtId="0" fontId="2" fillId="24" borderId="70" xfId="0" applyFont="1" applyFill="1" applyBorder="1" applyAlignment="1" applyProtection="1">
      <alignment vertical="top" wrapText="1"/>
      <protection locked="0"/>
    </xf>
    <xf numFmtId="0" fontId="2" fillId="24" borderId="0" xfId="0" applyFont="1" applyFill="1" applyBorder="1" applyAlignment="1" applyProtection="1">
      <alignment vertical="top" wrapText="1"/>
      <protection locked="0"/>
    </xf>
    <xf numFmtId="0" fontId="35" fillId="26" borderId="72" xfId="0" applyFont="1" applyFill="1" applyBorder="1" applyProtection="1"/>
    <xf numFmtId="0" fontId="35" fillId="26" borderId="72" xfId="0" applyFont="1" applyFill="1" applyBorder="1" applyAlignment="1" applyProtection="1"/>
    <xf numFmtId="0" fontId="6" fillId="27" borderId="25" xfId="0" applyFont="1" applyFill="1" applyBorder="1" applyAlignment="1" applyProtection="1">
      <alignment horizontal="center" vertical="center" wrapText="1"/>
    </xf>
    <xf numFmtId="1" fontId="52" fillId="30" borderId="25" xfId="0" applyNumberFormat="1" applyFont="1" applyFill="1" applyBorder="1" applyAlignment="1" applyProtection="1">
      <alignment horizontal="center" vertical="top"/>
    </xf>
    <xf numFmtId="0" fontId="2" fillId="30" borderId="32" xfId="0" applyFont="1" applyFill="1" applyBorder="1" applyAlignment="1" applyProtection="1">
      <alignment horizontal="center" vertical="center" wrapText="1"/>
    </xf>
    <xf numFmtId="0" fontId="2" fillId="31" borderId="32" xfId="0" applyFont="1" applyFill="1" applyBorder="1" applyAlignment="1" applyProtection="1">
      <alignment horizontal="center" vertical="center"/>
    </xf>
    <xf numFmtId="3" fontId="2" fillId="26" borderId="25" xfId="0" applyNumberFormat="1" applyFont="1" applyFill="1" applyBorder="1" applyAlignment="1" applyProtection="1">
      <alignment horizontal="center" vertical="center"/>
    </xf>
    <xf numFmtId="3" fontId="2" fillId="26" borderId="31" xfId="0" applyNumberFormat="1" applyFont="1" applyFill="1" applyBorder="1" applyAlignment="1" applyProtection="1">
      <alignment horizontal="center" vertical="center"/>
    </xf>
    <xf numFmtId="1" fontId="52" fillId="26" borderId="25" xfId="0" applyNumberFormat="1" applyFont="1" applyFill="1" applyBorder="1" applyAlignment="1" applyProtection="1">
      <alignment horizontal="center" vertical="top"/>
    </xf>
    <xf numFmtId="0" fontId="44" fillId="0" borderId="24" xfId="0" applyFont="1" applyBorder="1" applyAlignment="1" applyProtection="1">
      <alignment vertical="top" wrapText="1"/>
    </xf>
    <xf numFmtId="0" fontId="42" fillId="25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right" vertical="center" wrapText="1" indent="1"/>
    </xf>
    <xf numFmtId="0" fontId="5" fillId="24" borderId="25" xfId="0" applyFont="1" applyFill="1" applyBorder="1" applyAlignment="1" applyProtection="1">
      <alignment horizontal="right" vertical="center" wrapText="1" indent="1"/>
    </xf>
    <xf numFmtId="0" fontId="2" fillId="24" borderId="25" xfId="0" applyFont="1" applyFill="1" applyBorder="1" applyAlignment="1" applyProtection="1">
      <alignment horizontal="right" vertical="center" wrapText="1" indent="1"/>
    </xf>
    <xf numFmtId="0" fontId="5" fillId="24" borderId="31" xfId="0" applyFont="1" applyFill="1" applyBorder="1" applyAlignment="1" applyProtection="1">
      <alignment horizontal="center" vertical="center" wrapText="1"/>
    </xf>
    <xf numFmtId="0" fontId="2" fillId="24" borderId="31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54" fillId="26" borderId="24" xfId="0" applyFont="1" applyFill="1" applyBorder="1" applyAlignment="1" applyProtection="1">
      <alignment horizontal="center" vertical="center" wrapText="1"/>
    </xf>
    <xf numFmtId="0" fontId="55" fillId="26" borderId="24" xfId="0" applyFont="1" applyFill="1" applyBorder="1" applyAlignment="1" applyProtection="1">
      <alignment horizontal="right"/>
    </xf>
    <xf numFmtId="0" fontId="0" fillId="0" borderId="0" xfId="0" applyBorder="1" applyAlignment="1">
      <alignment wrapText="1"/>
    </xf>
    <xf numFmtId="0" fontId="0" fillId="26" borderId="0" xfId="0" applyFill="1" applyBorder="1" applyAlignment="1"/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26" borderId="0" xfId="0" applyFont="1" applyFill="1" applyBorder="1" applyAlignment="1" applyProtection="1">
      <alignment horizontal="center" vertical="center" wrapText="1"/>
    </xf>
    <xf numFmtId="0" fontId="0" fillId="26" borderId="0" xfId="0" applyFill="1" applyBorder="1" applyAlignment="1">
      <alignment horizontal="center" vertical="center" wrapText="1"/>
    </xf>
    <xf numFmtId="0" fontId="6" fillId="26" borderId="0" xfId="0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49" fillId="24" borderId="0" xfId="0" applyFont="1" applyFill="1" applyBorder="1" applyAlignment="1" applyProtection="1">
      <alignment vertical="top" wrapText="1"/>
    </xf>
    <xf numFmtId="0" fontId="6" fillId="28" borderId="25" xfId="0" applyFont="1" applyFill="1" applyBorder="1" applyAlignment="1" applyProtection="1">
      <alignment horizontal="center" vertical="center" wrapText="1"/>
    </xf>
    <xf numFmtId="0" fontId="6" fillId="28" borderId="31" xfId="0" applyFont="1" applyFill="1" applyBorder="1" applyAlignment="1" applyProtection="1">
      <alignment horizontal="center" vertical="center" wrapText="1"/>
    </xf>
    <xf numFmtId="0" fontId="0" fillId="26" borderId="0" xfId="0" applyFill="1" applyBorder="1" applyAlignment="1"/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26" borderId="0" xfId="0" applyFill="1" applyBorder="1" applyAlignment="1">
      <alignment horizontal="center" vertical="center" wrapText="1"/>
    </xf>
    <xf numFmtId="0" fontId="6" fillId="26" borderId="0" xfId="0" applyFont="1" applyFill="1" applyBorder="1" applyAlignment="1" applyProtection="1">
      <alignment horizontal="center" vertical="center" wrapText="1"/>
    </xf>
    <xf numFmtId="0" fontId="30" fillId="26" borderId="0" xfId="0" applyFont="1" applyFill="1" applyBorder="1" applyAlignment="1" applyProtection="1">
      <alignment horizontal="left" vertical="top" wrapText="1"/>
    </xf>
    <xf numFmtId="0" fontId="6" fillId="26" borderId="0" xfId="0" applyFont="1" applyFill="1" applyBorder="1" applyAlignment="1" applyProtection="1">
      <alignment horizontal="left" vertical="top"/>
    </xf>
    <xf numFmtId="0" fontId="2" fillId="26" borderId="69" xfId="0" applyFont="1" applyFill="1" applyBorder="1" applyProtection="1"/>
    <xf numFmtId="3" fontId="5" fillId="0" borderId="32" xfId="0" applyNumberFormat="1" applyFont="1" applyBorder="1" applyAlignment="1" applyProtection="1">
      <alignment horizontal="center" vertical="center" wrapText="1"/>
    </xf>
    <xf numFmtId="3" fontId="5" fillId="0" borderId="25" xfId="0" applyNumberFormat="1" applyFont="1" applyBorder="1" applyAlignment="1" applyProtection="1">
      <alignment horizontal="center" vertical="center" wrapText="1"/>
    </xf>
    <xf numFmtId="3" fontId="5" fillId="0" borderId="31" xfId="0" applyNumberFormat="1" applyFont="1" applyBorder="1" applyAlignment="1" applyProtection="1">
      <alignment horizontal="center" vertical="center" wrapText="1"/>
    </xf>
    <xf numFmtId="0" fontId="2" fillId="26" borderId="0" xfId="0" applyFont="1" applyFill="1" applyBorder="1" applyAlignment="1" applyProtection="1">
      <alignment horizontal="left" vertical="top" wrapText="1"/>
    </xf>
    <xf numFmtId="0" fontId="6" fillId="28" borderId="32" xfId="0" applyFont="1" applyFill="1" applyBorder="1" applyAlignment="1" applyProtection="1">
      <alignment horizontal="center" vertical="center" wrapText="1"/>
    </xf>
    <xf numFmtId="3" fontId="35" fillId="33" borderId="32" xfId="0" applyNumberFormat="1" applyFont="1" applyFill="1" applyBorder="1" applyAlignment="1" applyProtection="1">
      <alignment horizontal="center" vertical="center" wrapText="1"/>
    </xf>
    <xf numFmtId="3" fontId="35" fillId="33" borderId="25" xfId="0" applyNumberFormat="1" applyFont="1" applyFill="1" applyBorder="1" applyAlignment="1" applyProtection="1">
      <alignment horizontal="center" vertical="center" wrapText="1"/>
    </xf>
    <xf numFmtId="3" fontId="35" fillId="33" borderId="31" xfId="0" applyNumberFormat="1" applyFont="1" applyFill="1" applyBorder="1" applyAlignment="1" applyProtection="1">
      <alignment horizontal="center" vertical="center" wrapText="1"/>
    </xf>
    <xf numFmtId="3" fontId="2" fillId="29" borderId="32" xfId="0" applyNumberFormat="1" applyFont="1" applyFill="1" applyBorder="1" applyAlignment="1" applyProtection="1">
      <alignment horizontal="center" vertical="center" wrapText="1"/>
    </xf>
    <xf numFmtId="3" fontId="2" fillId="29" borderId="25" xfId="0" applyNumberFormat="1" applyFont="1" applyFill="1" applyBorder="1" applyAlignment="1" applyProtection="1">
      <alignment horizontal="center" vertical="center" wrapText="1"/>
    </xf>
    <xf numFmtId="3" fontId="2" fillId="29" borderId="31" xfId="0" applyNumberFormat="1" applyFont="1" applyFill="1" applyBorder="1" applyAlignment="1" applyProtection="1">
      <alignment horizontal="center" vertical="center" wrapText="1"/>
    </xf>
    <xf numFmtId="0" fontId="2" fillId="29" borderId="29" xfId="0" applyFont="1" applyFill="1" applyBorder="1" applyAlignment="1" applyProtection="1">
      <alignment horizontal="left" vertical="center" wrapText="1"/>
    </xf>
    <xf numFmtId="0" fontId="35" fillId="33" borderId="29" xfId="0" applyFont="1" applyFill="1" applyBorder="1" applyAlignment="1" applyProtection="1">
      <alignment horizontal="left" vertical="center" wrapText="1"/>
    </xf>
    <xf numFmtId="0" fontId="59" fillId="33" borderId="31" xfId="0" applyFont="1" applyFill="1" applyBorder="1" applyAlignment="1" applyProtection="1">
      <alignment horizontal="left" vertical="center" wrapText="1"/>
    </xf>
    <xf numFmtId="3" fontId="59" fillId="33" borderId="25" xfId="0" applyNumberFormat="1" applyFont="1" applyFill="1" applyBorder="1" applyAlignment="1" applyProtection="1">
      <alignment horizontal="center" vertical="center"/>
    </xf>
    <xf numFmtId="3" fontId="59" fillId="33" borderId="31" xfId="0" applyNumberFormat="1" applyFont="1" applyFill="1" applyBorder="1" applyAlignment="1" applyProtection="1">
      <alignment horizontal="center" vertical="center"/>
    </xf>
    <xf numFmtId="165" fontId="59" fillId="33" borderId="25" xfId="0" applyNumberFormat="1" applyFont="1" applyFill="1" applyBorder="1" applyAlignment="1" applyProtection="1">
      <alignment horizontal="center" vertical="center"/>
      <protection hidden="1"/>
    </xf>
    <xf numFmtId="165" fontId="59" fillId="33" borderId="28" xfId="0" applyNumberFormat="1" applyFont="1" applyFill="1" applyBorder="1" applyAlignment="1" applyProtection="1">
      <alignment horizontal="center" vertical="center"/>
      <protection hidden="1"/>
    </xf>
    <xf numFmtId="49" fontId="6" fillId="27" borderId="25" xfId="0" applyNumberFormat="1" applyFont="1" applyFill="1" applyBorder="1" applyAlignment="1">
      <alignment horizontal="center" vertical="center" wrapText="1" shrinkToFit="1"/>
    </xf>
    <xf numFmtId="49" fontId="6" fillId="27" borderId="31" xfId="0" applyNumberFormat="1" applyFont="1" applyFill="1" applyBorder="1" applyAlignment="1">
      <alignment horizontal="center" vertical="center" wrapText="1" shrinkToFit="1"/>
    </xf>
    <xf numFmtId="0" fontId="35" fillId="33" borderId="30" xfId="46" applyFont="1" applyFill="1" applyBorder="1" applyAlignment="1" applyProtection="1">
      <alignment horizontal="left" vertical="center" wrapText="1"/>
    </xf>
    <xf numFmtId="165" fontId="35" fillId="33" borderId="32" xfId="46" applyNumberFormat="1" applyFont="1" applyFill="1" applyBorder="1" applyAlignment="1" applyProtection="1">
      <alignment horizontal="center" vertical="top" wrapText="1"/>
    </xf>
    <xf numFmtId="3" fontId="35" fillId="33" borderId="25" xfId="46" applyNumberFormat="1" applyFont="1" applyFill="1" applyBorder="1" applyAlignment="1" applyProtection="1">
      <alignment horizontal="center" vertical="center"/>
    </xf>
    <xf numFmtId="3" fontId="35" fillId="33" borderId="31" xfId="46" applyNumberFormat="1" applyFont="1" applyFill="1" applyBorder="1" applyAlignment="1" applyProtection="1">
      <alignment horizontal="center" vertical="center"/>
    </xf>
    <xf numFmtId="0" fontId="2" fillId="29" borderId="30" xfId="0" applyFont="1" applyFill="1" applyBorder="1" applyAlignment="1" applyProtection="1">
      <alignment horizontal="left" vertical="center" wrapText="1"/>
    </xf>
    <xf numFmtId="165" fontId="2" fillId="29" borderId="32" xfId="46" applyNumberFormat="1" applyFont="1" applyFill="1" applyBorder="1" applyAlignment="1" applyProtection="1">
      <alignment horizontal="center" vertical="top" wrapText="1"/>
    </xf>
    <xf numFmtId="3" fontId="2" fillId="29" borderId="25" xfId="46" applyNumberFormat="1" applyFont="1" applyFill="1" applyBorder="1" applyAlignment="1" applyProtection="1">
      <alignment horizontal="center" vertical="center"/>
    </xf>
    <xf numFmtId="3" fontId="2" fillId="29" borderId="31" xfId="46" applyNumberFormat="1" applyFont="1" applyFill="1" applyBorder="1" applyAlignment="1" applyProtection="1">
      <alignment horizontal="center" vertical="center"/>
    </xf>
    <xf numFmtId="0" fontId="2" fillId="29" borderId="31" xfId="0" quotePrefix="1" applyFont="1" applyFill="1" applyBorder="1" applyAlignment="1" applyProtection="1">
      <alignment horizontal="center" vertical="center"/>
    </xf>
    <xf numFmtId="0" fontId="59" fillId="33" borderId="31" xfId="0" quotePrefix="1" applyFont="1" applyFill="1" applyBorder="1" applyAlignment="1" applyProtection="1">
      <alignment horizontal="center" vertical="center"/>
    </xf>
    <xf numFmtId="165" fontId="2" fillId="29" borderId="25" xfId="0" applyNumberFormat="1" applyFont="1" applyFill="1" applyBorder="1" applyAlignment="1" applyProtection="1">
      <alignment horizontal="right" vertical="center"/>
      <protection hidden="1"/>
    </xf>
    <xf numFmtId="165" fontId="59" fillId="33" borderId="25" xfId="0" applyNumberFormat="1" applyFont="1" applyFill="1" applyBorder="1" applyAlignment="1" applyProtection="1">
      <alignment horizontal="right" vertical="center"/>
      <protection hidden="1"/>
    </xf>
    <xf numFmtId="165" fontId="2" fillId="24" borderId="25" xfId="0" applyNumberFormat="1" applyFont="1" applyFill="1" applyBorder="1" applyAlignment="1">
      <alignment horizontal="right" vertical="center" wrapText="1"/>
    </xf>
    <xf numFmtId="165" fontId="2" fillId="24" borderId="28" xfId="0" applyNumberFormat="1" applyFont="1" applyFill="1" applyBorder="1" applyAlignment="1" applyProtection="1">
      <alignment horizontal="right" vertical="center"/>
    </xf>
    <xf numFmtId="165" fontId="2" fillId="0" borderId="31" xfId="0" applyNumberFormat="1" applyFont="1" applyFill="1" applyBorder="1" applyAlignment="1" applyProtection="1">
      <alignment horizontal="right" vertical="center"/>
    </xf>
    <xf numFmtId="165" fontId="2" fillId="29" borderId="31" xfId="0" applyNumberFormat="1" applyFont="1" applyFill="1" applyBorder="1" applyAlignment="1" applyProtection="1">
      <alignment horizontal="right" vertical="center"/>
      <protection hidden="1"/>
    </xf>
    <xf numFmtId="165" fontId="59" fillId="33" borderId="31" xfId="0" applyNumberFormat="1" applyFont="1" applyFill="1" applyBorder="1" applyAlignment="1" applyProtection="1">
      <alignment horizontal="right" vertical="center"/>
      <protection hidden="1"/>
    </xf>
    <xf numFmtId="167" fontId="2" fillId="28" borderId="31" xfId="0" applyNumberFormat="1" applyFont="1" applyFill="1" applyBorder="1" applyAlignment="1" applyProtection="1">
      <alignment horizontal="center" vertical="center"/>
    </xf>
    <xf numFmtId="0" fontId="6" fillId="28" borderId="25" xfId="0" applyFont="1" applyFill="1" applyBorder="1" applyAlignment="1" applyProtection="1">
      <alignment horizontal="center" vertical="center"/>
    </xf>
    <xf numFmtId="0" fontId="6" fillId="28" borderId="31" xfId="0" applyFont="1" applyFill="1" applyBorder="1" applyAlignment="1" applyProtection="1">
      <alignment horizontal="center" vertical="center"/>
    </xf>
    <xf numFmtId="0" fontId="6" fillId="32" borderId="25" xfId="0" applyFont="1" applyFill="1" applyBorder="1" applyAlignment="1" applyProtection="1">
      <alignment horizontal="center" vertical="center"/>
    </xf>
    <xf numFmtId="0" fontId="6" fillId="32" borderId="28" xfId="0" applyFont="1" applyFill="1" applyBorder="1" applyAlignment="1" applyProtection="1">
      <alignment horizontal="center" vertical="center"/>
    </xf>
    <xf numFmtId="3" fontId="2" fillId="32" borderId="31" xfId="0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Fill="1" applyBorder="1" applyAlignment="1" applyProtection="1">
      <alignment horizontal="right"/>
    </xf>
    <xf numFmtId="0" fontId="55" fillId="0" borderId="0" xfId="0" applyFont="1" applyFill="1" applyBorder="1" applyAlignment="1" applyProtection="1">
      <alignment horizontal="left" vertical="top" wrapText="1"/>
    </xf>
    <xf numFmtId="1" fontId="55" fillId="0" borderId="0" xfId="0" applyNumberFormat="1" applyFont="1" applyFill="1" applyBorder="1" applyAlignment="1" applyProtection="1">
      <alignment horizontal="center" vertical="top"/>
    </xf>
    <xf numFmtId="9" fontId="59" fillId="33" borderId="25" xfId="0" applyNumberFormat="1" applyFont="1" applyFill="1" applyBorder="1" applyAlignment="1" applyProtection="1">
      <alignment horizontal="center" vertical="center"/>
    </xf>
    <xf numFmtId="9" fontId="59" fillId="33" borderId="31" xfId="0" applyNumberFormat="1" applyFont="1" applyFill="1" applyBorder="1" applyAlignment="1" applyProtection="1">
      <alignment horizontal="center" vertical="center"/>
    </xf>
    <xf numFmtId="0" fontId="60" fillId="0" borderId="24" xfId="0" applyFont="1" applyFill="1" applyBorder="1" applyAlignment="1">
      <alignment horizontal="center" wrapText="1"/>
    </xf>
    <xf numFmtId="0" fontId="60" fillId="0" borderId="25" xfId="0" applyFont="1" applyFill="1" applyBorder="1" applyAlignment="1">
      <alignment horizontal="center" wrapText="1"/>
    </xf>
    <xf numFmtId="167" fontId="61" fillId="0" borderId="24" xfId="0" applyNumberFormat="1" applyFont="1" applyFill="1" applyBorder="1" applyAlignment="1">
      <alignment horizontal="right"/>
    </xf>
    <xf numFmtId="0" fontId="61" fillId="0" borderId="25" xfId="0" applyFont="1" applyFill="1" applyBorder="1" applyAlignment="1">
      <alignment horizontal="right"/>
    </xf>
    <xf numFmtId="167" fontId="2" fillId="29" borderId="31" xfId="0" applyNumberFormat="1" applyFont="1" applyFill="1" applyBorder="1" applyAlignment="1" applyProtection="1">
      <alignment horizontal="center" vertical="center"/>
    </xf>
    <xf numFmtId="167" fontId="59" fillId="33" borderId="3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49" fillId="24" borderId="0" xfId="0" applyFont="1" applyFill="1" applyBorder="1" applyAlignment="1" applyProtection="1">
      <alignment vertical="top" wrapText="1"/>
    </xf>
    <xf numFmtId="0" fontId="6" fillId="28" borderId="25" xfId="0" applyFont="1" applyFill="1" applyBorder="1" applyAlignment="1" applyProtection="1">
      <alignment horizontal="center" vertical="center" wrapText="1"/>
    </xf>
    <xf numFmtId="0" fontId="0" fillId="26" borderId="0" xfId="0" applyFill="1" applyBorder="1" applyAlignment="1"/>
    <xf numFmtId="0" fontId="2" fillId="26" borderId="0" xfId="0" applyFont="1" applyFill="1" applyBorder="1" applyAlignment="1" applyProtection="1">
      <alignment horizontal="left" vertical="top" wrapText="1"/>
    </xf>
    <xf numFmtId="0" fontId="0" fillId="0" borderId="25" xfId="0" applyBorder="1" applyAlignment="1">
      <alignment vertical="center" wrapText="1"/>
    </xf>
    <xf numFmtId="0" fontId="6" fillId="26" borderId="0" xfId="0" applyFont="1" applyFill="1" applyBorder="1" applyAlignment="1" applyProtection="1">
      <alignment horizontal="center" vertical="center" wrapText="1"/>
    </xf>
    <xf numFmtId="0" fontId="0" fillId="26" borderId="0" xfId="0" applyFill="1" applyBorder="1" applyAlignment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26" borderId="0" xfId="0" applyFont="1" applyFill="1" applyBorder="1" applyAlignment="1" applyProtection="1">
      <alignment horizontal="left" vertical="top"/>
    </xf>
    <xf numFmtId="3" fontId="2" fillId="34" borderId="31" xfId="0" applyNumberFormat="1" applyFont="1" applyFill="1" applyBorder="1" applyAlignment="1" applyProtection="1">
      <alignment horizontal="center" vertical="center"/>
    </xf>
    <xf numFmtId="0" fontId="57" fillId="26" borderId="60" xfId="0" applyFont="1" applyFill="1" applyBorder="1" applyAlignment="1" applyProtection="1">
      <alignment vertical="center"/>
    </xf>
    <xf numFmtId="0" fontId="61" fillId="0" borderId="25" xfId="0" applyFont="1" applyFill="1" applyBorder="1" applyAlignment="1">
      <alignment horizontal="center" vertical="center"/>
    </xf>
    <xf numFmtId="0" fontId="61" fillId="0" borderId="25" xfId="0" applyFont="1" applyFill="1" applyBorder="1" applyAlignment="1">
      <alignment horizontal="center"/>
    </xf>
    <xf numFmtId="1" fontId="61" fillId="0" borderId="25" xfId="0" applyNumberFormat="1" applyFont="1" applyFill="1" applyBorder="1" applyAlignment="1">
      <alignment horizontal="center"/>
    </xf>
    <xf numFmtId="0" fontId="52" fillId="24" borderId="0" xfId="0" applyFont="1" applyFill="1" applyBorder="1" applyAlignment="1">
      <alignment horizontal="left"/>
    </xf>
    <xf numFmtId="0" fontId="61" fillId="24" borderId="0" xfId="0" applyFont="1" applyFill="1" applyBorder="1" applyAlignment="1">
      <alignment horizontal="right" vertical="center"/>
    </xf>
    <xf numFmtId="0" fontId="61" fillId="24" borderId="0" xfId="0" applyFont="1" applyFill="1" applyBorder="1" applyAlignment="1">
      <alignment horizontal="right"/>
    </xf>
    <xf numFmtId="0" fontId="37" fillId="24" borderId="0" xfId="0" applyFont="1" applyFill="1" applyBorder="1" applyAlignment="1">
      <alignment horizontal="right"/>
    </xf>
    <xf numFmtId="0" fontId="61" fillId="24" borderId="25" xfId="0" applyFont="1" applyFill="1" applyBorder="1" applyAlignment="1">
      <alignment horizontal="center"/>
    </xf>
    <xf numFmtId="0" fontId="61" fillId="24" borderId="25" xfId="0" applyFont="1" applyFill="1" applyBorder="1" applyAlignment="1">
      <alignment horizontal="center" vertical="center"/>
    </xf>
    <xf numFmtId="0" fontId="55" fillId="24" borderId="25" xfId="0" applyFont="1" applyFill="1" applyBorder="1" applyAlignment="1">
      <alignment horizontal="right"/>
    </xf>
    <xf numFmtId="1" fontId="61" fillId="24" borderId="25" xfId="0" applyNumberFormat="1" applyFont="1" applyFill="1" applyBorder="1" applyAlignment="1">
      <alignment horizontal="center" vertical="center"/>
    </xf>
    <xf numFmtId="1" fontId="61" fillId="24" borderId="25" xfId="0" applyNumberFormat="1" applyFont="1" applyFill="1" applyBorder="1" applyAlignment="1">
      <alignment horizontal="center"/>
    </xf>
    <xf numFmtId="0" fontId="37" fillId="26" borderId="25" xfId="0" applyFont="1" applyFill="1" applyBorder="1" applyAlignment="1" applyProtection="1">
      <alignment horizontal="right"/>
    </xf>
    <xf numFmtId="0" fontId="40" fillId="24" borderId="25" xfId="0" applyFont="1" applyFill="1" applyBorder="1" applyAlignment="1" applyProtection="1">
      <alignment horizontal="center"/>
    </xf>
    <xf numFmtId="0" fontId="61" fillId="34" borderId="25" xfId="0" applyFont="1" applyFill="1" applyBorder="1" applyAlignment="1">
      <alignment horizontal="center" vertical="center"/>
    </xf>
    <xf numFmtId="0" fontId="61" fillId="34" borderId="25" xfId="0" applyFont="1" applyFill="1" applyBorder="1" applyAlignment="1">
      <alignment horizontal="center"/>
    </xf>
    <xf numFmtId="0" fontId="55" fillId="34" borderId="25" xfId="0" applyFont="1" applyFill="1" applyBorder="1" applyAlignment="1">
      <alignment horizontal="right"/>
    </xf>
    <xf numFmtId="0" fontId="37" fillId="26" borderId="69" xfId="0" applyFont="1" applyFill="1" applyBorder="1" applyAlignment="1" applyProtection="1">
      <alignment horizontal="right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49" fillId="24" borderId="0" xfId="0" applyFont="1" applyFill="1" applyBorder="1" applyAlignment="1" applyProtection="1">
      <alignment vertical="top" wrapText="1"/>
    </xf>
    <xf numFmtId="0" fontId="0" fillId="26" borderId="0" xfId="0" applyFill="1" applyBorder="1" applyAlignment="1"/>
    <xf numFmtId="0" fontId="2" fillId="26" borderId="0" xfId="0" applyFont="1" applyFill="1" applyBorder="1" applyAlignment="1" applyProtection="1">
      <alignment horizontal="left" vertical="top" wrapText="1"/>
    </xf>
    <xf numFmtId="0" fontId="0" fillId="0" borderId="25" xfId="0" applyBorder="1" applyAlignment="1">
      <alignment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0" fillId="26" borderId="0" xfId="0" applyFill="1" applyBorder="1" applyAlignment="1">
      <alignment horizontal="center" vertical="center" wrapText="1"/>
    </xf>
    <xf numFmtId="0" fontId="6" fillId="26" borderId="0" xfId="0" applyFont="1" applyFill="1" applyBorder="1" applyAlignment="1" applyProtection="1">
      <alignment horizontal="center" vertical="center" wrapText="1"/>
    </xf>
    <xf numFmtId="0" fontId="6" fillId="26" borderId="0" xfId="0" applyFont="1" applyFill="1" applyBorder="1" applyAlignment="1" applyProtection="1">
      <alignment horizontal="left" vertical="top"/>
    </xf>
    <xf numFmtId="0" fontId="61" fillId="24" borderId="25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/>
    </xf>
    <xf numFmtId="0" fontId="61" fillId="0" borderId="0" xfId="0" applyFont="1" applyFill="1" applyBorder="1" applyAlignment="1">
      <alignment horizontal="right" vertical="center"/>
    </xf>
    <xf numFmtId="0" fontId="61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61" fillId="0" borderId="24" xfId="0" applyFont="1" applyFill="1" applyBorder="1" applyAlignment="1">
      <alignment horizontal="center"/>
    </xf>
    <xf numFmtId="0" fontId="37" fillId="0" borderId="25" xfId="0" applyFont="1" applyFill="1" applyBorder="1" applyAlignment="1">
      <alignment horizontal="center"/>
    </xf>
    <xf numFmtId="0" fontId="37" fillId="0" borderId="25" xfId="0" applyFont="1" applyFill="1" applyBorder="1" applyAlignment="1">
      <alignment horizontal="right"/>
    </xf>
    <xf numFmtId="0" fontId="57" fillId="0" borderId="25" xfId="0" applyFont="1" applyFill="1" applyBorder="1" applyAlignment="1">
      <alignment horizontal="center" vertical="center"/>
    </xf>
    <xf numFmtId="0" fontId="57" fillId="0" borderId="25" xfId="0" applyFont="1" applyFill="1" applyBorder="1" applyAlignment="1">
      <alignment horizontal="center"/>
    </xf>
    <xf numFmtId="0" fontId="57" fillId="26" borderId="25" xfId="0" applyFont="1" applyFill="1" applyBorder="1" applyAlignment="1" applyProtection="1">
      <alignment vertical="center"/>
    </xf>
    <xf numFmtId="0" fontId="57" fillId="26" borderId="25" xfId="0" applyFont="1" applyFill="1" applyBorder="1" applyAlignment="1" applyProtection="1">
      <alignment horizontal="right" vertical="center"/>
    </xf>
    <xf numFmtId="0" fontId="61" fillId="26" borderId="0" xfId="0" applyFont="1" applyFill="1" applyBorder="1" applyAlignment="1">
      <alignment horizontal="left"/>
    </xf>
    <xf numFmtId="0" fontId="61" fillId="26" borderId="0" xfId="0" applyFont="1" applyFill="1" applyBorder="1" applyAlignment="1">
      <alignment horizontal="right" vertical="center"/>
    </xf>
    <xf numFmtId="0" fontId="61" fillId="26" borderId="0" xfId="0" applyFont="1" applyFill="1" applyBorder="1" applyAlignment="1">
      <alignment horizontal="right"/>
    </xf>
    <xf numFmtId="0" fontId="37" fillId="26" borderId="0" xfId="0" applyFont="1" applyFill="1" applyBorder="1" applyAlignment="1">
      <alignment horizontal="right"/>
    </xf>
    <xf numFmtId="0" fontId="57" fillId="26" borderId="25" xfId="0" applyFont="1" applyFill="1" applyBorder="1" applyAlignment="1" applyProtection="1"/>
    <xf numFmtId="0" fontId="57" fillId="26" borderId="25" xfId="0" applyFont="1" applyFill="1" applyBorder="1" applyAlignment="1" applyProtection="1">
      <alignment horizontal="right"/>
    </xf>
    <xf numFmtId="0" fontId="57" fillId="35" borderId="25" xfId="0" applyFont="1" applyFill="1" applyBorder="1" applyAlignment="1" applyProtection="1">
      <alignment vertical="center"/>
    </xf>
    <xf numFmtId="0" fontId="37" fillId="35" borderId="25" xfId="0" applyFont="1" applyFill="1" applyBorder="1" applyAlignment="1">
      <alignment horizontal="center"/>
    </xf>
    <xf numFmtId="3" fontId="37" fillId="35" borderId="25" xfId="0" applyNumberFormat="1" applyFont="1" applyFill="1" applyBorder="1" applyAlignment="1">
      <alignment horizontal="center"/>
    </xf>
    <xf numFmtId="3" fontId="61" fillId="0" borderId="25" xfId="0" applyNumberFormat="1" applyFont="1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49" fillId="24" borderId="0" xfId="0" applyFont="1" applyFill="1" applyBorder="1" applyAlignment="1" applyProtection="1">
      <alignment vertical="top" wrapText="1"/>
    </xf>
    <xf numFmtId="0" fontId="0" fillId="26" borderId="0" xfId="0" applyFill="1" applyBorder="1" applyAlignment="1">
      <alignment horizontal="center" vertical="center" wrapText="1"/>
    </xf>
    <xf numFmtId="0" fontId="6" fillId="26" borderId="0" xfId="0" applyFont="1" applyFill="1" applyBorder="1" applyAlignment="1" applyProtection="1">
      <alignment horizontal="left" vertical="top"/>
    </xf>
    <xf numFmtId="0" fontId="6" fillId="26" borderId="0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25" xfId="0" applyFont="1" applyFill="1" applyBorder="1" applyAlignment="1" applyProtection="1">
      <alignment horizontal="center" vertical="center" wrapText="1"/>
    </xf>
    <xf numFmtId="3" fontId="2" fillId="36" borderId="25" xfId="0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37" fillId="26" borderId="25" xfId="0" applyFont="1" applyFill="1" applyBorder="1" applyAlignment="1" applyProtection="1">
      <alignment horizontal="center"/>
    </xf>
    <xf numFmtId="0" fontId="61" fillId="26" borderId="0" xfId="0" applyFont="1" applyFill="1" applyBorder="1" applyAlignment="1">
      <alignment horizontal="left" vertical="center"/>
    </xf>
    <xf numFmtId="3" fontId="61" fillId="0" borderId="25" xfId="0" applyNumberFormat="1" applyFont="1" applyFill="1" applyBorder="1" applyAlignment="1">
      <alignment horizontal="center" vertical="center"/>
    </xf>
    <xf numFmtId="3" fontId="37" fillId="0" borderId="25" xfId="0" applyNumberFormat="1" applyFont="1" applyFill="1" applyBorder="1" applyAlignment="1">
      <alignment horizontal="center"/>
    </xf>
    <xf numFmtId="0" fontId="61" fillId="37" borderId="25" xfId="0" applyFont="1" applyFill="1" applyBorder="1" applyAlignment="1">
      <alignment horizontal="center" vertical="center"/>
    </xf>
    <xf numFmtId="0" fontId="61" fillId="37" borderId="25" xfId="0" applyFont="1" applyFill="1" applyBorder="1" applyAlignment="1">
      <alignment horizontal="center"/>
    </xf>
    <xf numFmtId="0" fontId="37" fillId="37" borderId="25" xfId="0" applyFont="1" applyFill="1" applyBorder="1" applyAlignment="1">
      <alignment horizontal="center"/>
    </xf>
    <xf numFmtId="0" fontId="37" fillId="37" borderId="25" xfId="0" applyFont="1" applyFill="1" applyBorder="1" applyAlignment="1" applyProtection="1">
      <alignment horizontal="right"/>
    </xf>
    <xf numFmtId="0" fontId="37" fillId="37" borderId="25" xfId="0" applyFont="1" applyFill="1" applyBorder="1" applyAlignment="1">
      <alignment horizontal="right"/>
    </xf>
    <xf numFmtId="0" fontId="61" fillId="37" borderId="24" xfId="0" applyFont="1" applyFill="1" applyBorder="1" applyAlignment="1">
      <alignment horizontal="center"/>
    </xf>
    <xf numFmtId="0" fontId="57" fillId="37" borderId="25" xfId="0" applyFont="1" applyFill="1" applyBorder="1" applyAlignment="1">
      <alignment horizontal="center" vertical="center"/>
    </xf>
    <xf numFmtId="0" fontId="57" fillId="37" borderId="25" xfId="0" applyFont="1" applyFill="1" applyBorder="1" applyAlignment="1">
      <alignment horizontal="center"/>
    </xf>
    <xf numFmtId="0" fontId="57" fillId="37" borderId="25" xfId="0" applyFont="1" applyFill="1" applyBorder="1" applyAlignment="1" applyProtection="1">
      <alignment vertical="center"/>
    </xf>
    <xf numFmtId="1" fontId="37" fillId="0" borderId="25" xfId="0" applyNumberFormat="1" applyFont="1" applyFill="1" applyBorder="1" applyAlignment="1">
      <alignment horizontal="center"/>
    </xf>
    <xf numFmtId="0" fontId="34" fillId="24" borderId="0" xfId="0" applyFont="1" applyFill="1" applyBorder="1" applyAlignment="1" applyProtection="1">
      <alignment vertical="top" wrapText="1"/>
    </xf>
    <xf numFmtId="0" fontId="2" fillId="24" borderId="25" xfId="0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vertical="center" wrapText="1"/>
    </xf>
    <xf numFmtId="0" fontId="2" fillId="26" borderId="35" xfId="0" applyFont="1" applyFill="1" applyBorder="1" applyProtection="1"/>
    <xf numFmtId="0" fontId="2" fillId="26" borderId="70" xfId="0" applyFont="1" applyFill="1" applyBorder="1" applyProtection="1"/>
    <xf numFmtId="0" fontId="0" fillId="26" borderId="0" xfId="0" applyFill="1" applyBorder="1" applyAlignment="1" applyProtection="1">
      <alignment wrapText="1"/>
      <protection locked="0"/>
    </xf>
    <xf numFmtId="0" fontId="34" fillId="24" borderId="62" xfId="0" applyFont="1" applyFill="1" applyBorder="1" applyAlignment="1" applyProtection="1">
      <alignment vertical="top" wrapText="1"/>
    </xf>
    <xf numFmtId="0" fontId="2" fillId="24" borderId="62" xfId="0" applyFont="1" applyFill="1" applyBorder="1" applyAlignment="1" applyProtection="1">
      <alignment vertical="top"/>
    </xf>
    <xf numFmtId="0" fontId="6" fillId="24" borderId="62" xfId="0" applyFont="1" applyFill="1" applyBorder="1" applyAlignment="1" applyProtection="1">
      <alignment horizontal="center"/>
    </xf>
    <xf numFmtId="0" fontId="6" fillId="24" borderId="62" xfId="0" applyFont="1" applyFill="1" applyBorder="1" applyAlignment="1" applyProtection="1">
      <alignment horizontal="center" vertical="top"/>
    </xf>
    <xf numFmtId="0" fontId="6" fillId="24" borderId="63" xfId="0" applyFont="1" applyFill="1" applyBorder="1" applyAlignment="1" applyProtection="1">
      <alignment vertical="top" wrapText="1"/>
    </xf>
    <xf numFmtId="0" fontId="2" fillId="24" borderId="63" xfId="0" applyFont="1" applyFill="1" applyBorder="1" applyProtection="1"/>
    <xf numFmtId="0" fontId="6" fillId="24" borderId="63" xfId="0" applyFont="1" applyFill="1" applyBorder="1" applyAlignment="1" applyProtection="1">
      <alignment horizontal="center"/>
    </xf>
    <xf numFmtId="0" fontId="6" fillId="26" borderId="0" xfId="0" applyFont="1" applyFill="1" applyBorder="1" applyAlignment="1" applyProtection="1">
      <alignment horizontal="left" vertical="center" wrapText="1"/>
    </xf>
    <xf numFmtId="0" fontId="6" fillId="28" borderId="25" xfId="0" applyFont="1" applyFill="1" applyBorder="1" applyAlignment="1" applyProtection="1">
      <alignment horizontal="center" vertical="center" wrapText="1"/>
    </xf>
    <xf numFmtId="0" fontId="6" fillId="28" borderId="31" xfId="0" applyFont="1" applyFill="1" applyBorder="1" applyAlignment="1" applyProtection="1">
      <alignment horizontal="center" vertical="center" wrapText="1"/>
    </xf>
    <xf numFmtId="0" fontId="6" fillId="25" borderId="25" xfId="0" applyFont="1" applyFill="1" applyBorder="1" applyAlignment="1" applyProtection="1">
      <alignment horizontal="center" vertical="center" wrapText="1"/>
    </xf>
    <xf numFmtId="0" fontId="30" fillId="26" borderId="0" xfId="0" applyFont="1" applyFill="1" applyBorder="1" applyAlignment="1" applyProtection="1">
      <alignment horizontal="left" vertical="top" wrapText="1"/>
    </xf>
    <xf numFmtId="3" fontId="2" fillId="24" borderId="28" xfId="0" applyNumberFormat="1" applyFont="1" applyFill="1" applyBorder="1" applyAlignment="1" applyProtection="1">
      <alignment vertical="center"/>
    </xf>
    <xf numFmtId="0" fontId="6" fillId="25" borderId="31" xfId="0" applyFont="1" applyFill="1" applyBorder="1" applyAlignment="1" applyProtection="1">
      <alignment horizontal="center" vertical="center" wrapText="1"/>
    </xf>
    <xf numFmtId="3" fontId="2" fillId="24" borderId="31" xfId="0" applyNumberFormat="1" applyFont="1" applyFill="1" applyBorder="1" applyAlignment="1" applyProtection="1">
      <alignment vertical="center"/>
    </xf>
    <xf numFmtId="167" fontId="2" fillId="24" borderId="25" xfId="0" applyNumberFormat="1" applyFont="1" applyFill="1" applyBorder="1" applyAlignment="1" applyProtection="1">
      <alignment horizontal="center" vertical="center"/>
    </xf>
    <xf numFmtId="167" fontId="2" fillId="24" borderId="31" xfId="0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Fill="1" applyBorder="1" applyAlignment="1" applyProtection="1">
      <alignment horizontal="right" vertical="center"/>
    </xf>
    <xf numFmtId="167" fontId="40" fillId="0" borderId="0" xfId="0" applyNumberFormat="1" applyFont="1" applyFill="1" applyBorder="1" applyAlignment="1" applyProtection="1">
      <alignment horizontal="right"/>
    </xf>
    <xf numFmtId="0" fontId="59" fillId="33" borderId="31" xfId="0" applyFont="1" applyFill="1" applyBorder="1" applyAlignment="1" applyProtection="1">
      <alignment vertical="center"/>
    </xf>
    <xf numFmtId="0" fontId="59" fillId="38" borderId="31" xfId="0" applyFont="1" applyFill="1" applyBorder="1" applyAlignment="1" applyProtection="1">
      <alignment vertical="center"/>
    </xf>
    <xf numFmtId="0" fontId="2" fillId="29" borderId="31" xfId="0" applyFont="1" applyFill="1" applyBorder="1" applyAlignment="1" applyProtection="1">
      <alignment vertical="center" wrapText="1"/>
    </xf>
    <xf numFmtId="0" fontId="59" fillId="33" borderId="31" xfId="0" applyFont="1" applyFill="1" applyBorder="1" applyAlignment="1" applyProtection="1">
      <alignment vertical="center" wrapText="1"/>
    </xf>
    <xf numFmtId="0" fontId="30" fillId="26" borderId="0" xfId="0" applyFont="1" applyFill="1" applyBorder="1" applyAlignment="1" applyProtection="1">
      <alignment vertical="top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vertical="top" wrapText="1"/>
    </xf>
    <xf numFmtId="0" fontId="6" fillId="24" borderId="11" xfId="0" applyFont="1" applyFill="1" applyBorder="1" applyAlignment="1" applyProtection="1">
      <alignment vertical="top" wrapText="1"/>
    </xf>
    <xf numFmtId="0" fontId="2" fillId="24" borderId="62" xfId="0" applyFont="1" applyFill="1" applyBorder="1" applyAlignment="1" applyProtection="1">
      <alignment horizontal="left" vertical="top" wrapText="1"/>
    </xf>
    <xf numFmtId="0" fontId="2" fillId="24" borderId="0" xfId="0" applyFont="1" applyFill="1" applyBorder="1" applyAlignment="1" applyProtection="1">
      <alignment horizontal="left" vertical="top" wrapText="1"/>
    </xf>
    <xf numFmtId="0" fontId="2" fillId="24" borderId="0" xfId="0" applyFont="1" applyFill="1" applyBorder="1" applyAlignment="1" applyProtection="1">
      <alignment horizontal="left"/>
    </xf>
    <xf numFmtId="0" fontId="0" fillId="26" borderId="0" xfId="0" applyFill="1" applyBorder="1" applyAlignment="1" applyProtection="1">
      <alignment vertical="center"/>
    </xf>
    <xf numFmtId="0" fontId="2" fillId="26" borderId="0" xfId="0" applyFont="1" applyFill="1" applyBorder="1" applyAlignment="1" applyProtection="1">
      <alignment horizontal="left" vertical="center" wrapText="1"/>
    </xf>
    <xf numFmtId="167" fontId="2" fillId="26" borderId="0" xfId="0" applyNumberFormat="1" applyFont="1" applyFill="1" applyBorder="1" applyAlignment="1" applyProtection="1">
      <alignment horizontal="center" vertical="center"/>
    </xf>
    <xf numFmtId="165" fontId="2" fillId="26" borderId="0" xfId="0" applyNumberFormat="1" applyFont="1" applyFill="1" applyBorder="1" applyAlignment="1">
      <alignment horizontal="right" vertical="center" wrapText="1"/>
    </xf>
    <xf numFmtId="165" fontId="2" fillId="26" borderId="0" xfId="0" applyNumberFormat="1" applyFont="1" applyFill="1" applyBorder="1" applyAlignment="1" applyProtection="1">
      <alignment horizontal="right" vertical="center"/>
      <protection hidden="1"/>
    </xf>
    <xf numFmtId="167" fontId="59" fillId="26" borderId="0" xfId="0" applyNumberFormat="1" applyFont="1" applyFill="1" applyBorder="1" applyAlignment="1" applyProtection="1">
      <alignment horizontal="center" vertical="center"/>
    </xf>
    <xf numFmtId="165" fontId="59" fillId="26" borderId="0" xfId="0" applyNumberFormat="1" applyFont="1" applyFill="1" applyBorder="1" applyAlignment="1" applyProtection="1">
      <alignment horizontal="center" vertical="center"/>
      <protection hidden="1"/>
    </xf>
    <xf numFmtId="0" fontId="59" fillId="26" borderId="0" xfId="0" quotePrefix="1" applyFont="1" applyFill="1" applyBorder="1" applyAlignment="1" applyProtection="1">
      <alignment horizontal="center" vertical="center"/>
    </xf>
    <xf numFmtId="165" fontId="59" fillId="26" borderId="0" xfId="0" applyNumberFormat="1" applyFont="1" applyFill="1" applyBorder="1" applyAlignment="1" applyProtection="1">
      <alignment horizontal="right" vertical="center"/>
      <protection hidden="1"/>
    </xf>
    <xf numFmtId="0" fontId="6" fillId="26" borderId="0" xfId="0" applyFont="1" applyFill="1" applyBorder="1" applyAlignment="1" applyProtection="1">
      <alignment horizontal="left" vertical="top" wrapText="1"/>
      <protection locked="0"/>
    </xf>
    <xf numFmtId="0" fontId="9" fillId="26" borderId="0" xfId="0" applyFont="1" applyFill="1" applyBorder="1" applyAlignment="1" applyProtection="1">
      <alignment wrapText="1"/>
    </xf>
    <xf numFmtId="3" fontId="2" fillId="26" borderId="0" xfId="0" applyNumberFormat="1" applyFont="1" applyFill="1" applyBorder="1" applyAlignment="1" applyProtection="1">
      <alignment horizontal="center"/>
    </xf>
    <xf numFmtId="0" fontId="34" fillId="26" borderId="0" xfId="0" applyFont="1" applyFill="1" applyBorder="1" applyAlignment="1" applyProtection="1">
      <alignment horizontal="center" wrapText="1"/>
    </xf>
    <xf numFmtId="0" fontId="0" fillId="26" borderId="0" xfId="0" applyFill="1" applyBorder="1" applyAlignment="1" applyProtection="1">
      <alignment horizont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37" fillId="26" borderId="42" xfId="0" applyFont="1" applyFill="1" applyBorder="1" applyAlignment="1" applyProtection="1">
      <alignment horizontal="right"/>
    </xf>
    <xf numFmtId="0" fontId="2" fillId="26" borderId="42" xfId="0" applyFont="1" applyFill="1" applyBorder="1" applyAlignment="1" applyProtection="1">
      <alignment vertical="center"/>
    </xf>
    <xf numFmtId="0" fontId="35" fillId="26" borderId="72" xfId="0" applyFont="1" applyFill="1" applyBorder="1" applyAlignment="1" applyProtection="1">
      <alignment vertical="center"/>
    </xf>
    <xf numFmtId="0" fontId="2" fillId="26" borderId="72" xfId="0" applyFont="1" applyFill="1" applyBorder="1" applyAlignment="1" applyProtection="1"/>
    <xf numFmtId="0" fontId="37" fillId="0" borderId="62" xfId="0" applyFont="1" applyFill="1" applyBorder="1" applyAlignment="1" applyProtection="1">
      <alignment horizontal="right"/>
    </xf>
    <xf numFmtId="0" fontId="2" fillId="0" borderId="62" xfId="0" applyFont="1" applyFill="1" applyBorder="1" applyProtection="1"/>
    <xf numFmtId="0" fontId="6" fillId="26" borderId="72" xfId="0" applyFont="1" applyFill="1" applyBorder="1" applyAlignment="1" applyProtection="1">
      <alignment vertical="top"/>
    </xf>
    <xf numFmtId="164" fontId="2" fillId="26" borderId="25" xfId="0" applyNumberFormat="1" applyFont="1" applyFill="1" applyBorder="1" applyAlignment="1" applyProtection="1">
      <alignment horizontal="center" vertical="center"/>
    </xf>
    <xf numFmtId="0" fontId="2" fillId="24" borderId="62" xfId="0" applyFont="1" applyFill="1" applyBorder="1" applyAlignment="1" applyProtection="1"/>
    <xf numFmtId="0" fontId="2" fillId="24" borderId="62" xfId="0" applyFont="1" applyFill="1" applyBorder="1" applyAlignment="1" applyProtection="1">
      <alignment horizontal="left" wrapText="1"/>
    </xf>
    <xf numFmtId="0" fontId="6" fillId="24" borderId="62" xfId="0" applyFont="1" applyFill="1" applyBorder="1" applyAlignment="1" applyProtection="1">
      <alignment horizontal="center" vertical="center"/>
    </xf>
    <xf numFmtId="0" fontId="2" fillId="24" borderId="36" xfId="0" applyFont="1" applyFill="1" applyBorder="1" applyProtection="1"/>
    <xf numFmtId="0" fontId="2" fillId="26" borderId="36" xfId="0" applyFont="1" applyFill="1" applyBorder="1" applyAlignment="1" applyProtection="1">
      <alignment vertical="center"/>
    </xf>
    <xf numFmtId="0" fontId="2" fillId="26" borderId="36" xfId="0" applyFont="1" applyFill="1" applyBorder="1" applyProtection="1"/>
    <xf numFmtId="0" fontId="6" fillId="26" borderId="36" xfId="0" applyFont="1" applyFill="1" applyBorder="1" applyAlignment="1" applyProtection="1">
      <alignment horizontal="center" vertical="center"/>
    </xf>
    <xf numFmtId="0" fontId="6" fillId="24" borderId="36" xfId="0" applyFont="1" applyFill="1" applyBorder="1" applyAlignment="1" applyProtection="1">
      <alignment horizontal="left" vertical="top"/>
    </xf>
    <xf numFmtId="0" fontId="6" fillId="0" borderId="0" xfId="0" applyFont="1" applyFill="1" applyAlignment="1" applyProtection="1">
      <alignment horizontal="center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34" fillId="0" borderId="0" xfId="0" applyFont="1" applyFill="1"/>
    <xf numFmtId="0" fontId="43" fillId="24" borderId="0" xfId="0" applyFont="1" applyFill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30" fillId="24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30" fillId="0" borderId="36" xfId="0" applyFont="1" applyBorder="1" applyAlignment="1">
      <alignment horizontal="center" wrapText="1"/>
    </xf>
    <xf numFmtId="0" fontId="0" fillId="0" borderId="36" xfId="0" applyBorder="1" applyAlignment="1">
      <alignment wrapText="1"/>
    </xf>
    <xf numFmtId="0" fontId="1" fillId="2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63" fillId="24" borderId="0" xfId="0" applyFont="1" applyFill="1" applyAlignment="1">
      <alignment horizontal="center" vertical="center" wrapText="1"/>
    </xf>
    <xf numFmtId="0" fontId="2" fillId="24" borderId="0" xfId="0" applyFont="1" applyFill="1" applyBorder="1" applyAlignment="1" applyProtection="1">
      <alignment horizontal="center" vertical="center" wrapText="1"/>
    </xf>
    <xf numFmtId="0" fontId="6" fillId="24" borderId="11" xfId="0" applyFont="1" applyFill="1" applyBorder="1" applyAlignment="1" applyProtection="1">
      <alignment vertical="top" wrapText="1"/>
    </xf>
    <xf numFmtId="0" fontId="34" fillId="24" borderId="0" xfId="0" applyFont="1" applyFill="1" applyBorder="1" applyAlignment="1" applyProtection="1">
      <alignment vertical="top" wrapText="1"/>
    </xf>
    <xf numFmtId="0" fontId="34" fillId="24" borderId="69" xfId="0" applyFont="1" applyFill="1" applyBorder="1" applyAlignment="1" applyProtection="1">
      <alignment vertical="top" wrapText="1"/>
    </xf>
    <xf numFmtId="0" fontId="6" fillId="24" borderId="0" xfId="0" applyFont="1" applyFill="1" applyBorder="1" applyAlignment="1" applyProtection="1">
      <alignment vertical="top" wrapText="1"/>
    </xf>
    <xf numFmtId="0" fontId="2" fillId="24" borderId="66" xfId="0" applyFont="1" applyFill="1" applyBorder="1" applyAlignment="1" applyProtection="1">
      <alignment horizontal="center" wrapText="1"/>
    </xf>
    <xf numFmtId="0" fontId="0" fillId="0" borderId="67" xfId="0" applyBorder="1" applyAlignment="1" applyProtection="1">
      <alignment wrapText="1"/>
    </xf>
    <xf numFmtId="0" fontId="0" fillId="0" borderId="68" xfId="0" applyBorder="1" applyAlignment="1" applyProtection="1">
      <alignment wrapText="1"/>
    </xf>
    <xf numFmtId="0" fontId="6" fillId="26" borderId="0" xfId="0" applyFont="1" applyFill="1" applyBorder="1" applyAlignment="1" applyProtection="1">
      <alignment horizontal="left" vertical="center" wrapText="1"/>
    </xf>
    <xf numFmtId="0" fontId="0" fillId="26" borderId="0" xfId="0" applyFill="1" applyBorder="1" applyAlignment="1" applyProtection="1">
      <alignment horizontal="left" vertical="center" wrapText="1"/>
    </xf>
    <xf numFmtId="0" fontId="4" fillId="26" borderId="44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wrapText="1"/>
      <protection locked="0"/>
    </xf>
    <xf numFmtId="0" fontId="33" fillId="26" borderId="46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horizontal="left" wrapText="1"/>
    </xf>
    <xf numFmtId="0" fontId="1" fillId="24" borderId="0" xfId="0" applyFont="1" applyFill="1" applyBorder="1" applyAlignment="1" applyProtection="1">
      <alignment horizontal="center" vertical="center"/>
    </xf>
    <xf numFmtId="0" fontId="1" fillId="24" borderId="69" xfId="0" applyFont="1" applyFill="1" applyBorder="1" applyAlignment="1" applyProtection="1">
      <alignment horizontal="center" vertical="center"/>
    </xf>
    <xf numFmtId="0" fontId="50" fillId="24" borderId="0" xfId="0" applyFont="1" applyFill="1" applyBorder="1" applyAlignment="1" applyProtection="1">
      <alignment horizontal="left" vertical="center" wrapText="1"/>
    </xf>
    <xf numFmtId="0" fontId="50" fillId="24" borderId="69" xfId="0" applyFont="1" applyFill="1" applyBorder="1" applyAlignment="1" applyProtection="1">
      <alignment horizontal="left" vertical="center" wrapText="1"/>
    </xf>
    <xf numFmtId="0" fontId="34" fillId="0" borderId="0" xfId="0" applyFont="1" applyBorder="1" applyAlignment="1" applyProtection="1">
      <alignment wrapText="1"/>
    </xf>
    <xf numFmtId="0" fontId="36" fillId="0" borderId="26" xfId="0" applyFont="1" applyBorder="1" applyAlignment="1" applyProtection="1">
      <alignment horizontal="center" textRotation="90" wrapText="1"/>
    </xf>
    <xf numFmtId="0" fontId="36" fillId="0" borderId="65" xfId="0" applyFont="1" applyBorder="1" applyAlignment="1" applyProtection="1">
      <alignment horizontal="center" textRotation="90" wrapText="1"/>
    </xf>
    <xf numFmtId="0" fontId="36" fillId="0" borderId="33" xfId="0" applyFont="1" applyBorder="1" applyAlignment="1" applyProtection="1">
      <alignment horizontal="center" textRotation="90" wrapText="1"/>
    </xf>
    <xf numFmtId="0" fontId="36" fillId="0" borderId="41" xfId="0" applyFont="1" applyBorder="1" applyAlignment="1" applyProtection="1">
      <alignment horizontal="center" textRotation="90" wrapText="1"/>
    </xf>
    <xf numFmtId="0" fontId="36" fillId="0" borderId="56" xfId="0" applyFont="1" applyBorder="1" applyAlignment="1" applyProtection="1">
      <alignment horizontal="center" textRotation="90" wrapText="1"/>
    </xf>
    <xf numFmtId="0" fontId="36" fillId="0" borderId="70" xfId="0" applyFont="1" applyBorder="1" applyAlignment="1" applyProtection="1">
      <alignment horizontal="center" textRotation="90" wrapText="1"/>
    </xf>
    <xf numFmtId="0" fontId="33" fillId="24" borderId="33" xfId="0" applyFont="1" applyFill="1" applyBorder="1" applyAlignment="1" applyProtection="1">
      <alignment horizontal="center" vertical="center" wrapText="1"/>
    </xf>
    <xf numFmtId="0" fontId="33" fillId="24" borderId="40" xfId="0" applyFont="1" applyFill="1" applyBorder="1" applyAlignment="1" applyProtection="1">
      <alignment horizontal="center" vertical="center" wrapText="1"/>
    </xf>
    <xf numFmtId="0" fontId="33" fillId="24" borderId="41" xfId="0" applyFont="1" applyFill="1" applyBorder="1" applyAlignment="1" applyProtection="1">
      <alignment horizontal="center" vertical="center" wrapText="1"/>
    </xf>
    <xf numFmtId="0" fontId="33" fillId="24" borderId="26" xfId="0" applyFont="1" applyFill="1" applyBorder="1" applyAlignment="1" applyProtection="1">
      <alignment horizontal="center" vertical="center" wrapText="1"/>
    </xf>
    <xf numFmtId="0" fontId="33" fillId="24" borderId="64" xfId="0" applyFont="1" applyFill="1" applyBorder="1" applyAlignment="1" applyProtection="1">
      <alignment horizontal="center" vertical="center" wrapText="1"/>
    </xf>
    <xf numFmtId="0" fontId="33" fillId="24" borderId="21" xfId="0" applyFont="1" applyFill="1" applyBorder="1" applyAlignment="1" applyProtection="1">
      <alignment horizontal="center" vertical="center" wrapText="1"/>
    </xf>
    <xf numFmtId="0" fontId="49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48" fillId="24" borderId="0" xfId="34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6" fillId="28" borderId="24" xfId="0" applyFont="1" applyFill="1" applyBorder="1" applyAlignment="1" applyProtection="1">
      <alignment horizontal="center" vertical="center" wrapText="1"/>
    </xf>
    <xf numFmtId="0" fontId="6" fillId="28" borderId="25" xfId="0" applyFont="1" applyFill="1" applyBorder="1" applyAlignment="1" applyProtection="1">
      <alignment horizontal="center" vertical="center" wrapText="1"/>
    </xf>
    <xf numFmtId="0" fontId="6" fillId="28" borderId="31" xfId="0" applyFont="1" applyFill="1" applyBorder="1" applyAlignment="1" applyProtection="1">
      <alignment horizontal="center" vertical="center" wrapText="1"/>
    </xf>
    <xf numFmtId="0" fontId="33" fillId="26" borderId="34" xfId="0" applyFont="1" applyFill="1" applyBorder="1" applyAlignment="1" applyProtection="1">
      <alignment horizontal="center" vertical="center"/>
    </xf>
    <xf numFmtId="0" fontId="33" fillId="26" borderId="38" xfId="0" applyFont="1" applyFill="1" applyBorder="1" applyAlignment="1" applyProtection="1">
      <alignment horizontal="center" vertical="center"/>
    </xf>
    <xf numFmtId="0" fontId="33" fillId="26" borderId="39" xfId="0" applyFont="1" applyFill="1" applyBorder="1" applyAlignment="1" applyProtection="1">
      <alignment horizontal="center" vertical="center"/>
    </xf>
    <xf numFmtId="0" fontId="33" fillId="24" borderId="26" xfId="0" applyFont="1" applyFill="1" applyBorder="1" applyAlignment="1" applyProtection="1">
      <alignment horizontal="center" vertical="center"/>
    </xf>
    <xf numFmtId="0" fontId="33" fillId="24" borderId="64" xfId="0" applyFont="1" applyFill="1" applyBorder="1" applyAlignment="1" applyProtection="1">
      <alignment horizontal="center" vertical="center"/>
    </xf>
    <xf numFmtId="0" fontId="33" fillId="24" borderId="21" xfId="0" applyFont="1" applyFill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textRotation="90" wrapText="1"/>
    </xf>
    <xf numFmtId="0" fontId="48" fillId="0" borderId="0" xfId="34" applyBorder="1" applyAlignment="1" applyProtection="1"/>
    <xf numFmtId="0" fontId="0" fillId="0" borderId="0" xfId="0" applyBorder="1" applyAlignment="1" applyProtection="1">
      <alignment wrapText="1"/>
    </xf>
    <xf numFmtId="0" fontId="5" fillId="24" borderId="53" xfId="0" applyFont="1" applyFill="1" applyBorder="1" applyAlignment="1" applyProtection="1">
      <alignment horizontal="center" wrapText="1"/>
    </xf>
    <xf numFmtId="0" fontId="5" fillId="24" borderId="54" xfId="0" applyFont="1" applyFill="1" applyBorder="1" applyAlignment="1" applyProtection="1">
      <alignment horizontal="center" wrapText="1"/>
    </xf>
    <xf numFmtId="0" fontId="33" fillId="24" borderId="51" xfId="0" applyFont="1" applyFill="1" applyBorder="1" applyAlignment="1" applyProtection="1">
      <alignment horizontal="center" wrapText="1"/>
    </xf>
    <xf numFmtId="0" fontId="46" fillId="26" borderId="11" xfId="0" applyFont="1" applyFill="1" applyBorder="1" applyAlignment="1" applyProtection="1">
      <alignment horizontal="left" vertical="center" wrapText="1"/>
    </xf>
    <xf numFmtId="0" fontId="46" fillId="26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49" fillId="26" borderId="0" xfId="0" applyFont="1" applyFill="1" applyBorder="1" applyAlignment="1" applyProtection="1">
      <alignment vertical="top" wrapText="1"/>
    </xf>
    <xf numFmtId="0" fontId="0" fillId="26" borderId="0" xfId="0" applyFill="1" applyBorder="1" applyAlignment="1">
      <alignment vertical="top" wrapText="1"/>
    </xf>
    <xf numFmtId="0" fontId="48" fillId="26" borderId="0" xfId="34" applyFill="1" applyBorder="1" applyAlignment="1" applyProtection="1">
      <alignment horizontal="left" vertical="center" wrapText="1"/>
    </xf>
    <xf numFmtId="0" fontId="0" fillId="26" borderId="0" xfId="0" applyFill="1" applyBorder="1" applyAlignment="1"/>
    <xf numFmtId="0" fontId="2" fillId="26" borderId="0" xfId="0" applyFont="1" applyFill="1" applyBorder="1" applyAlignment="1" applyProtection="1">
      <alignment horizontal="left" vertical="top" wrapText="1"/>
    </xf>
    <xf numFmtId="0" fontId="48" fillId="26" borderId="0" xfId="34" applyFill="1" applyBorder="1" applyAlignment="1" applyProtection="1"/>
    <xf numFmtId="0" fontId="6" fillId="27" borderId="27" xfId="0" applyFont="1" applyFill="1" applyBorder="1" applyAlignment="1">
      <alignment horizontal="center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6" fillId="27" borderId="73" xfId="0" applyFont="1" applyFill="1" applyBorder="1" applyAlignment="1">
      <alignment horizontal="center" vertical="center" wrapText="1"/>
    </xf>
    <xf numFmtId="0" fontId="4" fillId="28" borderId="25" xfId="0" applyFont="1" applyFill="1" applyBorder="1" applyAlignment="1">
      <alignment horizontal="center" vertical="center" wrapText="1"/>
    </xf>
    <xf numFmtId="0" fontId="4" fillId="28" borderId="31" xfId="0" applyFont="1" applyFill="1" applyBorder="1" applyAlignment="1">
      <alignment horizontal="center" vertical="center" wrapText="1"/>
    </xf>
    <xf numFmtId="0" fontId="6" fillId="28" borderId="37" xfId="0" applyFont="1" applyFill="1" applyBorder="1" applyAlignment="1" applyProtection="1">
      <alignment horizontal="center" vertical="center" wrapText="1"/>
    </xf>
    <xf numFmtId="0" fontId="6" fillId="28" borderId="47" xfId="0" applyFont="1" applyFill="1" applyBorder="1" applyAlignment="1" applyProtection="1">
      <alignment horizontal="center" vertical="center" wrapText="1"/>
    </xf>
    <xf numFmtId="0" fontId="6" fillId="32" borderId="28" xfId="0" applyFont="1" applyFill="1" applyBorder="1" applyAlignment="1" applyProtection="1">
      <alignment horizontal="center" vertical="center" wrapText="1"/>
    </xf>
    <xf numFmtId="0" fontId="6" fillId="32" borderId="36" xfId="0" applyFont="1" applyFill="1" applyBorder="1" applyAlignment="1" applyProtection="1">
      <alignment horizontal="center" vertical="center" wrapText="1"/>
    </xf>
    <xf numFmtId="0" fontId="6" fillId="32" borderId="33" xfId="0" applyFont="1" applyFill="1" applyBorder="1" applyAlignment="1" applyProtection="1">
      <alignment horizontal="center" vertical="center" wrapText="1"/>
    </xf>
    <xf numFmtId="0" fontId="6" fillId="32" borderId="41" xfId="0" applyFont="1" applyFill="1" applyBorder="1" applyAlignment="1" applyProtection="1">
      <alignment horizontal="center" vertical="center" wrapText="1"/>
    </xf>
    <xf numFmtId="0" fontId="54" fillId="26" borderId="26" xfId="0" applyFont="1" applyFill="1" applyBorder="1" applyAlignment="1" applyProtection="1">
      <alignment horizontal="center" vertical="center" wrapText="1"/>
    </xf>
    <xf numFmtId="0" fontId="54" fillId="26" borderId="21" xfId="0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2" fillId="24" borderId="28" xfId="0" applyFont="1" applyFill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6" fillId="24" borderId="28" xfId="0" applyFont="1" applyFill="1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0" xfId="0" applyBorder="1" applyAlignment="1" applyProtection="1"/>
    <xf numFmtId="0" fontId="0" fillId="0" borderId="52" xfId="0" applyBorder="1" applyAlignment="1" applyProtection="1"/>
    <xf numFmtId="0" fontId="32" fillId="24" borderId="53" xfId="0" applyFont="1" applyFill="1" applyBorder="1" applyAlignment="1" applyProtection="1">
      <alignment horizontal="center" wrapText="1"/>
    </xf>
    <xf numFmtId="0" fontId="32" fillId="0" borderId="54" xfId="0" applyFont="1" applyBorder="1" applyAlignment="1" applyProtection="1">
      <alignment horizontal="center" wrapText="1"/>
    </xf>
    <xf numFmtId="0" fontId="32" fillId="0" borderId="67" xfId="0" applyFont="1" applyBorder="1" applyAlignment="1" applyProtection="1">
      <alignment horizontal="center" wrapText="1"/>
    </xf>
    <xf numFmtId="0" fontId="32" fillId="0" borderId="55" xfId="0" applyFont="1" applyBorder="1" applyAlignment="1" applyProtection="1">
      <alignment horizontal="center" wrapText="1"/>
    </xf>
    <xf numFmtId="0" fontId="2" fillId="24" borderId="23" xfId="0" applyFont="1" applyFill="1" applyBorder="1" applyAlignment="1" applyProtection="1">
      <alignment horizontal="left" vertical="center" wrapText="1"/>
    </xf>
    <xf numFmtId="0" fontId="2" fillId="24" borderId="69" xfId="0" applyFont="1" applyFill="1" applyBorder="1" applyAlignment="1" applyProtection="1">
      <alignment horizontal="left" vertical="center" wrapText="1"/>
    </xf>
    <xf numFmtId="0" fontId="2" fillId="24" borderId="70" xfId="0" applyFont="1" applyFill="1" applyBorder="1" applyAlignment="1" applyProtection="1">
      <alignment horizontal="left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65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0" fillId="0" borderId="31" xfId="0" applyFill="1" applyBorder="1" applyAlignment="1">
      <alignment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 applyAlignment="1">
      <alignment wrapText="1"/>
    </xf>
    <xf numFmtId="0" fontId="30" fillId="26" borderId="0" xfId="0" applyFont="1" applyFill="1" applyBorder="1" applyAlignment="1" applyProtection="1">
      <alignment vertical="top" wrapText="1"/>
    </xf>
    <xf numFmtId="0" fontId="6" fillId="26" borderId="0" xfId="0" applyFont="1" applyFill="1" applyBorder="1" applyAlignment="1" applyProtection="1">
      <alignment horizontal="left" vertical="top" wrapText="1"/>
    </xf>
    <xf numFmtId="0" fontId="30" fillId="26" borderId="0" xfId="0" applyFont="1" applyFill="1" applyBorder="1" applyAlignment="1" applyProtection="1">
      <alignment horizontal="left" wrapText="1"/>
    </xf>
    <xf numFmtId="0" fontId="30" fillId="26" borderId="0" xfId="0" applyFont="1" applyFill="1" applyBorder="1" applyAlignment="1" applyProtection="1">
      <alignment horizontal="left" vertical="top" wrapText="1"/>
    </xf>
    <xf numFmtId="0" fontId="6" fillId="26" borderId="0" xfId="0" applyFont="1" applyFill="1" applyBorder="1" applyAlignment="1" applyProtection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2 2" xfId="47"/>
    <cellStyle name="Normal 2 3" xfId="46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u" xfId="43"/>
    <cellStyle name="Undefined" xfId="44"/>
    <cellStyle name="Warning Text" xfId="45" builtinId="11" customBuiltin="1"/>
  </cellStyles>
  <dxfs count="118"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66FF99"/>
        </patternFill>
      </fill>
    </dxf>
    <dxf>
      <font>
        <color theme="0"/>
      </font>
    </dxf>
    <dxf>
      <font>
        <b/>
        <i val="0"/>
      </font>
      <fill>
        <patternFill>
          <bgColor indexed="42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66FF99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66FF99"/>
        </patternFill>
      </fill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fill>
        <patternFill>
          <bgColor rgb="FF66FF99"/>
        </patternFill>
      </fill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</font>
      <fill>
        <patternFill>
          <bgColor rgb="FF66FF99"/>
        </patternFill>
      </fill>
    </dxf>
    <dxf>
      <font>
        <b/>
        <i val="0"/>
      </font>
      <fill>
        <patternFill>
          <bgColor indexed="42"/>
        </patternFill>
      </fill>
    </dxf>
    <dxf>
      <font>
        <b val="0"/>
        <i val="0"/>
      </font>
      <fill>
        <patternFill>
          <bgColor rgb="FF66FF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FEB8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F16A05"/>
      <rgbColor rgb="00F04242"/>
      <rgbColor rgb="00BF4900"/>
      <rgbColor rgb="00FB994F"/>
      <rgbColor rgb="00000080"/>
      <rgbColor rgb="009B4719"/>
      <rgbColor rgb="00FFFF00"/>
      <rgbColor rgb="0000FFFF"/>
      <rgbColor rgb="00800080"/>
      <rgbColor rgb="00BA1400"/>
      <rgbColor rgb="00008080"/>
      <rgbColor rgb="00C851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9763"/>
      <color rgb="FF666633"/>
      <color rgb="FFFFCCCC"/>
      <color rgb="FFFF3300"/>
      <color rgb="FFE3DE00"/>
      <color rgb="FF66FF99"/>
      <color rgb="FF99FFCC"/>
      <color rgb="FF8D5E2F"/>
      <color rgb="FF996633"/>
      <color rgb="FFE6B9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6/relationships/vbaProject" Target="vbaProject.bin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IDACI 2015</a:t>
            </a:r>
          </a:p>
        </c:rich>
      </c:tx>
      <c:layout>
        <c:manualLayout>
          <c:xMode val="edge"/>
          <c:yMode val="edge"/>
          <c:x val="0.43082700099380783"/>
          <c:y val="2.27581552305961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66012241828409E-2"/>
          <c:y val="8.493502597889549E-2"/>
          <c:w val="0.90222275346511482"/>
          <c:h val="0.648507793668648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IDACI!$C$7</c:f>
              <c:strCache>
                <c:ptCount val="1"/>
                <c:pt idx="0">
                  <c:v>IDACI 2015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IDACI!$B$8:$B$30</c:f>
              <c:strCache>
                <c:ptCount val="23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</c:strCache>
            </c:strRef>
          </c:cat>
          <c:val>
            <c:numRef>
              <c:f>IDACI!$C$8:$C$30</c:f>
              <c:numCache>
                <c:formatCode>0.0</c:formatCode>
                <c:ptCount val="23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14.8</c:v>
                </c:pt>
                <c:pt idx="14">
                  <c:v>25</c:v>
                </c:pt>
                <c:pt idx="15">
                  <c:v>9.7000000000000011</c:v>
                </c:pt>
                <c:pt idx="16">
                  <c:v>17.2</c:v>
                </c:pt>
                <c:pt idx="17">
                  <c:v>24.1</c:v>
                </c:pt>
                <c:pt idx="18">
                  <c:v>10.4</c:v>
                </c:pt>
                <c:pt idx="19">
                  <c:v>12.9</c:v>
                </c:pt>
                <c:pt idx="20">
                  <c:v>8.4</c:v>
                </c:pt>
                <c:pt idx="21">
                  <c:v>6.8000000000000007</c:v>
                </c:pt>
                <c:pt idx="22">
                  <c:v>14.45223640702325</c:v>
                </c:pt>
              </c:numCache>
            </c:numRef>
          </c:val>
        </c:ser>
        <c:ser>
          <c:idx val="0"/>
          <c:order val="1"/>
          <c:tx>
            <c:strRef>
              <c:f>IDACI!$T$5</c:f>
              <c:strCache>
                <c:ptCount val="1"/>
                <c:pt idx="0">
                  <c:v>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strRef>
              <c:f>IDACI!$B$8:$B$30</c:f>
              <c:strCache>
                <c:ptCount val="23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</c:strCache>
            </c:strRef>
          </c:cat>
          <c:val>
            <c:numRef>
              <c:f>IDACI!$U$8:$U$30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90624"/>
        <c:axId val="171292160"/>
      </c:barChart>
      <c:catAx>
        <c:axId val="1712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292160"/>
        <c:crossesAt val="0"/>
        <c:auto val="1"/>
        <c:lblAlgn val="ctr"/>
        <c:lblOffset val="100"/>
        <c:noMultiLvlLbl val="0"/>
      </c:catAx>
      <c:valAx>
        <c:axId val="171292160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290624"/>
        <c:crosses val="autoZero"/>
        <c:crossBetween val="between"/>
      </c:valAx>
      <c:spPr>
        <a:noFill/>
        <a:ln w="12700">
          <a:solidFill>
            <a:schemeClr val="tx1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Health Services</a:t>
            </a:r>
          </a:p>
        </c:rich>
      </c:tx>
      <c:layout>
        <c:manualLayout>
          <c:xMode val="edge"/>
          <c:yMode val="edge"/>
          <c:x val="0.32737864077669904"/>
          <c:y val="1.27896331799104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894503478327346E-2"/>
          <c:y val="0.12368614980819705"/>
          <c:w val="0.86879222621444163"/>
          <c:h val="0.46971986674742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Referral_Source!$F$41</c:f>
              <c:strCache>
                <c:ptCount val="1"/>
                <c:pt idx="0">
                  <c:v>Health services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Referral_Source!$F$42:$F$63</c:f>
              <c:numCache>
                <c:formatCode>0.0%</c:formatCode>
                <c:ptCount val="22"/>
                <c:pt idx="0">
                  <c:v>9.1190108191653782E-2</c:v>
                </c:pt>
                <c:pt idx="1">
                  <c:v>0.14244016345592528</c:v>
                </c:pt>
                <c:pt idx="2">
                  <c:v>0.16632918715649406</c:v>
                </c:pt>
                <c:pt idx="3">
                  <c:v>5.9724828017510945E-2</c:v>
                </c:pt>
                <c:pt idx="4">
                  <c:v>0.12888515540621626</c:v>
                </c:pt>
                <c:pt idx="5">
                  <c:v>0.11636668061950607</c:v>
                </c:pt>
                <c:pt idx="6">
                  <c:v>0.138704210663538</c:v>
                </c:pt>
                <c:pt idx="7">
                  <c:v>0.10391923990498812</c:v>
                </c:pt>
                <c:pt idx="8">
                  <c:v>9.9484156226971265E-2</c:v>
                </c:pt>
                <c:pt idx="9">
                  <c:v>0.15333333333333332</c:v>
                </c:pt>
                <c:pt idx="10">
                  <c:v>0.1433349259436216</c:v>
                </c:pt>
                <c:pt idx="11">
                  <c:v>0.13060428849902533</c:v>
                </c:pt>
                <c:pt idx="12">
                  <c:v>0.1247296322999279</c:v>
                </c:pt>
                <c:pt idx="13">
                  <c:v>0.16850896585605502</c:v>
                </c:pt>
                <c:pt idx="14">
                  <c:v>0.14212827988338192</c:v>
                </c:pt>
                <c:pt idx="15">
                  <c:v>0.13570700203942895</c:v>
                </c:pt>
                <c:pt idx="16">
                  <c:v>0.11512481644640235</c:v>
                </c:pt>
                <c:pt idx="17">
                  <c:v>0.13078470824949698</c:v>
                </c:pt>
                <c:pt idx="18">
                  <c:v>0.10719530102790015</c:v>
                </c:pt>
                <c:pt idx="19">
                  <c:v>9.389959494292377E-2</c:v>
                </c:pt>
                <c:pt idx="20">
                  <c:v>9.9909990999099904E-2</c:v>
                </c:pt>
                <c:pt idx="21">
                  <c:v>4.7195013357079249E-2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5837952"/>
        <c:axId val="175839488"/>
      </c:barChart>
      <c:scatterChart>
        <c:scatterStyle val="smoothMarker"/>
        <c:varyColors val="0"/>
        <c:ser>
          <c:idx val="1"/>
          <c:order val="1"/>
          <c:tx>
            <c:strRef>
              <c:f>Referral_Source!$S$79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Referral_Source!$T$84:$T$85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Referral_Source!$U$84:$U$85</c:f>
              <c:numCache>
                <c:formatCode>0.0%</c:formatCode>
                <c:ptCount val="2"/>
                <c:pt idx="0">
                  <c:v>0.12745499181669395</c:v>
                </c:pt>
                <c:pt idx="1">
                  <c:v>0.12745499181669395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Referral_Source!$T$84:$T$85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Referral_Source!$V$84:$V$85</c:f>
              <c:numCache>
                <c:formatCode>0.0%</c:formatCode>
                <c:ptCount val="2"/>
                <c:pt idx="0">
                  <c:v>0.14333757059874169</c:v>
                </c:pt>
                <c:pt idx="1">
                  <c:v>0.14333757059874169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37952"/>
        <c:axId val="175839488"/>
      </c:scatterChart>
      <c:catAx>
        <c:axId val="1758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700"/>
            </a:pPr>
            <a:endParaRPr lang="en-US"/>
          </a:p>
        </c:txPr>
        <c:crossAx val="175839488"/>
        <c:crosses val="autoZero"/>
        <c:auto val="1"/>
        <c:lblAlgn val="ctr"/>
        <c:lblOffset val="100"/>
        <c:noMultiLvlLbl val="0"/>
      </c:catAx>
      <c:valAx>
        <c:axId val="175839488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837952"/>
        <c:crosses val="autoZero"/>
        <c:crossBetween val="between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Housing</a:t>
            </a:r>
          </a:p>
        </c:rich>
      </c:tx>
      <c:layout>
        <c:manualLayout>
          <c:xMode val="edge"/>
          <c:yMode val="edge"/>
          <c:x val="0.40504854368932036"/>
          <c:y val="1.923076923076923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894503478327346E-2"/>
          <c:y val="0.12368614980819705"/>
          <c:w val="0.86879222621444163"/>
          <c:h val="0.46971986674742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Referral_Source!$G$41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FF66FF"/>
            </a:solidFill>
            <a:ln w="12700">
              <a:noFill/>
              <a:prstDash val="solid"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Referral_Source!$G$42:$G$63</c:f>
              <c:numCache>
                <c:formatCode>0.0%</c:formatCode>
                <c:ptCount val="22"/>
                <c:pt idx="0">
                  <c:v>7.7279752704791345E-3</c:v>
                </c:pt>
                <c:pt idx="1">
                  <c:v>0</c:v>
                </c:pt>
                <c:pt idx="2">
                  <c:v>7.8102400925658087E-3</c:v>
                </c:pt>
                <c:pt idx="3">
                  <c:v>5.6285178236397749E-3</c:v>
                </c:pt>
                <c:pt idx="4">
                  <c:v>1.6620664826593065E-2</c:v>
                </c:pt>
                <c:pt idx="5">
                  <c:v>5.4416073670992045E-3</c:v>
                </c:pt>
                <c:pt idx="6">
                  <c:v>2.5746317298918003E-2</c:v>
                </c:pt>
                <c:pt idx="7">
                  <c:v>3.0285035629453682E-2</c:v>
                </c:pt>
                <c:pt idx="8">
                  <c:v>0</c:v>
                </c:pt>
                <c:pt idx="9">
                  <c:v>1.3185185185185185E-2</c:v>
                </c:pt>
                <c:pt idx="10">
                  <c:v>2.150023889154324E-2</c:v>
                </c:pt>
                <c:pt idx="11">
                  <c:v>3.9961013645224169E-2</c:v>
                </c:pt>
                <c:pt idx="12">
                  <c:v>7.5702956020187451E-3</c:v>
                </c:pt>
                <c:pt idx="13">
                  <c:v>0</c:v>
                </c:pt>
                <c:pt idx="14">
                  <c:v>1.141885325558795E-2</c:v>
                </c:pt>
                <c:pt idx="15">
                  <c:v>7.1380013596193063E-3</c:v>
                </c:pt>
                <c:pt idx="16">
                  <c:v>1.9676945668135097E-2</c:v>
                </c:pt>
                <c:pt idx="17">
                  <c:v>5.0301810865191147E-3</c:v>
                </c:pt>
                <c:pt idx="18">
                  <c:v>3.9647577092511016E-2</c:v>
                </c:pt>
                <c:pt idx="19">
                  <c:v>1.7306984165950657E-2</c:v>
                </c:pt>
                <c:pt idx="20">
                  <c:v>9.9009900990099011E-3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6427392"/>
        <c:axId val="176428928"/>
      </c:barChart>
      <c:scatterChart>
        <c:scatterStyle val="smoothMarker"/>
        <c:varyColors val="0"/>
        <c:ser>
          <c:idx val="1"/>
          <c:order val="1"/>
          <c:tx>
            <c:strRef>
              <c:f>Referral_Source!$S$79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Referral_Source!$T$86:$T$87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Referral_Source!$U$86:$U$87</c:f>
              <c:numCache>
                <c:formatCode>0.0%</c:formatCode>
                <c:ptCount val="2"/>
                <c:pt idx="0">
                  <c:v>1.5752864157119476E-2</c:v>
                </c:pt>
                <c:pt idx="1">
                  <c:v>1.5752864157119476E-2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  <a:prstDash val="sysDot"/>
            </a:ln>
          </c:spPr>
          <c:marker>
            <c:symbol val="none"/>
          </c:marker>
          <c:xVal>
            <c:numRef>
              <c:f>Referral_Source!$T$86:$T$87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Referral_Source!$V$86:$V$87</c:f>
              <c:numCache>
                <c:formatCode>0.0%</c:formatCode>
                <c:ptCount val="2"/>
                <c:pt idx="0">
                  <c:v>1.5624245739939176E-2</c:v>
                </c:pt>
                <c:pt idx="1">
                  <c:v>1.5624245739939176E-2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27392"/>
        <c:axId val="176428928"/>
      </c:scatterChart>
      <c:catAx>
        <c:axId val="17642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700"/>
            </a:pPr>
            <a:endParaRPr lang="en-US"/>
          </a:p>
        </c:txPr>
        <c:crossAx val="176428928"/>
        <c:crosses val="autoZero"/>
        <c:auto val="1"/>
        <c:lblAlgn val="ctr"/>
        <c:lblOffset val="100"/>
        <c:noMultiLvlLbl val="0"/>
      </c:catAx>
      <c:valAx>
        <c:axId val="176428928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427392"/>
        <c:crosses val="autoZero"/>
        <c:crossBetween val="between"/>
        <c:majorUnit val="1.0000000000000002E-2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LA Services</a:t>
            </a:r>
          </a:p>
        </c:rich>
      </c:tx>
      <c:layout>
        <c:manualLayout>
          <c:xMode val="edge"/>
          <c:yMode val="edge"/>
          <c:x val="0.3662135922330097"/>
          <c:y val="1.27896331799104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894503478327346E-2"/>
          <c:y val="0.12368614980819705"/>
          <c:w val="0.86879222621444163"/>
          <c:h val="0.46971986674742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Referral_Source!$H$41</c:f>
              <c:strCache>
                <c:ptCount val="1"/>
                <c:pt idx="0">
                  <c:v>LA services</c:v>
                </c:pt>
              </c:strCache>
            </c:strRef>
          </c:tx>
          <c:spPr>
            <a:solidFill>
              <a:srgbClr val="CC99FF"/>
            </a:solidFill>
            <a:ln w="12700">
              <a:noFill/>
              <a:prstDash val="solid"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Referral_Source!$H$42:$H$63</c:f>
              <c:numCache>
                <c:formatCode>0.0%</c:formatCode>
                <c:ptCount val="22"/>
                <c:pt idx="0">
                  <c:v>0.17697063369397217</c:v>
                </c:pt>
                <c:pt idx="1">
                  <c:v>0.20694687682428489</c:v>
                </c:pt>
                <c:pt idx="2">
                  <c:v>0.13552212901359562</c:v>
                </c:pt>
                <c:pt idx="3">
                  <c:v>9.3808630393996242E-2</c:v>
                </c:pt>
                <c:pt idx="4">
                  <c:v>9.5763830553222129E-2</c:v>
                </c:pt>
                <c:pt idx="5">
                  <c:v>8.9577228966094602E-2</c:v>
                </c:pt>
                <c:pt idx="6">
                  <c:v>0.10885151870681789</c:v>
                </c:pt>
                <c:pt idx="7">
                  <c:v>0.15290973871733968</c:v>
                </c:pt>
                <c:pt idx="8">
                  <c:v>0.17022844509948415</c:v>
                </c:pt>
                <c:pt idx="9">
                  <c:v>9.7037037037037033E-2</c:v>
                </c:pt>
                <c:pt idx="10">
                  <c:v>0.11753463927376971</c:v>
                </c:pt>
                <c:pt idx="11">
                  <c:v>8.2521117608836903E-2</c:v>
                </c:pt>
                <c:pt idx="12">
                  <c:v>0.19935111751982695</c:v>
                </c:pt>
                <c:pt idx="13">
                  <c:v>0.15327929255711129</c:v>
                </c:pt>
                <c:pt idx="14">
                  <c:v>0.10131195335276968</c:v>
                </c:pt>
                <c:pt idx="15">
                  <c:v>9.1689326988443232E-2</c:v>
                </c:pt>
                <c:pt idx="16">
                  <c:v>7.8120411160058731E-2</c:v>
                </c:pt>
                <c:pt idx="17">
                  <c:v>0.23440643863179075</c:v>
                </c:pt>
                <c:pt idx="18">
                  <c:v>0.22760646108663729</c:v>
                </c:pt>
                <c:pt idx="19">
                  <c:v>9.5618018902663554E-2</c:v>
                </c:pt>
                <c:pt idx="20">
                  <c:v>0.38073807380738073</c:v>
                </c:pt>
                <c:pt idx="21">
                  <c:v>4.0961709706144253E-2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6472448"/>
        <c:axId val="176473984"/>
      </c:barChart>
      <c:scatterChart>
        <c:scatterStyle val="smoothMarker"/>
        <c:varyColors val="0"/>
        <c:ser>
          <c:idx val="1"/>
          <c:order val="1"/>
          <c:tx>
            <c:strRef>
              <c:f>Referral_Source!$S$79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Referral_Source!$T$88:$T$89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Referral_Source!$U$88:$U$89</c:f>
              <c:numCache>
                <c:formatCode>0.0%</c:formatCode>
                <c:ptCount val="2"/>
                <c:pt idx="0">
                  <c:v>0.11650981996726678</c:v>
                </c:pt>
                <c:pt idx="1">
                  <c:v>0.11650981996726678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Referral_Source!$T$88:$T$89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Referral_Source!$V$88:$V$89</c:f>
              <c:numCache>
                <c:formatCode>0.0%</c:formatCode>
                <c:ptCount val="2"/>
                <c:pt idx="0">
                  <c:v>0.13395658680225916</c:v>
                </c:pt>
                <c:pt idx="1">
                  <c:v>0.13395658680225916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72448"/>
        <c:axId val="176473984"/>
      </c:scatterChart>
      <c:catAx>
        <c:axId val="1764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700"/>
            </a:pPr>
            <a:endParaRPr lang="en-US"/>
          </a:p>
        </c:txPr>
        <c:crossAx val="176473984"/>
        <c:crosses val="autoZero"/>
        <c:auto val="1"/>
        <c:lblAlgn val="ctr"/>
        <c:lblOffset val="100"/>
        <c:noMultiLvlLbl val="0"/>
      </c:catAx>
      <c:valAx>
        <c:axId val="17647398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472448"/>
        <c:crosses val="autoZero"/>
        <c:crossBetween val="between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Police</a:t>
            </a:r>
          </a:p>
        </c:rich>
      </c:tx>
      <c:layout>
        <c:manualLayout>
          <c:xMode val="edge"/>
          <c:yMode val="edge"/>
          <c:x val="0.32737864077669904"/>
          <c:y val="1.27896331799104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894503478327346E-2"/>
          <c:y val="0.12368614980819705"/>
          <c:w val="0.86879222621444163"/>
          <c:h val="0.46971986674742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Referral_Source!$I$41</c:f>
              <c:strCache>
                <c:ptCount val="1"/>
                <c:pt idx="0">
                  <c:v>Police</c:v>
                </c:pt>
              </c:strCache>
            </c:strRef>
          </c:tx>
          <c:spPr>
            <a:solidFill>
              <a:srgbClr val="0EC9E2"/>
            </a:solidFill>
            <a:ln w="12700">
              <a:noFill/>
              <a:prstDash val="solid"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Referral_Source!$I$42:$I$63</c:f>
              <c:numCache>
                <c:formatCode>0.0%</c:formatCode>
                <c:ptCount val="22"/>
                <c:pt idx="0">
                  <c:v>0.24497681607418856</c:v>
                </c:pt>
                <c:pt idx="1">
                  <c:v>0.24635143023934616</c:v>
                </c:pt>
                <c:pt idx="2">
                  <c:v>0.27249059878507376</c:v>
                </c:pt>
                <c:pt idx="3">
                  <c:v>0.17260787992495311</c:v>
                </c:pt>
                <c:pt idx="4">
                  <c:v>0.26077043081723267</c:v>
                </c:pt>
                <c:pt idx="5">
                  <c:v>0.25366262034323983</c:v>
                </c:pt>
                <c:pt idx="6">
                  <c:v>0.25329161778125409</c:v>
                </c:pt>
                <c:pt idx="7">
                  <c:v>0.21318289786223277</c:v>
                </c:pt>
                <c:pt idx="8">
                  <c:v>0.26455416359616801</c:v>
                </c:pt>
                <c:pt idx="9">
                  <c:v>0.34414814814814815</c:v>
                </c:pt>
                <c:pt idx="10">
                  <c:v>0.31294792164357382</c:v>
                </c:pt>
                <c:pt idx="11">
                  <c:v>0.32943469785575047</c:v>
                </c:pt>
                <c:pt idx="12">
                  <c:v>0.33056957462148523</c:v>
                </c:pt>
                <c:pt idx="13">
                  <c:v>0.23458609678211742</c:v>
                </c:pt>
                <c:pt idx="14">
                  <c:v>0.23104956268221574</c:v>
                </c:pt>
                <c:pt idx="15">
                  <c:v>0.41281441196464991</c:v>
                </c:pt>
                <c:pt idx="16">
                  <c:v>0.32276064610866373</c:v>
                </c:pt>
                <c:pt idx="17">
                  <c:v>0.26156941649899396</c:v>
                </c:pt>
                <c:pt idx="18">
                  <c:v>0.20925110132158589</c:v>
                </c:pt>
                <c:pt idx="19">
                  <c:v>0.31447158463238001</c:v>
                </c:pt>
                <c:pt idx="20">
                  <c:v>0.23852385238523852</c:v>
                </c:pt>
                <c:pt idx="21">
                  <c:v>0.37399821905609976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6525312"/>
        <c:axId val="176526848"/>
      </c:barChart>
      <c:scatterChart>
        <c:scatterStyle val="smoothMarker"/>
        <c:varyColors val="0"/>
        <c:ser>
          <c:idx val="1"/>
          <c:order val="1"/>
          <c:tx>
            <c:strRef>
              <c:f>Referral_Source!$S$79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Referral_Source!$T$90:$T$91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Referral_Source!$U$90:$U$91</c:f>
              <c:numCache>
                <c:formatCode>0.0%</c:formatCode>
                <c:ptCount val="2"/>
                <c:pt idx="0">
                  <c:v>0.2876432078559738</c:v>
                </c:pt>
                <c:pt idx="1">
                  <c:v>0.2876432078559738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ysDot"/>
            </a:ln>
          </c:spPr>
          <c:marker>
            <c:symbol val="none"/>
          </c:marker>
          <c:xVal>
            <c:numRef>
              <c:f>Referral_Source!$T$90:$T$91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Referral_Source!$V$90:$V$91</c:f>
              <c:numCache>
                <c:formatCode>0.0%</c:formatCode>
                <c:ptCount val="2"/>
                <c:pt idx="0">
                  <c:v>0.27576552367773183</c:v>
                </c:pt>
                <c:pt idx="1">
                  <c:v>0.27576552367773183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25312"/>
        <c:axId val="176526848"/>
      </c:scatterChart>
      <c:catAx>
        <c:axId val="17652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700"/>
            </a:pPr>
            <a:endParaRPr lang="en-US"/>
          </a:p>
        </c:txPr>
        <c:crossAx val="176526848"/>
        <c:crosses val="autoZero"/>
        <c:auto val="1"/>
        <c:lblAlgn val="ctr"/>
        <c:lblOffset val="100"/>
        <c:noMultiLvlLbl val="0"/>
      </c:catAx>
      <c:valAx>
        <c:axId val="176526848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525312"/>
        <c:crosses val="autoZero"/>
        <c:crossBetween val="between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Other Legal Agency</a:t>
            </a:r>
          </a:p>
        </c:rich>
      </c:tx>
      <c:layout>
        <c:manualLayout>
          <c:xMode val="edge"/>
          <c:yMode val="edge"/>
          <c:x val="0.30148867313915856"/>
          <c:y val="1.923085701243866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894503478327346E-2"/>
          <c:y val="0.12368614980819705"/>
          <c:w val="0.86879222621444163"/>
          <c:h val="0.46971986674742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Referral_Source!$J$41</c:f>
              <c:strCache>
                <c:ptCount val="1"/>
                <c:pt idx="0">
                  <c:v>Other legal agency</c:v>
                </c:pt>
              </c:strCache>
            </c:strRef>
          </c:tx>
          <c:spPr>
            <a:solidFill>
              <a:srgbClr val="4F81BD"/>
            </a:solidFill>
            <a:ln w="12700">
              <a:noFill/>
              <a:prstDash val="solid"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Referral_Source!$J$42:$J$63</c:f>
              <c:numCache>
                <c:formatCode>0.0%</c:formatCode>
                <c:ptCount val="22"/>
                <c:pt idx="0">
                  <c:v>1.6228748068006182E-2</c:v>
                </c:pt>
                <c:pt idx="1">
                  <c:v>2.0140105078809107E-2</c:v>
                </c:pt>
                <c:pt idx="2">
                  <c:v>2.2852183974544402E-2</c:v>
                </c:pt>
                <c:pt idx="3">
                  <c:v>1.7823639774859287E-2</c:v>
                </c:pt>
                <c:pt idx="4">
                  <c:v>2.2200888035521421E-2</c:v>
                </c:pt>
                <c:pt idx="5">
                  <c:v>2.2185014650481373E-2</c:v>
                </c:pt>
                <c:pt idx="6">
                  <c:v>8.6103506713596664E-2</c:v>
                </c:pt>
                <c:pt idx="7">
                  <c:v>4.2161520190023755E-2</c:v>
                </c:pt>
                <c:pt idx="8">
                  <c:v>5.8953574060427415E-2</c:v>
                </c:pt>
                <c:pt idx="9">
                  <c:v>1.8962962962962963E-2</c:v>
                </c:pt>
                <c:pt idx="10">
                  <c:v>3.3444816053511704E-2</c:v>
                </c:pt>
                <c:pt idx="11">
                  <c:v>4.3859649122807015E-2</c:v>
                </c:pt>
                <c:pt idx="12">
                  <c:v>2.4513338139870222E-2</c:v>
                </c:pt>
                <c:pt idx="13">
                  <c:v>2.6283468435273887E-2</c:v>
                </c:pt>
                <c:pt idx="14">
                  <c:v>1.6277939747327504E-2</c:v>
                </c:pt>
                <c:pt idx="15">
                  <c:v>2.7107409925220937E-2</c:v>
                </c:pt>
                <c:pt idx="16">
                  <c:v>2.1145374449339206E-2</c:v>
                </c:pt>
                <c:pt idx="17">
                  <c:v>1.659959758551308E-2</c:v>
                </c:pt>
                <c:pt idx="18">
                  <c:v>1.7621145374449341E-2</c:v>
                </c:pt>
                <c:pt idx="19">
                  <c:v>4.1242175033754755E-2</c:v>
                </c:pt>
                <c:pt idx="20">
                  <c:v>2.5202520252025202E-2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7610112"/>
        <c:axId val="177616000"/>
      </c:barChart>
      <c:scatterChart>
        <c:scatterStyle val="smoothMarker"/>
        <c:varyColors val="0"/>
        <c:ser>
          <c:idx val="1"/>
          <c:order val="1"/>
          <c:tx>
            <c:strRef>
              <c:f>Referral_Source!$S$79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Referral_Source!$T$92:$T$93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Referral_Source!$U$92:$U$93</c:f>
              <c:numCache>
                <c:formatCode>0.0%</c:formatCode>
                <c:ptCount val="2"/>
                <c:pt idx="0">
                  <c:v>3.6108837970540097E-2</c:v>
                </c:pt>
                <c:pt idx="1">
                  <c:v>3.6108837970540097E-2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Referral_Source!$T$92:$T$93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Referral_Source!$V$92:$V$93</c:f>
              <c:numCache>
                <c:formatCode>0.0%</c:formatCode>
                <c:ptCount val="2"/>
                <c:pt idx="0">
                  <c:v>3.3533396624133106E-2</c:v>
                </c:pt>
                <c:pt idx="1">
                  <c:v>3.3533396624133106E-2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10112"/>
        <c:axId val="177616000"/>
      </c:scatterChart>
      <c:catAx>
        <c:axId val="1776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600"/>
            </a:pPr>
            <a:endParaRPr lang="en-US"/>
          </a:p>
        </c:txPr>
        <c:crossAx val="177616000"/>
        <c:crosses val="autoZero"/>
        <c:auto val="1"/>
        <c:lblAlgn val="ctr"/>
        <c:lblOffset val="100"/>
        <c:tickLblSkip val="1"/>
        <c:noMultiLvlLbl val="0"/>
      </c:catAx>
      <c:valAx>
        <c:axId val="177616000"/>
        <c:scaling>
          <c:orientation val="minMax"/>
          <c:max val="0.1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10112"/>
        <c:crosses val="autoZero"/>
        <c:crossBetween val="between"/>
        <c:majorUnit val="2.0000000000000004E-2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Other</a:t>
            </a:r>
          </a:p>
        </c:rich>
      </c:tx>
      <c:layout>
        <c:manualLayout>
          <c:xMode val="edge"/>
          <c:yMode val="edge"/>
          <c:x val="0.43093851132686084"/>
          <c:y val="1.27896331799104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894503478327346E-2"/>
          <c:y val="0.12368614980819705"/>
          <c:w val="0.86879222621444163"/>
          <c:h val="0.46971986674742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Referral_Source!$K$41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1F497D"/>
            </a:solidFill>
            <a:ln w="12700">
              <a:noFill/>
              <a:prstDash val="solid"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Referral_Source!$K$42:$K$63</c:f>
              <c:numCache>
                <c:formatCode>0.0%</c:formatCode>
                <c:ptCount val="22"/>
                <c:pt idx="0">
                  <c:v>6.4914992272024727E-2</c:v>
                </c:pt>
                <c:pt idx="1">
                  <c:v>2.8896672504378284E-2</c:v>
                </c:pt>
                <c:pt idx="2">
                  <c:v>6.0890945906855655E-2</c:v>
                </c:pt>
                <c:pt idx="3">
                  <c:v>4.7842401500938089E-2</c:v>
                </c:pt>
                <c:pt idx="4">
                  <c:v>7.5303012120484819E-2</c:v>
                </c:pt>
                <c:pt idx="5">
                  <c:v>0.10087902888237757</c:v>
                </c:pt>
                <c:pt idx="6">
                  <c:v>8.1084604354060744E-2</c:v>
                </c:pt>
                <c:pt idx="7">
                  <c:v>4.453681710213777E-2</c:v>
                </c:pt>
                <c:pt idx="8">
                  <c:v>4.5320560058953574E-2</c:v>
                </c:pt>
                <c:pt idx="9">
                  <c:v>5.4962962962962963E-2</c:v>
                </c:pt>
                <c:pt idx="10">
                  <c:v>5.5900621118012424E-2</c:v>
                </c:pt>
                <c:pt idx="11">
                  <c:v>6.6276803118908378E-2</c:v>
                </c:pt>
                <c:pt idx="12">
                  <c:v>3.2083633741888967E-2</c:v>
                </c:pt>
                <c:pt idx="13">
                  <c:v>4.5443380004912798E-2</c:v>
                </c:pt>
                <c:pt idx="14">
                  <c:v>4.5675413022351799E-2</c:v>
                </c:pt>
                <c:pt idx="15">
                  <c:v>7.4609109449354186E-2</c:v>
                </c:pt>
                <c:pt idx="16">
                  <c:v>1.7327459618208516E-2</c:v>
                </c:pt>
                <c:pt idx="17">
                  <c:v>8.2997987927565395E-2</c:v>
                </c:pt>
                <c:pt idx="18">
                  <c:v>0.15198237885462554</c:v>
                </c:pt>
                <c:pt idx="19">
                  <c:v>8.2238860930403824E-3</c:v>
                </c:pt>
                <c:pt idx="20">
                  <c:v>2.9702970297029702E-2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7662976"/>
        <c:axId val="177668864"/>
      </c:barChart>
      <c:scatterChart>
        <c:scatterStyle val="smoothMarker"/>
        <c:varyColors val="0"/>
        <c:ser>
          <c:idx val="1"/>
          <c:order val="1"/>
          <c:tx>
            <c:strRef>
              <c:f>Referral_Source!$S$79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Referral_Source!$T$94:$T$95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Referral_Source!$U$94:$U$95</c:f>
              <c:numCache>
                <c:formatCode>0.0%</c:formatCode>
                <c:ptCount val="2"/>
                <c:pt idx="0">
                  <c:v>6.0658756137479543E-2</c:v>
                </c:pt>
                <c:pt idx="1">
                  <c:v>6.0658756137479543E-2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Referral_Source!$T$94:$T$95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Referral_Source!$V$94:$V$95</c:f>
              <c:numCache>
                <c:formatCode>0.0%</c:formatCode>
                <c:ptCount val="2"/>
                <c:pt idx="0">
                  <c:v>6.2336074146781016E-2</c:v>
                </c:pt>
                <c:pt idx="1">
                  <c:v>6.2336074146781016E-2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62976"/>
        <c:axId val="177668864"/>
      </c:scatterChart>
      <c:catAx>
        <c:axId val="1776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600"/>
            </a:pPr>
            <a:endParaRPr lang="en-US"/>
          </a:p>
        </c:txPr>
        <c:crossAx val="177668864"/>
        <c:crosses val="autoZero"/>
        <c:auto val="1"/>
        <c:lblAlgn val="ctr"/>
        <c:lblOffset val="100"/>
        <c:tickLblSkip val="1"/>
        <c:noMultiLvlLbl val="0"/>
      </c:catAx>
      <c:valAx>
        <c:axId val="177668864"/>
        <c:scaling>
          <c:orientation val="minMax"/>
          <c:max val="0.16000000000000003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62976"/>
        <c:crosses val="autoZero"/>
        <c:crossBetween val="between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Anonymous</a:t>
            </a:r>
          </a:p>
        </c:rich>
      </c:tx>
      <c:layout>
        <c:manualLayout>
          <c:xMode val="edge"/>
          <c:yMode val="edge"/>
          <c:x val="0.32284227292101308"/>
          <c:y val="1.27896331799104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644713830053184"/>
          <c:y val="0.1236862058909303"/>
          <c:w val="0.86568793206410022"/>
          <c:h val="0.45196998960035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Referral_Source!$L$41:$L$41</c:f>
              <c:strCache>
                <c:ptCount val="1"/>
                <c:pt idx="0">
                  <c:v>Anonymous</c:v>
                </c:pt>
              </c:strCache>
            </c:strRef>
          </c:tx>
          <c:spPr>
            <a:solidFill>
              <a:srgbClr val="4BACC6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Referral_Source!$L$42:$L$63</c:f>
              <c:numCache>
                <c:formatCode>0.0%</c:formatCode>
                <c:ptCount val="22"/>
                <c:pt idx="0">
                  <c:v>0</c:v>
                </c:pt>
                <c:pt idx="1">
                  <c:v>2.5394045534150613E-2</c:v>
                </c:pt>
                <c:pt idx="2">
                  <c:v>1.4463407578825572E-2</c:v>
                </c:pt>
                <c:pt idx="3">
                  <c:v>8.7554721701063164E-3</c:v>
                </c:pt>
                <c:pt idx="4">
                  <c:v>2.4000960038401537E-2</c:v>
                </c:pt>
                <c:pt idx="5">
                  <c:v>2.678945165341147E-2</c:v>
                </c:pt>
                <c:pt idx="6">
                  <c:v>1.4991526528483901E-2</c:v>
                </c:pt>
                <c:pt idx="7">
                  <c:v>2.8503562945368172E-2</c:v>
                </c:pt>
                <c:pt idx="8">
                  <c:v>2.6897568165070006E-2</c:v>
                </c:pt>
                <c:pt idx="9">
                  <c:v>2.9333333333333333E-2</c:v>
                </c:pt>
                <c:pt idx="10">
                  <c:v>2.197802197802198E-2</c:v>
                </c:pt>
                <c:pt idx="11">
                  <c:v>7.1474983755685506E-3</c:v>
                </c:pt>
                <c:pt idx="12">
                  <c:v>1.1175198269646719E-2</c:v>
                </c:pt>
                <c:pt idx="13">
                  <c:v>4.519774011299435E-2</c:v>
                </c:pt>
                <c:pt idx="14">
                  <c:v>2.6239067055393587E-2</c:v>
                </c:pt>
                <c:pt idx="15">
                  <c:v>2.2943575798776341E-2</c:v>
                </c:pt>
                <c:pt idx="16">
                  <c:v>3.5829662261380325E-2</c:v>
                </c:pt>
                <c:pt idx="17">
                  <c:v>3.5714285714285712E-2</c:v>
                </c:pt>
                <c:pt idx="18">
                  <c:v>0</c:v>
                </c:pt>
                <c:pt idx="19">
                  <c:v>0</c:v>
                </c:pt>
                <c:pt idx="20">
                  <c:v>6.3006300630063005E-3</c:v>
                </c:pt>
                <c:pt idx="21">
                  <c:v>3.4728406055209264E-2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7707648"/>
        <c:axId val="177713536"/>
      </c:barChart>
      <c:scatterChart>
        <c:scatterStyle val="smoothMarker"/>
        <c:varyColors val="0"/>
        <c:ser>
          <c:idx val="1"/>
          <c:order val="1"/>
          <c:tx>
            <c:v>SE Anonymous</c:v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Referral_Source!$T$96:$T$97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Referral_Source!$U$96:$U$97</c:f>
              <c:numCache>
                <c:formatCode>0.0%</c:formatCode>
                <c:ptCount val="2"/>
                <c:pt idx="0">
                  <c:v>1.8514729950900165E-2</c:v>
                </c:pt>
                <c:pt idx="1">
                  <c:v>1.8514729950900165E-2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Referral_Source!$T$96:$T$97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Referral_Source!$V$96:$V$97</c:f>
              <c:numCache>
                <c:formatCode>0.0%</c:formatCode>
                <c:ptCount val="2"/>
                <c:pt idx="0">
                  <c:v>2.2157143546752054E-2</c:v>
                </c:pt>
                <c:pt idx="1">
                  <c:v>2.2157143546752054E-2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07648"/>
        <c:axId val="177713536"/>
      </c:scatterChart>
      <c:catAx>
        <c:axId val="1777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600"/>
            </a:pPr>
            <a:endParaRPr lang="en-US"/>
          </a:p>
        </c:txPr>
        <c:crossAx val="177713536"/>
        <c:crosses val="autoZero"/>
        <c:auto val="1"/>
        <c:lblAlgn val="ctr"/>
        <c:lblOffset val="100"/>
        <c:tickLblSkip val="1"/>
        <c:noMultiLvlLbl val="0"/>
      </c:catAx>
      <c:valAx>
        <c:axId val="177713536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707648"/>
        <c:crosses val="autoZero"/>
        <c:crossBetween val="between"/>
        <c:majorUnit val="1.0000000000000002E-2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Unknown</a:t>
            </a:r>
          </a:p>
        </c:rich>
      </c:tx>
      <c:layout>
        <c:manualLayout>
          <c:xMode val="edge"/>
          <c:yMode val="edge"/>
          <c:x val="0.36272831280705298"/>
          <c:y val="1.27896331799104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894503478327346E-2"/>
          <c:y val="0.1236862058909303"/>
          <c:w val="0.86879222621444163"/>
          <c:h val="0.441720364664561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Referral_Source!$M$41:$M$41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noFill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Referral_Source!$M$42:$M$63</c:f>
              <c:numCache>
                <c:formatCode>0.0%</c:formatCode>
                <c:ptCount val="22"/>
                <c:pt idx="0">
                  <c:v>0</c:v>
                </c:pt>
                <c:pt idx="1">
                  <c:v>0.10274372446001168</c:v>
                </c:pt>
                <c:pt idx="2">
                  <c:v>0</c:v>
                </c:pt>
                <c:pt idx="3">
                  <c:v>0.4631019387116948</c:v>
                </c:pt>
                <c:pt idx="4">
                  <c:v>1.7400696027841115E-2</c:v>
                </c:pt>
                <c:pt idx="5">
                  <c:v>0</c:v>
                </c:pt>
                <c:pt idx="6">
                  <c:v>3.7804719071828966E-3</c:v>
                </c:pt>
                <c:pt idx="7">
                  <c:v>4.4536817102137768E-3</c:v>
                </c:pt>
                <c:pt idx="8">
                  <c:v>0</c:v>
                </c:pt>
                <c:pt idx="9">
                  <c:v>2.5925925925925925E-2</c:v>
                </c:pt>
                <c:pt idx="10">
                  <c:v>0</c:v>
                </c:pt>
                <c:pt idx="11">
                  <c:v>1.5269655620532813E-2</c:v>
                </c:pt>
                <c:pt idx="12">
                  <c:v>0</c:v>
                </c:pt>
                <c:pt idx="13">
                  <c:v>0</c:v>
                </c:pt>
                <c:pt idx="14">
                  <c:v>0.18950437317784258</c:v>
                </c:pt>
                <c:pt idx="15">
                  <c:v>0</c:v>
                </c:pt>
                <c:pt idx="16">
                  <c:v>0.11336270190895742</c:v>
                </c:pt>
                <c:pt idx="17">
                  <c:v>1.1066398390342052E-2</c:v>
                </c:pt>
                <c:pt idx="18">
                  <c:v>0</c:v>
                </c:pt>
                <c:pt idx="19">
                  <c:v>3.3877500920584266E-2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7764608"/>
        <c:axId val="177774592"/>
      </c:barChart>
      <c:scatterChart>
        <c:scatterStyle val="smoothMarker"/>
        <c:varyColors val="0"/>
        <c:ser>
          <c:idx val="3"/>
          <c:order val="1"/>
          <c:tx>
            <c:v>SE Unknown</c:v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Referral_Source!$T$98:$T$99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Referral_Source!$U$98:$U$99</c:f>
              <c:numCache>
                <c:formatCode>0.0%</c:formatCode>
                <c:ptCount val="2"/>
                <c:pt idx="0">
                  <c:v>3.6006546644844518E-2</c:v>
                </c:pt>
                <c:pt idx="1">
                  <c:v>3.6006546644844518E-2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Referral_Source!$T$98:$T$99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Referral_Source!$V$98:$V$99</c:f>
              <c:numCache>
                <c:formatCode>0.0%</c:formatCode>
                <c:ptCount val="2"/>
                <c:pt idx="0">
                  <c:v>2.7483225256247284E-2</c:v>
                </c:pt>
                <c:pt idx="1">
                  <c:v>2.7483225256247284E-2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64608"/>
        <c:axId val="177774592"/>
      </c:scatterChart>
      <c:catAx>
        <c:axId val="1777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600"/>
            </a:pPr>
            <a:endParaRPr lang="en-US"/>
          </a:p>
        </c:txPr>
        <c:crossAx val="177774592"/>
        <c:crosses val="autoZero"/>
        <c:auto val="1"/>
        <c:lblAlgn val="ctr"/>
        <c:lblOffset val="100"/>
        <c:tickLblSkip val="1"/>
        <c:noMultiLvlLbl val="0"/>
      </c:catAx>
      <c:valAx>
        <c:axId val="177774592"/>
        <c:scaling>
          <c:orientation val="minMax"/>
          <c:max val="0.5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764608"/>
        <c:crosses val="autoZero"/>
        <c:crossBetween val="between"/>
        <c:majorUnit val="0.1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Re-referrals vs. IDACI</a:t>
            </a:r>
          </a:p>
        </c:rich>
      </c:tx>
      <c:layout>
        <c:manualLayout>
          <c:xMode val="edge"/>
          <c:yMode val="edge"/>
          <c:x val="0.30103802290200449"/>
          <c:y val="3.61257746977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6630896801616"/>
          <c:y val="0.10979916766605345"/>
          <c:w val="0.71042412839987923"/>
          <c:h val="0.7425640385641078"/>
        </c:manualLayout>
      </c:layout>
      <c:scatterChart>
        <c:scatterStyle val="smoothMarker"/>
        <c:varyColors val="0"/>
        <c:ser>
          <c:idx val="5"/>
          <c:order val="5"/>
          <c:tx>
            <c:strRef>
              <c:f>'Re-referrals'!$X$67</c:f>
              <c:strCache>
                <c:ptCount val="1"/>
                <c:pt idx="0">
                  <c:v>National Trend 2015</c:v>
                </c:pt>
              </c:strCache>
            </c:strRef>
          </c:tx>
          <c:spPr>
            <a:ln w="158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xVal>
            <c:numRef>
              <c:f>'Re-referrals'!$AA$67:$AA$68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35</c:v>
                </c:pt>
              </c:numCache>
            </c:numRef>
          </c:xVal>
          <c:yVal>
            <c:numRef>
              <c:f>'Re-referrals'!$AB$67:$AB$68</c:f>
              <c:numCache>
                <c:formatCode>0.0</c:formatCode>
                <c:ptCount val="2"/>
                <c:pt idx="0">
                  <c:v>92.980500000000006</c:v>
                </c:pt>
                <c:pt idx="1">
                  <c:v>140.88150000000002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285568"/>
        <c:axId val="178329088"/>
      </c:scatterChart>
      <c:scatterChart>
        <c:scatterStyle val="lineMarker"/>
        <c:varyColors val="0"/>
        <c:ser>
          <c:idx val="0"/>
          <c:order val="0"/>
          <c:tx>
            <c:strRef>
              <c:f>'Re-referrals'!$AQ$37</c:f>
              <c:strCache>
                <c:ptCount val="1"/>
                <c:pt idx="0">
                  <c:v>IDACI 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dPt>
            <c:idx val="28"/>
            <c:marker>
              <c:symbol val="triangle"/>
              <c:size val="6"/>
            </c:marker>
            <c:bubble3D val="0"/>
          </c:dPt>
          <c:dLbls>
            <c:dLbl>
              <c:idx val="0"/>
              <c:layout>
                <c:manualLayout>
                  <c:x val="-0.15634218289085547"/>
                  <c:y val="-2.386278335880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Bracknell Forest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74926253687315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Brighton &amp; Hove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7547230008055176"/>
                  <c:y val="-1.9724901603847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Buckinghamshire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East Sussex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Hampshire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Isle of Wight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749262536873156E-2"/>
                  <c:y val="2.98284791985111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Kent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Medway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3768448191763641"/>
                  <c:y val="-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Milton Keynes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Oxfordshire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998286001582697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Portsmouth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Reading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Slough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Southampton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Surrey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West Berkshire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0.13274336283185842"/>
                  <c:y val="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0.13800544710491783"/>
                  <c:y val="1.32425278254706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Windsor &amp; Maidenhead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Wokingham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('Re-referrals'!$AQ$40:$AQ$52,'Re-referrals'!$AQ$54:$AQ$55,'Re-referrals'!$AQ$58:$AQ$61)</c:f>
              <c:numCache>
                <c:formatCode>0.0</c:formatCode>
                <c:ptCount val="19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25</c:v>
                </c:pt>
                <c:pt idx="14">
                  <c:v>9.7000000000000011</c:v>
                </c:pt>
                <c:pt idx="15">
                  <c:v>10.4</c:v>
                </c:pt>
                <c:pt idx="16">
                  <c:v>12.9</c:v>
                </c:pt>
                <c:pt idx="17">
                  <c:v>8.4</c:v>
                </c:pt>
                <c:pt idx="18">
                  <c:v>6.8000000000000007</c:v>
                </c:pt>
              </c:numCache>
            </c:numRef>
          </c:xVal>
          <c:yVal>
            <c:numRef>
              <c:f>('Re-referrals'!$AP$40:$AP$52,'Re-referrals'!$AP$54:$AP$55,'Re-referrals'!$AP$58:$AP$61)</c:f>
              <c:numCache>
                <c:formatCode>0.0</c:formatCode>
                <c:ptCount val="19"/>
                <c:pt idx="0">
                  <c:v>79.787234042553166</c:v>
                </c:pt>
                <c:pt idx="1">
                  <c:v>215.03906250000014</c:v>
                </c:pt>
                <c:pt idx="2">
                  <c:v>152.65339966832482</c:v>
                </c:pt>
                <c:pt idx="3">
                  <c:v>43.909348441926362</c:v>
                </c:pt>
                <c:pt idx="4">
                  <c:v>166.54842142603761</c:v>
                </c:pt>
                <c:pt idx="5">
                  <c:v>310.67193675889325</c:v>
                </c:pt>
                <c:pt idx="6">
                  <c:v>96.761501210653833</c:v>
                </c:pt>
                <c:pt idx="7">
                  <c:v>87.974683544303801</c:v>
                </c:pt>
                <c:pt idx="8">
                  <c:v>87.745839636913772</c:v>
                </c:pt>
                <c:pt idx="9">
                  <c:v>120.73342736248237</c:v>
                </c:pt>
                <c:pt idx="10">
                  <c:v>92.922374429223723</c:v>
                </c:pt>
                <c:pt idx="11">
                  <c:v>177.47252747252747</c:v>
                </c:pt>
                <c:pt idx="12">
                  <c:v>128.57142857142861</c:v>
                </c:pt>
                <c:pt idx="13">
                  <c:v>160.5691056910569</c:v>
                </c:pt>
                <c:pt idx="14">
                  <c:v>110.7644305772231</c:v>
                </c:pt>
                <c:pt idx="15">
                  <c:v>61.344537815126053</c:v>
                </c:pt>
                <c:pt idx="16">
                  <c:v>116.60798122065709</c:v>
                </c:pt>
                <c:pt idx="17">
                  <c:v>57.270029673590507</c:v>
                </c:pt>
                <c:pt idx="18">
                  <c:v>52.278820375335123</c:v>
                </c:pt>
              </c:numCache>
            </c:numRef>
          </c:yVal>
          <c:smooth val="0"/>
        </c:ser>
        <c:ser>
          <c:idx val="3"/>
          <c:order val="1"/>
          <c:tx>
            <c:v>SouthWest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</c:marke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Somerset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Swindon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Torbay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chemeClr val="bg1">
                        <a:lumMod val="6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('Re-referrals'!$AQ$53,'Re-referrals'!$AQ$56,'Re-referrals'!$AQ$57)</c:f>
              <c:numCache>
                <c:formatCode>0.0</c:formatCode>
                <c:ptCount val="3"/>
                <c:pt idx="0">
                  <c:v>14.8</c:v>
                </c:pt>
                <c:pt idx="1">
                  <c:v>17.2</c:v>
                </c:pt>
                <c:pt idx="2">
                  <c:v>24.1</c:v>
                </c:pt>
              </c:numCache>
            </c:numRef>
          </c:xVal>
          <c:yVal>
            <c:numRef>
              <c:f>('Re-referrals'!$AP$53,'Re-referrals'!$AP$56,'Re-referrals'!$AP$57)</c:f>
              <c:numCache>
                <c:formatCode>0.0</c:formatCode>
                <c:ptCount val="3"/>
                <c:pt idx="0">
                  <c:v>90.201465201465197</c:v>
                </c:pt>
                <c:pt idx="1">
                  <c:v>193.67346938775509</c:v>
                </c:pt>
                <c:pt idx="2">
                  <c:v>227.77777777777783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'Re-referrals'!$Z$4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FF99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'Re-referrals'!$Y$40</c:f>
              <c:numCache>
                <c:formatCode>0.00</c:formatCode>
                <c:ptCount val="1"/>
                <c:pt idx="0">
                  <c:v>#N/A</c:v>
                </c:pt>
              </c:numCache>
            </c:numRef>
          </c:xVal>
          <c:yVal>
            <c:numRef>
              <c:f>'Re-referrals'!$Z$40</c:f>
              <c:numCache>
                <c:formatCode>0.00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'Re-referrals'!$X$65</c:f>
              <c:strCache>
                <c:ptCount val="1"/>
                <c:pt idx="0">
                  <c:v>South East LA Trend</c:v>
                </c:pt>
              </c:strCache>
            </c:strRef>
          </c:tx>
          <c:spPr>
            <a:ln w="15875">
              <a:solidFill>
                <a:srgbClr val="BA14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5.1121250030662056E-2"/>
                  <c:y val="-2.479944457962512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rgbClr val="C00000"/>
                        </a:solidFill>
                      </a:rPr>
                      <a:t>R² = 0.1236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'Re-referrals'!$AA$65:$AA$66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35</c:v>
                </c:pt>
              </c:numCache>
            </c:numRef>
          </c:xVal>
          <c:yVal>
            <c:numRef>
              <c:f>'Re-referrals'!$AB$65:$AB$66</c:f>
              <c:numCache>
                <c:formatCode>0.0</c:formatCode>
                <c:ptCount val="2"/>
                <c:pt idx="0">
                  <c:v>78.843999999999994</c:v>
                </c:pt>
                <c:pt idx="1">
                  <c:v>201.286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'Re-referrals'!$B$31</c:f>
              <c:strCache>
                <c:ptCount val="1"/>
                <c:pt idx="0">
                  <c:v>South East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2225">
                <a:solidFill>
                  <a:srgbClr val="BA1400"/>
                </a:solidFill>
                <a:prstDash val="solid"/>
              </a:ln>
            </c:spPr>
          </c:marker>
          <c:xVal>
            <c:numRef>
              <c:f>'Re-referrals'!$R$31</c:f>
              <c:numCache>
                <c:formatCode>0.0</c:formatCode>
                <c:ptCount val="1"/>
                <c:pt idx="0">
                  <c:v>14.45223640702325</c:v>
                </c:pt>
              </c:numCache>
            </c:numRef>
          </c:xVal>
          <c:yVal>
            <c:numRef>
              <c:f>'Re-referrals'!$O$31</c:f>
              <c:numCache>
                <c:formatCode>0.0</c:formatCode>
                <c:ptCount val="1"/>
                <c:pt idx="0">
                  <c:v>119.68614775037797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285568"/>
        <c:axId val="178329088"/>
      </c:scatterChart>
      <c:valAx>
        <c:axId val="17828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Local Authority IDACI Score 2015</a:t>
                </a:r>
              </a:p>
            </c:rich>
          </c:tx>
          <c:layout>
            <c:manualLayout>
              <c:xMode val="edge"/>
              <c:yMode val="edge"/>
              <c:x val="0.34957517478456784"/>
              <c:y val="0.919292210977571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329088"/>
        <c:crosses val="autoZero"/>
        <c:crossBetween val="midCat"/>
      </c:valAx>
      <c:valAx>
        <c:axId val="178329088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of Re-referrals</a:t>
                </a:r>
                <a:r>
                  <a:rPr lang="en-GB" baseline="0"/>
                  <a:t> </a:t>
                </a:r>
                <a:r>
                  <a:rPr lang="en-GB"/>
                  <a:t>per 10,000 0-17 year olds</a:t>
                </a:r>
              </a:p>
            </c:rich>
          </c:tx>
          <c:layout>
            <c:manualLayout>
              <c:xMode val="edge"/>
              <c:yMode val="edge"/>
              <c:x val="4.1925738303691069E-2"/>
              <c:y val="0.185723854985677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28556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Re-referrals, per 10,000 0-17 year olds</a:t>
            </a:r>
          </a:p>
        </c:rich>
      </c:tx>
      <c:layout>
        <c:manualLayout>
          <c:xMode val="edge"/>
          <c:yMode val="edge"/>
          <c:x val="0.2190790586323153"/>
          <c:y val="2.0819683542766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5616524512562011E-2"/>
          <c:w val="0.57508230927201043"/>
          <c:h val="0.84050498859185963"/>
        </c:manualLayout>
      </c:layout>
      <c:lineChart>
        <c:grouping val="standard"/>
        <c:varyColors val="0"/>
        <c:ser>
          <c:idx val="0"/>
          <c:order val="0"/>
          <c:tx>
            <c:strRef>
              <c:f>'Re-referrals'!$AK$40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'Re-referrals'!$AL$40:$AP$40</c:f>
              <c:numCache>
                <c:formatCode>0.0</c:formatCode>
                <c:ptCount val="5"/>
                <c:pt idx="0">
                  <c:v>115.0375939849624</c:v>
                </c:pt>
                <c:pt idx="1">
                  <c:v>82.330827067669162</c:v>
                </c:pt>
                <c:pt idx="2">
                  <c:v>88.560885608856083</c:v>
                </c:pt>
                <c:pt idx="3">
                  <c:v>78.057553956834539</c:v>
                </c:pt>
                <c:pt idx="4">
                  <c:v>79.787234042553166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'Re-referrals'!$AK$41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'Re-referrals'!$AL$41:$AP$41</c:f>
              <c:numCache>
                <c:formatCode>0.0</c:formatCode>
                <c:ptCount val="5"/>
                <c:pt idx="0">
                  <c:v>304.00801603206412</c:v>
                </c:pt>
                <c:pt idx="1">
                  <c:v>365.33864541832668</c:v>
                </c:pt>
                <c:pt idx="2">
                  <c:v>276.43564356435644</c:v>
                </c:pt>
                <c:pt idx="3">
                  <c:v>519.41176470588221</c:v>
                </c:pt>
                <c:pt idx="4">
                  <c:v>215.03906250000014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'Re-referrals'!$AK$42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'Re-referrals'!$AL$42:$AP$42</c:f>
              <c:numCache>
                <c:formatCode>0.0</c:formatCode>
                <c:ptCount val="5"/>
                <c:pt idx="0">
                  <c:v>73.160173160173159</c:v>
                </c:pt>
                <c:pt idx="1">
                  <c:v>98.796216680997418</c:v>
                </c:pt>
                <c:pt idx="2">
                  <c:v>215.47619047619048</c:v>
                </c:pt>
                <c:pt idx="3">
                  <c:v>117.57779646761976</c:v>
                </c:pt>
                <c:pt idx="4">
                  <c:v>152.65339966832482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'Re-referrals'!$AK$43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'Re-referrals'!$AL$43:$AP$43</c:f>
              <c:numCache>
                <c:formatCode>0.0</c:formatCode>
                <c:ptCount val="5"/>
                <c:pt idx="0">
                  <c:v>852.54074784276133</c:v>
                </c:pt>
                <c:pt idx="1">
                  <c:v>386.97318007662835</c:v>
                </c:pt>
                <c:pt idx="2">
                  <c:v>217.55725190839695</c:v>
                </c:pt>
                <c:pt idx="3">
                  <c:v>89.184060721062608</c:v>
                </c:pt>
                <c:pt idx="4">
                  <c:v>43.909348441926362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'Re-referrals'!$AK$44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'Re-referrals'!$AL$44:$AP$44</c:f>
              <c:numCache>
                <c:formatCode>0.0</c:formatCode>
                <c:ptCount val="5"/>
                <c:pt idx="0">
                  <c:v>89.650249821556031</c:v>
                </c:pt>
                <c:pt idx="1">
                  <c:v>82.342470630117489</c:v>
                </c:pt>
                <c:pt idx="2">
                  <c:v>160.23412557644556</c:v>
                </c:pt>
                <c:pt idx="3">
                  <c:v>189.16518650088807</c:v>
                </c:pt>
                <c:pt idx="4">
                  <c:v>166.54842142603761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'Re-referrals'!$AK$45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'Re-referrals'!$AL$45:$AP$45</c:f>
              <c:numCache>
                <c:formatCode>0.0</c:formatCode>
                <c:ptCount val="5"/>
                <c:pt idx="0">
                  <c:v>#N/A</c:v>
                </c:pt>
                <c:pt idx="1">
                  <c:v>456.53846153846155</c:v>
                </c:pt>
                <c:pt idx="2">
                  <c:v>261.62790697674421</c:v>
                </c:pt>
                <c:pt idx="3">
                  <c:v>321.96078431372536</c:v>
                </c:pt>
                <c:pt idx="4">
                  <c:v>310.67193675889325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'Re-referrals'!$AK$46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'Re-referrals'!$AL$46:$AP$46</c:f>
              <c:numCache>
                <c:formatCode>0.0</c:formatCode>
                <c:ptCount val="5"/>
                <c:pt idx="0">
                  <c:v>177.06848466067552</c:v>
                </c:pt>
                <c:pt idx="1">
                  <c:v>109.47823402284656</c:v>
                </c:pt>
                <c:pt idx="2">
                  <c:v>155.77395577395578</c:v>
                </c:pt>
                <c:pt idx="3">
                  <c:v>142.64392324093816</c:v>
                </c:pt>
                <c:pt idx="4">
                  <c:v>96.761501210653833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'Re-referrals'!$AK$47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'Re-referrals'!$AL$47:$AP$47</c:f>
              <c:numCache>
                <c:formatCode>0.0</c:formatCode>
                <c:ptCount val="5"/>
                <c:pt idx="0">
                  <c:v>282.29508196721309</c:v>
                </c:pt>
                <c:pt idx="1">
                  <c:v>539.73727422003287</c:v>
                </c:pt>
                <c:pt idx="2">
                  <c:v>207.30519480519482</c:v>
                </c:pt>
                <c:pt idx="3">
                  <c:v>98.399999999999949</c:v>
                </c:pt>
                <c:pt idx="4">
                  <c:v>87.974683544303801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'Re-referrals'!$AK$48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'Re-referrals'!$AL$48:$AP$48</c:f>
              <c:numCache>
                <c:formatCode>0.0</c:formatCode>
                <c:ptCount val="5"/>
                <c:pt idx="0">
                  <c:v>99.354838709677423</c:v>
                </c:pt>
                <c:pt idx="1">
                  <c:v>151.57728706624604</c:v>
                </c:pt>
                <c:pt idx="2">
                  <c:v>127.49999999999999</c:v>
                </c:pt>
                <c:pt idx="3">
                  <c:v>91.25766871165645</c:v>
                </c:pt>
                <c:pt idx="4">
                  <c:v>87.745839636913772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'Re-referrals'!$AK$49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'Re-referrals'!$AL$49:$AP$49</c:f>
              <c:numCache>
                <c:formatCode>0.0</c:formatCode>
                <c:ptCount val="5"/>
                <c:pt idx="0">
                  <c:v>110.8695652173913</c:v>
                </c:pt>
                <c:pt idx="1">
                  <c:v>119.18103448275862</c:v>
                </c:pt>
                <c:pt idx="2">
                  <c:v>95.866001425516743</c:v>
                </c:pt>
                <c:pt idx="3">
                  <c:v>97.521246458923528</c:v>
                </c:pt>
                <c:pt idx="4">
                  <c:v>120.73342736248237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'Re-referrals'!$AK$50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'Re-referrals'!$AL$50:$AP$50</c:f>
              <c:numCache>
                <c:formatCode>0.0</c:formatCode>
                <c:ptCount val="5"/>
                <c:pt idx="0">
                  <c:v>156.23529411764707</c:v>
                </c:pt>
                <c:pt idx="1">
                  <c:v>98.581560283687949</c:v>
                </c:pt>
                <c:pt idx="2">
                  <c:v>102.58215962441315</c:v>
                </c:pt>
                <c:pt idx="3">
                  <c:v>87.557603686635858</c:v>
                </c:pt>
                <c:pt idx="4">
                  <c:v>92.922374429223723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'Re-referrals'!$AK$51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'Re-referrals'!$AL$51:$AP$51</c:f>
              <c:numCache>
                <c:formatCode>0.0</c:formatCode>
                <c:ptCount val="5"/>
                <c:pt idx="0">
                  <c:v>201.49700598802397</c:v>
                </c:pt>
                <c:pt idx="1">
                  <c:v>93.823529411764696</c:v>
                </c:pt>
                <c:pt idx="2">
                  <c:v>90.489913544668582</c:v>
                </c:pt>
                <c:pt idx="3">
                  <c:v>98.32869080779939</c:v>
                </c:pt>
                <c:pt idx="4">
                  <c:v>177.47252747252747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'Re-referrals'!$AK$52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'Re-referrals'!$AL$52:$AP$52</c:f>
              <c:numCache>
                <c:formatCode>0.0</c:formatCode>
                <c:ptCount val="5"/>
                <c:pt idx="0">
                  <c:v>105.08021390374331</c:v>
                </c:pt>
                <c:pt idx="1">
                  <c:v>81.84210526315789</c:v>
                </c:pt>
                <c:pt idx="2">
                  <c:v>121.85089974293059</c:v>
                </c:pt>
                <c:pt idx="3">
                  <c:v>120.30075187969929</c:v>
                </c:pt>
                <c:pt idx="4">
                  <c:v>128.57142857142861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'Re-referrals'!$AK$53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'Re-referrals'!$AL$53:$AP$53</c:f>
              <c:numCache>
                <c:formatCode>0.0</c:formatCode>
                <c:ptCount val="5"/>
                <c:pt idx="0">
                  <c:v>135.47794117647058</c:v>
                </c:pt>
                <c:pt idx="1">
                  <c:v>143.56617647058823</c:v>
                </c:pt>
                <c:pt idx="2">
                  <c:v>193.01470588235296</c:v>
                </c:pt>
                <c:pt idx="3">
                  <c:v>138.4756657483928</c:v>
                </c:pt>
                <c:pt idx="4">
                  <c:v>90.201465201465197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'Re-referrals'!$AK$54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'Re-referrals'!$AL$54:$AP$54</c:f>
              <c:numCache>
                <c:formatCode>0.0</c:formatCode>
                <c:ptCount val="5"/>
                <c:pt idx="0">
                  <c:v>232.68398268398269</c:v>
                </c:pt>
                <c:pt idx="1">
                  <c:v>251.18279569892474</c:v>
                </c:pt>
                <c:pt idx="2">
                  <c:v>235.0210970464135</c:v>
                </c:pt>
                <c:pt idx="3">
                  <c:v>455.5555555555556</c:v>
                </c:pt>
                <c:pt idx="4">
                  <c:v>160.5691056910569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'Re-referrals'!$AK$55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'Re-referrals'!$AL$55:$AP$55</c:f>
              <c:numCache>
                <c:formatCode>0.0</c:formatCode>
                <c:ptCount val="5"/>
                <c:pt idx="0">
                  <c:v>133.03643724696354</c:v>
                </c:pt>
                <c:pt idx="1">
                  <c:v>155.56891025641025</c:v>
                </c:pt>
                <c:pt idx="2">
                  <c:v>153.61111111111111</c:v>
                </c:pt>
                <c:pt idx="3">
                  <c:v>99.410840534171143</c:v>
                </c:pt>
                <c:pt idx="4">
                  <c:v>110.7644305772231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'Re-referrals'!$AK$56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>
              <a:solidFill>
                <a:srgbClr val="A8423F"/>
              </a:solidFill>
            </a:ln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val>
            <c:numRef>
              <c:f>'Re-referrals'!$AL$56:$AP$56</c:f>
              <c:numCache>
                <c:formatCode>0.0</c:formatCode>
                <c:ptCount val="5"/>
                <c:pt idx="0">
                  <c:v>80.042918454935631</c:v>
                </c:pt>
                <c:pt idx="1">
                  <c:v>64.556962025316452</c:v>
                </c:pt>
                <c:pt idx="2">
                  <c:v>113.15240083507308</c:v>
                </c:pt>
                <c:pt idx="3">
                  <c:v>109.25925925925928</c:v>
                </c:pt>
                <c:pt idx="4">
                  <c:v>193.67346938775509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'Re-referrals'!$AK$57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val>
            <c:numRef>
              <c:f>'Re-referrals'!$AL$57:$AP$57</c:f>
              <c:numCache>
                <c:formatCode>0.0</c:formatCode>
                <c:ptCount val="5"/>
                <c:pt idx="0">
                  <c:v>518.14516129032256</c:v>
                </c:pt>
                <c:pt idx="1">
                  <c:v>232.53012048192772</c:v>
                </c:pt>
                <c:pt idx="2">
                  <c:v>202.41935483870967</c:v>
                </c:pt>
                <c:pt idx="3">
                  <c:v>211.95219123505979</c:v>
                </c:pt>
                <c:pt idx="4">
                  <c:v>227.77777777777783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'Re-referrals'!$AK$58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'Re-referrals'!$AL$58:$AP$58</c:f>
              <c:numCache>
                <c:formatCode>0.0</c:formatCode>
                <c:ptCount val="5"/>
                <c:pt idx="0">
                  <c:v>52.542372881355938</c:v>
                </c:pt>
                <c:pt idx="1">
                  <c:v>53.203342618384404</c:v>
                </c:pt>
                <c:pt idx="2">
                  <c:v>77.310924369747895</c:v>
                </c:pt>
                <c:pt idx="3">
                  <c:v>85.112359550561791</c:v>
                </c:pt>
                <c:pt idx="4">
                  <c:v>61.344537815126053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'Re-referrals'!$AK$59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'Re-referrals'!$AL$59:$AP$59</c:f>
              <c:numCache>
                <c:formatCode>0.0</c:formatCode>
                <c:ptCount val="5"/>
                <c:pt idx="0">
                  <c:v>139.23357664233578</c:v>
                </c:pt>
                <c:pt idx="1">
                  <c:v>119.44444444444446</c:v>
                </c:pt>
                <c:pt idx="2">
                  <c:v>95.928143712574851</c:v>
                </c:pt>
                <c:pt idx="3">
                  <c:v>89.040284360189588</c:v>
                </c:pt>
                <c:pt idx="4">
                  <c:v>116.60798122065709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'Re-referrals'!$AK$60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'Re-referrals'!$AL$60:$AP$60</c:f>
              <c:numCache>
                <c:formatCode>0.0</c:formatCode>
                <c:ptCount val="5"/>
                <c:pt idx="0">
                  <c:v>38.036809815950917</c:v>
                </c:pt>
                <c:pt idx="1">
                  <c:v>56.193353474320247</c:v>
                </c:pt>
                <c:pt idx="2">
                  <c:v>61.861861861861861</c:v>
                </c:pt>
                <c:pt idx="3">
                  <c:v>56.287425149700624</c:v>
                </c:pt>
                <c:pt idx="4">
                  <c:v>57.270029673590507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'Re-referrals'!$AK$61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'Re-referrals'!$AL$61:$AP$61</c:f>
              <c:numCache>
                <c:formatCode>0.0</c:formatCode>
                <c:ptCount val="5"/>
                <c:pt idx="0">
                  <c:v>67.696629213483149</c:v>
                </c:pt>
                <c:pt idx="1">
                  <c:v>73.184357541899445</c:v>
                </c:pt>
                <c:pt idx="2">
                  <c:v>105.24861878453039</c:v>
                </c:pt>
                <c:pt idx="3">
                  <c:v>70.189701897018992</c:v>
                </c:pt>
                <c:pt idx="4">
                  <c:v>52.278820375335123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'Re-referrals'!$AK$62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'Re-referrals'!$AL$62:$AP$62</c:f>
              <c:numCache>
                <c:formatCode>0.0</c:formatCode>
                <c:ptCount val="5"/>
                <c:pt idx="0">
                  <c:v>175.11285468615648</c:v>
                </c:pt>
                <c:pt idx="1">
                  <c:v>154.40076906643881</c:v>
                </c:pt>
                <c:pt idx="2">
                  <c:v>152.78248887004452</c:v>
                </c:pt>
                <c:pt idx="3">
                  <c:v>140.90431677344813</c:v>
                </c:pt>
                <c:pt idx="4">
                  <c:v>119.68614775037797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'Re-referrals'!$AK$63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noFill/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'Re-referrals'!$AL$63:$AP$63</c:f>
              <c:numCache>
                <c:formatCode>0.0</c:formatCode>
                <c:ptCount val="5"/>
                <c:pt idx="0">
                  <c:v>139.05544582392778</c:v>
                </c:pt>
                <c:pt idx="1">
                  <c:v>129.5898223294582</c:v>
                </c:pt>
                <c:pt idx="2">
                  <c:v>134.15919643868315</c:v>
                </c:pt>
                <c:pt idx="3">
                  <c:v>131.47338181629959</c:v>
                </c:pt>
                <c:pt idx="4">
                  <c:v>118.77135443872615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'Re-referrals'!$AK$64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'Re-referrals'!$AL$64:$AP$64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79616"/>
        <c:axId val="179681536"/>
      </c:lineChart>
      <c:catAx>
        <c:axId val="1796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68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681536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6796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2280746527237453"/>
          <c:h val="0.896024312958650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0-17 Population Estimate 2015
</a:t>
            </a:r>
          </a:p>
        </c:rich>
      </c:tx>
      <c:layout>
        <c:manualLayout>
          <c:xMode val="edge"/>
          <c:yMode val="edge"/>
          <c:x val="0.32341332506612153"/>
          <c:y val="2.9739803943101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15917612067546"/>
          <c:y val="0.10966552704018703"/>
          <c:w val="0.7222236216200506"/>
          <c:h val="0.8327145104068439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Population!$G$7</c:f>
              <c:strCache>
                <c:ptCount val="1"/>
                <c:pt idx="0">
                  <c:v>mid-2015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Population!$B$8:$B$29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Population!$G$8:$G$29</c:f>
              <c:numCache>
                <c:formatCode>#,##0</c:formatCode>
                <c:ptCount val="22"/>
                <c:pt idx="0">
                  <c:v>28200</c:v>
                </c:pt>
                <c:pt idx="1">
                  <c:v>51200</c:v>
                </c:pt>
                <c:pt idx="2">
                  <c:v>120600</c:v>
                </c:pt>
                <c:pt idx="3">
                  <c:v>105900</c:v>
                </c:pt>
                <c:pt idx="4">
                  <c:v>281900</c:v>
                </c:pt>
                <c:pt idx="5">
                  <c:v>25300</c:v>
                </c:pt>
                <c:pt idx="6">
                  <c:v>330400</c:v>
                </c:pt>
                <c:pt idx="7">
                  <c:v>63200</c:v>
                </c:pt>
                <c:pt idx="8">
                  <c:v>66100</c:v>
                </c:pt>
                <c:pt idx="9">
                  <c:v>141800</c:v>
                </c:pt>
                <c:pt idx="10">
                  <c:v>43800</c:v>
                </c:pt>
                <c:pt idx="11">
                  <c:v>36400</c:v>
                </c:pt>
                <c:pt idx="12">
                  <c:v>40600</c:v>
                </c:pt>
                <c:pt idx="13">
                  <c:v>109200</c:v>
                </c:pt>
                <c:pt idx="14">
                  <c:v>49200</c:v>
                </c:pt>
                <c:pt idx="15">
                  <c:v>256400</c:v>
                </c:pt>
                <c:pt idx="16">
                  <c:v>49000</c:v>
                </c:pt>
                <c:pt idx="17">
                  <c:v>25200</c:v>
                </c:pt>
                <c:pt idx="18">
                  <c:v>35700</c:v>
                </c:pt>
                <c:pt idx="19">
                  <c:v>170400</c:v>
                </c:pt>
                <c:pt idx="20">
                  <c:v>33700</c:v>
                </c:pt>
                <c:pt idx="21">
                  <c:v>37300</c:v>
                </c:pt>
              </c:numCache>
            </c:numRef>
          </c:val>
        </c:ser>
        <c:ser>
          <c:idx val="0"/>
          <c:order val="1"/>
          <c:tx>
            <c:v>Selected LA- (none)</c:v>
          </c:tx>
          <c:spPr>
            <a:solidFill>
              <a:srgbClr val="66FF99"/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strRef>
              <c:f>Population!$B$8:$B$29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2112512"/>
        <c:axId val="172114304"/>
      </c:barChart>
      <c:catAx>
        <c:axId val="172112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114304"/>
        <c:crossesAt val="0"/>
        <c:auto val="1"/>
        <c:lblAlgn val="ctr"/>
        <c:lblOffset val="100"/>
        <c:noMultiLvlLbl val="0"/>
      </c:catAx>
      <c:valAx>
        <c:axId val="172114304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1125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Re-referrals (Selected LA</a:t>
            </a:r>
            <a:r>
              <a:rPr lang="en-GB" baseline="0"/>
              <a:t> vs. SE)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3322346874782246"/>
          <c:y val="2.7670949026108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09984154078643E-2"/>
          <c:y val="0.1713664245008048"/>
          <c:w val="0.65146216862752293"/>
          <c:h val="0.6554280714910636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'Re-referrals'!$Z$4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'Re-referrals'!$X$70:$AB$70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'Re-referrals'!$B$31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'Re-referrals'!$K$8:$O$8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'Re-referrals'!$K$31:$O$31</c:f>
              <c:numCache>
                <c:formatCode>0.0</c:formatCode>
                <c:ptCount val="5"/>
                <c:pt idx="0">
                  <c:v>175.11285468615648</c:v>
                </c:pt>
                <c:pt idx="1">
                  <c:v>154.40076906643881</c:v>
                </c:pt>
                <c:pt idx="2">
                  <c:v>152.78248887004452</c:v>
                </c:pt>
                <c:pt idx="3">
                  <c:v>140.90431677344813</c:v>
                </c:pt>
                <c:pt idx="4">
                  <c:v>119.68614775037797</c:v>
                </c:pt>
              </c:numCache>
            </c:numRef>
          </c:val>
        </c:ser>
        <c:ser>
          <c:idx val="0"/>
          <c:order val="2"/>
          <c:tx>
            <c:strRef>
              <c:f>'Re-referrals'!$B$32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'Re-referrals'!$K$32:$O$32</c:f>
              <c:numCache>
                <c:formatCode>0.0</c:formatCode>
                <c:ptCount val="5"/>
                <c:pt idx="0">
                  <c:v>139.05544582392778</c:v>
                </c:pt>
                <c:pt idx="1">
                  <c:v>129.5898223294582</c:v>
                </c:pt>
                <c:pt idx="2">
                  <c:v>134.15919643868315</c:v>
                </c:pt>
                <c:pt idx="3">
                  <c:v>131.47338181629959</c:v>
                </c:pt>
                <c:pt idx="4">
                  <c:v>118.77135443872615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9780992"/>
        <c:axId val="179790976"/>
      </c:barChart>
      <c:catAx>
        <c:axId val="17978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790976"/>
        <c:crosses val="autoZero"/>
        <c:auto val="1"/>
        <c:lblAlgn val="ctr"/>
        <c:lblOffset val="100"/>
        <c:noMultiLvlLbl val="0"/>
      </c:catAx>
      <c:valAx>
        <c:axId val="179790976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7809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90284431229316"/>
          <c:y val="0.17953653819588342"/>
          <c:w val="0.24009715568770687"/>
          <c:h val="0.6153712035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Re-referrals</a:t>
            </a:r>
            <a:r>
              <a:rPr lang="en-GB" baseline="0"/>
              <a:t> </a:t>
            </a:r>
            <a:r>
              <a:rPr lang="en-GB"/>
              <a:t>(Selected LA</a:t>
            </a:r>
            <a:r>
              <a:rPr lang="en-GB" baseline="0"/>
              <a:t> vs. SE &amp; National)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2300854700854699"/>
          <c:y val="4.3543932008498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66564984461691E-2"/>
          <c:y val="0.21047931508561429"/>
          <c:w val="0.64607416380644722"/>
          <c:h val="0.62582114735658045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'Re-referrals'!$Z$4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numRef>
              <c:f>'Re-referrals'!$K$8:$O$8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'Re-referrals'!$AR$64:$AV$64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'Re-referrals'!$B$132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'Re-referrals'!$K$8:$O$8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'Re-referrals'!$D$132:$H$132</c:f>
              <c:numCache>
                <c:formatCode>0%</c:formatCode>
                <c:ptCount val="5"/>
                <c:pt idx="0">
                  <c:v>0.32188756408610009</c:v>
                </c:pt>
                <c:pt idx="1">
                  <c:v>0.30010484465344173</c:v>
                </c:pt>
                <c:pt idx="2">
                  <c:v>0.28091289137489162</c:v>
                </c:pt>
                <c:pt idx="3">
                  <c:v>0.27681657329742992</c:v>
                </c:pt>
                <c:pt idx="4">
                  <c:v>0.23483259853312735</c:v>
                </c:pt>
              </c:numCache>
            </c:numRef>
          </c:val>
        </c:ser>
        <c:ser>
          <c:idx val="0"/>
          <c:order val="2"/>
          <c:tx>
            <c:strRef>
              <c:f>'Re-referrals'!$B$133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'Re-referrals'!$D$133:$H$133</c:f>
              <c:numCache>
                <c:formatCode>0%</c:formatCode>
                <c:ptCount val="5"/>
                <c:pt idx="0">
                  <c:v>0.26061807965625516</c:v>
                </c:pt>
                <c:pt idx="1">
                  <c:v>0.24886267902274642</c:v>
                </c:pt>
                <c:pt idx="2">
                  <c:v>0.23411371237458195</c:v>
                </c:pt>
                <c:pt idx="3">
                  <c:v>0.23977344241661422</c:v>
                </c:pt>
                <c:pt idx="4">
                  <c:v>0.22318052359727741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9813376"/>
        <c:axId val="179729152"/>
      </c:barChart>
      <c:catAx>
        <c:axId val="1798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729152"/>
        <c:crosses val="autoZero"/>
        <c:auto val="1"/>
        <c:lblAlgn val="ctr"/>
        <c:lblOffset val="100"/>
        <c:noMultiLvlLbl val="0"/>
      </c:catAx>
      <c:valAx>
        <c:axId val="179729152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13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65138973012991"/>
          <c:y val="0.21128233970753657"/>
          <c:w val="0.24434861026987012"/>
          <c:h val="0.643440819897512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Proportion of Referrals which were Re-referrals</a:t>
            </a:r>
          </a:p>
        </c:rich>
      </c:tx>
      <c:layout>
        <c:manualLayout>
          <c:xMode val="edge"/>
          <c:yMode val="edge"/>
          <c:x val="0.2190790586323153"/>
          <c:y val="2.0819683542766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3549410974790952E-2"/>
          <c:w val="0.57508230927201043"/>
          <c:h val="0.85910956479277301"/>
        </c:manualLayout>
      </c:layout>
      <c:lineChart>
        <c:grouping val="standard"/>
        <c:varyColors val="0"/>
        <c:ser>
          <c:idx val="0"/>
          <c:order val="0"/>
          <c:tx>
            <c:strRef>
              <c:f>'Re-referrals'!$AK$40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'Re-referrals'!$AR$40:$AV$40</c:f>
              <c:numCache>
                <c:formatCode>0.0%</c:formatCode>
                <c:ptCount val="5"/>
                <c:pt idx="0">
                  <c:v>0.23269961977186313</c:v>
                </c:pt>
                <c:pt idx="1">
                  <c:v>0.19945355191256831</c:v>
                </c:pt>
                <c:pt idx="2">
                  <c:v>0.21126760563380281</c:v>
                </c:pt>
                <c:pt idx="3">
                  <c:v>0.20471698113207551</c:v>
                </c:pt>
                <c:pt idx="4">
                  <c:v>0.172281776416539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'Re-referrals'!$AK$41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'Re-referrals'!$AR$41:$AV$41</c:f>
              <c:numCache>
                <c:formatCode>0.0%</c:formatCode>
                <c:ptCount val="5"/>
                <c:pt idx="0">
                  <c:v>0.3226972984471389</c:v>
                </c:pt>
                <c:pt idx="1">
                  <c:v>0.38248175182481753</c:v>
                </c:pt>
                <c:pt idx="2">
                  <c:v>0.32986767485822305</c:v>
                </c:pt>
                <c:pt idx="3">
                  <c:v>0.36252908170247694</c:v>
                </c:pt>
                <c:pt idx="4">
                  <c:v>0.32136602451838897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'Re-referrals'!$AK$42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'Re-referrals'!$AR$42:$AV$42</c:f>
              <c:numCache>
                <c:formatCode>0.0%</c:formatCode>
                <c:ptCount val="5"/>
                <c:pt idx="0">
                  <c:v>0.2306852306852307</c:v>
                </c:pt>
                <c:pt idx="1">
                  <c:v>0.26007243096423721</c:v>
                </c:pt>
                <c:pt idx="2">
                  <c:v>0.34631679650129837</c:v>
                </c:pt>
                <c:pt idx="3">
                  <c:v>0.27256775199844008</c:v>
                </c:pt>
                <c:pt idx="4">
                  <c:v>0.26458752515090506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'Re-referrals'!$AK$43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'Re-referrals'!$AR$43:$AV$43</c:f>
              <c:numCache>
                <c:formatCode>0.0%</c:formatCode>
                <c:ptCount val="5"/>
                <c:pt idx="0">
                  <c:v>0.55281317998134905</c:v>
                </c:pt>
                <c:pt idx="1">
                  <c:v>0.41731226113004855</c:v>
                </c:pt>
                <c:pt idx="2">
                  <c:v>0.30686406460296095</c:v>
                </c:pt>
                <c:pt idx="3">
                  <c:v>0.23558897243107765</c:v>
                </c:pt>
                <c:pt idx="4">
                  <c:v>0.14540337711069423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'Re-referrals'!$AK$44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'Re-referrals'!$AR$44:$AV$44</c:f>
              <c:numCache>
                <c:formatCode>0.0%</c:formatCode>
                <c:ptCount val="5"/>
                <c:pt idx="0">
                  <c:v>0.24782951854775059</c:v>
                </c:pt>
                <c:pt idx="1">
                  <c:v>0.22462853258230553</c:v>
                </c:pt>
                <c:pt idx="2">
                  <c:v>0.27862077473476438</c:v>
                </c:pt>
                <c:pt idx="3">
                  <c:v>0.31792942862260426</c:v>
                </c:pt>
                <c:pt idx="4">
                  <c:v>0.28171126845073802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'Re-referrals'!$AK$45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'Re-referrals'!$AR$45:$AV$45</c:f>
              <c:numCache>
                <c:formatCode>0.0%</c:formatCode>
                <c:ptCount val="5"/>
                <c:pt idx="0">
                  <c:v>#N/A</c:v>
                </c:pt>
                <c:pt idx="1">
                  <c:v>0.39752176825184193</c:v>
                </c:pt>
                <c:pt idx="2">
                  <c:v>0.30529172320217096</c:v>
                </c:pt>
                <c:pt idx="3">
                  <c:v>0.34568421052631571</c:v>
                </c:pt>
                <c:pt idx="4">
                  <c:v>0.3290079531184596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'Re-referrals'!$AK$46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'Re-referrals'!$AR$46:$AV$46</c:f>
              <c:numCache>
                <c:formatCode>0.0%</c:formatCode>
                <c:ptCount val="5"/>
                <c:pt idx="0">
                  <c:v>0.33107364273712264</c:v>
                </c:pt>
                <c:pt idx="1">
                  <c:v>0.24214695438404807</c:v>
                </c:pt>
                <c:pt idx="2">
                  <c:v>0.26466290962220829</c:v>
                </c:pt>
                <c:pt idx="3">
                  <c:v>0.28332022505898724</c:v>
                </c:pt>
                <c:pt idx="4">
                  <c:v>0.20838221874592638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'Re-referrals'!$AK$47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'Re-referrals'!$AR$47:$AV$47</c:f>
              <c:numCache>
                <c:formatCode>0.0%</c:formatCode>
                <c:ptCount val="5"/>
                <c:pt idx="0">
                  <c:v>0.31718548535641922</c:v>
                </c:pt>
                <c:pt idx="1">
                  <c:v>0.446542589322103</c:v>
                </c:pt>
                <c:pt idx="2">
                  <c:v>0.29983564216952335</c:v>
                </c:pt>
                <c:pt idx="3">
                  <c:v>0.19967532467532456</c:v>
                </c:pt>
                <c:pt idx="4">
                  <c:v>0.16508313539192399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'Re-referrals'!$AK$48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'Re-referrals'!$AR$48:$AV$48</c:f>
              <c:numCache>
                <c:formatCode>0.0%</c:formatCode>
                <c:ptCount val="5"/>
                <c:pt idx="0">
                  <c:v>0.2598059890341628</c:v>
                </c:pt>
                <c:pt idx="1">
                  <c:v>0.29397369226063014</c:v>
                </c:pt>
                <c:pt idx="2">
                  <c:v>0.26003824091778205</c:v>
                </c:pt>
                <c:pt idx="3">
                  <c:v>0.23160762942779295</c:v>
                </c:pt>
                <c:pt idx="4">
                  <c:v>0.20946189960274467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'Re-referrals'!$AK$49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'Re-referrals'!$AR$49:$AV$49</c:f>
              <c:numCache>
                <c:formatCode>0.0%</c:formatCode>
                <c:ptCount val="5"/>
                <c:pt idx="0">
                  <c:v>0.24060386853278817</c:v>
                </c:pt>
                <c:pt idx="1">
                  <c:v>0.25877398221806269</c:v>
                </c:pt>
                <c:pt idx="2">
                  <c:v>0.22777307366638441</c:v>
                </c:pt>
                <c:pt idx="3">
                  <c:v>0.24315733710047682</c:v>
                </c:pt>
                <c:pt idx="4">
                  <c:v>0.25362962962962965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'Re-referrals'!$AK$50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'Re-referrals'!$AR$50:$AV$50</c:f>
              <c:numCache>
                <c:formatCode>0.0%</c:formatCode>
                <c:ptCount val="5"/>
                <c:pt idx="0">
                  <c:v>0.2859603789836348</c:v>
                </c:pt>
                <c:pt idx="1">
                  <c:v>0.22749590834697217</c:v>
                </c:pt>
                <c:pt idx="2">
                  <c:v>0.23984632272228321</c:v>
                </c:pt>
                <c:pt idx="3">
                  <c:v>0.19781363872982802</c:v>
                </c:pt>
                <c:pt idx="4">
                  <c:v>0.19445771619684657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'Re-referrals'!$AK$51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'Re-referrals'!$AR$51:$AV$51</c:f>
              <c:numCache>
                <c:formatCode>0.0%</c:formatCode>
                <c:ptCount val="5"/>
                <c:pt idx="0">
                  <c:v>0.32231800766283525</c:v>
                </c:pt>
                <c:pt idx="1">
                  <c:v>0.18976799524092802</c:v>
                </c:pt>
                <c:pt idx="2">
                  <c:v>0.1812933025404157</c:v>
                </c:pt>
                <c:pt idx="3">
                  <c:v>0.2109982068141063</c:v>
                </c:pt>
                <c:pt idx="4">
                  <c:v>0.20987654320987653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'Re-referrals'!$AK$52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'Re-referrals'!$AR$52:$AV$52</c:f>
              <c:numCache>
                <c:formatCode>0.0%</c:formatCode>
                <c:ptCount val="5"/>
                <c:pt idx="0">
                  <c:v>0.20915380521554017</c:v>
                </c:pt>
                <c:pt idx="1">
                  <c:v>0.17976878612716762</c:v>
                </c:pt>
                <c:pt idx="2">
                  <c:v>0.18907060231352213</c:v>
                </c:pt>
                <c:pt idx="3">
                  <c:v>0.21034180543383005</c:v>
                </c:pt>
                <c:pt idx="4">
                  <c:v>0.18817591925018029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'Re-referrals'!$AK$53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'Re-referrals'!$AR$53:$AV$53</c:f>
              <c:numCache>
                <c:formatCode>0.0%</c:formatCode>
                <c:ptCount val="5"/>
                <c:pt idx="0">
                  <c:v>0.26961770623742454</c:v>
                </c:pt>
                <c:pt idx="1">
                  <c:v>0.25316045380875202</c:v>
                </c:pt>
                <c:pt idx="2">
                  <c:v>0.28618152085036797</c:v>
                </c:pt>
                <c:pt idx="3">
                  <c:v>0.26971919155786045</c:v>
                </c:pt>
                <c:pt idx="4">
                  <c:v>0.23832567142511493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'Re-referrals'!$AK$54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'Re-referrals'!$AR$54:$AV$54</c:f>
              <c:numCache>
                <c:formatCode>0.0%</c:formatCode>
                <c:ptCount val="5"/>
                <c:pt idx="0">
                  <c:v>0.29275599128540303</c:v>
                </c:pt>
                <c:pt idx="1">
                  <c:v>0.30559916274201987</c:v>
                </c:pt>
                <c:pt idx="2">
                  <c:v>0.32094497263036587</c:v>
                </c:pt>
                <c:pt idx="3">
                  <c:v>0.34555954424847823</c:v>
                </c:pt>
                <c:pt idx="4">
                  <c:v>0.19193391642371235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'Re-referrals'!$AK$55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'Re-referrals'!$AR$55:$AV$55</c:f>
              <c:numCache>
                <c:formatCode>0.0%</c:formatCode>
                <c:ptCount val="5"/>
                <c:pt idx="0">
                  <c:v>0.29092518813634349</c:v>
                </c:pt>
                <c:pt idx="1">
                  <c:v>0.33097511080804637</c:v>
                </c:pt>
                <c:pt idx="2">
                  <c:v>0.32871942934782611</c:v>
                </c:pt>
                <c:pt idx="3">
                  <c:v>0.25363262851989149</c:v>
                </c:pt>
                <c:pt idx="4">
                  <c:v>0.24133242692046228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'Re-referrals'!$AK$56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/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'Re-referrals'!$AR$56:$AV$56</c:f>
              <c:numCache>
                <c:formatCode>0.0%</c:formatCode>
                <c:ptCount val="5"/>
                <c:pt idx="0">
                  <c:v>0.2342964824120603</c:v>
                </c:pt>
                <c:pt idx="1">
                  <c:v>0.1875</c:v>
                </c:pt>
                <c:pt idx="2">
                  <c:v>0.24046140195208518</c:v>
                </c:pt>
                <c:pt idx="3">
                  <c:v>0.20037735849056609</c:v>
                </c:pt>
                <c:pt idx="4">
                  <c:v>0.27870778267254037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'Re-referrals'!$AK$57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'Re-referrals'!$AR$57:$AV$57</c:f>
              <c:numCache>
                <c:formatCode>0.0%</c:formatCode>
                <c:ptCount val="5"/>
                <c:pt idx="0">
                  <c:v>0.39931634555624612</c:v>
                </c:pt>
                <c:pt idx="1">
                  <c:v>0.29435688866293847</c:v>
                </c:pt>
                <c:pt idx="2">
                  <c:v>0.2084717607973422</c:v>
                </c:pt>
                <c:pt idx="3">
                  <c:v>0.24929709465791941</c:v>
                </c:pt>
                <c:pt idx="4">
                  <c:v>0.28873239436619724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'Re-referrals'!$AK$58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'Re-referrals'!$AR$58:$AV$58</c:f>
              <c:numCache>
                <c:formatCode>0.0%</c:formatCode>
                <c:ptCount val="5"/>
                <c:pt idx="0">
                  <c:v>0.17095588235294118</c:v>
                </c:pt>
                <c:pt idx="1">
                  <c:v>0.18260038240917781</c:v>
                </c:pt>
                <c:pt idx="2">
                  <c:v>0.22204344328238135</c:v>
                </c:pt>
                <c:pt idx="3">
                  <c:v>0.24066719618745036</c:v>
                </c:pt>
                <c:pt idx="4">
                  <c:v>0.16043956043956045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'Re-referrals'!$AK$59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'Re-referrals'!$AR$59:$AV$59</c:f>
              <c:numCache>
                <c:formatCode>0.0%</c:formatCode>
                <c:ptCount val="5"/>
                <c:pt idx="0">
                  <c:v>0.29996068667278208</c:v>
                </c:pt>
                <c:pt idx="1">
                  <c:v>0.26933551198257083</c:v>
                </c:pt>
                <c:pt idx="2">
                  <c:v>0.2425435276305829</c:v>
                </c:pt>
                <c:pt idx="3">
                  <c:v>0.21729073297672405</c:v>
                </c:pt>
                <c:pt idx="4">
                  <c:v>0.24389345771449578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'Re-referrals'!$AK$60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'Re-referrals'!$AR$60:$AV$60</c:f>
              <c:numCache>
                <c:formatCode>0.0%</c:formatCode>
                <c:ptCount val="5"/>
                <c:pt idx="0">
                  <c:v>0.11460258780036968</c:v>
                </c:pt>
                <c:pt idx="1">
                  <c:v>0.17816091954022989</c:v>
                </c:pt>
                <c:pt idx="2">
                  <c:v>0.19750719079578141</c:v>
                </c:pt>
                <c:pt idx="3">
                  <c:v>0.17938931297709931</c:v>
                </c:pt>
                <c:pt idx="4">
                  <c:v>0.17309417040358743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'Re-referrals'!$AK$61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'Re-referrals'!$AR$61:$AV$61</c:f>
              <c:numCache>
                <c:formatCode>0.0%</c:formatCode>
                <c:ptCount val="5"/>
                <c:pt idx="0">
                  <c:v>0.22650375939849623</c:v>
                </c:pt>
                <c:pt idx="1">
                  <c:v>0.22962313759859773</c:v>
                </c:pt>
                <c:pt idx="2">
                  <c:v>0.2690677966101695</c:v>
                </c:pt>
                <c:pt idx="3">
                  <c:v>0.26161616161616169</c:v>
                </c:pt>
                <c:pt idx="4">
                  <c:v>0.17241379310344829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'Re-referrals'!$AK$62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'Re-referrals'!$AR$62:$AV$62</c:f>
              <c:numCache>
                <c:formatCode>0.0%</c:formatCode>
                <c:ptCount val="5"/>
                <c:pt idx="0">
                  <c:v>0.32188756408610009</c:v>
                </c:pt>
                <c:pt idx="1">
                  <c:v>0.30010484465344173</c:v>
                </c:pt>
                <c:pt idx="2">
                  <c:v>0.28091289137489162</c:v>
                </c:pt>
                <c:pt idx="3">
                  <c:v>0.27681657329742992</c:v>
                </c:pt>
                <c:pt idx="4">
                  <c:v>0.23483259853312735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'Re-referrals'!$AK$63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'Re-referrals'!$AR$63:$AV$63</c:f>
              <c:numCache>
                <c:formatCode>0.0%</c:formatCode>
                <c:ptCount val="5"/>
                <c:pt idx="0">
                  <c:v>0.26061807965625516</c:v>
                </c:pt>
                <c:pt idx="1">
                  <c:v>0.24886267902274642</c:v>
                </c:pt>
                <c:pt idx="2">
                  <c:v>0.23411371237458195</c:v>
                </c:pt>
                <c:pt idx="3">
                  <c:v>0.23977344241661422</c:v>
                </c:pt>
                <c:pt idx="4">
                  <c:v>0.22318052359727741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'Re-referrals'!$AK$64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'Re-referrals'!$D$8:$H$8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'Re-referrals'!$AR$64:$AV$64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16160"/>
        <c:axId val="179930624"/>
      </c:lineChart>
      <c:catAx>
        <c:axId val="1799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3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93062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161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1566325129860862"/>
          <c:h val="0.860241795356975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Distance from Expected Rate of Re-referrals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3493047411625"/>
          <c:y val="0.13754659323684476"/>
          <c:w val="0.6965077344055397"/>
          <c:h val="0.8048334442101862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'Re-referrals'!$R$7:$T$7</c:f>
              <c:strCache>
                <c:ptCount val="1"/>
                <c:pt idx="0">
                  <c:v>Distance from Expected 2016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'Re-referrals'!$X$76:$X$99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'Re-referrals'!$T$9:$T$32</c:f>
              <c:numCache>
                <c:formatCode>0.0</c:formatCode>
                <c:ptCount val="24"/>
                <c:pt idx="0">
                  <c:v>-22.773465957446831</c:v>
                </c:pt>
                <c:pt idx="1">
                  <c:v>100.82245250000014</c:v>
                </c:pt>
                <c:pt idx="2">
                  <c:v>52.008739668324822</c:v>
                </c:pt>
                <c:pt idx="3">
                  <c:v>-68.870231558073641</c:v>
                </c:pt>
                <c:pt idx="4">
                  <c:v>62.710361426037608</c:v>
                </c:pt>
                <c:pt idx="5">
                  <c:v>193.10225675889325</c:v>
                </c:pt>
                <c:pt idx="6">
                  <c:v>-16.656758789346171</c:v>
                </c:pt>
                <c:pt idx="7">
                  <c:v>-32.149716455696208</c:v>
                </c:pt>
                <c:pt idx="8">
                  <c:v>-28.706150363086223</c:v>
                </c:pt>
                <c:pt idx="9">
                  <c:v>16.895367362482375</c:v>
                </c:pt>
                <c:pt idx="10">
                  <c:v>-30.076085570776272</c:v>
                </c:pt>
                <c:pt idx="11">
                  <c:v>60.860867472527474</c:v>
                </c:pt>
                <c:pt idx="12">
                  <c:v>12.438778571428614</c:v>
                </c:pt>
                <c:pt idx="13">
                  <c:v>-18.426694798534811</c:v>
                </c:pt>
                <c:pt idx="14">
                  <c:v>35.654605691056901</c:v>
                </c:pt>
                <c:pt idx="15">
                  <c:v>10.279440577223099</c:v>
                </c:pt>
                <c:pt idx="16">
                  <c:v>81.213229387755092</c:v>
                </c:pt>
                <c:pt idx="17">
                  <c:v>104.30030777777782</c:v>
                </c:pt>
                <c:pt idx="18">
                  <c:v>-40.25814218487394</c:v>
                </c:pt>
                <c:pt idx="19">
                  <c:v>11.013551220657092</c:v>
                </c:pt>
                <c:pt idx="20">
                  <c:v>-41.139250326409488</c:v>
                </c:pt>
                <c:pt idx="21">
                  <c:v>-43.575739624664884</c:v>
                </c:pt>
                <c:pt idx="22">
                  <c:v>11.613261879283939</c:v>
                </c:pt>
                <c:pt idx="23">
                  <c:v>1.9958545160201027</c:v>
                </c:pt>
              </c:numCache>
            </c:numRef>
          </c:val>
        </c:ser>
        <c:ser>
          <c:idx val="0"/>
          <c:order val="1"/>
          <c:tx>
            <c:strRef>
              <c:f>'Re-referrals'!$Z$4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'Re-referrals'!$X$76:$X$99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'Re-referrals'!$Z$76:$Z$99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9973120"/>
        <c:axId val="179979008"/>
      </c:barChart>
      <c:catAx>
        <c:axId val="179973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79008"/>
        <c:crossesAt val="0"/>
        <c:auto val="1"/>
        <c:lblAlgn val="ctr"/>
        <c:lblOffset val="100"/>
        <c:noMultiLvlLbl val="0"/>
      </c:catAx>
      <c:valAx>
        <c:axId val="179979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731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749153150727955"/>
          <c:y val="7.2490772111310081E-2"/>
          <c:w val="0.66710972025932658"/>
          <c:h val="4.0892230421764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change in Number of Re-referrals 2013-2016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83809159161659"/>
          <c:y val="0.13754659323684476"/>
          <c:w val="0.68840427716091512"/>
          <c:h val="0.80483344421018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'Re-referrals'!$I$7</c:f>
              <c:strCache>
                <c:ptCount val="1"/>
                <c:pt idx="0">
                  <c:v>% Change 2013-16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'Re-referrals'!$B$9:$B$32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'Re-referrals'!$I$9:$I$32</c:f>
              <c:numCache>
                <c:formatCode>0.0%</c:formatCode>
                <c:ptCount val="24"/>
                <c:pt idx="0">
                  <c:v>2.7397260273972213E-2</c:v>
                </c:pt>
                <c:pt idx="1">
                  <c:v>-0.39967284623773136</c:v>
                </c:pt>
                <c:pt idx="2">
                  <c:v>0.60226283724978003</c:v>
                </c:pt>
                <c:pt idx="3">
                  <c:v>-0.88490099009900991</c:v>
                </c:pt>
                <c:pt idx="4">
                  <c:v>1.0298313878080414</c:v>
                </c:pt>
                <c:pt idx="5">
                  <c:v>-0.33782645324347094</c:v>
                </c:pt>
                <c:pt idx="6">
                  <c:v>-9.8420755781161107E-2</c:v>
                </c:pt>
                <c:pt idx="7">
                  <c:v>-0.83084879829631886</c:v>
                </c:pt>
                <c:pt idx="8">
                  <c:v>-0.39646201873048909</c:v>
                </c:pt>
                <c:pt idx="9">
                  <c:v>3.1946955997588906E-2</c:v>
                </c:pt>
                <c:pt idx="10">
                  <c:v>-2.3980815347722097E-2</c:v>
                </c:pt>
                <c:pt idx="11">
                  <c:v>1.025078369905956</c:v>
                </c:pt>
                <c:pt idx="12">
                  <c:v>0.67845659163987171</c:v>
                </c:pt>
                <c:pt idx="13">
                  <c:v>-0.36939820742637647</c:v>
                </c:pt>
                <c:pt idx="14">
                  <c:v>-0.32363013698630139</c:v>
                </c:pt>
                <c:pt idx="15">
                  <c:v>-0.26860674736028844</c:v>
                </c:pt>
                <c:pt idx="16">
                  <c:v>2.1013071895424833</c:v>
                </c:pt>
                <c:pt idx="17">
                  <c:v>-8.6355785837649163E-3</c:v>
                </c:pt>
                <c:pt idx="18">
                  <c:v>0.14659685863874344</c:v>
                </c:pt>
                <c:pt idx="19">
                  <c:v>4.5500505561157957E-3</c:v>
                </c:pt>
                <c:pt idx="20">
                  <c:v>3.7634408602150539E-2</c:v>
                </c:pt>
                <c:pt idx="21">
                  <c:v>-0.25572519083969464</c:v>
                </c:pt>
                <c:pt idx="22">
                  <c:v>-0.20591490833621598</c:v>
                </c:pt>
                <c:pt idx="23">
                  <c:v>-6.0934326337169942E-2</c:v>
                </c:pt>
              </c:numCache>
            </c:numRef>
          </c:val>
        </c:ser>
        <c:ser>
          <c:idx val="1"/>
          <c:order val="1"/>
          <c:tx>
            <c:strRef>
              <c:f>'Re-referrals'!$Z$4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'Re-referrals'!$B$9:$B$32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'Re-referrals'!$Y$76:$Y$99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0012544"/>
        <c:axId val="180014080"/>
      </c:barChart>
      <c:catAx>
        <c:axId val="1800125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014080"/>
        <c:crosses val="autoZero"/>
        <c:auto val="1"/>
        <c:lblAlgn val="ctr"/>
        <c:lblOffset val="100"/>
        <c:noMultiLvlLbl val="0"/>
      </c:catAx>
      <c:valAx>
        <c:axId val="180014080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0125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031989591044707"/>
          <c:y val="7.8066985350641618E-2"/>
          <c:w val="0.69938219261053902"/>
          <c:h val="4.089223042176466E-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Distance from Expected Rate of Re-referrals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3493047411625"/>
          <c:y val="0.13754659323684476"/>
          <c:w val="0.6965077344055397"/>
          <c:h val="0.8048334442101862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Assessments!$R$7:$T$7</c:f>
              <c:strCache>
                <c:ptCount val="1"/>
                <c:pt idx="0">
                  <c:v>Distance from Expected 2016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Assessments!$X$76:$X$99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Assessments!$T$9:$T$32</c:f>
              <c:numCache>
                <c:formatCode>0.0</c:formatCode>
                <c:ptCount val="24"/>
                <c:pt idx="0">
                  <c:v>-19.483587943262478</c:v>
                </c:pt>
                <c:pt idx="1">
                  <c:v>86.782780000000002</c:v>
                </c:pt>
                <c:pt idx="2">
                  <c:v>65.445365737976772</c:v>
                </c:pt>
                <c:pt idx="3">
                  <c:v>-230.80632477809255</c:v>
                </c:pt>
                <c:pt idx="4">
                  <c:v>184.37043072720826</c:v>
                </c:pt>
                <c:pt idx="5">
                  <c:v>454.8059562055335</c:v>
                </c:pt>
                <c:pt idx="6">
                  <c:v>28.600672493946718</c:v>
                </c:pt>
                <c:pt idx="7">
                  <c:v>-13.17828101265826</c:v>
                </c:pt>
                <c:pt idx="8">
                  <c:v>-169.94699323751894</c:v>
                </c:pt>
                <c:pt idx="9">
                  <c:v>-27.23403043723556</c:v>
                </c:pt>
                <c:pt idx="10">
                  <c:v>-95.924333242009141</c:v>
                </c:pt>
                <c:pt idx="11">
                  <c:v>109.86875142857139</c:v>
                </c:pt>
                <c:pt idx="12">
                  <c:v>153.5158736453202</c:v>
                </c:pt>
                <c:pt idx="13">
                  <c:v>-38.484440879120882</c:v>
                </c:pt>
                <c:pt idx="14">
                  <c:v>84.59741869918696</c:v>
                </c:pt>
                <c:pt idx="15">
                  <c:v>77.033262199687897</c:v>
                </c:pt>
                <c:pt idx="16">
                  <c:v>176.90876489795914</c:v>
                </c:pt>
                <c:pt idx="17">
                  <c:v>93.893278253968219</c:v>
                </c:pt>
                <c:pt idx="18">
                  <c:v>-2.2446877310924265</c:v>
                </c:pt>
                <c:pt idx="19">
                  <c:v>12.184244460093907</c:v>
                </c:pt>
                <c:pt idx="20">
                  <c:v>-112.15958373887241</c:v>
                </c:pt>
                <c:pt idx="21">
                  <c:v>-69.865251367292217</c:v>
                </c:pt>
                <c:pt idx="22">
                  <c:v>36.527117801468478</c:v>
                </c:pt>
                <c:pt idx="23">
                  <c:v>2.0439504733981266</c:v>
                </c:pt>
              </c:numCache>
            </c:numRef>
          </c:val>
        </c:ser>
        <c:ser>
          <c:idx val="0"/>
          <c:order val="1"/>
          <c:tx>
            <c:strRef>
              <c:f>Assessments!$Z$4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Assessments!$X$76:$X$99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Assessments!$Z$76:$Z$99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0237824"/>
        <c:axId val="180239744"/>
      </c:barChart>
      <c:catAx>
        <c:axId val="180237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239744"/>
        <c:crossesAt val="0"/>
        <c:auto val="1"/>
        <c:lblAlgn val="ctr"/>
        <c:lblOffset val="100"/>
        <c:noMultiLvlLbl val="0"/>
      </c:catAx>
      <c:valAx>
        <c:axId val="1802397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2378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749153150727955"/>
          <c:y val="7.2490772111310081E-2"/>
          <c:w val="0.66710972025932658"/>
          <c:h val="4.0892230421764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change in Number of Re-referrals 2013-2016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83809159161659"/>
          <c:y val="0.13754659323684476"/>
          <c:w val="0.68840427716091512"/>
          <c:h val="0.80483344421018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Assessments!$I$7</c:f>
              <c:strCache>
                <c:ptCount val="1"/>
                <c:pt idx="0">
                  <c:v>% Change 2013-16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Assessments!$B$9:$B$32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Assessments!$I$9:$I$32</c:f>
              <c:numCache>
                <c:formatCode>0.0%</c:formatCode>
                <c:ptCount val="24"/>
                <c:pt idx="0">
                  <c:v>-0.1332807570977918</c:v>
                </c:pt>
                <c:pt idx="1">
                  <c:v>-0.30405241446250908</c:v>
                </c:pt>
                <c:pt idx="2">
                  <c:v>0.32223009685802034</c:v>
                </c:pt>
                <c:pt idx="3">
                  <c:v>-0.52036286431190892</c:v>
                </c:pt>
                <c:pt idx="4">
                  <c:v>0.20642724811172866</c:v>
                </c:pt>
                <c:pt idx="5">
                  <c:v>0.69978708303761528</c:v>
                </c:pt>
                <c:pt idx="6">
                  <c:v>-0.21048840224751478</c:v>
                </c:pt>
                <c:pt idx="7">
                  <c:v>-0.31874863268431414</c:v>
                </c:pt>
                <c:pt idx="8">
                  <c:v>-6.0333183250787931E-2</c:v>
                </c:pt>
                <c:pt idx="9">
                  <c:v>-0.1026517000162681</c:v>
                </c:pt>
                <c:pt idx="10">
                  <c:v>-0.29834462001504891</c:v>
                </c:pt>
                <c:pt idx="11">
                  <c:v>-8.2029598308668072E-2</c:v>
                </c:pt>
                <c:pt idx="12">
                  <c:v>5.7189542483660129E-2</c:v>
                </c:pt>
                <c:pt idx="13">
                  <c:v>-0.34718934911242605</c:v>
                </c:pt>
                <c:pt idx="14">
                  <c:v>-0.33090828924162258</c:v>
                </c:pt>
                <c:pt idx="15">
                  <c:v>3.3797554347826088E-2</c:v>
                </c:pt>
                <c:pt idx="16">
                  <c:v>0.75069715560513106</c:v>
                </c:pt>
                <c:pt idx="17">
                  <c:v>-0.4134036144578313</c:v>
                </c:pt>
                <c:pt idx="18">
                  <c:v>-3.4746351633078527E-3</c:v>
                </c:pt>
                <c:pt idx="19">
                  <c:v>-0.33490734141126161</c:v>
                </c:pt>
                <c:pt idx="20">
                  <c:v>-5.1334702258726897E-2</c:v>
                </c:pt>
                <c:pt idx="21">
                  <c:v>-0.24699599465954605</c:v>
                </c:pt>
                <c:pt idx="22">
                  <c:v>-0.11279948701008491</c:v>
                </c:pt>
                <c:pt idx="23">
                  <c:v>-0.15214618373824568</c:v>
                </c:pt>
              </c:numCache>
            </c:numRef>
          </c:val>
        </c:ser>
        <c:ser>
          <c:idx val="1"/>
          <c:order val="1"/>
          <c:tx>
            <c:strRef>
              <c:f>Assessments!$Z$4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Assessments!$B$9:$B$32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Assessments!$Y$76:$Y$99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8203648"/>
        <c:axId val="178213632"/>
      </c:barChart>
      <c:catAx>
        <c:axId val="178203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213632"/>
        <c:crosses val="autoZero"/>
        <c:auto val="1"/>
        <c:lblAlgn val="ctr"/>
        <c:lblOffset val="100"/>
        <c:noMultiLvlLbl val="0"/>
      </c:catAx>
      <c:valAx>
        <c:axId val="178213632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20364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031989591044707"/>
          <c:y val="7.8066985350641618E-2"/>
          <c:w val="0.69938219261053902"/>
          <c:h val="4.089223042176466E-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Assessments vs. IDACI</a:t>
            </a:r>
          </a:p>
        </c:rich>
      </c:tx>
      <c:layout>
        <c:manualLayout>
          <c:xMode val="edge"/>
          <c:yMode val="edge"/>
          <c:x val="0.30103802290200449"/>
          <c:y val="3.61257746977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6630896801616"/>
          <c:y val="0.10979916766605345"/>
          <c:w val="0.71042412839987923"/>
          <c:h val="0.7425640385641078"/>
        </c:manualLayout>
      </c:layout>
      <c:scatterChart>
        <c:scatterStyle val="smoothMarker"/>
        <c:varyColors val="0"/>
        <c:ser>
          <c:idx val="5"/>
          <c:order val="5"/>
          <c:tx>
            <c:strRef>
              <c:f>Assessments!$X$67</c:f>
              <c:strCache>
                <c:ptCount val="1"/>
                <c:pt idx="0">
                  <c:v>National Trend 2015</c:v>
                </c:pt>
              </c:strCache>
            </c:strRef>
          </c:tx>
          <c:spPr>
            <a:ln w="158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xVal>
            <c:numRef>
              <c:f>Assessments!$AA$67:$AA$68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35</c:v>
                </c:pt>
              </c:numCache>
            </c:numRef>
          </c:xVal>
          <c:yVal>
            <c:numRef>
              <c:f>Assessments!$AB$67:$AB$68</c:f>
              <c:numCache>
                <c:formatCode>0.0</c:formatCode>
                <c:ptCount val="2"/>
                <c:pt idx="0">
                  <c:v>356.4545</c:v>
                </c:pt>
                <c:pt idx="1">
                  <c:v>620.18150000000003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3712"/>
        <c:axId val="180166016"/>
      </c:scatterChart>
      <c:scatterChart>
        <c:scatterStyle val="lineMarker"/>
        <c:varyColors val="0"/>
        <c:ser>
          <c:idx val="0"/>
          <c:order val="0"/>
          <c:tx>
            <c:strRef>
              <c:f>Assessments!$AR$37</c:f>
              <c:strCache>
                <c:ptCount val="1"/>
                <c:pt idx="0">
                  <c:v>IDACI 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dPt>
            <c:idx val="28"/>
            <c:marker>
              <c:symbol val="triangle"/>
              <c:size val="6"/>
            </c:marker>
            <c:bubble3D val="0"/>
          </c:dPt>
          <c:dLbls>
            <c:dLbl>
              <c:idx val="0"/>
              <c:layout>
                <c:manualLayout>
                  <c:x val="-0.15634218289085547"/>
                  <c:y val="-2.386278335880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Bracknell Forest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74926253687315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Brighton &amp; Hove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7547230008055176"/>
                  <c:y val="-1.9724901603847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Buckinghamshire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East Sussex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Hampshire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Isle of Wight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749262536873156E-2"/>
                  <c:y val="2.98284791985111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Kent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Medway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3768448191763641"/>
                  <c:y val="-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Milton Keynes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Oxfordshire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998286001582697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Portsmouth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Reading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Slough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Southampton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Surrey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West Berkshire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0.13274336283185842"/>
                  <c:y val="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0.13800544710491783"/>
                  <c:y val="1.32425278254706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Windsor &amp; Maidenhead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Wokingham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(Assessments!$AR$40:$AR$52,Assessments!$AR$54:$AR$55,Assessments!$AR$58:$AR$61)</c:f>
              <c:numCache>
                <c:formatCode>0.0</c:formatCode>
                <c:ptCount val="19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25</c:v>
                </c:pt>
                <c:pt idx="14">
                  <c:v>9.7000000000000011</c:v>
                </c:pt>
                <c:pt idx="15">
                  <c:v>10.4</c:v>
                </c:pt>
                <c:pt idx="16">
                  <c:v>12.9</c:v>
                </c:pt>
                <c:pt idx="17">
                  <c:v>8.4</c:v>
                </c:pt>
                <c:pt idx="18">
                  <c:v>6.8000000000000007</c:v>
                </c:pt>
              </c:numCache>
            </c:numRef>
          </c:xVal>
          <c:yVal>
            <c:numRef>
              <c:f>(Assessments!$AQ$40:$AQ$52,Assessments!$AQ$54:$AQ$55,Assessments!$AQ$58:$AQ$61)</c:f>
              <c:numCache>
                <c:formatCode>0.0</c:formatCode>
                <c:ptCount val="19"/>
                <c:pt idx="0">
                  <c:v>389.71631205673754</c:v>
                </c:pt>
                <c:pt idx="1">
                  <c:v>560.15625</c:v>
                </c:pt>
                <c:pt idx="2">
                  <c:v>464.09618573797678</c:v>
                </c:pt>
                <c:pt idx="3">
                  <c:v>234.65533522190745</c:v>
                </c:pt>
                <c:pt idx="4">
                  <c:v>600.60305072720826</c:v>
                </c:pt>
                <c:pt idx="5">
                  <c:v>946.64031620553351</c:v>
                </c:pt>
                <c:pt idx="6">
                  <c:v>497.57869249394673</c:v>
                </c:pt>
                <c:pt idx="7">
                  <c:v>492.72151898734177</c:v>
                </c:pt>
                <c:pt idx="8">
                  <c:v>315.7337367624811</c:v>
                </c:pt>
                <c:pt idx="9">
                  <c:v>388.99858956276444</c:v>
                </c:pt>
                <c:pt idx="10">
                  <c:v>425.79908675799089</c:v>
                </c:pt>
                <c:pt idx="11">
                  <c:v>596.42857142857144</c:v>
                </c:pt>
                <c:pt idx="12">
                  <c:v>637.4384236453202</c:v>
                </c:pt>
                <c:pt idx="13">
                  <c:v>616.869918699187</c:v>
                </c:pt>
                <c:pt idx="14">
                  <c:v>474.80499219968794</c:v>
                </c:pt>
                <c:pt idx="15">
                  <c:v>401.68067226890759</c:v>
                </c:pt>
                <c:pt idx="16">
                  <c:v>438.08685446009389</c:v>
                </c:pt>
                <c:pt idx="17">
                  <c:v>274.18397626112761</c:v>
                </c:pt>
                <c:pt idx="18">
                  <c:v>302.41286863270778</c:v>
                </c:pt>
              </c:numCache>
            </c:numRef>
          </c:yVal>
          <c:smooth val="0"/>
        </c:ser>
        <c:ser>
          <c:idx val="3"/>
          <c:order val="1"/>
          <c:tx>
            <c:v>SouthWest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</c:marke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Somerset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Swindon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Torbay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chemeClr val="bg1">
                        <a:lumMod val="6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(Assessments!$AR$53,Assessments!$AR$56,Assessments!$AR$57)</c:f>
              <c:numCache>
                <c:formatCode>0.0</c:formatCode>
                <c:ptCount val="3"/>
                <c:pt idx="0">
                  <c:v>14.8</c:v>
                </c:pt>
                <c:pt idx="1">
                  <c:v>17.2</c:v>
                </c:pt>
                <c:pt idx="2">
                  <c:v>24.1</c:v>
                </c:pt>
              </c:numCache>
            </c:numRef>
          </c:xVal>
          <c:yVal>
            <c:numRef>
              <c:f>(Assessments!$AQ$53,Assessments!$AQ$56,Assessments!$AQ$57)</c:f>
              <c:numCache>
                <c:formatCode>0.0</c:formatCode>
                <c:ptCount val="3"/>
                <c:pt idx="0">
                  <c:v>404.12087912087912</c:v>
                </c:pt>
                <c:pt idx="1">
                  <c:v>640.61224489795916</c:v>
                </c:pt>
                <c:pt idx="2">
                  <c:v>618.2539682539682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Assessments!$Z$4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FF99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Assessments!$Y$40</c:f>
              <c:numCache>
                <c:formatCode>0.00</c:formatCode>
                <c:ptCount val="1"/>
                <c:pt idx="0">
                  <c:v>#N/A</c:v>
                </c:pt>
              </c:numCache>
            </c:numRef>
          </c:xVal>
          <c:yVal>
            <c:numRef>
              <c:f>Assessments!$Z$40</c:f>
              <c:numCache>
                <c:formatCode>0.00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Assessments!$X$65</c:f>
              <c:strCache>
                <c:ptCount val="1"/>
                <c:pt idx="0">
                  <c:v>South East LA Trend</c:v>
                </c:pt>
              </c:strCache>
            </c:strRef>
          </c:tx>
          <c:spPr>
            <a:ln w="15875">
              <a:solidFill>
                <a:srgbClr val="BA14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8.5215002330316189E-2"/>
                  <c:y val="-6.655931545754068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rgbClr val="C00000"/>
                        </a:solidFill>
                      </a:rPr>
                      <a:t>R² = 0.1992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Assessments!$AA$65:$AA$66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35</c:v>
                </c:pt>
              </c:numCache>
            </c:numRef>
          </c:xVal>
          <c:yVal>
            <c:numRef>
              <c:f>Assessments!$AB$65:$AB$66</c:f>
              <c:numCache>
                <c:formatCode>0.0</c:formatCode>
                <c:ptCount val="2"/>
                <c:pt idx="0">
                  <c:v>338.49</c:v>
                </c:pt>
                <c:pt idx="1">
                  <c:v>730.05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Assessments!$B$31</c:f>
              <c:strCache>
                <c:ptCount val="1"/>
                <c:pt idx="0">
                  <c:v>South East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2225">
                <a:solidFill>
                  <a:srgbClr val="BA1400"/>
                </a:solidFill>
                <a:prstDash val="solid"/>
              </a:ln>
            </c:spPr>
          </c:marker>
          <c:xVal>
            <c:numRef>
              <c:f>Assessments!$R$31</c:f>
              <c:numCache>
                <c:formatCode>0.0</c:formatCode>
                <c:ptCount val="1"/>
                <c:pt idx="0">
                  <c:v>14.45223640702325</c:v>
                </c:pt>
              </c:numCache>
            </c:numRef>
          </c:xVal>
          <c:yVal>
            <c:numRef>
              <c:f>Assessments!$O$31</c:f>
              <c:numCache>
                <c:formatCode>0.0</c:formatCode>
                <c:ptCount val="1"/>
                <c:pt idx="0">
                  <c:v>476.07528283196916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3712"/>
        <c:axId val="180166016"/>
      </c:scatterChart>
      <c:valAx>
        <c:axId val="18016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Local Authority IDACI Score 2015</a:t>
                </a:r>
              </a:p>
            </c:rich>
          </c:tx>
          <c:layout>
            <c:manualLayout>
              <c:xMode val="edge"/>
              <c:yMode val="edge"/>
              <c:x val="0.34957517478456784"/>
              <c:y val="0.919292210977571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166016"/>
        <c:crosses val="autoZero"/>
        <c:crossBetween val="midCat"/>
      </c:valAx>
      <c:valAx>
        <c:axId val="180166016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of Assessments </a:t>
                </a:r>
                <a:r>
                  <a:rPr lang="en-GB" baseline="0"/>
                  <a:t> </a:t>
                </a:r>
                <a:r>
                  <a:rPr lang="en-GB"/>
                  <a:t>per 10,000 0-17 year olds</a:t>
                </a:r>
              </a:p>
            </c:rich>
          </c:tx>
          <c:layout>
            <c:manualLayout>
              <c:xMode val="edge"/>
              <c:yMode val="edge"/>
              <c:x val="4.1925738303691069E-2"/>
              <c:y val="0.185723854985677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16371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Assessments, per 10,000 0-17 year olds</a:t>
            </a:r>
          </a:p>
        </c:rich>
      </c:tx>
      <c:layout>
        <c:manualLayout>
          <c:xMode val="edge"/>
          <c:yMode val="edge"/>
          <c:x val="0.2190790586323153"/>
          <c:y val="2.0819683542766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5616524512562011E-2"/>
          <c:w val="0.57508230927201043"/>
          <c:h val="0.84050498859185963"/>
        </c:manualLayout>
      </c:layout>
      <c:lineChart>
        <c:grouping val="standard"/>
        <c:varyColors val="0"/>
        <c:ser>
          <c:idx val="0"/>
          <c:order val="0"/>
          <c:tx>
            <c:strRef>
              <c:f>Assessments!$AL$40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Assessments!$AM$40:$AQ$40</c:f>
              <c:numCache>
                <c:formatCode>0.0</c:formatCode>
                <c:ptCount val="5"/>
                <c:pt idx="0">
                  <c:v>517.66917293233075</c:v>
                </c:pt>
                <c:pt idx="1">
                  <c:v>476.69172932330827</c:v>
                </c:pt>
                <c:pt idx="2">
                  <c:v>363.46863468634689</c:v>
                </c:pt>
                <c:pt idx="3">
                  <c:v>354.67625899280574</c:v>
                </c:pt>
                <c:pt idx="4">
                  <c:v>389.71631205673754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Assessments!$AL$41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Assessments!$AM$41:$AQ$41</c:f>
              <c:numCache>
                <c:formatCode>0.0</c:formatCode>
                <c:ptCount val="5"/>
                <c:pt idx="0">
                  <c:v>967.33466933867737</c:v>
                </c:pt>
                <c:pt idx="1">
                  <c:v>820.91633466135465</c:v>
                </c:pt>
                <c:pt idx="2">
                  <c:v>513.66336633663366</c:v>
                </c:pt>
                <c:pt idx="3">
                  <c:v>543.13725490196077</c:v>
                </c:pt>
                <c:pt idx="4">
                  <c:v>560.15625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Assessments!$AL$42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Assessments!$AM$42:$AQ$42</c:f>
              <c:numCache>
                <c:formatCode>0.0</c:formatCode>
                <c:ptCount val="5"/>
                <c:pt idx="0">
                  <c:v>422.85714285714289</c:v>
                </c:pt>
                <c:pt idx="1">
                  <c:v>363.9724849527085</c:v>
                </c:pt>
                <c:pt idx="2">
                  <c:v>383.07823129251699</c:v>
                </c:pt>
                <c:pt idx="3">
                  <c:v>519.76450798990754</c:v>
                </c:pt>
                <c:pt idx="4">
                  <c:v>464.09618573797678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Assessments!$AL$43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Assessments!$AM$43:$AQ$43</c:f>
              <c:numCache>
                <c:formatCode>0.0</c:formatCode>
                <c:ptCount val="5"/>
                <c:pt idx="0">
                  <c:v>904.2186001917546</c:v>
                </c:pt>
                <c:pt idx="1">
                  <c:v>496.26436781609198</c:v>
                </c:pt>
                <c:pt idx="2">
                  <c:v>343.70229007633588</c:v>
                </c:pt>
                <c:pt idx="3">
                  <c:v>254.64895635673622</c:v>
                </c:pt>
                <c:pt idx="4">
                  <c:v>234.65533522190745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Assessments!$AL$44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Assessments!$AM$44:$AQ$44</c:f>
              <c:numCache>
                <c:formatCode>0.0</c:formatCode>
                <c:ptCount val="5"/>
                <c:pt idx="0">
                  <c:v>491.11349036402567</c:v>
                </c:pt>
                <c:pt idx="1">
                  <c:v>499.60840156639375</c:v>
                </c:pt>
                <c:pt idx="2">
                  <c:v>610.53565094004966</c:v>
                </c:pt>
                <c:pt idx="3">
                  <c:v>607.31793960923619</c:v>
                </c:pt>
                <c:pt idx="4">
                  <c:v>600.60305072720826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Assessments!$AL$45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Assessments!$AM$45:$AQ$45</c:f>
              <c:numCache>
                <c:formatCode>0.0</c:formatCode>
                <c:ptCount val="5"/>
                <c:pt idx="0">
                  <c:v>368.9655172413793</c:v>
                </c:pt>
                <c:pt idx="1">
                  <c:v>541.92307692307691</c:v>
                </c:pt>
                <c:pt idx="2">
                  <c:v>687.98449612403101</c:v>
                </c:pt>
                <c:pt idx="3">
                  <c:v>803.13725490196077</c:v>
                </c:pt>
                <c:pt idx="4">
                  <c:v>946.64031620553351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Assessments!$AL$46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Assessments!$AM$46:$AQ$46</c:f>
              <c:numCache>
                <c:formatCode>0.0</c:formatCode>
                <c:ptCount val="5"/>
                <c:pt idx="0">
                  <c:v>848.5900216919739</c:v>
                </c:pt>
                <c:pt idx="1">
                  <c:v>642.88360605125035</c:v>
                </c:pt>
                <c:pt idx="2">
                  <c:v>643.30466830466833</c:v>
                </c:pt>
                <c:pt idx="3">
                  <c:v>481.32805360950351</c:v>
                </c:pt>
                <c:pt idx="4">
                  <c:v>497.57869249394673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Assessments!$AL$47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Assessments!$AM$47:$AQ$47</c:f>
              <c:numCache>
                <c:formatCode>0.0</c:formatCode>
                <c:ptCount val="5"/>
                <c:pt idx="0">
                  <c:v>769.50819672131149</c:v>
                </c:pt>
                <c:pt idx="1">
                  <c:v>750.57471264367825</c:v>
                </c:pt>
                <c:pt idx="2">
                  <c:v>617.04545454545462</c:v>
                </c:pt>
                <c:pt idx="3">
                  <c:v>591.84</c:v>
                </c:pt>
                <c:pt idx="4">
                  <c:v>492.72151898734177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Assessments!$AL$48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Assessments!$AM$48:$AQ$48</c:f>
              <c:numCache>
                <c:formatCode>0.0</c:formatCode>
                <c:ptCount val="5"/>
                <c:pt idx="0">
                  <c:v>343.54838709677421</c:v>
                </c:pt>
                <c:pt idx="1">
                  <c:v>350.31545741324925</c:v>
                </c:pt>
                <c:pt idx="2">
                  <c:v>427.65625</c:v>
                </c:pt>
                <c:pt idx="3">
                  <c:v>306.74846625766872</c:v>
                </c:pt>
                <c:pt idx="4">
                  <c:v>315.7337367624811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Assessments!$AL$49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Assessments!$AM$49:$AQ$49</c:f>
              <c:numCache>
                <c:formatCode>0.0</c:formatCode>
                <c:ptCount val="5"/>
                <c:pt idx="0">
                  <c:v>423.62318840579712</c:v>
                </c:pt>
                <c:pt idx="1">
                  <c:v>441.59482758620686</c:v>
                </c:pt>
                <c:pt idx="2">
                  <c:v>370.77690662865285</c:v>
                </c:pt>
                <c:pt idx="3">
                  <c:v>266.78470254957506</c:v>
                </c:pt>
                <c:pt idx="4">
                  <c:v>388.99858956276444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Assessments!$AL$50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Assessments!$AM$50:$AQ$50</c:f>
              <c:numCache>
                <c:formatCode>0.0</c:formatCode>
                <c:ptCount val="5"/>
                <c:pt idx="0">
                  <c:v>555.29411764705878</c:v>
                </c:pt>
                <c:pt idx="1">
                  <c:v>628.36879432624119</c:v>
                </c:pt>
                <c:pt idx="2">
                  <c:v>741.78403755868533</c:v>
                </c:pt>
                <c:pt idx="3">
                  <c:v>334.79262672811058</c:v>
                </c:pt>
                <c:pt idx="4">
                  <c:v>425.79908675799089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Assessments!$AL$51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Assessments!$AM$51:$AQ$51</c:f>
              <c:numCache>
                <c:formatCode>0.0</c:formatCode>
                <c:ptCount val="5"/>
                <c:pt idx="0">
                  <c:v>913.4730538922156</c:v>
                </c:pt>
                <c:pt idx="1">
                  <c:v>695.58823529411768</c:v>
                </c:pt>
                <c:pt idx="2">
                  <c:v>613.54466858789624</c:v>
                </c:pt>
                <c:pt idx="3">
                  <c:v>333.42618384401112</c:v>
                </c:pt>
                <c:pt idx="4">
                  <c:v>596.42857142857144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Assessments!$AL$52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Assessments!$AM$52:$AQ$52</c:f>
              <c:numCache>
                <c:formatCode>0.0</c:formatCode>
                <c:ptCount val="5"/>
                <c:pt idx="0">
                  <c:v>683.95721925133682</c:v>
                </c:pt>
                <c:pt idx="1">
                  <c:v>644.21052631578948</c:v>
                </c:pt>
                <c:pt idx="2">
                  <c:v>888.17480719794344</c:v>
                </c:pt>
                <c:pt idx="3">
                  <c:v>470.92731829573938</c:v>
                </c:pt>
                <c:pt idx="4">
                  <c:v>637.4384236453202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Assessments!$AL$53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Assessments!$AM$53:$AQ$53</c:f>
              <c:numCache>
                <c:formatCode>0.0</c:formatCode>
                <c:ptCount val="5"/>
                <c:pt idx="0">
                  <c:v>510.11029411764707</c:v>
                </c:pt>
                <c:pt idx="1">
                  <c:v>621.32352941176475</c:v>
                </c:pt>
                <c:pt idx="2">
                  <c:v>600.73529411764707</c:v>
                </c:pt>
                <c:pt idx="3">
                  <c:v>415.42699724517905</c:v>
                </c:pt>
                <c:pt idx="4">
                  <c:v>404.12087912087912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Assessments!$AL$54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Assessments!$AM$54:$AQ$54</c:f>
              <c:numCache>
                <c:formatCode>0.0</c:formatCode>
                <c:ptCount val="5"/>
                <c:pt idx="0">
                  <c:v>809.95670995670991</c:v>
                </c:pt>
                <c:pt idx="1">
                  <c:v>975.48387096774195</c:v>
                </c:pt>
                <c:pt idx="2">
                  <c:v>#N/A</c:v>
                </c:pt>
                <c:pt idx="3">
                  <c:v>433.95061728395063</c:v>
                </c:pt>
                <c:pt idx="4">
                  <c:v>616.869918699187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Assessments!$AL$55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Assessments!$AM$55:$AQ$55</c:f>
              <c:numCache>
                <c:formatCode>0.0</c:formatCode>
                <c:ptCount val="5"/>
                <c:pt idx="0">
                  <c:v>489.0688259109312</c:v>
                </c:pt>
                <c:pt idx="1">
                  <c:v>471.79487179487182</c:v>
                </c:pt>
                <c:pt idx="2">
                  <c:v>453.41269841269843</c:v>
                </c:pt>
                <c:pt idx="3">
                  <c:v>353.22073841319718</c:v>
                </c:pt>
                <c:pt idx="4">
                  <c:v>474.80499219968794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Assessments!$AL$56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>
              <a:solidFill>
                <a:srgbClr val="A8423F"/>
              </a:solidFill>
            </a:ln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val>
            <c:numRef>
              <c:f>Assessments!$AM$56:$AQ$56</c:f>
              <c:numCache>
                <c:formatCode>0.0</c:formatCode>
                <c:ptCount val="5"/>
                <c:pt idx="0">
                  <c:v>322.10300429184548</c:v>
                </c:pt>
                <c:pt idx="1">
                  <c:v>378.27004219409281</c:v>
                </c:pt>
                <c:pt idx="2">
                  <c:v>479.54070981210856</c:v>
                </c:pt>
                <c:pt idx="3">
                  <c:v>545.06172839506166</c:v>
                </c:pt>
                <c:pt idx="4">
                  <c:v>640.61224489795916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Assessments!$AL$57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val>
            <c:numRef>
              <c:f>Assessments!$AM$57:$AQ$57</c:f>
              <c:numCache>
                <c:formatCode>0.0</c:formatCode>
                <c:ptCount val="5"/>
                <c:pt idx="0">
                  <c:v>1049.5967741935485</c:v>
                </c:pt>
                <c:pt idx="1">
                  <c:v>1066.6666666666667</c:v>
                </c:pt>
                <c:pt idx="2">
                  <c:v>970.96774193548379</c:v>
                </c:pt>
                <c:pt idx="3">
                  <c:v>592.82868525896413</c:v>
                </c:pt>
                <c:pt idx="4">
                  <c:v>618.2539682539682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Assessments!$AL$58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Assessments!$AM$58:$AQ$58</c:f>
              <c:numCache>
                <c:formatCode>0.0</c:formatCode>
                <c:ptCount val="5"/>
                <c:pt idx="0">
                  <c:v>369.77401129943502</c:v>
                </c:pt>
                <c:pt idx="1">
                  <c:v>400.83565459610026</c:v>
                </c:pt>
                <c:pt idx="2">
                  <c:v>419.32773109243698</c:v>
                </c:pt>
                <c:pt idx="3">
                  <c:v>249.15730337078651</c:v>
                </c:pt>
                <c:pt idx="4">
                  <c:v>401.68067226890759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Assessments!$AL$59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Assessments!$AM$59:$AQ$59</c:f>
              <c:numCache>
                <c:formatCode>0.0</c:formatCode>
                <c:ptCount val="5"/>
                <c:pt idx="0">
                  <c:v>695.1946472019464</c:v>
                </c:pt>
                <c:pt idx="1">
                  <c:v>677.77777777777783</c:v>
                </c:pt>
                <c:pt idx="2">
                  <c:v>432.45508982035926</c:v>
                </c:pt>
                <c:pt idx="3">
                  <c:v>307.16824644549763</c:v>
                </c:pt>
                <c:pt idx="4">
                  <c:v>438.08685446009389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Assessments!$AL$60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Assessments!$AM$60:$AQ$60</c:f>
              <c:numCache>
                <c:formatCode>0.0</c:formatCode>
                <c:ptCount val="5"/>
                <c:pt idx="0">
                  <c:v>344.78527607361963</c:v>
                </c:pt>
                <c:pt idx="1">
                  <c:v>294.25981873111783</c:v>
                </c:pt>
                <c:pt idx="2">
                  <c:v>253.75375375375376</c:v>
                </c:pt>
                <c:pt idx="3">
                  <c:v>233.23353293413174</c:v>
                </c:pt>
                <c:pt idx="4">
                  <c:v>274.18397626112761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Assessments!$AL$61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Assessments!$AM$61:$AQ$61</c:f>
              <c:numCache>
                <c:formatCode>0.0</c:formatCode>
                <c:ptCount val="5"/>
                <c:pt idx="0">
                  <c:v>441.57303370786514</c:v>
                </c:pt>
                <c:pt idx="1">
                  <c:v>418.43575418994419</c:v>
                </c:pt>
                <c:pt idx="2">
                  <c:v>331.21546961325964</c:v>
                </c:pt>
                <c:pt idx="3">
                  <c:v>240.37940379403793</c:v>
                </c:pt>
                <c:pt idx="4">
                  <c:v>302.41286863270778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Assessments!$AL$62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Assessments!$AM$62:$AQ$62</c:f>
              <c:numCache>
                <c:formatCode>0.0</c:formatCode>
                <c:ptCount val="5"/>
                <c:pt idx="0">
                  <c:v>615.444969905417</c:v>
                </c:pt>
                <c:pt idx="1">
                  <c:v>549.70091860713524</c:v>
                </c:pt>
                <c:pt idx="2">
                  <c:v>499.74030103879579</c:v>
                </c:pt>
                <c:pt idx="3">
                  <c:v>422.22980779329902</c:v>
                </c:pt>
                <c:pt idx="4">
                  <c:v>476.07528283196916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Assessments!$AL$63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noFill/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Assessments!$AM$63:$AQ$63</c:f>
              <c:numCache>
                <c:formatCode>0.0</c:formatCode>
                <c:ptCount val="5"/>
                <c:pt idx="0">
                  <c:v>592.70069130925503</c:v>
                </c:pt>
                <c:pt idx="1">
                  <c:v>591.55077867953503</c:v>
                </c:pt>
                <c:pt idx="2">
                  <c:v>570.13302668374149</c:v>
                </c:pt>
                <c:pt idx="3">
                  <c:v>475.17620366296575</c:v>
                </c:pt>
                <c:pt idx="4">
                  <c:v>489.50581868315362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Assessments!$AL$64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Assessments!$D$8:$H$8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Assessments!$AM$64:$AQ$64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72160"/>
        <c:axId val="180986624"/>
      </c:lineChart>
      <c:catAx>
        <c:axId val="1809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98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98662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9721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2280746527237453"/>
          <c:h val="0.896024312958650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Assessments (Selected LA</a:t>
            </a:r>
            <a:r>
              <a:rPr lang="en-GB" baseline="0"/>
              <a:t> vs. SE)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3322346874782246"/>
          <c:y val="2.7670949026108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09984154078643E-2"/>
          <c:y val="0.1713664245008048"/>
          <c:w val="0.65146216862752293"/>
          <c:h val="0.6554280714910636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Assessments!$Z$4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Assessments!$X$70:$AB$70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Assessments!$B$31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Assessments!$K$8:$O$8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Assessments!$K$31:$O$31</c:f>
              <c:numCache>
                <c:formatCode>0.0</c:formatCode>
                <c:ptCount val="5"/>
                <c:pt idx="0">
                  <c:v>615.444969905417</c:v>
                </c:pt>
                <c:pt idx="1">
                  <c:v>549.70091860713524</c:v>
                </c:pt>
                <c:pt idx="2">
                  <c:v>499.74030103879579</c:v>
                </c:pt>
                <c:pt idx="3">
                  <c:v>422.22980779329902</c:v>
                </c:pt>
                <c:pt idx="4">
                  <c:v>476.07528283196916</c:v>
                </c:pt>
              </c:numCache>
            </c:numRef>
          </c:val>
        </c:ser>
        <c:ser>
          <c:idx val="0"/>
          <c:order val="2"/>
          <c:tx>
            <c:strRef>
              <c:f>Assessments!$B$32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Assessments!$K$32:$O$32</c:f>
              <c:numCache>
                <c:formatCode>0.0</c:formatCode>
                <c:ptCount val="5"/>
                <c:pt idx="0">
                  <c:v>592.70069130925503</c:v>
                </c:pt>
                <c:pt idx="1">
                  <c:v>591.55077867953503</c:v>
                </c:pt>
                <c:pt idx="2">
                  <c:v>570.13302668374149</c:v>
                </c:pt>
                <c:pt idx="3">
                  <c:v>475.17620366296575</c:v>
                </c:pt>
                <c:pt idx="4">
                  <c:v>489.50581868315362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1168384"/>
        <c:axId val="181182464"/>
      </c:barChart>
      <c:catAx>
        <c:axId val="1811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182464"/>
        <c:crosses val="autoZero"/>
        <c:auto val="1"/>
        <c:lblAlgn val="ctr"/>
        <c:lblOffset val="100"/>
        <c:noMultiLvlLbl val="0"/>
      </c:catAx>
      <c:valAx>
        <c:axId val="18118246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168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90284431229316"/>
          <c:y val="0.17953653819588342"/>
          <c:w val="0.24009715568770687"/>
          <c:h val="0.6153712035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Referrals vs. IDACI</a:t>
            </a:r>
          </a:p>
        </c:rich>
      </c:tx>
      <c:layout>
        <c:manualLayout>
          <c:xMode val="edge"/>
          <c:yMode val="edge"/>
          <c:x val="0.30103802290200449"/>
          <c:y val="3.61257746977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6630896801616"/>
          <c:y val="0.10979916766605345"/>
          <c:w val="0.71042412839987923"/>
          <c:h val="0.7425640385641078"/>
        </c:manualLayout>
      </c:layout>
      <c:scatterChart>
        <c:scatterStyle val="smoothMarker"/>
        <c:varyColors val="0"/>
        <c:ser>
          <c:idx val="5"/>
          <c:order val="5"/>
          <c:tx>
            <c:strRef>
              <c:f>Referrals!$X$67</c:f>
              <c:strCache>
                <c:ptCount val="1"/>
                <c:pt idx="0">
                  <c:v>National Trend 2015</c:v>
                </c:pt>
              </c:strCache>
            </c:strRef>
          </c:tx>
          <c:spPr>
            <a:ln w="158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xVal>
            <c:numRef>
              <c:f>Referrals!$AA$67:$AA$68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35</c:v>
                </c:pt>
              </c:numCache>
            </c:numRef>
          </c:xVal>
          <c:yVal>
            <c:numRef>
              <c:f>Referrals!$AB$67:$AB$68</c:f>
              <c:numCache>
                <c:formatCode>0.0</c:formatCode>
                <c:ptCount val="2"/>
                <c:pt idx="0">
                  <c:v>413.38400000000001</c:v>
                </c:pt>
                <c:pt idx="1">
                  <c:v>679.02800000000002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68928"/>
        <c:axId val="173883776"/>
      </c:scatterChart>
      <c:scatterChart>
        <c:scatterStyle val="lineMarker"/>
        <c:varyColors val="0"/>
        <c:ser>
          <c:idx val="0"/>
          <c:order val="0"/>
          <c:tx>
            <c:strRef>
              <c:f>Referrals!$AQ$37</c:f>
              <c:strCache>
                <c:ptCount val="1"/>
                <c:pt idx="0">
                  <c:v>IDACI 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dPt>
            <c:idx val="28"/>
            <c:marker>
              <c:symbol val="triangle"/>
              <c:size val="6"/>
            </c:marker>
            <c:bubble3D val="0"/>
          </c:dPt>
          <c:dLbls>
            <c:dLbl>
              <c:idx val="0"/>
              <c:layout>
                <c:manualLayout>
                  <c:x val="-0.15634218289085547"/>
                  <c:y val="-2.386278335880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Bracknell Forest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74926253687315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Brighton &amp; Hove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7547230008055176"/>
                  <c:y val="-1.9724901603847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Buckinghamshire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East Sussex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Hampshire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Isle of Wight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749262536873156E-2"/>
                  <c:y val="2.98284791985111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Kent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Medway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3768448191763641"/>
                  <c:y val="-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Milton Keynes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Oxfordshire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998286001582697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Portsmouth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Reading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Slough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Southampton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Surrey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West Berkshire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0.13274336283185842"/>
                  <c:y val="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0.13800544710491783"/>
                  <c:y val="1.32425278254706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Windsor &amp; Maidenhead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Wokingham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(Referrals!$AQ$40:$AQ$52,Referrals!$AQ$54:$AQ$55,Referrals!$AQ$58:$AQ$61)</c:f>
              <c:numCache>
                <c:formatCode>0.0</c:formatCode>
                <c:ptCount val="19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25</c:v>
                </c:pt>
                <c:pt idx="14">
                  <c:v>9.7000000000000011</c:v>
                </c:pt>
                <c:pt idx="15">
                  <c:v>10.4</c:v>
                </c:pt>
                <c:pt idx="16">
                  <c:v>12.9</c:v>
                </c:pt>
                <c:pt idx="17">
                  <c:v>8.4</c:v>
                </c:pt>
                <c:pt idx="18">
                  <c:v>6.8000000000000007</c:v>
                </c:pt>
              </c:numCache>
            </c:numRef>
          </c:xVal>
          <c:yVal>
            <c:numRef>
              <c:f>(Referrals!$AP$40:$AP$52,Referrals!$AP$54:$AP$55,Referrals!$AP$58:$AP$61)</c:f>
              <c:numCache>
                <c:formatCode>0.0</c:formatCode>
                <c:ptCount val="19"/>
                <c:pt idx="0">
                  <c:v>463.12056737588654</c:v>
                </c:pt>
                <c:pt idx="1">
                  <c:v>669.140625</c:v>
                </c:pt>
                <c:pt idx="2">
                  <c:v>576.94859038142624</c:v>
                </c:pt>
                <c:pt idx="3">
                  <c:v>301.98300283286119</c:v>
                </c:pt>
                <c:pt idx="4">
                  <c:v>591.20255409719766</c:v>
                </c:pt>
                <c:pt idx="5">
                  <c:v>944.26877470355737</c:v>
                </c:pt>
                <c:pt idx="6">
                  <c:v>464.34624697336562</c:v>
                </c:pt>
                <c:pt idx="7">
                  <c:v>532.91139240506334</c:v>
                </c:pt>
                <c:pt idx="8">
                  <c:v>418.91074130105898</c:v>
                </c:pt>
                <c:pt idx="9">
                  <c:v>476.02256699576873</c:v>
                </c:pt>
                <c:pt idx="10">
                  <c:v>477.85388127853878</c:v>
                </c:pt>
                <c:pt idx="11">
                  <c:v>845.60439560439556</c:v>
                </c:pt>
                <c:pt idx="12">
                  <c:v>683.25123152709364</c:v>
                </c:pt>
                <c:pt idx="13">
                  <c:v>836.58536585365857</c:v>
                </c:pt>
                <c:pt idx="14">
                  <c:v>458.97035881435261</c:v>
                </c:pt>
                <c:pt idx="15">
                  <c:v>382.35294117647061</c:v>
                </c:pt>
                <c:pt idx="16">
                  <c:v>478.11032863849766</c:v>
                </c:pt>
                <c:pt idx="17">
                  <c:v>330.86053412462905</c:v>
                </c:pt>
                <c:pt idx="18">
                  <c:v>303.21715817694371</c:v>
                </c:pt>
              </c:numCache>
            </c:numRef>
          </c:yVal>
          <c:smooth val="0"/>
        </c:ser>
        <c:ser>
          <c:idx val="3"/>
          <c:order val="1"/>
          <c:tx>
            <c:v>SouthWest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</c:marke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Somerset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Swindon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Torbay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chemeClr val="bg1">
                        <a:lumMod val="6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(Referrals!$AQ$53,Referrals!$AQ$56,Referrals!$AQ$57)</c:f>
              <c:numCache>
                <c:formatCode>0.0</c:formatCode>
                <c:ptCount val="3"/>
                <c:pt idx="0">
                  <c:v>14.8</c:v>
                </c:pt>
                <c:pt idx="1">
                  <c:v>17.2</c:v>
                </c:pt>
                <c:pt idx="2">
                  <c:v>24.1</c:v>
                </c:pt>
              </c:numCache>
            </c:numRef>
          </c:xVal>
          <c:yVal>
            <c:numRef>
              <c:f>(Referrals!$AP$53,Referrals!$AP$56,Referrals!$AP$57)</c:f>
              <c:numCache>
                <c:formatCode>0.0</c:formatCode>
                <c:ptCount val="3"/>
                <c:pt idx="0">
                  <c:v>378.47985347985349</c:v>
                </c:pt>
                <c:pt idx="1">
                  <c:v>694.89795918367349</c:v>
                </c:pt>
                <c:pt idx="2">
                  <c:v>788.8888888888888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Referrals!$Z$4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FF99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Referrals!$Y$40</c:f>
              <c:numCache>
                <c:formatCode>0.00</c:formatCode>
                <c:ptCount val="1"/>
                <c:pt idx="0">
                  <c:v>#N/A</c:v>
                </c:pt>
              </c:numCache>
            </c:numRef>
          </c:xVal>
          <c:yVal>
            <c:numRef>
              <c:f>Referrals!$Z$40</c:f>
              <c:numCache>
                <c:formatCode>0.00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Referrals!$X$65</c:f>
              <c:strCache>
                <c:ptCount val="1"/>
                <c:pt idx="0">
                  <c:v>South East LA Trend</c:v>
                </c:pt>
              </c:strCache>
            </c:strRef>
          </c:tx>
          <c:spPr>
            <a:ln w="15875">
              <a:solidFill>
                <a:srgbClr val="BA14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0.10085657517109427"/>
                  <c:y val="-3.3747988339178463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rgbClr val="C00000"/>
                        </a:solidFill>
                      </a:rPr>
                      <a:t>R² = 0.3188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Referrals!$AA$65:$AA$66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35</c:v>
                </c:pt>
              </c:numCache>
            </c:numRef>
          </c:xVal>
          <c:yVal>
            <c:numRef>
              <c:f>Referrals!$AB$65:$AB$66</c:f>
              <c:numCache>
                <c:formatCode>0.0</c:formatCode>
                <c:ptCount val="2"/>
                <c:pt idx="0">
                  <c:v>342.14</c:v>
                </c:pt>
                <c:pt idx="1">
                  <c:v>898.76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Referrals!$B$31</c:f>
              <c:strCache>
                <c:ptCount val="1"/>
                <c:pt idx="0">
                  <c:v>South East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2225">
                <a:solidFill>
                  <a:srgbClr val="BA1400"/>
                </a:solidFill>
                <a:prstDash val="solid"/>
              </a:ln>
            </c:spPr>
          </c:marker>
          <c:xVal>
            <c:numRef>
              <c:f>Referrals!$R$31</c:f>
              <c:numCache>
                <c:formatCode>0.0</c:formatCode>
                <c:ptCount val="1"/>
                <c:pt idx="0">
                  <c:v>14.45223640702325</c:v>
                </c:pt>
              </c:numCache>
            </c:numRef>
          </c:xVal>
          <c:yVal>
            <c:numRef>
              <c:f>Referrals!$O$31</c:f>
              <c:numCache>
                <c:formatCode>0.0</c:formatCode>
                <c:ptCount val="1"/>
                <c:pt idx="0">
                  <c:v>509.66581512955531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68928"/>
        <c:axId val="173883776"/>
      </c:scatterChart>
      <c:valAx>
        <c:axId val="17386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Local Authority IDACI Score 2015</a:t>
                </a:r>
              </a:p>
            </c:rich>
          </c:tx>
          <c:layout>
            <c:manualLayout>
              <c:xMode val="edge"/>
              <c:yMode val="edge"/>
              <c:x val="0.34957517478456784"/>
              <c:y val="0.919292210977571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883776"/>
        <c:crosses val="autoZero"/>
        <c:crossBetween val="midCat"/>
      </c:valAx>
      <c:valAx>
        <c:axId val="173883776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of Referrals</a:t>
                </a:r>
                <a:r>
                  <a:rPr lang="en-GB" baseline="0"/>
                  <a:t> </a:t>
                </a:r>
                <a:r>
                  <a:rPr lang="en-GB"/>
                  <a:t>per 10,000 0-17 year olds</a:t>
                </a:r>
              </a:p>
            </c:rich>
          </c:tx>
          <c:layout>
            <c:manualLayout>
              <c:xMode val="edge"/>
              <c:yMode val="edge"/>
              <c:x val="6.0573711471906717E-2"/>
              <c:y val="0.233449312301954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86892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Proportion of Single</a:t>
            </a:r>
            <a:r>
              <a:rPr lang="en-GB" baseline="0"/>
              <a:t> A</a:t>
            </a:r>
            <a:r>
              <a:rPr lang="en-GB"/>
              <a:t>ssessments completed within 45 Days</a:t>
            </a:r>
          </a:p>
        </c:rich>
      </c:tx>
      <c:layout>
        <c:manualLayout>
          <c:xMode val="edge"/>
          <c:yMode val="edge"/>
          <c:x val="4.7482746344782983E-3"/>
          <c:y val="1.9220041617796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150467935247042"/>
          <c:y val="7.5613949419113313E-2"/>
          <c:w val="0.66018730344606957"/>
          <c:h val="0.857454600269560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Assessments!$D$145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cat>
            <c:strRef>
              <c:f>Assessments!$B$146:$C$169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 (2015)</c:v>
                </c:pt>
              </c:strCache>
            </c:strRef>
          </c:cat>
          <c:val>
            <c:numRef>
              <c:f>Assessments!$D$146:$D$169</c:f>
              <c:numCache>
                <c:formatCode>0%</c:formatCode>
                <c:ptCount val="24"/>
                <c:pt idx="0">
                  <c:v>0.97363083164300201</c:v>
                </c:pt>
                <c:pt idx="1">
                  <c:v>0.527797833935018</c:v>
                </c:pt>
                <c:pt idx="2">
                  <c:v>0.68656957928802587</c:v>
                </c:pt>
                <c:pt idx="3">
                  <c:v>0.48733233979135621</c:v>
                </c:pt>
                <c:pt idx="4">
                  <c:v>0.77702386523163314</c:v>
                </c:pt>
                <c:pt idx="5">
                  <c:v>0.77783203125</c:v>
                </c:pt>
                <c:pt idx="6">
                  <c:v>0.84248829262118718</c:v>
                </c:pt>
                <c:pt idx="7">
                  <c:v>0.74939172749391725</c:v>
                </c:pt>
                <c:pt idx="8">
                  <c:v>0.93700000000000006</c:v>
                </c:pt>
                <c:pt idx="9">
                  <c:v>0.73958056809131933</c:v>
                </c:pt>
                <c:pt idx="10">
                  <c:v>0.84858912594631797</c:v>
                </c:pt>
                <c:pt idx="11">
                  <c:v>0.797827903091061</c:v>
                </c:pt>
                <c:pt idx="12">
                  <c:v>0.66737626397019689</c:v>
                </c:pt>
                <c:pt idx="13">
                  <c:v>0.24071618037135278</c:v>
                </c:pt>
                <c:pt idx="14">
                  <c:v>0.84352773826458038</c:v>
                </c:pt>
                <c:pt idx="15">
                  <c:v>0.7373512732124986</c:v>
                </c:pt>
                <c:pt idx="16">
                  <c:v>0.65081162702906759</c:v>
                </c:pt>
                <c:pt idx="17">
                  <c:v>0.71505376344086025</c:v>
                </c:pt>
                <c:pt idx="18">
                  <c:v>0.59413754227733939</c:v>
                </c:pt>
                <c:pt idx="19">
                  <c:v>0.83722275795564127</c:v>
                </c:pt>
                <c:pt idx="20">
                  <c:v>0.74582798459563548</c:v>
                </c:pt>
                <c:pt idx="21">
                  <c:v>0.90304396843292001</c:v>
                </c:pt>
                <c:pt idx="22">
                  <c:v>0.767366077536349</c:v>
                </c:pt>
                <c:pt idx="23">
                  <c:v>0.77309780141972728</c:v>
                </c:pt>
              </c:numCache>
            </c:numRef>
          </c:val>
        </c:ser>
        <c:ser>
          <c:idx val="1"/>
          <c:order val="1"/>
          <c:tx>
            <c:strRef>
              <c:f>Assessments!$E$145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Assessments!$B$146:$C$169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 (2015)</c:v>
                </c:pt>
              </c:strCache>
            </c:strRef>
          </c:cat>
          <c:val>
            <c:numRef>
              <c:f>Assessments!$E$146:$E$169</c:f>
              <c:numCache>
                <c:formatCode>0%</c:formatCode>
                <c:ptCount val="24"/>
                <c:pt idx="0">
                  <c:v>0.9649446494464945</c:v>
                </c:pt>
                <c:pt idx="1">
                  <c:v>0.46384222059897734</c:v>
                </c:pt>
                <c:pt idx="2">
                  <c:v>0.87011326269638289</c:v>
                </c:pt>
                <c:pt idx="3">
                  <c:v>0.52742268041237117</c:v>
                </c:pt>
                <c:pt idx="4">
                  <c:v>0.88094810558448555</c:v>
                </c:pt>
                <c:pt idx="5">
                  <c:v>0.86241610738255037</c:v>
                </c:pt>
                <c:pt idx="6">
                  <c:v>0.91004665629860026</c:v>
                </c:pt>
                <c:pt idx="7">
                  <c:v>0.83295711060948086</c:v>
                </c:pt>
                <c:pt idx="8">
                  <c:v>0.93220338983050843</c:v>
                </c:pt>
                <c:pt idx="9">
                  <c:v>0.62702899872332662</c:v>
                </c:pt>
                <c:pt idx="10">
                  <c:v>0.99503036996134731</c:v>
                </c:pt>
                <c:pt idx="11">
                  <c:v>0.80033185840707965</c:v>
                </c:pt>
                <c:pt idx="12">
                  <c:v>0.92821109817617387</c:v>
                </c:pt>
                <c:pt idx="13">
                  <c:v>0.65632633121641426</c:v>
                </c:pt>
                <c:pt idx="14">
                  <c:v>0.84289617486338797</c:v>
                </c:pt>
                <c:pt idx="15">
                  <c:v>0.65097522837626531</c:v>
                </c:pt>
                <c:pt idx="16">
                  <c:v>0.58687646468028121</c:v>
                </c:pt>
                <c:pt idx="17">
                  <c:v>0.89545145960624573</c:v>
                </c:pt>
                <c:pt idx="18">
                  <c:v>0.85845718329794762</c:v>
                </c:pt>
                <c:pt idx="19">
                  <c:v>0.96090135800626775</c:v>
                </c:pt>
                <c:pt idx="20">
                  <c:v>0.80874316939890711</c:v>
                </c:pt>
                <c:pt idx="21">
                  <c:v>0.94886363636363635</c:v>
                </c:pt>
                <c:pt idx="22">
                  <c:v>0.8224046788887639</c:v>
                </c:pt>
                <c:pt idx="23">
                  <c:v>0.8289033843485174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81086080"/>
        <c:axId val="181087616"/>
      </c:barChart>
      <c:catAx>
        <c:axId val="18108608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087616"/>
        <c:crosses val="autoZero"/>
        <c:auto val="1"/>
        <c:lblAlgn val="ctr"/>
        <c:lblOffset val="100"/>
        <c:noMultiLvlLbl val="0"/>
      </c:catAx>
      <c:valAx>
        <c:axId val="181087616"/>
        <c:scaling>
          <c:orientation val="minMax"/>
          <c:max val="1"/>
          <c:min val="0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08608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03432531179157"/>
          <c:y val="3.1490742711215151E-2"/>
          <c:w val="0.21396234615222101"/>
          <c:h val="4.20972547350500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Continuous Assessments completed within 10 Days</a:t>
            </a:r>
          </a:p>
        </c:rich>
      </c:tx>
      <c:layout>
        <c:manualLayout>
          <c:xMode val="edge"/>
          <c:yMode val="edge"/>
          <c:x val="4.486301670485169E-3"/>
          <c:y val="8.279802234023072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063465337273E-2"/>
          <c:y val="0.13010895220831206"/>
          <c:w val="0.68525242520785534"/>
          <c:h val="0.491055362265763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Assessments!$D$110</c:f>
              <c:strCache>
                <c:ptCount val="1"/>
                <c:pt idx="0">
                  <c:v>Within 10 Days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strRef>
              <c:f>Assessments!$B$111:$B$132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Assessments!$D$111:$D$132</c:f>
              <c:numCache>
                <c:formatCode>0%</c:formatCode>
                <c:ptCount val="22"/>
                <c:pt idx="0">
                  <c:v>0.23339483394833949</c:v>
                </c:pt>
                <c:pt idx="1">
                  <c:v>8.3272461650840027E-2</c:v>
                </c:pt>
                <c:pt idx="2">
                  <c:v>8.732188527584947E-2</c:v>
                </c:pt>
                <c:pt idx="3">
                  <c:v>0.10804123711340206</c:v>
                </c:pt>
                <c:pt idx="4">
                  <c:v>0.2147004249715688</c:v>
                </c:pt>
                <c:pt idx="5">
                  <c:v>0.19379194630872484</c:v>
                </c:pt>
                <c:pt idx="6">
                  <c:v>0.11321928460342146</c:v>
                </c:pt>
                <c:pt idx="7">
                  <c:v>6.3850370848113513E-2</c:v>
                </c:pt>
                <c:pt idx="8">
                  <c:v>0.25230024213075058</c:v>
                </c:pt>
                <c:pt idx="9">
                  <c:v>0.10067481305854459</c:v>
                </c:pt>
                <c:pt idx="10">
                  <c:v>0.41965764770844838</c:v>
                </c:pt>
                <c:pt idx="11">
                  <c:v>0.37555309734513276</c:v>
                </c:pt>
                <c:pt idx="12">
                  <c:v>4.8117966627861858E-2</c:v>
                </c:pt>
                <c:pt idx="13">
                  <c:v>0.10112359550561797</c:v>
                </c:pt>
                <c:pt idx="14">
                  <c:v>0.16359289617486339</c:v>
                </c:pt>
                <c:pt idx="15">
                  <c:v>9.3737140976051347E-2</c:v>
                </c:pt>
                <c:pt idx="16">
                  <c:v>0.16772681620354871</c:v>
                </c:pt>
                <c:pt idx="17">
                  <c:v>0.25526137135098437</c:v>
                </c:pt>
                <c:pt idx="18">
                  <c:v>0.10686482661004953</c:v>
                </c:pt>
                <c:pt idx="19">
                  <c:v>0.60349201611699743</c:v>
                </c:pt>
                <c:pt idx="20">
                  <c:v>0.19562841530054645</c:v>
                </c:pt>
                <c:pt idx="21">
                  <c:v>0.57386363636363635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138560"/>
        <c:axId val="181140096"/>
      </c:barChart>
      <c:scatterChart>
        <c:scatterStyle val="smoothMarker"/>
        <c:varyColors val="0"/>
        <c:ser>
          <c:idx val="0"/>
          <c:order val="1"/>
          <c:tx>
            <c:strRef>
              <c:f>Assessments!$B$133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0.5</c:v>
              </c:pt>
              <c:pt idx="1">
                <c:v>22.5</c:v>
              </c:pt>
            </c:numLit>
          </c:xVal>
          <c:yVal>
            <c:numRef>
              <c:f>(Assessments!$D$133,Assessments!$D$133)</c:f>
              <c:numCache>
                <c:formatCode>0%</c:formatCode>
                <c:ptCount val="2"/>
                <c:pt idx="0">
                  <c:v>0.18580587110561242</c:v>
                </c:pt>
                <c:pt idx="1">
                  <c:v>0.18580587110561242</c:v>
                </c:pt>
              </c:numCache>
            </c:numRef>
          </c:yVal>
          <c:smooth val="1"/>
        </c:ser>
        <c:ser>
          <c:idx val="1"/>
          <c:order val="2"/>
          <c:tx>
            <c:strRef>
              <c:f>Assessments!$B$134</c:f>
              <c:strCache>
                <c:ptCount val="1"/>
                <c:pt idx="0">
                  <c:v>England (2015)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0.5</c:v>
              </c:pt>
              <c:pt idx="1">
                <c:v>22.5</c:v>
              </c:pt>
            </c:numLit>
          </c:xVal>
          <c:yVal>
            <c:numRef>
              <c:f>(Assessments!$D$134,Assessments!$D$134)</c:f>
              <c:numCache>
                <c:formatCode>0%</c:formatCode>
                <c:ptCount val="2"/>
                <c:pt idx="0">
                  <c:v>0.16860307536635166</c:v>
                </c:pt>
                <c:pt idx="1">
                  <c:v>0.16860307536635166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138560"/>
        <c:axId val="181140096"/>
      </c:scatterChart>
      <c:catAx>
        <c:axId val="1811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140096"/>
        <c:crosses val="autoZero"/>
        <c:auto val="1"/>
        <c:lblAlgn val="ctr"/>
        <c:lblOffset val="100"/>
        <c:noMultiLvlLbl val="0"/>
      </c:catAx>
      <c:valAx>
        <c:axId val="181140096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138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98337707786535"/>
          <c:y val="0.13063187708348997"/>
          <c:w val="0.19906414213946524"/>
          <c:h val="0.50636238313657678"/>
        </c:manualLayout>
      </c:layout>
      <c:overlay val="0"/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Continuous Assessments completed within 11-45 Days</a:t>
            </a:r>
          </a:p>
        </c:rich>
      </c:tx>
      <c:layout>
        <c:manualLayout>
          <c:xMode val="edge"/>
          <c:yMode val="edge"/>
          <c:x val="4.486301670485169E-3"/>
          <c:y val="8.279802234023072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063465337273E-2"/>
          <c:y val="0.13010895220831206"/>
          <c:w val="0.68525242520785534"/>
          <c:h val="0.491055362265763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Assessments!$E$110</c:f>
              <c:strCache>
                <c:ptCount val="1"/>
                <c:pt idx="0">
                  <c:v>11-45 Days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strRef>
              <c:f>Assessments!$B$111:$B$132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Assessments!$E$111:$E$132</c:f>
              <c:numCache>
                <c:formatCode>0%</c:formatCode>
                <c:ptCount val="22"/>
                <c:pt idx="0">
                  <c:v>0.73154981549815501</c:v>
                </c:pt>
                <c:pt idx="1">
                  <c:v>0.38056975894813733</c:v>
                </c:pt>
                <c:pt idx="2">
                  <c:v>0.7827913774205334</c:v>
                </c:pt>
                <c:pt idx="3">
                  <c:v>0.41938144329896909</c:v>
                </c:pt>
                <c:pt idx="4">
                  <c:v>0.66624768061291673</c:v>
                </c:pt>
                <c:pt idx="5">
                  <c:v>0.6686241610738255</c:v>
                </c:pt>
                <c:pt idx="6">
                  <c:v>0.79682737169517881</c:v>
                </c:pt>
                <c:pt idx="7">
                  <c:v>0.76910673976136734</c:v>
                </c:pt>
                <c:pt idx="8">
                  <c:v>0.6799031476997579</c:v>
                </c:pt>
                <c:pt idx="9">
                  <c:v>0.52635418566478209</c:v>
                </c:pt>
                <c:pt idx="10">
                  <c:v>0.57537272225289893</c:v>
                </c:pt>
                <c:pt idx="11">
                  <c:v>0.4247787610619469</c:v>
                </c:pt>
                <c:pt idx="12">
                  <c:v>0.88009313154831204</c:v>
                </c:pt>
                <c:pt idx="13">
                  <c:v>0.55520273571079626</c:v>
                </c:pt>
                <c:pt idx="14">
                  <c:v>0.67930327868852458</c:v>
                </c:pt>
                <c:pt idx="15">
                  <c:v>0.55723808740021397</c:v>
                </c:pt>
                <c:pt idx="16">
                  <c:v>0.41914964847673253</c:v>
                </c:pt>
                <c:pt idx="17">
                  <c:v>0.64019008825526136</c:v>
                </c:pt>
                <c:pt idx="18">
                  <c:v>0.75159235668789814</c:v>
                </c:pt>
                <c:pt idx="19">
                  <c:v>0.35740934188927026</c:v>
                </c:pt>
                <c:pt idx="20">
                  <c:v>0.61311475409836069</c:v>
                </c:pt>
                <c:pt idx="21">
                  <c:v>0.375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794112"/>
        <c:axId val="180795648"/>
      </c:barChart>
      <c:scatterChart>
        <c:scatterStyle val="smoothMarker"/>
        <c:varyColors val="0"/>
        <c:ser>
          <c:idx val="0"/>
          <c:order val="1"/>
          <c:tx>
            <c:strRef>
              <c:f>Assessments!$B$133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0.5</c:v>
              </c:pt>
              <c:pt idx="1">
                <c:v>22.5</c:v>
              </c:pt>
            </c:numLit>
          </c:xVal>
          <c:yVal>
            <c:numRef>
              <c:f>(Assessments!$E$133,Assessments!$E$133)</c:f>
              <c:numCache>
                <c:formatCode>0%</c:formatCode>
                <c:ptCount val="2"/>
                <c:pt idx="0">
                  <c:v>0.63659880778315148</c:v>
                </c:pt>
                <c:pt idx="1">
                  <c:v>0.63659880778315148</c:v>
                </c:pt>
              </c:numCache>
            </c:numRef>
          </c:yVal>
          <c:smooth val="1"/>
        </c:ser>
        <c:ser>
          <c:idx val="1"/>
          <c:order val="2"/>
          <c:tx>
            <c:strRef>
              <c:f>Assessments!$B$134</c:f>
              <c:strCache>
                <c:ptCount val="1"/>
                <c:pt idx="0">
                  <c:v>England (2015)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0.5</c:v>
              </c:pt>
              <c:pt idx="1">
                <c:v>22.5</c:v>
              </c:pt>
            </c:numLit>
          </c:xVal>
          <c:yVal>
            <c:numRef>
              <c:f>(Assessments!$E$134,Assessments!$E$134)</c:f>
              <c:numCache>
                <c:formatCode>0%</c:formatCode>
                <c:ptCount val="2"/>
                <c:pt idx="0">
                  <c:v>0.66030030898216574</c:v>
                </c:pt>
                <c:pt idx="1">
                  <c:v>0.66030030898216574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794112"/>
        <c:axId val="180795648"/>
      </c:scatterChart>
      <c:catAx>
        <c:axId val="1807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795648"/>
        <c:crosses val="autoZero"/>
        <c:auto val="1"/>
        <c:lblAlgn val="ctr"/>
        <c:lblOffset val="100"/>
        <c:noMultiLvlLbl val="0"/>
      </c:catAx>
      <c:valAx>
        <c:axId val="180795648"/>
        <c:scaling>
          <c:orientation val="minMax"/>
          <c:max val="0.9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794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98337707786535"/>
          <c:y val="0.13063187708348997"/>
          <c:w val="0.19906414213946524"/>
          <c:h val="0.50636238313657678"/>
        </c:manualLayout>
      </c:layout>
      <c:overlay val="0"/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Continuous Assessments completed in 45+ Days</a:t>
            </a:r>
          </a:p>
        </c:rich>
      </c:tx>
      <c:layout>
        <c:manualLayout>
          <c:xMode val="edge"/>
          <c:yMode val="edge"/>
          <c:x val="4.486301670485169E-3"/>
          <c:y val="8.279802234023072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063465337273E-2"/>
          <c:y val="0.13010895220831206"/>
          <c:w val="0.68525242520785534"/>
          <c:h val="0.491055362265763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Assessments!$F$110</c:f>
              <c:strCache>
                <c:ptCount val="1"/>
                <c:pt idx="0">
                  <c:v>Over 45 Days</c:v>
                </c:pt>
              </c:strCache>
            </c:strRef>
          </c:tx>
          <c:spPr>
            <a:solidFill>
              <a:srgbClr val="CB9763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strRef>
              <c:f>Assessments!$B$111:$B$132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Assessments!$F$111:$F$132</c:f>
              <c:numCache>
                <c:formatCode>0%</c:formatCode>
                <c:ptCount val="22"/>
                <c:pt idx="0">
                  <c:v>3.5055350553505532E-2</c:v>
                </c:pt>
                <c:pt idx="1">
                  <c:v>0.53615777940102261</c:v>
                </c:pt>
                <c:pt idx="2">
                  <c:v>0.12988673730361711</c:v>
                </c:pt>
                <c:pt idx="3">
                  <c:v>0.47257731958762889</c:v>
                </c:pt>
                <c:pt idx="4">
                  <c:v>0.11905189441551446</c:v>
                </c:pt>
                <c:pt idx="5">
                  <c:v>0.13758389261744966</c:v>
                </c:pt>
                <c:pt idx="6">
                  <c:v>8.9953343701399693E-2</c:v>
                </c:pt>
                <c:pt idx="7">
                  <c:v>0.1670428893905192</c:v>
                </c:pt>
                <c:pt idx="8">
                  <c:v>6.7796610169491525E-2</c:v>
                </c:pt>
                <c:pt idx="9">
                  <c:v>0.37297100127667338</c:v>
                </c:pt>
                <c:pt idx="10">
                  <c:v>4.9696300386526783E-3</c:v>
                </c:pt>
                <c:pt idx="11">
                  <c:v>0.19966814159292035</c:v>
                </c:pt>
                <c:pt idx="12">
                  <c:v>7.1788901823826148E-2</c:v>
                </c:pt>
                <c:pt idx="13">
                  <c:v>0.34367366878358574</c:v>
                </c:pt>
                <c:pt idx="14">
                  <c:v>0.15710382513661203</c:v>
                </c:pt>
                <c:pt idx="15">
                  <c:v>0.34902477162373469</c:v>
                </c:pt>
                <c:pt idx="16">
                  <c:v>0.41312353531971879</c:v>
                </c:pt>
                <c:pt idx="17">
                  <c:v>0.10454854039375425</c:v>
                </c:pt>
                <c:pt idx="18">
                  <c:v>0.14154281670205238</c:v>
                </c:pt>
                <c:pt idx="19">
                  <c:v>3.909864199373228E-2</c:v>
                </c:pt>
                <c:pt idx="20">
                  <c:v>0.19125683060109289</c:v>
                </c:pt>
                <c:pt idx="21">
                  <c:v>5.113636363636364E-2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851072"/>
        <c:axId val="180852608"/>
      </c:barChart>
      <c:scatterChart>
        <c:scatterStyle val="smoothMarker"/>
        <c:varyColors val="0"/>
        <c:ser>
          <c:idx val="0"/>
          <c:order val="1"/>
          <c:tx>
            <c:strRef>
              <c:f>Assessments!$B$133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0.5</c:v>
              </c:pt>
              <c:pt idx="1">
                <c:v>22.5</c:v>
              </c:pt>
            </c:numLit>
          </c:xVal>
          <c:yVal>
            <c:numRef>
              <c:f>(Assessments!$F$133,Assessments!$F$133)</c:f>
              <c:numCache>
                <c:formatCode>0%</c:formatCode>
                <c:ptCount val="2"/>
                <c:pt idx="0">
                  <c:v>0.17759532111123608</c:v>
                </c:pt>
                <c:pt idx="1">
                  <c:v>0.17759532111123608</c:v>
                </c:pt>
              </c:numCache>
            </c:numRef>
          </c:yVal>
          <c:smooth val="1"/>
        </c:ser>
        <c:ser>
          <c:idx val="1"/>
          <c:order val="2"/>
          <c:tx>
            <c:strRef>
              <c:f>Assessments!$B$134</c:f>
              <c:strCache>
                <c:ptCount val="1"/>
                <c:pt idx="0">
                  <c:v>England (2015)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0.5</c:v>
              </c:pt>
              <c:pt idx="1">
                <c:v>22.5</c:v>
              </c:pt>
            </c:numLit>
          </c:xVal>
          <c:yVal>
            <c:numRef>
              <c:f>(Assessments!$F$134,Assessments!$F$134)</c:f>
              <c:numCache>
                <c:formatCode>0%</c:formatCode>
                <c:ptCount val="2"/>
                <c:pt idx="0">
                  <c:v>0.17109661565148257</c:v>
                </c:pt>
                <c:pt idx="1">
                  <c:v>0.17109661565148257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851072"/>
        <c:axId val="180852608"/>
      </c:scatterChart>
      <c:catAx>
        <c:axId val="1808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852608"/>
        <c:crosses val="autoZero"/>
        <c:auto val="1"/>
        <c:lblAlgn val="ctr"/>
        <c:lblOffset val="100"/>
        <c:noMultiLvlLbl val="0"/>
      </c:catAx>
      <c:valAx>
        <c:axId val="180852608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8510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98337707786535"/>
          <c:y val="0.13063187708348997"/>
          <c:w val="0.19906414213946524"/>
          <c:h val="0.50636238313657678"/>
        </c:manualLayout>
      </c:layout>
      <c:overlay val="0"/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Children in Need vs. IDACI</a:t>
            </a:r>
          </a:p>
        </c:rich>
      </c:tx>
      <c:layout>
        <c:manualLayout>
          <c:xMode val="edge"/>
          <c:yMode val="edge"/>
          <c:x val="0.24509394367662085"/>
          <c:y val="3.612581135812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25018201396153"/>
          <c:y val="0.10979910166954931"/>
          <c:w val="0.71042412839987923"/>
          <c:h val="0.7425640385641078"/>
        </c:manualLayout>
      </c:layout>
      <c:scatterChart>
        <c:scatterStyle val="smoothMarker"/>
        <c:varyColors val="0"/>
        <c:ser>
          <c:idx val="5"/>
          <c:order val="5"/>
          <c:tx>
            <c:strRef>
              <c:f>'Children in Need'!$X$67</c:f>
              <c:strCache>
                <c:ptCount val="1"/>
                <c:pt idx="0">
                  <c:v>National Trend 2015</c:v>
                </c:pt>
              </c:strCache>
            </c:strRef>
          </c:tx>
          <c:spPr>
            <a:ln w="158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xVal>
            <c:numRef>
              <c:f>'Children in Need'!$AA$67:$AA$68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'Children in Need'!$AB$67:$AB$68</c:f>
              <c:numCache>
                <c:formatCode>0.0</c:formatCode>
                <c:ptCount val="2"/>
                <c:pt idx="0">
                  <c:v>239.49599999999998</c:v>
                </c:pt>
                <c:pt idx="1">
                  <c:v>436.77600000000001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55776"/>
        <c:axId val="180558080"/>
      </c:scatterChart>
      <c:scatterChart>
        <c:scatterStyle val="lineMarker"/>
        <c:varyColors val="0"/>
        <c:ser>
          <c:idx val="0"/>
          <c:order val="0"/>
          <c:tx>
            <c:strRef>
              <c:f>'Children in Need'!$AQ$37</c:f>
              <c:strCache>
                <c:ptCount val="1"/>
                <c:pt idx="0">
                  <c:v>IDACI 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dPt>
            <c:idx val="28"/>
            <c:marker>
              <c:symbol val="triangle"/>
              <c:size val="6"/>
            </c:marker>
            <c:bubble3D val="0"/>
          </c:dPt>
          <c:dLbls>
            <c:dLbl>
              <c:idx val="0"/>
              <c:layout>
                <c:manualLayout>
                  <c:x val="-0.16472416472416473"/>
                  <c:y val="-1.1931391679404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Bracknell Forest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789732561240521E-2"/>
                  <c:y val="1.50150114646115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Brighton &amp; Hove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Buckinghamshire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188034188034247E-2"/>
                  <c:y val="-1.1931391679404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East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756021756021756E-2"/>
                  <c:y val="-1.49142395992555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Hampshire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Isle of Wight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648018648018648E-2"/>
                  <c:y val="8.948543759553333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Kent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9.6060213674807021E-2"/>
                  <c:y val="-1.80180137575338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Medway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648018648018648E-2"/>
                  <c:y val="8.948543759553333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Milton Keynes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864801864801864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Oxfordshire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8648018648018648E-2"/>
                  <c:y val="1.1931391679404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Portsmouth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5944055944056E-2"/>
                  <c:y val="-1.7897087519106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Reading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Slough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Southampton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Surrey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West Berkshire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0.12121212121212122"/>
                  <c:y val="1.49142395992555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0.14301488537709009"/>
                  <c:y val="8.948543759553333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Windsor &amp; Maidenhead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Wokingham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('Children in Need'!$AQ$40:$AQ$52,'Children in Need'!$AQ$54:$AQ$55,'Children in Need'!$AQ$58:$AQ$61)</c:f>
              <c:numCache>
                <c:formatCode>0.0</c:formatCode>
                <c:ptCount val="19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25</c:v>
                </c:pt>
                <c:pt idx="14">
                  <c:v>9.7000000000000011</c:v>
                </c:pt>
                <c:pt idx="15">
                  <c:v>10.4</c:v>
                </c:pt>
                <c:pt idx="16">
                  <c:v>12.9</c:v>
                </c:pt>
                <c:pt idx="17">
                  <c:v>8.4</c:v>
                </c:pt>
                <c:pt idx="18">
                  <c:v>6.8000000000000007</c:v>
                </c:pt>
              </c:numCache>
            </c:numRef>
          </c:xVal>
          <c:yVal>
            <c:numRef>
              <c:f>('Children in Need'!$AP$40:$AP$52,'Children in Need'!$AP$54:$AP$55,'Children in Need'!$AP$58:$AP$61)</c:f>
              <c:numCache>
                <c:formatCode>0.0</c:formatCode>
                <c:ptCount val="19"/>
                <c:pt idx="0">
                  <c:v>297.51773049645391</c:v>
                </c:pt>
                <c:pt idx="1">
                  <c:v>458.3984375</c:v>
                </c:pt>
                <c:pt idx="2">
                  <c:v>218.49087893864015</c:v>
                </c:pt>
                <c:pt idx="3">
                  <c:v>283.19169027384328</c:v>
                </c:pt>
                <c:pt idx="4">
                  <c:v>309.7552323518978</c:v>
                </c:pt>
                <c:pt idx="5">
                  <c:v>514.62450592885375</c:v>
                </c:pt>
                <c:pt idx="6">
                  <c:v>281.17433414043586</c:v>
                </c:pt>
                <c:pt idx="7">
                  <c:v>414.24050632911394</c:v>
                </c:pt>
                <c:pt idx="8">
                  <c:v>261.72465960665659</c:v>
                </c:pt>
                <c:pt idx="9">
                  <c:v>326.93935119887163</c:v>
                </c:pt>
                <c:pt idx="10">
                  <c:v>303.88127853881281</c:v>
                </c:pt>
                <c:pt idx="11">
                  <c:v>513.46153846153845</c:v>
                </c:pt>
                <c:pt idx="12">
                  <c:v>394.33497536945811</c:v>
                </c:pt>
                <c:pt idx="13">
                  <c:v>700.00000000000011</c:v>
                </c:pt>
                <c:pt idx="14">
                  <c:v>242.86271450858032</c:v>
                </c:pt>
                <c:pt idx="15">
                  <c:v>295.23809523809524</c:v>
                </c:pt>
                <c:pt idx="16">
                  <c:v>227.52347417840377</c:v>
                </c:pt>
                <c:pt idx="17">
                  <c:v>300.593471810089</c:v>
                </c:pt>
                <c:pt idx="18">
                  <c:v>150.93833780160858</c:v>
                </c:pt>
              </c:numCache>
            </c:numRef>
          </c:yVal>
          <c:smooth val="0"/>
        </c:ser>
        <c:ser>
          <c:idx val="3"/>
          <c:order val="1"/>
          <c:tx>
            <c:v>SouthWest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</c:marker>
          <c:dPt>
            <c:idx val="0"/>
            <c:bubble3D val="0"/>
          </c:dPt>
          <c:dLbls>
            <c:dLbl>
              <c:idx val="0"/>
              <c:layout>
                <c:manualLayout>
                  <c:x val="-3.6270396270396271E-2"/>
                  <c:y val="1.4914239599255556E-2"/>
                </c:manualLayout>
              </c:layout>
              <c:tx>
                <c:rich>
                  <a:bodyPr/>
                  <a:lstStyle/>
                  <a:p>
                    <a:r>
                      <a:rPr lang="en-GB"/>
                      <a:t>Somerset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Swindon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Torbay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chemeClr val="bg1">
                        <a:lumMod val="6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('Children in Need'!$AQ$53,'Children in Need'!$AQ$56,'Children in Need'!$AQ$57)</c:f>
              <c:numCache>
                <c:formatCode>0.0</c:formatCode>
                <c:ptCount val="3"/>
                <c:pt idx="0">
                  <c:v>14.8</c:v>
                </c:pt>
                <c:pt idx="1">
                  <c:v>17.2</c:v>
                </c:pt>
                <c:pt idx="2">
                  <c:v>24.1</c:v>
                </c:pt>
              </c:numCache>
            </c:numRef>
          </c:xVal>
          <c:yVal>
            <c:numRef>
              <c:f>('Children in Need'!$AP$53,'Children in Need'!$AP$56,'Children in Need'!$AP$57)</c:f>
              <c:numCache>
                <c:formatCode>0.0</c:formatCode>
                <c:ptCount val="3"/>
                <c:pt idx="0">
                  <c:v>265.84249084249086</c:v>
                </c:pt>
                <c:pt idx="1">
                  <c:v>401.63265306122452</c:v>
                </c:pt>
                <c:pt idx="2">
                  <c:v>468.25396825396825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'Children in Need'!$Z$4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FF99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'Children in Need'!$Y$40</c:f>
              <c:numCache>
                <c:formatCode>0.00</c:formatCode>
                <c:ptCount val="1"/>
                <c:pt idx="0">
                  <c:v>#N/A</c:v>
                </c:pt>
              </c:numCache>
            </c:numRef>
          </c:xVal>
          <c:yVal>
            <c:numRef>
              <c:f>'Children in Need'!$Z$40</c:f>
              <c:numCache>
                <c:formatCode>0.00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'Children in Need'!$X$65</c:f>
              <c:strCache>
                <c:ptCount val="1"/>
                <c:pt idx="0">
                  <c:v>South East LA Trend</c:v>
                </c:pt>
              </c:strCache>
            </c:strRef>
          </c:tx>
          <c:spPr>
            <a:ln w="15875">
              <a:solidFill>
                <a:srgbClr val="BA14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9.1445531925331766E-2"/>
                  <c:y val="-5.164507585828512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rgbClr val="C00000"/>
                        </a:solidFill>
                      </a:rPr>
                      <a:t>R² = 0.4917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'Children in Need'!$AA$65:$AA$66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'Children in Need'!$AB$65:$AB$66</c:f>
              <c:numCache>
                <c:formatCode>0.0</c:formatCode>
                <c:ptCount val="2"/>
                <c:pt idx="0">
                  <c:v>169.27699999999999</c:v>
                </c:pt>
                <c:pt idx="1">
                  <c:v>576.47699999999998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'Children in Need'!$B$31</c:f>
              <c:strCache>
                <c:ptCount val="1"/>
                <c:pt idx="0">
                  <c:v>South East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2225">
                <a:solidFill>
                  <a:srgbClr val="BA1400"/>
                </a:solidFill>
                <a:prstDash val="solid"/>
              </a:ln>
            </c:spPr>
          </c:marker>
          <c:xVal>
            <c:numRef>
              <c:f>'Children in Need'!$R$31</c:f>
              <c:numCache>
                <c:formatCode>0.0</c:formatCode>
                <c:ptCount val="1"/>
                <c:pt idx="0">
                  <c:v>14.45223640702325</c:v>
                </c:pt>
              </c:numCache>
            </c:numRef>
          </c:xVal>
          <c:yVal>
            <c:numRef>
              <c:f>'Children in Need'!$O$31</c:f>
              <c:numCache>
                <c:formatCode>0.0</c:formatCode>
                <c:ptCount val="1"/>
                <c:pt idx="0">
                  <c:v>302.94040978051197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55776"/>
        <c:axId val="180558080"/>
      </c:scatterChart>
      <c:valAx>
        <c:axId val="18055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Local Authority IDACI Score 2015</a:t>
                </a:r>
              </a:p>
            </c:rich>
          </c:tx>
          <c:layout>
            <c:manualLayout>
              <c:xMode val="edge"/>
              <c:yMode val="edge"/>
              <c:x val="0.34957517478456784"/>
              <c:y val="0.919292210977571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558080"/>
        <c:crosses val="autoZero"/>
        <c:crossBetween val="midCat"/>
      </c:valAx>
      <c:valAx>
        <c:axId val="180558080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of Children in Need per 10,000 0-17 year olds</a:t>
                </a:r>
              </a:p>
            </c:rich>
          </c:tx>
          <c:layout>
            <c:manualLayout>
              <c:xMode val="edge"/>
              <c:yMode val="edge"/>
              <c:x val="6.6789763167715926E-2"/>
              <c:y val="0.185723854985677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55577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Children in Need, per 10,000 0-17 year olds</a:t>
            </a:r>
          </a:p>
        </c:rich>
      </c:tx>
      <c:layout>
        <c:manualLayout>
          <c:xMode val="edge"/>
          <c:yMode val="edge"/>
          <c:x val="0.17164814872449241"/>
          <c:y val="2.081975837161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5616524512562011E-2"/>
          <c:w val="0.57508230927201043"/>
          <c:h val="0.84050498859185963"/>
        </c:manualLayout>
      </c:layout>
      <c:lineChart>
        <c:grouping val="standard"/>
        <c:varyColors val="0"/>
        <c:ser>
          <c:idx val="0"/>
          <c:order val="0"/>
          <c:tx>
            <c:strRef>
              <c:f>'Children in Need'!$AK$40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Need'!$AL$40:$AP$40</c:f>
              <c:numCache>
                <c:formatCode>0.0</c:formatCode>
                <c:ptCount val="5"/>
                <c:pt idx="0">
                  <c:v>249.24812030075188</c:v>
                </c:pt>
                <c:pt idx="1">
                  <c:v>284.96240601503757</c:v>
                </c:pt>
                <c:pt idx="2">
                  <c:v>285.60885608856086</c:v>
                </c:pt>
                <c:pt idx="3">
                  <c:v>269.06474820143887</c:v>
                </c:pt>
                <c:pt idx="4">
                  <c:v>297.51773049645391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'Children in Need'!$AK$41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Need'!$AL$41:$AP$41</c:f>
              <c:numCache>
                <c:formatCode>0.0</c:formatCode>
                <c:ptCount val="5"/>
                <c:pt idx="0">
                  <c:v>378.15631262525051</c:v>
                </c:pt>
                <c:pt idx="1">
                  <c:v>360.95617529880474</c:v>
                </c:pt>
                <c:pt idx="2">
                  <c:v>355.6435643564356</c:v>
                </c:pt>
                <c:pt idx="3">
                  <c:v>485.29411764705884</c:v>
                </c:pt>
                <c:pt idx="4">
                  <c:v>458.3984375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'Children in Need'!$AK$42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Need'!$AL$42:$AP$42</c:f>
              <c:numCache>
                <c:formatCode>0.0</c:formatCode>
                <c:ptCount val="5"/>
                <c:pt idx="0">
                  <c:v>210.99567099567102</c:v>
                </c:pt>
                <c:pt idx="1">
                  <c:v>169.64746345657784</c:v>
                </c:pt>
                <c:pt idx="2">
                  <c:v>205.52721088435374</c:v>
                </c:pt>
                <c:pt idx="3">
                  <c:v>227.33389402859547</c:v>
                </c:pt>
                <c:pt idx="4">
                  <c:v>218.49087893864015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'Children in Need'!$AK$43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Need'!$AL$43:$AP$43</c:f>
              <c:numCache>
                <c:formatCode>0.0</c:formatCode>
                <c:ptCount val="5"/>
                <c:pt idx="0">
                  <c:v>469.89453499520613</c:v>
                </c:pt>
                <c:pt idx="1">
                  <c:v>465.80459770114942</c:v>
                </c:pt>
                <c:pt idx="2">
                  <c:v>412.69083969465652</c:v>
                </c:pt>
                <c:pt idx="3">
                  <c:v>317.93168880455408</c:v>
                </c:pt>
                <c:pt idx="4">
                  <c:v>283.19169027384328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'Children in Need'!$AK$44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Need'!$AL$44:$AP$44</c:f>
              <c:numCache>
                <c:formatCode>0.0</c:formatCode>
                <c:ptCount val="5"/>
                <c:pt idx="0">
                  <c:v>225.26766595289078</c:v>
                </c:pt>
                <c:pt idx="1">
                  <c:v>231.47027411890352</c:v>
                </c:pt>
                <c:pt idx="2">
                  <c:v>284.49804895352963</c:v>
                </c:pt>
                <c:pt idx="3">
                  <c:v>277.72646536412077</c:v>
                </c:pt>
                <c:pt idx="4">
                  <c:v>309.7552323518978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'Children in Need'!$AK$45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Need'!$AL$45:$AP$45</c:f>
              <c:numCache>
                <c:formatCode>0.0</c:formatCode>
                <c:ptCount val="5"/>
                <c:pt idx="0">
                  <c:v>247.12643678160919</c:v>
                </c:pt>
                <c:pt idx="1">
                  <c:v>473.84615384615387</c:v>
                </c:pt>
                <c:pt idx="2">
                  <c:v>447.67441860465112</c:v>
                </c:pt>
                <c:pt idx="3">
                  <c:v>428.23529411764707</c:v>
                </c:pt>
                <c:pt idx="4">
                  <c:v>514.62450592885375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'Children in Need'!$AK$46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Need'!$AL$46:$AP$46</c:f>
              <c:numCache>
                <c:formatCode>0.0</c:formatCode>
                <c:ptCount val="5"/>
                <c:pt idx="0">
                  <c:v>271.30461729160209</c:v>
                </c:pt>
                <c:pt idx="1">
                  <c:v>272.52238345168263</c:v>
                </c:pt>
                <c:pt idx="2">
                  <c:v>308.04668304668303</c:v>
                </c:pt>
                <c:pt idx="3">
                  <c:v>279.68321657021016</c:v>
                </c:pt>
                <c:pt idx="4">
                  <c:v>281.17433414043586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'Children in Need'!$AK$47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Need'!$AL$47:$AP$47</c:f>
              <c:numCache>
                <c:formatCode>0.0</c:formatCode>
                <c:ptCount val="5"/>
                <c:pt idx="0">
                  <c:v>301.14754098360658</c:v>
                </c:pt>
                <c:pt idx="1">
                  <c:v>297.53694581280786</c:v>
                </c:pt>
                <c:pt idx="2">
                  <c:v>420.29220779220776</c:v>
                </c:pt>
                <c:pt idx="3">
                  <c:v>407.03999999999996</c:v>
                </c:pt>
                <c:pt idx="4">
                  <c:v>414.24050632911394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'Children in Need'!$AK$48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Need'!$AL$48:$AP$48</c:f>
              <c:numCache>
                <c:formatCode>0.0</c:formatCode>
                <c:ptCount val="5"/>
                <c:pt idx="0">
                  <c:v>223.06451612903226</c:v>
                </c:pt>
                <c:pt idx="1">
                  <c:v>207.09779179810727</c:v>
                </c:pt>
                <c:pt idx="2">
                  <c:v>232.34375000000003</c:v>
                </c:pt>
                <c:pt idx="3">
                  <c:v>242.94478527607362</c:v>
                </c:pt>
                <c:pt idx="4">
                  <c:v>261.72465960665659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'Children in Need'!$AK$49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Need'!$AL$49:$AP$49</c:f>
              <c:numCache>
                <c:formatCode>0.0</c:formatCode>
                <c:ptCount val="5"/>
                <c:pt idx="0">
                  <c:v>234.3478260869565</c:v>
                </c:pt>
                <c:pt idx="1">
                  <c:v>249.35344827586206</c:v>
                </c:pt>
                <c:pt idx="2">
                  <c:v>249.75053456878121</c:v>
                </c:pt>
                <c:pt idx="3">
                  <c:v>277.40793201133147</c:v>
                </c:pt>
                <c:pt idx="4">
                  <c:v>326.93935119887163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'Children in Need'!$AK$50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Need'!$AL$50:$AP$50</c:f>
              <c:numCache>
                <c:formatCode>0.0</c:formatCode>
                <c:ptCount val="5"/>
                <c:pt idx="0">
                  <c:v>331.76470588235293</c:v>
                </c:pt>
                <c:pt idx="1">
                  <c:v>306.38297872340422</c:v>
                </c:pt>
                <c:pt idx="2">
                  <c:v>311.73708920187789</c:v>
                </c:pt>
                <c:pt idx="3">
                  <c:v>330.87557603686639</c:v>
                </c:pt>
                <c:pt idx="4">
                  <c:v>303.88127853881281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'Children in Need'!$AK$51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Need'!$AL$51:$AP$51</c:f>
              <c:numCache>
                <c:formatCode>0.0</c:formatCode>
                <c:ptCount val="5"/>
                <c:pt idx="0">
                  <c:v>369.16167664670661</c:v>
                </c:pt>
                <c:pt idx="1">
                  <c:v>359.11764705882354</c:v>
                </c:pt>
                <c:pt idx="2">
                  <c:v>431.98847262247841</c:v>
                </c:pt>
                <c:pt idx="3">
                  <c:v>388.30083565459609</c:v>
                </c:pt>
                <c:pt idx="4">
                  <c:v>513.46153846153845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'Children in Need'!$AK$52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Need'!$AL$52:$AP$52</c:f>
              <c:numCache>
                <c:formatCode>0.0</c:formatCode>
                <c:ptCount val="5"/>
                <c:pt idx="0">
                  <c:v>262.03208556149735</c:v>
                </c:pt>
                <c:pt idx="1">
                  <c:v>297.89473684210526</c:v>
                </c:pt>
                <c:pt idx="2">
                  <c:v>398.20051413881748</c:v>
                </c:pt>
                <c:pt idx="3">
                  <c:v>363.40852130325811</c:v>
                </c:pt>
                <c:pt idx="4">
                  <c:v>394.33497536945811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'Children in Need'!$AK$53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Need'!$AL$53:$AP$53</c:f>
              <c:numCache>
                <c:formatCode>0.0</c:formatCode>
                <c:ptCount val="5"/>
                <c:pt idx="0">
                  <c:v>318.47426470588232</c:v>
                </c:pt>
                <c:pt idx="1">
                  <c:v>346.41544117647061</c:v>
                </c:pt>
                <c:pt idx="2">
                  <c:v>371.04779411764702</c:v>
                </c:pt>
                <c:pt idx="3">
                  <c:v>391.55188246097339</c:v>
                </c:pt>
                <c:pt idx="4">
                  <c:v>265.84249084249086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'Children in Need'!$AK$54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Need'!$AL$54:$AP$54</c:f>
              <c:numCache>
                <c:formatCode>0.0</c:formatCode>
                <c:ptCount val="5"/>
                <c:pt idx="0">
                  <c:v>442.85714285714283</c:v>
                </c:pt>
                <c:pt idx="1">
                  <c:v>455.48387096774195</c:v>
                </c:pt>
                <c:pt idx="2">
                  <c:v>411.81434599156114</c:v>
                </c:pt>
                <c:pt idx="3">
                  <c:v>277.16049382716051</c:v>
                </c:pt>
                <c:pt idx="4">
                  <c:v>700.00000000000011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'Children in Need'!$AK$55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Need'!$AL$55:$AP$55</c:f>
              <c:numCache>
                <c:formatCode>0.0</c:formatCode>
                <c:ptCount val="5"/>
                <c:pt idx="0">
                  <c:v>210.44534412955466</c:v>
                </c:pt>
                <c:pt idx="1">
                  <c:v>204.9679487179487</c:v>
                </c:pt>
                <c:pt idx="2">
                  <c:v>181.8650793650794</c:v>
                </c:pt>
                <c:pt idx="3">
                  <c:v>225.25530243519245</c:v>
                </c:pt>
                <c:pt idx="4">
                  <c:v>242.86271450858032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'Children in Need'!$AK$56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>
              <a:solidFill>
                <a:srgbClr val="A8423F"/>
              </a:solidFill>
            </a:ln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val>
            <c:numRef>
              <c:f>'Children in Need'!$AL$56:$AP$56</c:f>
              <c:numCache>
                <c:formatCode>0.0</c:formatCode>
                <c:ptCount val="5"/>
                <c:pt idx="0">
                  <c:v>236.26609442060087</c:v>
                </c:pt>
                <c:pt idx="1">
                  <c:v>254.21940928270041</c:v>
                </c:pt>
                <c:pt idx="2">
                  <c:v>337.78705636743211</c:v>
                </c:pt>
                <c:pt idx="3">
                  <c:v>386.62551440329219</c:v>
                </c:pt>
                <c:pt idx="4">
                  <c:v>401.63265306122452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'Children in Need'!$AK$57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val>
            <c:numRef>
              <c:f>'Children in Need'!$AL$57:$AP$57</c:f>
              <c:numCache>
                <c:formatCode>0.0</c:formatCode>
                <c:ptCount val="5"/>
                <c:pt idx="0">
                  <c:v>616.5322580645161</c:v>
                </c:pt>
                <c:pt idx="1">
                  <c:v>607.63052208835347</c:v>
                </c:pt>
                <c:pt idx="2">
                  <c:v>743.14516129032256</c:v>
                </c:pt>
                <c:pt idx="3">
                  <c:v>619.52191235059763</c:v>
                </c:pt>
                <c:pt idx="4">
                  <c:v>468.25396825396825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'Children in Need'!$AK$58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Need'!$AL$58:$AP$58</c:f>
              <c:numCache>
                <c:formatCode>0.0</c:formatCode>
                <c:ptCount val="5"/>
                <c:pt idx="0">
                  <c:v>239.83050847457628</c:v>
                </c:pt>
                <c:pt idx="1">
                  <c:v>198.60724233983288</c:v>
                </c:pt>
                <c:pt idx="2">
                  <c:v>234.73389355742299</c:v>
                </c:pt>
                <c:pt idx="3">
                  <c:v>268.25842696629218</c:v>
                </c:pt>
                <c:pt idx="4">
                  <c:v>295.23809523809524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'Children in Need'!$AK$59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Need'!$AL$59:$AP$59</c:f>
              <c:numCache>
                <c:formatCode>0.0</c:formatCode>
                <c:ptCount val="5"/>
                <c:pt idx="0">
                  <c:v>203.46715328467155</c:v>
                </c:pt>
                <c:pt idx="1">
                  <c:v>233.81642512077295</c:v>
                </c:pt>
                <c:pt idx="2">
                  <c:v>298.14371257485027</c:v>
                </c:pt>
                <c:pt idx="3">
                  <c:v>282.34597156398104</c:v>
                </c:pt>
                <c:pt idx="4">
                  <c:v>227.52347417840377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'Children in Need'!$AK$60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Need'!$AL$60:$AP$60</c:f>
              <c:numCache>
                <c:formatCode>0.0</c:formatCode>
                <c:ptCount val="5"/>
                <c:pt idx="0">
                  <c:v>257.97546012269942</c:v>
                </c:pt>
                <c:pt idx="1">
                  <c:v>206.04229607250755</c:v>
                </c:pt>
                <c:pt idx="2">
                  <c:v>285.58558558558559</c:v>
                </c:pt>
                <c:pt idx="3">
                  <c:v>251.79640718562877</c:v>
                </c:pt>
                <c:pt idx="4">
                  <c:v>300.593471810089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'Children in Need'!$AK$61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Need'!$AL$61:$AP$61</c:f>
              <c:numCache>
                <c:formatCode>0.0</c:formatCode>
                <c:ptCount val="5"/>
                <c:pt idx="0">
                  <c:v>162.07865168539325</c:v>
                </c:pt>
                <c:pt idx="1">
                  <c:v>154.46927374301674</c:v>
                </c:pt>
                <c:pt idx="2">
                  <c:v>149.44751381215471</c:v>
                </c:pt>
                <c:pt idx="3">
                  <c:v>141.73441734417344</c:v>
                </c:pt>
                <c:pt idx="4">
                  <c:v>150.93833780160858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'Children in Need'!$AK$62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Need'!$AL$62:$AP$62</c:f>
              <c:numCache>
                <c:formatCode>0.0</c:formatCode>
                <c:ptCount val="5"/>
                <c:pt idx="0">
                  <c:v>260.81792777300086</c:v>
                </c:pt>
                <c:pt idx="1">
                  <c:v>263.11685537278356</c:v>
                </c:pt>
                <c:pt idx="2">
                  <c:v>287.87894848420603</c:v>
                </c:pt>
                <c:pt idx="3">
                  <c:v>282.85369183909256</c:v>
                </c:pt>
                <c:pt idx="4">
                  <c:v>302.94040978051197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'Children in Need'!$AK$63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noFill/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'Children in Need'!$AL$63:$AP$63</c:f>
              <c:numCache>
                <c:formatCode>0.0</c:formatCode>
                <c:ptCount val="5"/>
                <c:pt idx="0">
                  <c:v>325.7265801354402</c:v>
                </c:pt>
                <c:pt idx="1">
                  <c:v>332.17810923448121</c:v>
                </c:pt>
                <c:pt idx="2">
                  <c:v>346.37465262350923</c:v>
                </c:pt>
                <c:pt idx="3">
                  <c:v>337.31031686465315</c:v>
                </c:pt>
                <c:pt idx="4">
                  <c:v>337.73195523167698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'Children in Need'!$AK$64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'Children in Need'!$D$8:$H$8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Need'!$AL$64:$AP$64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25280"/>
        <c:axId val="181427200"/>
      </c:lineChart>
      <c:catAx>
        <c:axId val="1814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2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427200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252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2280746527237453"/>
          <c:h val="0.896024312958650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Children</a:t>
            </a:r>
            <a:r>
              <a:rPr lang="en-GB" baseline="0"/>
              <a:t> in Need </a:t>
            </a:r>
            <a:r>
              <a:rPr lang="en-GB"/>
              <a:t>(Selected LA</a:t>
            </a:r>
            <a:r>
              <a:rPr lang="en-GB" baseline="0"/>
              <a:t> vs. SE)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5863149973386192"/>
          <c:y val="2.7670916135483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09984154078643E-2"/>
          <c:y val="0.1713664245008048"/>
          <c:w val="0.65146216862752293"/>
          <c:h val="0.6554280714910636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'Children in Need'!$Z$4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'Children in Need'!$X$70:$AB$70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'Children in Need'!$B$31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'Children in Need'!$K$8:$O$8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'Children in Need'!$K$31:$O$31</c:f>
              <c:numCache>
                <c:formatCode>0.0</c:formatCode>
                <c:ptCount val="5"/>
                <c:pt idx="0">
                  <c:v>260.81792777300086</c:v>
                </c:pt>
                <c:pt idx="1">
                  <c:v>263.11685537278356</c:v>
                </c:pt>
                <c:pt idx="2">
                  <c:v>287.87894848420603</c:v>
                </c:pt>
                <c:pt idx="3">
                  <c:v>282.85369183909256</c:v>
                </c:pt>
                <c:pt idx="4">
                  <c:v>302.94040978051197</c:v>
                </c:pt>
              </c:numCache>
            </c:numRef>
          </c:val>
        </c:ser>
        <c:ser>
          <c:idx val="0"/>
          <c:order val="2"/>
          <c:tx>
            <c:strRef>
              <c:f>'Children in Need'!$B$32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'Children in Need'!$K$32:$O$32</c:f>
              <c:numCache>
                <c:formatCode>0.0</c:formatCode>
                <c:ptCount val="5"/>
                <c:pt idx="0">
                  <c:v>325.7265801354402</c:v>
                </c:pt>
                <c:pt idx="1">
                  <c:v>332.17810923448121</c:v>
                </c:pt>
                <c:pt idx="2">
                  <c:v>346.37465262350923</c:v>
                </c:pt>
                <c:pt idx="3">
                  <c:v>337.31031686465315</c:v>
                </c:pt>
                <c:pt idx="4">
                  <c:v>337.73195523167698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1457664"/>
        <c:axId val="181459200"/>
      </c:barChart>
      <c:catAx>
        <c:axId val="1814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59200"/>
        <c:crosses val="autoZero"/>
        <c:auto val="1"/>
        <c:lblAlgn val="ctr"/>
        <c:lblOffset val="100"/>
        <c:noMultiLvlLbl val="0"/>
      </c:catAx>
      <c:valAx>
        <c:axId val="181459200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576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90284431229316"/>
          <c:y val="0.17953653819588342"/>
          <c:w val="0.24009715568770687"/>
          <c:h val="0.6153712035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Distance from Expected Rate of Children in Need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3493047411625"/>
          <c:y val="0.13754659323684476"/>
          <c:w val="0.6965077344055397"/>
          <c:h val="0.8048334442101862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'Children in Need'!$T$8</c:f>
              <c:strCache>
                <c:ptCount val="1"/>
                <c:pt idx="0">
                  <c:v>Distance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'Children in Need'!$X$76:$X$99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'Children in Need'!$T$9:$T$32</c:f>
              <c:numCache>
                <c:formatCode>0.0</c:formatCode>
                <c:ptCount val="24"/>
                <c:pt idx="0">
                  <c:v>10.674530496453883</c:v>
                </c:pt>
                <c:pt idx="1">
                  <c:v>113.9494775</c:v>
                </c:pt>
                <c:pt idx="2">
                  <c:v>-58.882881061359853</c:v>
                </c:pt>
                <c:pt idx="3">
                  <c:v>-54.155189726156721</c:v>
                </c:pt>
                <c:pt idx="4">
                  <c:v>16.599072351897803</c:v>
                </c:pt>
                <c:pt idx="5">
                  <c:v>153.60402592885373</c:v>
                </c:pt>
                <c:pt idx="6">
                  <c:v>-59.329025859564183</c:v>
                </c:pt>
                <c:pt idx="7">
                  <c:v>40.59410632911397</c:v>
                </c:pt>
                <c:pt idx="8">
                  <c:v>-93.77198039334337</c:v>
                </c:pt>
                <c:pt idx="9">
                  <c:v>33.783191198871634</c:v>
                </c:pt>
                <c:pt idx="10">
                  <c:v>-83.969281461187165</c:v>
                </c:pt>
                <c:pt idx="11">
                  <c:v>157.17577846153847</c:v>
                </c:pt>
                <c:pt idx="12">
                  <c:v>40.416575369458087</c:v>
                </c:pt>
                <c:pt idx="13">
                  <c:v>-50.987269157509161</c:v>
                </c:pt>
                <c:pt idx="14">
                  <c:v>302.68000000000012</c:v>
                </c:pt>
                <c:pt idx="15">
                  <c:v>-33.721925491419711</c:v>
                </c:pt>
                <c:pt idx="16">
                  <c:v>65.864013061224512</c:v>
                </c:pt>
                <c:pt idx="17">
                  <c:v>78.036048253968204</c:v>
                </c:pt>
                <c:pt idx="18">
                  <c:v>13.129615238095255</c:v>
                </c:pt>
                <c:pt idx="19">
                  <c:v>-74.313005821596221</c:v>
                </c:pt>
                <c:pt idx="20">
                  <c:v>34.267391810089009</c:v>
                </c:pt>
                <c:pt idx="21">
                  <c:v>-102.76182219839143</c:v>
                </c:pt>
                <c:pt idx="22">
                  <c:v>-11.145078154589896</c:v>
                </c:pt>
                <c:pt idx="23">
                  <c:v>-19.363533332272368</c:v>
                </c:pt>
              </c:numCache>
            </c:numRef>
          </c:val>
        </c:ser>
        <c:ser>
          <c:idx val="0"/>
          <c:order val="1"/>
          <c:tx>
            <c:strRef>
              <c:f>'Children in Need'!$Z$4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'Children in Need'!$X$76:$X$99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'Children in Need'!$Z$76:$Z$99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0408704"/>
        <c:axId val="180410240"/>
      </c:barChart>
      <c:catAx>
        <c:axId val="180408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410240"/>
        <c:crossesAt val="0"/>
        <c:auto val="1"/>
        <c:lblAlgn val="ctr"/>
        <c:lblOffset val="100"/>
        <c:noMultiLvlLbl val="0"/>
      </c:catAx>
      <c:valAx>
        <c:axId val="180410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4087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749153150727955"/>
          <c:y val="7.2490772111310081E-2"/>
          <c:w val="0.66710972025932658"/>
          <c:h val="4.0892230421764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change in Number of Children in Need 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2013-2016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83809159161659"/>
          <c:y val="0.13754659323684476"/>
          <c:w val="0.68840427716091512"/>
          <c:h val="0.80483344421018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'Children in Need'!$I$7</c:f>
              <c:strCache>
                <c:ptCount val="1"/>
                <c:pt idx="0">
                  <c:v>% Change 2013-16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'Children in Need'!$B$9:$B$32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'Children in Need'!$I$9:$I$32</c:f>
              <c:numCache>
                <c:formatCode>0.0%</c:formatCode>
                <c:ptCount val="24"/>
                <c:pt idx="0">
                  <c:v>0.10686015831134564</c:v>
                </c:pt>
                <c:pt idx="1">
                  <c:v>0.29525386313465785</c:v>
                </c:pt>
                <c:pt idx="2">
                  <c:v>0.3355296502787633</c:v>
                </c:pt>
                <c:pt idx="3">
                  <c:v>-0.38330248817602303</c:v>
                </c:pt>
                <c:pt idx="4">
                  <c:v>0.34297139341741001</c:v>
                </c:pt>
                <c:pt idx="5">
                  <c:v>5.6818181818181816E-2</c:v>
                </c:pt>
                <c:pt idx="6">
                  <c:v>5.2452701937238021E-2</c:v>
                </c:pt>
                <c:pt idx="7">
                  <c:v>0.44481236203090507</c:v>
                </c:pt>
                <c:pt idx="8">
                  <c:v>0.31759329779131762</c:v>
                </c:pt>
                <c:pt idx="9">
                  <c:v>0.33563814462690866</c:v>
                </c:pt>
                <c:pt idx="10">
                  <c:v>2.7006172839506171E-2</c:v>
                </c:pt>
                <c:pt idx="11">
                  <c:v>0.53071253071253066</c:v>
                </c:pt>
                <c:pt idx="12">
                  <c:v>0.41431095406360424</c:v>
                </c:pt>
                <c:pt idx="13">
                  <c:v>-0.2297691695409923</c:v>
                </c:pt>
                <c:pt idx="14">
                  <c:v>0.62606232294617559</c:v>
                </c:pt>
                <c:pt idx="15">
                  <c:v>0.2171618451915559</c:v>
                </c:pt>
                <c:pt idx="16">
                  <c:v>0.63319502074688794</c:v>
                </c:pt>
                <c:pt idx="17">
                  <c:v>-0.22009253139458029</c:v>
                </c:pt>
                <c:pt idx="18">
                  <c:v>0.47826086956521741</c:v>
                </c:pt>
                <c:pt idx="19">
                  <c:v>1.2913223140495868E-3</c:v>
                </c:pt>
                <c:pt idx="20">
                  <c:v>0.48533724340175954</c:v>
                </c:pt>
                <c:pt idx="21">
                  <c:v>1.8083182640144666E-2</c:v>
                </c:pt>
                <c:pt idx="22">
                  <c:v>0.1794543904518329</c:v>
                </c:pt>
                <c:pt idx="23">
                  <c:v>4.1732699418911778E-2</c:v>
                </c:pt>
              </c:numCache>
            </c:numRef>
          </c:val>
        </c:ser>
        <c:ser>
          <c:idx val="1"/>
          <c:order val="1"/>
          <c:tx>
            <c:strRef>
              <c:f>'Children in Need'!$Z$4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'Children in Need'!$B$9:$B$32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'Children in Need'!$Y$76:$Y$99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1500544"/>
        <c:axId val="181502336"/>
      </c:barChart>
      <c:catAx>
        <c:axId val="1815005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502336"/>
        <c:crosses val="autoZero"/>
        <c:auto val="1"/>
        <c:lblAlgn val="ctr"/>
        <c:lblOffset val="100"/>
        <c:noMultiLvlLbl val="0"/>
      </c:catAx>
      <c:valAx>
        <c:axId val="181502336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5005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031989591044707"/>
          <c:y val="7.8066985350641618E-2"/>
          <c:w val="0.69938219261053902"/>
          <c:h val="4.089223042176466E-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Section 47 Enquiries vs. IDACI</a:t>
            </a:r>
          </a:p>
        </c:rich>
      </c:tx>
      <c:layout>
        <c:manualLayout>
          <c:xMode val="edge"/>
          <c:yMode val="edge"/>
          <c:x val="0.23576993435261151"/>
          <c:y val="3.612581135812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6630896801616"/>
          <c:y val="0.10979916766605345"/>
          <c:w val="0.71042412839987923"/>
          <c:h val="0.7425640385641078"/>
        </c:manualLayout>
      </c:layout>
      <c:scatterChart>
        <c:scatterStyle val="smoothMarker"/>
        <c:varyColors val="0"/>
        <c:ser>
          <c:idx val="5"/>
          <c:order val="5"/>
          <c:tx>
            <c:strRef>
              <c:f>'Section 47 Enquiries'!$X$67</c:f>
              <c:strCache>
                <c:ptCount val="1"/>
                <c:pt idx="0">
                  <c:v>National Trend 2015</c:v>
                </c:pt>
              </c:strCache>
            </c:strRef>
          </c:tx>
          <c:spPr>
            <a:ln w="158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xVal>
            <c:numRef>
              <c:f>'Section 47 Enquiries'!$AA$67:$AA$68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'Section 47 Enquiries'!$AB$67:$AB$68</c:f>
              <c:numCache>
                <c:formatCode>0.0</c:formatCode>
                <c:ptCount val="2"/>
                <c:pt idx="0">
                  <c:v>91.801000000000002</c:v>
                </c:pt>
                <c:pt idx="1">
                  <c:v>195.99599999999998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60608"/>
        <c:axId val="181956992"/>
      </c:scatterChart>
      <c:scatterChart>
        <c:scatterStyle val="lineMarker"/>
        <c:varyColors val="0"/>
        <c:ser>
          <c:idx val="0"/>
          <c:order val="0"/>
          <c:tx>
            <c:strRef>
              <c:f>'Section 47 Enquiries'!$AQ$37</c:f>
              <c:strCache>
                <c:ptCount val="1"/>
                <c:pt idx="0">
                  <c:v>IDACI 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dPt>
            <c:idx val="28"/>
            <c:marker>
              <c:symbol val="triangle"/>
              <c:size val="6"/>
            </c:marker>
            <c:bubble3D val="0"/>
          </c:dPt>
          <c:dLbls>
            <c:dLbl>
              <c:idx val="0"/>
              <c:layout>
                <c:manualLayout>
                  <c:x val="-0.15634218289085547"/>
                  <c:y val="-2.386278335880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Bracknell Forest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74926253687315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Brighton &amp; Hove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7547230008055176"/>
                  <c:y val="-1.9724901603847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Buckinghamshire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East Sussex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Hampshire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Isle of Wight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749262536873156E-2"/>
                  <c:y val="2.98284791985111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Kent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Medway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3768448191763641"/>
                  <c:y val="-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Milton Keynes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Oxfordshire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998286001582697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Portsmouth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Reading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Slough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Southampton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Surrey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West Berkshire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0.13274336283185842"/>
                  <c:y val="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0.13800544710491783"/>
                  <c:y val="1.32425278254706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Windsor &amp; Maidenhead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Wokingham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('Section 47 Enquiries'!$AQ$40:$AQ$52,'Section 47 Enquiries'!$AQ$54:$AQ$55,'Section 47 Enquiries'!$AQ$58:$AQ$61)</c:f>
              <c:numCache>
                <c:formatCode>0.0</c:formatCode>
                <c:ptCount val="19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25</c:v>
                </c:pt>
                <c:pt idx="14">
                  <c:v>9.7000000000000011</c:v>
                </c:pt>
                <c:pt idx="15">
                  <c:v>10.4</c:v>
                </c:pt>
                <c:pt idx="16">
                  <c:v>12.9</c:v>
                </c:pt>
                <c:pt idx="17">
                  <c:v>8.4</c:v>
                </c:pt>
                <c:pt idx="18">
                  <c:v>6.8000000000000007</c:v>
                </c:pt>
              </c:numCache>
            </c:numRef>
          </c:xVal>
          <c:yVal>
            <c:numRef>
              <c:f>('Section 47 Enquiries'!$AP$40:$AP$52,'Section 47 Enquiries'!$AP$54:$AP$55,'Section 47 Enquiries'!$AP$58:$AP$61)</c:f>
              <c:numCache>
                <c:formatCode>0.0</c:formatCode>
                <c:ptCount val="19"/>
                <c:pt idx="0">
                  <c:v>139.71631205673759</c:v>
                </c:pt>
                <c:pt idx="1">
                  <c:v>223.2421875</c:v>
                </c:pt>
                <c:pt idx="2">
                  <c:v>159.53565505804312</c:v>
                </c:pt>
                <c:pt idx="3">
                  <c:v>81.964117091595838</c:v>
                </c:pt>
                <c:pt idx="4">
                  <c:v>148.35047889322453</c:v>
                </c:pt>
                <c:pt idx="5">
                  <c:v>267.19367588932806</c:v>
                </c:pt>
                <c:pt idx="6">
                  <c:v>144.06779661016949</c:v>
                </c:pt>
                <c:pt idx="7">
                  <c:v>258.06962025316454</c:v>
                </c:pt>
                <c:pt idx="8">
                  <c:v>86.081694402420567</c:v>
                </c:pt>
                <c:pt idx="9">
                  <c:v>131.45275035260931</c:v>
                </c:pt>
                <c:pt idx="10">
                  <c:v>262.10045662100458</c:v>
                </c:pt>
                <c:pt idx="11">
                  <c:v>267.30769230769232</c:v>
                </c:pt>
                <c:pt idx="12">
                  <c:v>221.67487684729065</c:v>
                </c:pt>
                <c:pt idx="13">
                  <c:v>383.73983739837399</c:v>
                </c:pt>
                <c:pt idx="14">
                  <c:v>175.07800312012478</c:v>
                </c:pt>
                <c:pt idx="15">
                  <c:v>180.39215686274511</c:v>
                </c:pt>
                <c:pt idx="16">
                  <c:v>105.92723004694835</c:v>
                </c:pt>
                <c:pt idx="17">
                  <c:v>129.67359050445106</c:v>
                </c:pt>
                <c:pt idx="18">
                  <c:v>92.761394101876675</c:v>
                </c:pt>
              </c:numCache>
            </c:numRef>
          </c:yVal>
          <c:smooth val="0"/>
        </c:ser>
        <c:ser>
          <c:idx val="3"/>
          <c:order val="1"/>
          <c:tx>
            <c:v>SouthWest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</c:marke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Somerset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Swindon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Torbay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chemeClr val="bg1">
                        <a:lumMod val="6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('Section 47 Enquiries'!$AQ$53,'Section 47 Enquiries'!$AQ$56,'Section 47 Enquiries'!$AQ$57)</c:f>
              <c:numCache>
                <c:formatCode>0.0</c:formatCode>
                <c:ptCount val="3"/>
                <c:pt idx="0">
                  <c:v>14.8</c:v>
                </c:pt>
                <c:pt idx="1">
                  <c:v>17.2</c:v>
                </c:pt>
                <c:pt idx="2">
                  <c:v>24.1</c:v>
                </c:pt>
              </c:numCache>
            </c:numRef>
          </c:xVal>
          <c:yVal>
            <c:numRef>
              <c:f>('Section 47 Enquiries'!$AP$53,'Section 47 Enquiries'!$AP$56,'Section 47 Enquiries'!$AP$57)</c:f>
              <c:numCache>
                <c:formatCode>0.0</c:formatCode>
                <c:ptCount val="3"/>
                <c:pt idx="0">
                  <c:v>118.77289377289378</c:v>
                </c:pt>
                <c:pt idx="1">
                  <c:v>156.32653061224491</c:v>
                </c:pt>
                <c:pt idx="2">
                  <c:v>313.09523809523807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'Section 47 Enquiries'!$Z$4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FF99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'Section 47 Enquiries'!$Y$40</c:f>
              <c:numCache>
                <c:formatCode>0.00</c:formatCode>
                <c:ptCount val="1"/>
                <c:pt idx="0">
                  <c:v>#N/A</c:v>
                </c:pt>
              </c:numCache>
            </c:numRef>
          </c:xVal>
          <c:yVal>
            <c:numRef>
              <c:f>'Section 47 Enquiries'!$Z$40</c:f>
              <c:numCache>
                <c:formatCode>0.00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'Section 47 Enquiries'!$X$65</c:f>
              <c:strCache>
                <c:ptCount val="1"/>
                <c:pt idx="0">
                  <c:v>South East LA Trend</c:v>
                </c:pt>
              </c:strCache>
            </c:strRef>
          </c:tx>
          <c:spPr>
            <a:ln w="15875">
              <a:solidFill>
                <a:srgbClr val="BA14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2.2982314126622022E-2"/>
                  <c:y val="-5.7610771697987298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rgbClr val="C00000"/>
                        </a:solidFill>
                      </a:rPr>
                      <a:t>R² = 0.465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'Section 47 Enquiries'!$AA$65:$AA$66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'Section 47 Enquiries'!$AB$65:$AB$66</c:f>
              <c:numCache>
                <c:formatCode>0.0</c:formatCode>
                <c:ptCount val="2"/>
                <c:pt idx="0">
                  <c:v>79.609499999999997</c:v>
                </c:pt>
                <c:pt idx="1">
                  <c:v>321.25700000000006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'Section 47 Enquiries'!$B$31</c:f>
              <c:strCache>
                <c:ptCount val="1"/>
                <c:pt idx="0">
                  <c:v>South East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2225">
                <a:solidFill>
                  <a:srgbClr val="BA1400"/>
                </a:solidFill>
                <a:prstDash val="solid"/>
              </a:ln>
            </c:spPr>
          </c:marker>
          <c:xVal>
            <c:numRef>
              <c:f>'Section 47 Enquiries'!$R$31</c:f>
              <c:numCache>
                <c:formatCode>0.0</c:formatCode>
                <c:ptCount val="1"/>
                <c:pt idx="0">
                  <c:v>14.45223640702325</c:v>
                </c:pt>
              </c:numCache>
            </c:numRef>
          </c:xVal>
          <c:yVal>
            <c:numRef>
              <c:f>'Section 47 Enquiries'!$O$31</c:f>
              <c:numCache>
                <c:formatCode>0.0</c:formatCode>
                <c:ptCount val="1"/>
                <c:pt idx="0">
                  <c:v>159.74662426359416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60608"/>
        <c:axId val="181956992"/>
      </c:scatterChart>
      <c:valAx>
        <c:axId val="181860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Local Authority IDACI Score 2015</a:t>
                </a:r>
              </a:p>
            </c:rich>
          </c:tx>
          <c:layout>
            <c:manualLayout>
              <c:xMode val="edge"/>
              <c:yMode val="edge"/>
              <c:x val="0.33088355777957662"/>
              <c:y val="0.919292120865937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956992"/>
        <c:crosses val="autoZero"/>
        <c:crossBetween val="midCat"/>
      </c:valAx>
      <c:valAx>
        <c:axId val="181956992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of Re-referrals</a:t>
                </a:r>
                <a:r>
                  <a:rPr lang="en-GB" baseline="0"/>
                  <a:t> </a:t>
                </a:r>
                <a:r>
                  <a:rPr lang="en-GB"/>
                  <a:t>per 10,000 0-17 year olds</a:t>
                </a:r>
              </a:p>
            </c:rich>
          </c:tx>
          <c:layout>
            <c:manualLayout>
              <c:xMode val="edge"/>
              <c:yMode val="edge"/>
              <c:x val="4.1925738303691069E-2"/>
              <c:y val="0.185723854985677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86060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Referrals, per 10,000 0-17 year olds</a:t>
            </a:r>
          </a:p>
        </c:rich>
      </c:tx>
      <c:layout>
        <c:manualLayout>
          <c:xMode val="edge"/>
          <c:yMode val="edge"/>
          <c:x val="0.2190790586323153"/>
          <c:y val="2.0819683542766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5616524512562011E-2"/>
          <c:w val="0.57508230927201043"/>
          <c:h val="0.84050498859185963"/>
        </c:manualLayout>
      </c:layout>
      <c:lineChart>
        <c:grouping val="standard"/>
        <c:varyColors val="0"/>
        <c:ser>
          <c:idx val="0"/>
          <c:order val="0"/>
          <c:tx>
            <c:strRef>
              <c:f>Referrals!$AK$40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Referrals!$AL$40:$AP$40</c:f>
              <c:numCache>
                <c:formatCode>0.0</c:formatCode>
                <c:ptCount val="5"/>
                <c:pt idx="0">
                  <c:v>494.36090225563908</c:v>
                </c:pt>
                <c:pt idx="1">
                  <c:v>412.78195488721803</c:v>
                </c:pt>
                <c:pt idx="2">
                  <c:v>419.18819188191884</c:v>
                </c:pt>
                <c:pt idx="3">
                  <c:v>381.29496402877697</c:v>
                </c:pt>
                <c:pt idx="4">
                  <c:v>463.12056737588654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Referrals!$AK$41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Referrals!$AL$41:$AP$41</c:f>
              <c:numCache>
                <c:formatCode>0.0</c:formatCode>
                <c:ptCount val="5"/>
                <c:pt idx="0">
                  <c:v>942.08416833667332</c:v>
                </c:pt>
                <c:pt idx="1">
                  <c:v>955.17928286852589</c:v>
                </c:pt>
                <c:pt idx="2">
                  <c:v>838.01980198019805</c:v>
                </c:pt>
                <c:pt idx="3">
                  <c:v>1432.7450980392157</c:v>
                </c:pt>
                <c:pt idx="4">
                  <c:v>669.140625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Referrals!$AK$42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Referrals!$AL$42:$AP$42</c:f>
              <c:numCache>
                <c:formatCode>0.0</c:formatCode>
                <c:ptCount val="5"/>
                <c:pt idx="0">
                  <c:v>317.14285714285717</c:v>
                </c:pt>
                <c:pt idx="1">
                  <c:v>379.87962166809973</c:v>
                </c:pt>
                <c:pt idx="2">
                  <c:v>622.19387755102036</c:v>
                </c:pt>
                <c:pt idx="3">
                  <c:v>431.37089991589573</c:v>
                </c:pt>
                <c:pt idx="4">
                  <c:v>576.94859038142624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Referrals!$AK$43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Referrals!$AL$43:$AP$43</c:f>
              <c:numCache>
                <c:formatCode>0.0</c:formatCode>
                <c:ptCount val="5"/>
                <c:pt idx="0">
                  <c:v>1542.1860019175456</c:v>
                </c:pt>
                <c:pt idx="1">
                  <c:v>927.29885057471267</c:v>
                </c:pt>
                <c:pt idx="2">
                  <c:v>708.96946564885502</c:v>
                </c:pt>
                <c:pt idx="3">
                  <c:v>378.55787476280835</c:v>
                </c:pt>
                <c:pt idx="4">
                  <c:v>301.98300283286119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Referrals!$AK$44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Referrals!$AL$44:$AP$44</c:f>
              <c:numCache>
                <c:formatCode>0.0</c:formatCode>
                <c:ptCount val="5"/>
                <c:pt idx="0">
                  <c:v>361.74161313347611</c:v>
                </c:pt>
                <c:pt idx="1">
                  <c:v>366.57173371306516</c:v>
                </c:pt>
                <c:pt idx="2">
                  <c:v>575.09755232351893</c:v>
                </c:pt>
                <c:pt idx="3">
                  <c:v>594.99111900532853</c:v>
                </c:pt>
                <c:pt idx="4">
                  <c:v>591.20255409719766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Referrals!$AK$45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Referrals!$AL$45:$AP$45</c:f>
              <c:numCache>
                <c:formatCode>0.0</c:formatCode>
                <c:ptCount val="5"/>
                <c:pt idx="0">
                  <c:v>686.59003831417624</c:v>
                </c:pt>
                <c:pt idx="1">
                  <c:v>1148.4615384615386</c:v>
                </c:pt>
                <c:pt idx="2">
                  <c:v>856.97674418604652</c:v>
                </c:pt>
                <c:pt idx="3">
                  <c:v>931.37254901960785</c:v>
                </c:pt>
                <c:pt idx="4">
                  <c:v>944.26877470355737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Referrals!$AK$46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Referrals!$AL$46:$AP$46</c:f>
              <c:numCache>
                <c:formatCode>0.0</c:formatCode>
                <c:ptCount val="5"/>
                <c:pt idx="0">
                  <c:v>534.83111248837929</c:v>
                </c:pt>
                <c:pt idx="1">
                  <c:v>452.11485026242673</c:v>
                </c:pt>
                <c:pt idx="2">
                  <c:v>588.57493857493853</c:v>
                </c:pt>
                <c:pt idx="3">
                  <c:v>503.4724337496192</c:v>
                </c:pt>
                <c:pt idx="4">
                  <c:v>464.34624697336562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Referrals!$AK$47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Referrals!$AL$47:$AP$47</c:f>
              <c:numCache>
                <c:formatCode>0.0</c:formatCode>
                <c:ptCount val="5"/>
                <c:pt idx="0">
                  <c:v>890</c:v>
                </c:pt>
                <c:pt idx="1">
                  <c:v>1208.7027914614123</c:v>
                </c:pt>
                <c:pt idx="2">
                  <c:v>691.39610389610391</c:v>
                </c:pt>
                <c:pt idx="3">
                  <c:v>492.79999999999995</c:v>
                </c:pt>
                <c:pt idx="4">
                  <c:v>532.91139240506334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Referrals!$AK$48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Referrals!$AL$48:$AP$48</c:f>
              <c:numCache>
                <c:formatCode>0.0</c:formatCode>
                <c:ptCount val="5"/>
                <c:pt idx="0">
                  <c:v>382.41935483870969</c:v>
                </c:pt>
                <c:pt idx="1">
                  <c:v>515.61514195583595</c:v>
                </c:pt>
                <c:pt idx="2">
                  <c:v>490.3125</c:v>
                </c:pt>
                <c:pt idx="3">
                  <c:v>394.01840490797548</c:v>
                </c:pt>
                <c:pt idx="4">
                  <c:v>418.91074130105898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Referrals!$AK$49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Referrals!$AL$49:$AP$49</c:f>
              <c:numCache>
                <c:formatCode>0.0</c:formatCode>
                <c:ptCount val="5"/>
                <c:pt idx="0">
                  <c:v>460.79710144927537</c:v>
                </c:pt>
                <c:pt idx="1">
                  <c:v>460.56034482758622</c:v>
                </c:pt>
                <c:pt idx="2">
                  <c:v>420.88382038488953</c:v>
                </c:pt>
                <c:pt idx="3">
                  <c:v>401.06232294617564</c:v>
                </c:pt>
                <c:pt idx="4">
                  <c:v>476.02256699576873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Referrals!$AK$50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Referrals!$AL$50:$AP$50</c:f>
              <c:numCache>
                <c:formatCode>0.0</c:formatCode>
                <c:ptCount val="5"/>
                <c:pt idx="0">
                  <c:v>546.35294117647061</c:v>
                </c:pt>
                <c:pt idx="1">
                  <c:v>433.33333333333337</c:v>
                </c:pt>
                <c:pt idx="2">
                  <c:v>427.69953051643188</c:v>
                </c:pt>
                <c:pt idx="3">
                  <c:v>442.62672811059912</c:v>
                </c:pt>
                <c:pt idx="4">
                  <c:v>477.85388127853878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Referrals!$AK$51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Referrals!$AL$51:$AP$51</c:f>
              <c:numCache>
                <c:formatCode>0.0</c:formatCode>
                <c:ptCount val="5"/>
                <c:pt idx="0">
                  <c:v>625.14970059880238</c:v>
                </c:pt>
                <c:pt idx="1">
                  <c:v>494.41176470588238</c:v>
                </c:pt>
                <c:pt idx="2">
                  <c:v>499.135446685879</c:v>
                </c:pt>
                <c:pt idx="3">
                  <c:v>466.01671309192204</c:v>
                </c:pt>
                <c:pt idx="4">
                  <c:v>845.60439560439556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Referrals!$AK$52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Referrals!$AL$52:$AP$52</c:f>
              <c:numCache>
                <c:formatCode>0.0</c:formatCode>
                <c:ptCount val="5"/>
                <c:pt idx="0">
                  <c:v>502.40641711229944</c:v>
                </c:pt>
                <c:pt idx="1">
                  <c:v>455.26315789473688</c:v>
                </c:pt>
                <c:pt idx="2">
                  <c:v>644.47300771208222</c:v>
                </c:pt>
                <c:pt idx="3">
                  <c:v>571.92982456140351</c:v>
                </c:pt>
                <c:pt idx="4">
                  <c:v>683.25123152709364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Referrals!$AK$53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Referrals!$AL$53:$AP$53</c:f>
              <c:numCache>
                <c:formatCode>0.0</c:formatCode>
                <c:ptCount val="5"/>
                <c:pt idx="0">
                  <c:v>502.48161764705884</c:v>
                </c:pt>
                <c:pt idx="1">
                  <c:v>567.09558823529414</c:v>
                </c:pt>
                <c:pt idx="2">
                  <c:v>674.44852941176475</c:v>
                </c:pt>
                <c:pt idx="3">
                  <c:v>513.40679522497703</c:v>
                </c:pt>
                <c:pt idx="4">
                  <c:v>378.47985347985349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Referrals!$AK$54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Referrals!$AL$54:$AP$54</c:f>
              <c:numCache>
                <c:formatCode>0.0</c:formatCode>
                <c:ptCount val="5"/>
                <c:pt idx="0">
                  <c:v>794.8051948051949</c:v>
                </c:pt>
                <c:pt idx="1">
                  <c:v>821.9354838709678</c:v>
                </c:pt>
                <c:pt idx="2">
                  <c:v>732.27848101265829</c:v>
                </c:pt>
                <c:pt idx="3">
                  <c:v>1318.3127572016463</c:v>
                </c:pt>
                <c:pt idx="4">
                  <c:v>836.58536585365857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Referrals!$AK$55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Referrals!$AL$55:$AP$55</c:f>
              <c:numCache>
                <c:formatCode>0.0</c:formatCode>
                <c:ptCount val="5"/>
                <c:pt idx="0">
                  <c:v>457.28744939271252</c:v>
                </c:pt>
                <c:pt idx="1">
                  <c:v>470.03205128205127</c:v>
                </c:pt>
                <c:pt idx="2">
                  <c:v>467.30158730158735</c:v>
                </c:pt>
                <c:pt idx="3">
                  <c:v>391.9481539670071</c:v>
                </c:pt>
                <c:pt idx="4">
                  <c:v>458.97035881435261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Referrals!$AK$56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>
              <a:solidFill>
                <a:srgbClr val="A8423F"/>
              </a:solidFill>
            </a:ln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val>
            <c:numRef>
              <c:f>Referrals!$AL$56:$AP$56</c:f>
              <c:numCache>
                <c:formatCode>0.0</c:formatCode>
                <c:ptCount val="5"/>
                <c:pt idx="0">
                  <c:v>341.63090128755368</c:v>
                </c:pt>
                <c:pt idx="1">
                  <c:v>344.30379746835445</c:v>
                </c:pt>
                <c:pt idx="2">
                  <c:v>470.56367432150313</c:v>
                </c:pt>
                <c:pt idx="3">
                  <c:v>545.26748971193422</c:v>
                </c:pt>
                <c:pt idx="4">
                  <c:v>694.89795918367349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Referrals!$AK$57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val>
            <c:numRef>
              <c:f>Referrals!$AL$57:$AP$57</c:f>
              <c:numCache>
                <c:formatCode>0.0</c:formatCode>
                <c:ptCount val="5"/>
                <c:pt idx="0">
                  <c:v>1297.5806451612902</c:v>
                </c:pt>
                <c:pt idx="1">
                  <c:v>789.9598393574297</c:v>
                </c:pt>
                <c:pt idx="2">
                  <c:v>970.96774193548379</c:v>
                </c:pt>
                <c:pt idx="3">
                  <c:v>850.19920318725099</c:v>
                </c:pt>
                <c:pt idx="4">
                  <c:v>788.8888888888888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Referrals!$AK$58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Referrals!$AL$58:$AP$58</c:f>
              <c:numCache>
                <c:formatCode>0.0</c:formatCode>
                <c:ptCount val="5"/>
                <c:pt idx="0">
                  <c:v>307.34463276836158</c:v>
                </c:pt>
                <c:pt idx="1">
                  <c:v>291.3649025069638</c:v>
                </c:pt>
                <c:pt idx="2">
                  <c:v>348.17927170868347</c:v>
                </c:pt>
                <c:pt idx="3">
                  <c:v>353.65168539325845</c:v>
                </c:pt>
                <c:pt idx="4">
                  <c:v>382.35294117647061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Referrals!$AK$59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Referrals!$AL$59:$AP$59</c:f>
              <c:numCache>
                <c:formatCode>0.0</c:formatCode>
                <c:ptCount val="5"/>
                <c:pt idx="0">
                  <c:v>464.17274939172751</c:v>
                </c:pt>
                <c:pt idx="1">
                  <c:v>443.47826086956519</c:v>
                </c:pt>
                <c:pt idx="2">
                  <c:v>395.50898203592817</c:v>
                </c:pt>
                <c:pt idx="3">
                  <c:v>409.7748815165877</c:v>
                </c:pt>
                <c:pt idx="4">
                  <c:v>478.11032863849766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Referrals!$AK$60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Referrals!$AL$60:$AP$60</c:f>
              <c:numCache>
                <c:formatCode>0.0</c:formatCode>
                <c:ptCount val="5"/>
                <c:pt idx="0">
                  <c:v>331.9018404907975</c:v>
                </c:pt>
                <c:pt idx="1">
                  <c:v>315.40785498489424</c:v>
                </c:pt>
                <c:pt idx="2">
                  <c:v>313.21321321321324</c:v>
                </c:pt>
                <c:pt idx="3">
                  <c:v>313.77245508982037</c:v>
                </c:pt>
                <c:pt idx="4">
                  <c:v>330.86053412462905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Referrals!$AK$61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Referrals!$AL$61:$AP$61</c:f>
              <c:numCache>
                <c:formatCode>0.0</c:formatCode>
                <c:ptCount val="5"/>
                <c:pt idx="0">
                  <c:v>298.87640449438203</c:v>
                </c:pt>
                <c:pt idx="1">
                  <c:v>318.71508379888269</c:v>
                </c:pt>
                <c:pt idx="2">
                  <c:v>391.16022099447514</c:v>
                </c:pt>
                <c:pt idx="3">
                  <c:v>268.29268292682929</c:v>
                </c:pt>
                <c:pt idx="4">
                  <c:v>303.21715817694371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Referrals!$AK$62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Referrals!$AL$62:$AP$62</c:f>
              <c:numCache>
                <c:formatCode>0.0</c:formatCode>
                <c:ptCount val="5"/>
                <c:pt idx="0">
                  <c:v>544.01870163370597</c:v>
                </c:pt>
                <c:pt idx="1">
                  <c:v>514.48942533646664</c:v>
                </c:pt>
                <c:pt idx="2">
                  <c:v>543.87852448590206</c:v>
                </c:pt>
                <c:pt idx="3">
                  <c:v>509.01690998844657</c:v>
                </c:pt>
                <c:pt idx="4">
                  <c:v>509.66581512955531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Referrals!$AK$63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noFill/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Referrals!$AL$63:$AP$63</c:f>
              <c:numCache>
                <c:formatCode>0.0</c:formatCode>
                <c:ptCount val="5"/>
                <c:pt idx="0">
                  <c:v>533.56024266365694</c:v>
                </c:pt>
                <c:pt idx="1">
                  <c:v>520.7282298749725</c:v>
                </c:pt>
                <c:pt idx="2">
                  <c:v>573.05142478808943</c:v>
                </c:pt>
                <c:pt idx="3">
                  <c:v>548.32336930734925</c:v>
                </c:pt>
                <c:pt idx="4">
                  <c:v>532.17616180991445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Referrals!$AK$64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Referrals!$D$8:$H$8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Referrals!$AL$64:$AP$64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16640"/>
        <c:axId val="174418560"/>
      </c:lineChart>
      <c:catAx>
        <c:axId val="1744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1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418560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166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2280746527237453"/>
          <c:h val="0.896024312958650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Section 47 Enquiries, per 10,000 0-17 year olds</a:t>
            </a:r>
          </a:p>
        </c:rich>
      </c:tx>
      <c:layout>
        <c:manualLayout>
          <c:xMode val="edge"/>
          <c:yMode val="edge"/>
          <c:x val="0.15583787204465052"/>
          <c:y val="2.0819646288138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5616524512562011E-2"/>
          <c:w val="0.57508230927201043"/>
          <c:h val="0.84050498859185963"/>
        </c:manualLayout>
      </c:layout>
      <c:lineChart>
        <c:grouping val="standard"/>
        <c:varyColors val="0"/>
        <c:ser>
          <c:idx val="0"/>
          <c:order val="0"/>
          <c:tx>
            <c:strRef>
              <c:f>'Section 47 Enquiries'!$AK$40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Enquiries'!$AL$40:$AP$40</c:f>
              <c:numCache>
                <c:formatCode>0.0</c:formatCode>
                <c:ptCount val="5"/>
                <c:pt idx="0">
                  <c:v>117.29323308270676</c:v>
                </c:pt>
                <c:pt idx="1">
                  <c:v>139.84962406015038</c:v>
                </c:pt>
                <c:pt idx="2">
                  <c:v>125.46125461254613</c:v>
                </c:pt>
                <c:pt idx="3">
                  <c:v>151.43884892086331</c:v>
                </c:pt>
                <c:pt idx="4">
                  <c:v>139.71631205673759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47 Enquiries'!$AK$41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Enquiries'!$AL$41:$AP$41</c:f>
              <c:numCache>
                <c:formatCode>0.0</c:formatCode>
                <c:ptCount val="5"/>
                <c:pt idx="0">
                  <c:v>268.73747494989982</c:v>
                </c:pt>
                <c:pt idx="1">
                  <c:v>311.95219123505979</c:v>
                </c:pt>
                <c:pt idx="2">
                  <c:v>167.92079207920793</c:v>
                </c:pt>
                <c:pt idx="3">
                  <c:v>203.52941176470588</c:v>
                </c:pt>
                <c:pt idx="4">
                  <c:v>223.2421875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47 Enquiries'!$AK$42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Enquiries'!$AL$42:$AP$42</c:f>
              <c:numCache>
                <c:formatCode>0.0</c:formatCode>
                <c:ptCount val="5"/>
                <c:pt idx="0">
                  <c:v>70.129870129870127</c:v>
                </c:pt>
                <c:pt idx="1">
                  <c:v>52.794496990541695</c:v>
                </c:pt>
                <c:pt idx="2">
                  <c:v>75.425170068027214</c:v>
                </c:pt>
                <c:pt idx="3">
                  <c:v>147.85534062237173</c:v>
                </c:pt>
                <c:pt idx="4">
                  <c:v>159.53565505804312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'Section 47 Enquiries'!$AK$43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Enquiries'!$AL$43:$AP$43</c:f>
              <c:numCache>
                <c:formatCode>0.0</c:formatCode>
                <c:ptCount val="5"/>
                <c:pt idx="0">
                  <c:v>213.90220517737296</c:v>
                </c:pt>
                <c:pt idx="1">
                  <c:v>152.10727969348659</c:v>
                </c:pt>
                <c:pt idx="2">
                  <c:v>130.15267175572518</c:v>
                </c:pt>
                <c:pt idx="3">
                  <c:v>94.402277039848187</c:v>
                </c:pt>
                <c:pt idx="4">
                  <c:v>81.964117091595838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'Section 47 Enquiries'!$AK$44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Enquiries'!$AL$44:$AP$44</c:f>
              <c:numCache>
                <c:formatCode>0.0</c:formatCode>
                <c:ptCount val="5"/>
                <c:pt idx="0">
                  <c:v>69.807280513918627</c:v>
                </c:pt>
                <c:pt idx="1">
                  <c:v>82.413670345318607</c:v>
                </c:pt>
                <c:pt idx="2">
                  <c:v>97.729691379921945</c:v>
                </c:pt>
                <c:pt idx="3">
                  <c:v>164.22735346358792</c:v>
                </c:pt>
                <c:pt idx="4">
                  <c:v>148.35047889322453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'Section 47 Enquiries'!$AK$45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Enquiries'!$AL$45:$AP$45</c:f>
              <c:numCache>
                <c:formatCode>0.0</c:formatCode>
                <c:ptCount val="5"/>
                <c:pt idx="0">
                  <c:v>91.570881226053643</c:v>
                </c:pt>
                <c:pt idx="1">
                  <c:v>155</c:v>
                </c:pt>
                <c:pt idx="2">
                  <c:v>195.73643410852713</c:v>
                </c:pt>
                <c:pt idx="3">
                  <c:v>286.2745098039216</c:v>
                </c:pt>
                <c:pt idx="4">
                  <c:v>267.19367588932806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'Section 47 Enquiries'!$AK$46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Enquiries'!$AL$46:$AP$46</c:f>
              <c:numCache>
                <c:formatCode>0.0</c:formatCode>
                <c:ptCount val="5"/>
                <c:pt idx="0">
                  <c:v>183.39014564611094</c:v>
                </c:pt>
                <c:pt idx="1">
                  <c:v>120.4692806421735</c:v>
                </c:pt>
                <c:pt idx="2">
                  <c:v>123.55651105651107</c:v>
                </c:pt>
                <c:pt idx="3">
                  <c:v>133.01858056655499</c:v>
                </c:pt>
                <c:pt idx="4">
                  <c:v>144.06779661016949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'Section 47 Enquiries'!$AK$47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Enquiries'!$AL$47:$AP$47</c:f>
              <c:numCache>
                <c:formatCode>0.0</c:formatCode>
                <c:ptCount val="5"/>
                <c:pt idx="0">
                  <c:v>120.81967213114754</c:v>
                </c:pt>
                <c:pt idx="1">
                  <c:v>96.387520525451563</c:v>
                </c:pt>
                <c:pt idx="2">
                  <c:v>141.07142857142856</c:v>
                </c:pt>
                <c:pt idx="3">
                  <c:v>242.23999999999998</c:v>
                </c:pt>
                <c:pt idx="4">
                  <c:v>258.06962025316454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'Section 47 Enquiries'!$AK$48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Enquiries'!$AL$48:$AP$48</c:f>
              <c:numCache>
                <c:formatCode>0.0</c:formatCode>
                <c:ptCount val="5"/>
                <c:pt idx="0">
                  <c:v>45.322580645161295</c:v>
                </c:pt>
                <c:pt idx="1">
                  <c:v>61.514195583596212</c:v>
                </c:pt>
                <c:pt idx="2">
                  <c:v>83.125</c:v>
                </c:pt>
                <c:pt idx="3">
                  <c:v>85.429447852760731</c:v>
                </c:pt>
                <c:pt idx="4">
                  <c:v>86.081694402420567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'Section 47 Enquiries'!$AK$49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Enquiries'!$AL$49:$AP$49</c:f>
              <c:numCache>
                <c:formatCode>0.0</c:formatCode>
                <c:ptCount val="5"/>
                <c:pt idx="0">
                  <c:v>88.260869565217391</c:v>
                </c:pt>
                <c:pt idx="1">
                  <c:v>94.324712643678154</c:v>
                </c:pt>
                <c:pt idx="2">
                  <c:v>112.7583749109052</c:v>
                </c:pt>
                <c:pt idx="3">
                  <c:v>111.68555240793202</c:v>
                </c:pt>
                <c:pt idx="4">
                  <c:v>131.45275035260931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'Section 47 Enquiries'!$AK$50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Enquiries'!$AL$50:$AP$50</c:f>
              <c:numCache>
                <c:formatCode>0.0</c:formatCode>
                <c:ptCount val="5"/>
                <c:pt idx="0">
                  <c:v>151.05882352941177</c:v>
                </c:pt>
                <c:pt idx="1">
                  <c:v>178.72340425531917</c:v>
                </c:pt>
                <c:pt idx="2">
                  <c:v>229.34272300469485</c:v>
                </c:pt>
                <c:pt idx="3">
                  <c:v>248.61751152073734</c:v>
                </c:pt>
                <c:pt idx="4">
                  <c:v>262.10045662100458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'Section 47 Enquiries'!$AK$51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Enquiries'!$AL$51:$AP$51</c:f>
              <c:numCache>
                <c:formatCode>0.0</c:formatCode>
                <c:ptCount val="5"/>
                <c:pt idx="0">
                  <c:v>209.58083832335328</c:v>
                </c:pt>
                <c:pt idx="1">
                  <c:v>181.76470588235293</c:v>
                </c:pt>
                <c:pt idx="2">
                  <c:v>160.51873198847264</c:v>
                </c:pt>
                <c:pt idx="3">
                  <c:v>161.28133704735376</c:v>
                </c:pt>
                <c:pt idx="4">
                  <c:v>267.30769230769232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'Section 47 Enquiries'!$AK$52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Enquiries'!$AL$52:$AP$52</c:f>
              <c:numCache>
                <c:formatCode>0.0</c:formatCode>
                <c:ptCount val="5"/>
                <c:pt idx="0">
                  <c:v>142.7807486631016</c:v>
                </c:pt>
                <c:pt idx="1">
                  <c:v>123.15789473684211</c:v>
                </c:pt>
                <c:pt idx="2">
                  <c:v>233.41902313624681</c:v>
                </c:pt>
                <c:pt idx="3">
                  <c:v>235.33834586466165</c:v>
                </c:pt>
                <c:pt idx="4">
                  <c:v>221.67487684729065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'Section 47 Enquiries'!$AK$53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Enquiries'!$AL$53:$AP$53</c:f>
              <c:numCache>
                <c:formatCode>0.0</c:formatCode>
                <c:ptCount val="5"/>
                <c:pt idx="0">
                  <c:v>61.397058823529413</c:v>
                </c:pt>
                <c:pt idx="1">
                  <c:v>77.849264705882348</c:v>
                </c:pt>
                <c:pt idx="2">
                  <c:v>148.89705882352939</c:v>
                </c:pt>
                <c:pt idx="3">
                  <c:v>187.41965105601469</c:v>
                </c:pt>
                <c:pt idx="4">
                  <c:v>118.77289377289378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'Section 47 Enquiries'!$AK$54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Enquiries'!$AL$54:$AP$54</c:f>
              <c:numCache>
                <c:formatCode>0.0</c:formatCode>
                <c:ptCount val="5"/>
                <c:pt idx="0">
                  <c:v>300.86580086580085</c:v>
                </c:pt>
                <c:pt idx="1">
                  <c:v>285.5913978494624</c:v>
                </c:pt>
                <c:pt idx="2">
                  <c:v>328.05907172995779</c:v>
                </c:pt>
                <c:pt idx="3">
                  <c:v>436.21399176954736</c:v>
                </c:pt>
                <c:pt idx="4">
                  <c:v>383.73983739837399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'Section 47 Enquiries'!$AK$55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Enquiries'!$AL$55:$AP$55</c:f>
              <c:numCache>
                <c:formatCode>0.0</c:formatCode>
                <c:ptCount val="5"/>
                <c:pt idx="0">
                  <c:v>127.28744939271255</c:v>
                </c:pt>
                <c:pt idx="1">
                  <c:v>104.16666666666666</c:v>
                </c:pt>
                <c:pt idx="2">
                  <c:v>103.80952380952381</c:v>
                </c:pt>
                <c:pt idx="3">
                  <c:v>127.57266300078554</c:v>
                </c:pt>
                <c:pt idx="4">
                  <c:v>175.07800312012478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'Section 47 Enquiries'!$AK$56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>
              <a:solidFill>
                <a:srgbClr val="A8423F"/>
              </a:solidFill>
            </a:ln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val>
            <c:numRef>
              <c:f>'Section 47 Enquiries'!$AL$56:$AP$56</c:f>
              <c:numCache>
                <c:formatCode>0.0</c:formatCode>
                <c:ptCount val="5"/>
                <c:pt idx="0">
                  <c:v>51.716738197424888</c:v>
                </c:pt>
                <c:pt idx="1">
                  <c:v>84.599156118143455</c:v>
                </c:pt>
                <c:pt idx="2">
                  <c:v>108.35073068893529</c:v>
                </c:pt>
                <c:pt idx="3">
                  <c:v>119.54732510288066</c:v>
                </c:pt>
                <c:pt idx="4">
                  <c:v>156.32653061224491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'Section 47 Enquiries'!$AK$57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val>
            <c:numRef>
              <c:f>'Section 47 Enquiries'!$AL$57:$AP$57</c:f>
              <c:numCache>
                <c:formatCode>0.0</c:formatCode>
                <c:ptCount val="5"/>
                <c:pt idx="0">
                  <c:v>256.85483870967738</c:v>
                </c:pt>
                <c:pt idx="1">
                  <c:v>214.05622489959839</c:v>
                </c:pt>
                <c:pt idx="2">
                  <c:v>275.80645161290323</c:v>
                </c:pt>
                <c:pt idx="3">
                  <c:v>274.50199203187248</c:v>
                </c:pt>
                <c:pt idx="4">
                  <c:v>313.09523809523807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'Section 47 Enquiries'!$AK$58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Enquiries'!$AL$58:$AP$58</c:f>
              <c:numCache>
                <c:formatCode>0.0</c:formatCode>
                <c:ptCount val="5"/>
                <c:pt idx="0">
                  <c:v>75.988700564971751</c:v>
                </c:pt>
                <c:pt idx="1">
                  <c:v>96.657381615598894</c:v>
                </c:pt>
                <c:pt idx="2">
                  <c:v>109.80392156862746</c:v>
                </c:pt>
                <c:pt idx="3">
                  <c:v>139.32584269662922</c:v>
                </c:pt>
                <c:pt idx="4">
                  <c:v>180.39215686274511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'Section 47 Enquiries'!$AK$59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Enquiries'!$AL$59:$AP$59</c:f>
              <c:numCache>
                <c:formatCode>0.0</c:formatCode>
                <c:ptCount val="5"/>
                <c:pt idx="0">
                  <c:v>130.77858880778589</c:v>
                </c:pt>
                <c:pt idx="1">
                  <c:v>112.1376811594203</c:v>
                </c:pt>
                <c:pt idx="2">
                  <c:v>100.11976047904191</c:v>
                </c:pt>
                <c:pt idx="3">
                  <c:v>117.18009478672987</c:v>
                </c:pt>
                <c:pt idx="4">
                  <c:v>105.92723004694835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'Section 47 Enquiries'!$AK$60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Enquiries'!$AL$60:$AP$60</c:f>
              <c:numCache>
                <c:formatCode>0.0</c:formatCode>
                <c:ptCount val="5"/>
                <c:pt idx="0">
                  <c:v>104.29447852760737</c:v>
                </c:pt>
                <c:pt idx="1">
                  <c:v>83.987915407854985</c:v>
                </c:pt>
                <c:pt idx="2">
                  <c:v>115.91591591591592</c:v>
                </c:pt>
                <c:pt idx="3">
                  <c:v>97.305389221556894</c:v>
                </c:pt>
                <c:pt idx="4">
                  <c:v>129.67359050445106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'Section 47 Enquiries'!$AK$61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Enquiries'!$AL$61:$AP$61</c:f>
              <c:numCache>
                <c:formatCode>0.0</c:formatCode>
                <c:ptCount val="5"/>
                <c:pt idx="0">
                  <c:v>65.730337078651687</c:v>
                </c:pt>
                <c:pt idx="1">
                  <c:v>73.184357541899445</c:v>
                </c:pt>
                <c:pt idx="2">
                  <c:v>72.375690607734811</c:v>
                </c:pt>
                <c:pt idx="3">
                  <c:v>68.563685636856377</c:v>
                </c:pt>
                <c:pt idx="4">
                  <c:v>92.761394101876675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'Section 47 Enquiries'!$AK$62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Enquiries'!$AL$62:$AP$62</c:f>
              <c:numCache>
                <c:formatCode>0.0</c:formatCode>
                <c:ptCount val="5"/>
                <c:pt idx="0">
                  <c:v>131.37360275150473</c:v>
                </c:pt>
                <c:pt idx="1">
                  <c:v>115.1676992095706</c:v>
                </c:pt>
                <c:pt idx="2">
                  <c:v>122.05851176595294</c:v>
                </c:pt>
                <c:pt idx="3">
                  <c:v>150.17855267303855</c:v>
                </c:pt>
                <c:pt idx="4">
                  <c:v>159.74662426359416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'Section 47 Enquiries'!$AK$63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noFill/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'Section 47 Enquiries'!$AL$63:$AP$63</c:f>
              <c:numCache>
                <c:formatCode>0.0</c:formatCode>
                <c:ptCount val="5"/>
                <c:pt idx="0">
                  <c:v>109.85997460496614</c:v>
                </c:pt>
                <c:pt idx="1">
                  <c:v>111.48058784821232</c:v>
                </c:pt>
                <c:pt idx="2">
                  <c:v>124.13210325031143</c:v>
                </c:pt>
                <c:pt idx="3">
                  <c:v>138.15920011732533</c:v>
                </c:pt>
                <c:pt idx="4">
                  <c:v>147.5350876441826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'Section 47 Enquiries'!$AK$64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'Section 47 Enquiries'!$D$8:$H$8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Enquiries'!$AL$64:$AP$64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75392"/>
        <c:axId val="182493952"/>
      </c:lineChart>
      <c:catAx>
        <c:axId val="1824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9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493952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753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2280746527237453"/>
          <c:h val="0.896024312958650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Section 47 Enquiries (Selected LA</a:t>
            </a:r>
            <a:r>
              <a:rPr lang="en-GB" baseline="0"/>
              <a:t> vs. SE)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3687547797784019"/>
          <c:y val="2.7670916135483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09984154078643E-2"/>
          <c:y val="0.1713664245008048"/>
          <c:w val="0.65146216862752293"/>
          <c:h val="0.6554280714910636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'Section 47 Enquiries'!$Z$4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'Section 47 Enquiries'!$X$70:$AB$70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'Section 47 Enquiries'!$B$31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'Section 47 Enquiries'!$K$8:$O$8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'Section 47 Enquiries'!$K$31:$O$31</c:f>
              <c:numCache>
                <c:formatCode>0.0</c:formatCode>
                <c:ptCount val="5"/>
                <c:pt idx="0">
                  <c:v>131.37360275150473</c:v>
                </c:pt>
                <c:pt idx="1">
                  <c:v>115.1676992095706</c:v>
                </c:pt>
                <c:pt idx="2">
                  <c:v>122.05851176595294</c:v>
                </c:pt>
                <c:pt idx="3">
                  <c:v>150.17855267303855</c:v>
                </c:pt>
                <c:pt idx="4">
                  <c:v>159.74662426359416</c:v>
                </c:pt>
              </c:numCache>
            </c:numRef>
          </c:val>
        </c:ser>
        <c:ser>
          <c:idx val="0"/>
          <c:order val="2"/>
          <c:tx>
            <c:strRef>
              <c:f>'Section 47 Enquiries'!$B$32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'Section 47 Enquiries'!$K$32:$O$32</c:f>
              <c:numCache>
                <c:formatCode>0.0</c:formatCode>
                <c:ptCount val="5"/>
                <c:pt idx="0">
                  <c:v>109.85997460496614</c:v>
                </c:pt>
                <c:pt idx="1">
                  <c:v>111.48058784821232</c:v>
                </c:pt>
                <c:pt idx="2">
                  <c:v>124.13210325031143</c:v>
                </c:pt>
                <c:pt idx="3">
                  <c:v>138.15920011732533</c:v>
                </c:pt>
                <c:pt idx="4">
                  <c:v>147.5350876441826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520064"/>
        <c:axId val="182525952"/>
      </c:barChart>
      <c:catAx>
        <c:axId val="1825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25952"/>
        <c:crosses val="autoZero"/>
        <c:auto val="1"/>
        <c:lblAlgn val="ctr"/>
        <c:lblOffset val="100"/>
        <c:noMultiLvlLbl val="0"/>
      </c:catAx>
      <c:valAx>
        <c:axId val="182525952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200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90284431229316"/>
          <c:y val="0.17953653819588342"/>
          <c:w val="0.24009715568770687"/>
          <c:h val="0.6153712035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Distance from Expected Rate of Section 47 Enquiries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3493047411625"/>
          <c:y val="0.13754659323684476"/>
          <c:w val="0.6965077344055397"/>
          <c:h val="0.8048334442101862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'Section 47 Enquiries'!$R$7:$T$7</c:f>
              <c:strCache>
                <c:ptCount val="1"/>
                <c:pt idx="0">
                  <c:v>Distance from Expected 2016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'Section 47 Enquiries'!$X$76:$X$99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'Section 47 Enquiries'!$T$9:$T$32</c:f>
              <c:numCache>
                <c:formatCode>0.0</c:formatCode>
                <c:ptCount val="24"/>
                <c:pt idx="0">
                  <c:v>22.908512056737592</c:v>
                </c:pt>
                <c:pt idx="1">
                  <c:v>76.009447499999993</c:v>
                </c:pt>
                <c:pt idx="2">
                  <c:v>47.72921505804311</c:v>
                </c:pt>
                <c:pt idx="3">
                  <c:v>-61.517602908404157</c:v>
                </c:pt>
                <c:pt idx="4">
                  <c:v>28.208438893224539</c:v>
                </c:pt>
                <c:pt idx="5">
                  <c:v>111.20855588932807</c:v>
                </c:pt>
                <c:pt idx="6">
                  <c:v>-1.0810433898305121</c:v>
                </c:pt>
                <c:pt idx="7">
                  <c:v>95.416020253164561</c:v>
                </c:pt>
                <c:pt idx="8">
                  <c:v>-66.985965597579423</c:v>
                </c:pt>
                <c:pt idx="9">
                  <c:v>11.31071035260932</c:v>
                </c:pt>
                <c:pt idx="10">
                  <c:v>91.944816621004577</c:v>
                </c:pt>
                <c:pt idx="11">
                  <c:v>113.82325230769231</c:v>
                </c:pt>
                <c:pt idx="12">
                  <c:v>69.440776847290635</c:v>
                </c:pt>
                <c:pt idx="13">
                  <c:v>-13.872546227106227</c:v>
                </c:pt>
                <c:pt idx="14">
                  <c:v>208.58283739837401</c:v>
                </c:pt>
                <c:pt idx="15">
                  <c:v>63.68834312012477</c:v>
                </c:pt>
                <c:pt idx="16">
                  <c:v>13.678370612244919</c:v>
                </c:pt>
                <c:pt idx="17">
                  <c:v>141.68925809523807</c:v>
                </c:pt>
                <c:pt idx="18">
                  <c:v>66.085036862745113</c:v>
                </c:pt>
                <c:pt idx="19">
                  <c:v>-18.799389953051644</c:v>
                </c:pt>
                <c:pt idx="20">
                  <c:v>23.702070504451058</c:v>
                </c:pt>
                <c:pt idx="21">
                  <c:v>-6.5416458981233347</c:v>
                </c:pt>
                <c:pt idx="22">
                  <c:v>28.550593366402666</c:v>
                </c:pt>
                <c:pt idx="23">
                  <c:v>-6.3770169326660664</c:v>
                </c:pt>
              </c:numCache>
            </c:numRef>
          </c:val>
        </c:ser>
        <c:ser>
          <c:idx val="0"/>
          <c:order val="1"/>
          <c:tx>
            <c:strRef>
              <c:f>'Section 47 Enquiries'!$Z$4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'Section 47 Enquiries'!$X$76:$X$99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'Section 47 Enquiries'!$Z$76:$Z$99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581120"/>
        <c:axId val="182582656"/>
      </c:barChart>
      <c:catAx>
        <c:axId val="182581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82656"/>
        <c:crossesAt val="0"/>
        <c:auto val="1"/>
        <c:lblAlgn val="ctr"/>
        <c:lblOffset val="100"/>
        <c:noMultiLvlLbl val="0"/>
      </c:catAx>
      <c:valAx>
        <c:axId val="182582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811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749153150727955"/>
          <c:y val="7.2490772111310081E-2"/>
          <c:w val="0.66710972025932658"/>
          <c:h val="4.0892230421764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change in Number of Section 47 Enquiries 2013-2016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83809159161659"/>
          <c:y val="0.13754659323684476"/>
          <c:w val="0.68840427716091512"/>
          <c:h val="0.80483344421018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47 Enquiries'!$I$7</c:f>
              <c:strCache>
                <c:ptCount val="1"/>
                <c:pt idx="0">
                  <c:v>% Change 2013-16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'Section 47 Enquiries'!$B$9:$B$32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'Section 47 Enquiries'!$I$9:$I$32</c:f>
              <c:numCache>
                <c:formatCode>0.0%</c:formatCode>
                <c:ptCount val="24"/>
                <c:pt idx="0">
                  <c:v>5.9139784946236562E-2</c:v>
                </c:pt>
                <c:pt idx="1">
                  <c:v>-0.27011494252873564</c:v>
                </c:pt>
                <c:pt idx="2">
                  <c:v>2.1335504885993486</c:v>
                </c:pt>
                <c:pt idx="3">
                  <c:v>-0.45340050377833752</c:v>
                </c:pt>
                <c:pt idx="4">
                  <c:v>0.80647948164146865</c:v>
                </c:pt>
                <c:pt idx="5">
                  <c:v>0.67741935483870963</c:v>
                </c:pt>
                <c:pt idx="6">
                  <c:v>0.21988723731419785</c:v>
                </c:pt>
                <c:pt idx="7">
                  <c:v>1.778534923339012</c:v>
                </c:pt>
                <c:pt idx="8">
                  <c:v>0.45897435897435895</c:v>
                </c:pt>
                <c:pt idx="9">
                  <c:v>0.41964965727341963</c:v>
                </c:pt>
                <c:pt idx="10">
                  <c:v>0.51851851851851849</c:v>
                </c:pt>
                <c:pt idx="11">
                  <c:v>0.57443365695792881</c:v>
                </c:pt>
                <c:pt idx="12">
                  <c:v>0.92307692307692313</c:v>
                </c:pt>
                <c:pt idx="13">
                  <c:v>0.53128689492325853</c:v>
                </c:pt>
                <c:pt idx="14">
                  <c:v>0.42168674698795183</c:v>
                </c:pt>
                <c:pt idx="15">
                  <c:v>0.72653846153846158</c:v>
                </c:pt>
                <c:pt idx="16">
                  <c:v>0.91022443890274318</c:v>
                </c:pt>
                <c:pt idx="17">
                  <c:v>0.48030018761726079</c:v>
                </c:pt>
                <c:pt idx="18">
                  <c:v>0.85590778097982712</c:v>
                </c:pt>
                <c:pt idx="19">
                  <c:v>-2.8002154011847066E-2</c:v>
                </c:pt>
                <c:pt idx="20">
                  <c:v>0.57194244604316546</c:v>
                </c:pt>
                <c:pt idx="21">
                  <c:v>0.32061068702290074</c:v>
                </c:pt>
                <c:pt idx="22">
                  <c:v>0.42093303654238545</c:v>
                </c:pt>
                <c:pt idx="23">
                  <c:v>0.35597355580040924</c:v>
                </c:pt>
              </c:numCache>
            </c:numRef>
          </c:val>
        </c:ser>
        <c:ser>
          <c:idx val="1"/>
          <c:order val="1"/>
          <c:tx>
            <c:strRef>
              <c:f>'Section 47 Enquiries'!$Z$4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'Section 47 Enquiries'!$B$9:$B$32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'Section 47 Enquiries'!$Y$76:$Y$99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628736"/>
        <c:axId val="182630272"/>
      </c:barChart>
      <c:catAx>
        <c:axId val="182628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630272"/>
        <c:crosses val="autoZero"/>
        <c:auto val="1"/>
        <c:lblAlgn val="ctr"/>
        <c:lblOffset val="100"/>
        <c:noMultiLvlLbl val="0"/>
      </c:catAx>
      <c:valAx>
        <c:axId val="182630272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6287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031989591044707"/>
          <c:y val="7.8066985350641618E-2"/>
          <c:w val="0.69938219261053902"/>
          <c:h val="4.089223042176466E-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Initial CP Conferences vs. IDACI</a:t>
            </a:r>
          </a:p>
        </c:rich>
      </c:tx>
      <c:layout>
        <c:manualLayout>
          <c:xMode val="edge"/>
          <c:yMode val="edge"/>
          <c:x val="0.2264459250286022"/>
          <c:y val="3.612581135812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6630896801616"/>
          <c:y val="0.10979916766605345"/>
          <c:w val="0.71042412839987923"/>
          <c:h val="0.7425640385641078"/>
        </c:manualLayout>
      </c:layout>
      <c:scatterChart>
        <c:scatterStyle val="smoothMarker"/>
        <c:varyColors val="0"/>
        <c:ser>
          <c:idx val="5"/>
          <c:order val="5"/>
          <c:tx>
            <c:strRef>
              <c:f>'Initial CP Conferences'!$X$67</c:f>
              <c:strCache>
                <c:ptCount val="1"/>
                <c:pt idx="0">
                  <c:v>National Trend 2015</c:v>
                </c:pt>
              </c:strCache>
            </c:strRef>
          </c:tx>
          <c:spPr>
            <a:ln w="158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xVal>
            <c:numRef>
              <c:f>'Initial CP Conferences'!$AA$67:$AA$68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'Initial CP Conferences'!$AB$67:$AB$68</c:f>
              <c:numCache>
                <c:formatCode>0.0</c:formatCode>
                <c:ptCount val="2"/>
                <c:pt idx="0">
                  <c:v>43.980500000000006</c:v>
                </c:pt>
                <c:pt idx="1">
                  <c:v>81.863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44704"/>
        <c:axId val="182916608"/>
      </c:scatterChart>
      <c:scatterChart>
        <c:scatterStyle val="lineMarker"/>
        <c:varyColors val="0"/>
        <c:ser>
          <c:idx val="0"/>
          <c:order val="0"/>
          <c:tx>
            <c:strRef>
              <c:f>'Initial CP Conferences'!$AQ$37</c:f>
              <c:strCache>
                <c:ptCount val="1"/>
                <c:pt idx="0">
                  <c:v>IDACI 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dPt>
            <c:idx val="28"/>
            <c:marker>
              <c:symbol val="triangle"/>
              <c:size val="6"/>
            </c:marker>
            <c:bubble3D val="0"/>
          </c:dPt>
          <c:dLbls>
            <c:dLbl>
              <c:idx val="0"/>
              <c:layout>
                <c:manualLayout>
                  <c:x val="-0.15634218289085547"/>
                  <c:y val="-2.386278335880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Bracknell Forest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74926253687315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Brighton &amp; Hove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7547230008055176"/>
                  <c:y val="-1.9724901603847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Buckinghamshire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East Sussex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Hampshire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Isle of Wight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749262536873156E-2"/>
                  <c:y val="2.98284791985111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Kent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Medway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3768448191763641"/>
                  <c:y val="-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Milton Keynes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Oxfordshire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998286001582697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Portsmouth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Reading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Slough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Southampton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Surrey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West Berkshire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0.13274336283185842"/>
                  <c:y val="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0.13800544710491783"/>
                  <c:y val="1.32425278254706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Windsor &amp; Maidenhead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Wokingham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('Initial CP Conferences'!$AQ$40:$AQ$52,'Initial CP Conferences'!$AQ$54:$AQ$55,'Initial CP Conferences'!$AQ$58:$AQ$61)</c:f>
              <c:numCache>
                <c:formatCode>0.0</c:formatCode>
                <c:ptCount val="19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25</c:v>
                </c:pt>
                <c:pt idx="14">
                  <c:v>9.7000000000000011</c:v>
                </c:pt>
                <c:pt idx="15">
                  <c:v>10.4</c:v>
                </c:pt>
                <c:pt idx="16">
                  <c:v>12.9</c:v>
                </c:pt>
                <c:pt idx="17">
                  <c:v>8.4</c:v>
                </c:pt>
                <c:pt idx="18">
                  <c:v>6.8000000000000007</c:v>
                </c:pt>
              </c:numCache>
            </c:numRef>
          </c:xVal>
          <c:yVal>
            <c:numRef>
              <c:f>('Initial CP Conferences'!$AP$40:$AP$52,'Initial CP Conferences'!$AP$54:$AP$55,'Initial CP Conferences'!$AP$58:$AP$61)</c:f>
              <c:numCache>
                <c:formatCode>0.0</c:formatCode>
                <c:ptCount val="19"/>
                <c:pt idx="0">
                  <c:v>56.028368794326241</c:v>
                </c:pt>
                <c:pt idx="1">
                  <c:v>106.25000000000001</c:v>
                </c:pt>
                <c:pt idx="2">
                  <c:v>62.106135986733001</c:v>
                </c:pt>
                <c:pt idx="3">
                  <c:v>45.609065155807372</c:v>
                </c:pt>
                <c:pt idx="4">
                  <c:v>67.399787158566866</c:v>
                </c:pt>
                <c:pt idx="5">
                  <c:v>148.22134387351778</c:v>
                </c:pt>
                <c:pt idx="6">
                  <c:v>46.882566585956418</c:v>
                </c:pt>
                <c:pt idx="7">
                  <c:v>96.044303797468359</c:v>
                </c:pt>
                <c:pt idx="8">
                  <c:v>18.154311649016641</c:v>
                </c:pt>
                <c:pt idx="9">
                  <c:v>54.866008462623412</c:v>
                </c:pt>
                <c:pt idx="10">
                  <c:v>76.712328767123282</c:v>
                </c:pt>
                <c:pt idx="11">
                  <c:v>118.13186813186813</c:v>
                </c:pt>
                <c:pt idx="12">
                  <c:v>86.453201970443359</c:v>
                </c:pt>
                <c:pt idx="13">
                  <c:v>112.80487804878048</c:v>
                </c:pt>
                <c:pt idx="14">
                  <c:v>47.581903276131051</c:v>
                </c:pt>
                <c:pt idx="15">
                  <c:v>67.226890756302524</c:v>
                </c:pt>
                <c:pt idx="16">
                  <c:v>39.377934272300465</c:v>
                </c:pt>
                <c:pt idx="17">
                  <c:v>59.347181008902076</c:v>
                </c:pt>
                <c:pt idx="18">
                  <c:v>38.873994638069703</c:v>
                </c:pt>
              </c:numCache>
            </c:numRef>
          </c:yVal>
          <c:smooth val="0"/>
        </c:ser>
        <c:ser>
          <c:idx val="3"/>
          <c:order val="1"/>
          <c:tx>
            <c:v>SouthWest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</c:marke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Somerset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Swindon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Torbay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chemeClr val="bg1">
                        <a:lumMod val="6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('Initial CP Conferences'!$AQ$53,'Initial CP Conferences'!$AQ$56,'Initial CP Conferences'!$AQ$57)</c:f>
              <c:numCache>
                <c:formatCode>0.0</c:formatCode>
                <c:ptCount val="3"/>
                <c:pt idx="0">
                  <c:v>14.8</c:v>
                </c:pt>
                <c:pt idx="1">
                  <c:v>17.2</c:v>
                </c:pt>
                <c:pt idx="2">
                  <c:v>24.1</c:v>
                </c:pt>
              </c:numCache>
            </c:numRef>
          </c:xVal>
          <c:yVal>
            <c:numRef>
              <c:f>('Initial CP Conferences'!$AP$53,'Initial CP Conferences'!$AP$56,'Initial CP Conferences'!$AP$57)</c:f>
              <c:numCache>
                <c:formatCode>0.0</c:formatCode>
                <c:ptCount val="3"/>
                <c:pt idx="0">
                  <c:v>43.772893772893774</c:v>
                </c:pt>
                <c:pt idx="1">
                  <c:v>70.612244897959187</c:v>
                </c:pt>
                <c:pt idx="2">
                  <c:v>128.96825396825395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'Initial CP Conferences'!$Z$4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FF99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'Initial CP Conferences'!$Y$40</c:f>
              <c:numCache>
                <c:formatCode>0.00</c:formatCode>
                <c:ptCount val="1"/>
                <c:pt idx="0">
                  <c:v>#N/A</c:v>
                </c:pt>
              </c:numCache>
            </c:numRef>
          </c:xVal>
          <c:yVal>
            <c:numRef>
              <c:f>'Initial CP Conferences'!$Z$40</c:f>
              <c:numCache>
                <c:formatCode>0.00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'Initial CP Conferences'!$X$65</c:f>
              <c:strCache>
                <c:ptCount val="1"/>
                <c:pt idx="0">
                  <c:v>South East LA Trend</c:v>
                </c:pt>
              </c:strCache>
            </c:strRef>
          </c:tx>
          <c:spPr>
            <a:ln w="15875">
              <a:solidFill>
                <a:srgbClr val="BA14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3.537076557019158E-2"/>
                  <c:y val="-2.7782292499476242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rgbClr val="C00000"/>
                        </a:solidFill>
                      </a:rPr>
                      <a:t>R² = 0.2993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'Initial CP Conferences'!$AA$65:$AA$66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'Initial CP Conferences'!$AB$65:$AB$66</c:f>
              <c:numCache>
                <c:formatCode>0.0</c:formatCode>
                <c:ptCount val="2"/>
                <c:pt idx="0">
                  <c:v>37.040499999999994</c:v>
                </c:pt>
                <c:pt idx="1">
                  <c:v>117.05799999999999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'Initial CP Conferences'!$B$31</c:f>
              <c:strCache>
                <c:ptCount val="1"/>
                <c:pt idx="0">
                  <c:v>South East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2225">
                <a:solidFill>
                  <a:srgbClr val="BA1400"/>
                </a:solidFill>
                <a:prstDash val="solid"/>
              </a:ln>
            </c:spPr>
          </c:marker>
          <c:xVal>
            <c:numRef>
              <c:f>'Initial CP Conferences'!$R$31</c:f>
              <c:numCache>
                <c:formatCode>0.0</c:formatCode>
                <c:ptCount val="1"/>
                <c:pt idx="0">
                  <c:v>14.45223640702325</c:v>
                </c:pt>
              </c:numCache>
            </c:numRef>
          </c:xVal>
          <c:yVal>
            <c:numRef>
              <c:f>'Initial CP Conferences'!$O$31</c:f>
              <c:numCache>
                <c:formatCode>0.0</c:formatCode>
                <c:ptCount val="1"/>
                <c:pt idx="0">
                  <c:v>59.491163130180908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44704"/>
        <c:axId val="182916608"/>
      </c:scatterChart>
      <c:valAx>
        <c:axId val="18234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Local Authority IDACI Score 2015</a:t>
                </a:r>
              </a:p>
            </c:rich>
          </c:tx>
          <c:layout>
            <c:manualLayout>
              <c:xMode val="edge"/>
              <c:yMode val="edge"/>
              <c:x val="0.34957517478456784"/>
              <c:y val="0.919292210977571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916608"/>
        <c:crosses val="autoZero"/>
        <c:crossBetween val="midCat"/>
      </c:valAx>
      <c:valAx>
        <c:axId val="182916608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of Re-referrals</a:t>
                </a:r>
                <a:r>
                  <a:rPr lang="en-GB" baseline="0"/>
                  <a:t> </a:t>
                </a:r>
                <a:r>
                  <a:rPr lang="en-GB"/>
                  <a:t>per 10,000 0-17 year olds</a:t>
                </a:r>
              </a:p>
            </c:rich>
          </c:tx>
          <c:layout>
            <c:manualLayout>
              <c:xMode val="edge"/>
              <c:yMode val="edge"/>
              <c:x val="4.1925738303691069E-2"/>
              <c:y val="0.185723854985677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447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Initial CP Conferences, per 10,000 0-17 year olds</a:t>
            </a:r>
          </a:p>
        </c:rich>
      </c:tx>
      <c:layout>
        <c:manualLayout>
          <c:xMode val="edge"/>
          <c:yMode val="edge"/>
          <c:x val="0.15320282593134354"/>
          <c:y val="2.081975837161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5616524512562011E-2"/>
          <c:w val="0.57508230927201043"/>
          <c:h val="0.84050498859185963"/>
        </c:manualLayout>
      </c:layout>
      <c:lineChart>
        <c:grouping val="standard"/>
        <c:varyColors val="0"/>
        <c:ser>
          <c:idx val="0"/>
          <c:order val="0"/>
          <c:tx>
            <c:strRef>
              <c:f>'Initial CP Conferences'!$AK$40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Conferences'!$AL$40:$AP$40</c:f>
              <c:numCache>
                <c:formatCode>0.0</c:formatCode>
                <c:ptCount val="5"/>
                <c:pt idx="0">
                  <c:v>36.090225563909776</c:v>
                </c:pt>
                <c:pt idx="1">
                  <c:v>64.285714285714278</c:v>
                </c:pt>
                <c:pt idx="2">
                  <c:v>51.660516605166052</c:v>
                </c:pt>
                <c:pt idx="3">
                  <c:v>58.633093525179859</c:v>
                </c:pt>
                <c:pt idx="4">
                  <c:v>56.028368794326241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'Initial CP Conferences'!$AK$41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Conferences'!$AL$41:$AP$41</c:f>
              <c:numCache>
                <c:formatCode>0.0</c:formatCode>
                <c:ptCount val="5"/>
                <c:pt idx="0">
                  <c:v>79.559118236472941</c:v>
                </c:pt>
                <c:pt idx="1">
                  <c:v>76.69322709163346</c:v>
                </c:pt>
                <c:pt idx="2">
                  <c:v>84.554455445544562</c:v>
                </c:pt>
                <c:pt idx="3">
                  <c:v>92.54901960784315</c:v>
                </c:pt>
                <c:pt idx="4">
                  <c:v>106.25000000000001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'Initial CP Conferences'!$AK$42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Conferences'!$AL$42:$AP$42</c:f>
              <c:numCache>
                <c:formatCode>0.0</c:formatCode>
                <c:ptCount val="5"/>
                <c:pt idx="0">
                  <c:v>28.831168831168831</c:v>
                </c:pt>
                <c:pt idx="1">
                  <c:v>20.722269991401546</c:v>
                </c:pt>
                <c:pt idx="2">
                  <c:v>27.891156462585034</c:v>
                </c:pt>
                <c:pt idx="3">
                  <c:v>42.97729184188394</c:v>
                </c:pt>
                <c:pt idx="4">
                  <c:v>62.106135986733001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'Initial CP Conferences'!$AK$43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Conferences'!$AL$43:$AP$43</c:f>
              <c:numCache>
                <c:formatCode>0.0</c:formatCode>
                <c:ptCount val="5"/>
                <c:pt idx="0">
                  <c:v>81.975071907957812</c:v>
                </c:pt>
                <c:pt idx="1">
                  <c:v>61.398467432950191</c:v>
                </c:pt>
                <c:pt idx="2">
                  <c:v>60.591603053435115</c:v>
                </c:pt>
                <c:pt idx="3">
                  <c:v>59.297912713472485</c:v>
                </c:pt>
                <c:pt idx="4">
                  <c:v>45.609065155807372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'Initial CP Conferences'!$AK$44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Conferences'!$AL$44:$AP$44</c:f>
              <c:numCache>
                <c:formatCode>0.0</c:formatCode>
                <c:ptCount val="5"/>
                <c:pt idx="0">
                  <c:v>38.294075660242683</c:v>
                </c:pt>
                <c:pt idx="1">
                  <c:v>45.7814168743325</c:v>
                </c:pt>
                <c:pt idx="2">
                  <c:v>54.168144732174532</c:v>
                </c:pt>
                <c:pt idx="3">
                  <c:v>75.097690941385437</c:v>
                </c:pt>
                <c:pt idx="4">
                  <c:v>67.399787158566866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'Initial CP Conferences'!$AK$45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Conferences'!$AL$45:$AP$45</c:f>
              <c:numCache>
                <c:formatCode>0.0</c:formatCode>
                <c:ptCount val="5"/>
                <c:pt idx="0">
                  <c:v>24.521072796934867</c:v>
                </c:pt>
                <c:pt idx="1">
                  <c:v>53.46153846153846</c:v>
                </c:pt>
                <c:pt idx="2">
                  <c:v>98.449612403100772</c:v>
                </c:pt>
                <c:pt idx="3">
                  <c:v>129.01960784313727</c:v>
                </c:pt>
                <c:pt idx="4">
                  <c:v>148.22134387351778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'Initial CP Conferences'!$AK$46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Conferences'!$AL$46:$AP$46</c:f>
              <c:numCache>
                <c:formatCode>0.0</c:formatCode>
                <c:ptCount val="5"/>
                <c:pt idx="0">
                  <c:v>45.367214130771615</c:v>
                </c:pt>
                <c:pt idx="1">
                  <c:v>42.266131522074708</c:v>
                </c:pt>
                <c:pt idx="2">
                  <c:v>48.157248157248155</c:v>
                </c:pt>
                <c:pt idx="3">
                  <c:v>54.766981419433442</c:v>
                </c:pt>
                <c:pt idx="4">
                  <c:v>46.882566585956418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'Initial CP Conferences'!$AK$47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Conferences'!$AL$47:$AP$47</c:f>
              <c:numCache>
                <c:formatCode>0.0</c:formatCode>
                <c:ptCount val="5"/>
                <c:pt idx="0">
                  <c:v>64.098360655737707</c:v>
                </c:pt>
                <c:pt idx="1">
                  <c:v>39.244663382594418</c:v>
                </c:pt>
                <c:pt idx="2">
                  <c:v>69.967532467532465</c:v>
                </c:pt>
                <c:pt idx="3">
                  <c:v>96.96</c:v>
                </c:pt>
                <c:pt idx="4">
                  <c:v>96.044303797468359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'Initial CP Conferences'!$AK$48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Conferences'!$AL$48:$AP$48</c:f>
              <c:numCache>
                <c:formatCode>0.0</c:formatCode>
                <c:ptCount val="5"/>
                <c:pt idx="0">
                  <c:v>15.483870967741934</c:v>
                </c:pt>
                <c:pt idx="1">
                  <c:v>11.67192429022082</c:v>
                </c:pt>
                <c:pt idx="2">
                  <c:v>11.40625</c:v>
                </c:pt>
                <c:pt idx="3">
                  <c:v>18.098159509202453</c:v>
                </c:pt>
                <c:pt idx="4">
                  <c:v>18.154311649016641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'Initial CP Conferences'!$AK$49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Conferences'!$AL$49:$AP$49</c:f>
              <c:numCache>
                <c:formatCode>0.0</c:formatCode>
                <c:ptCount val="5"/>
                <c:pt idx="0">
                  <c:v>35.94202898550725</c:v>
                </c:pt>
                <c:pt idx="1">
                  <c:v>34.84195402298851</c:v>
                </c:pt>
                <c:pt idx="2">
                  <c:v>43.977191732002851</c:v>
                </c:pt>
                <c:pt idx="3">
                  <c:v>51.062322946175634</c:v>
                </c:pt>
                <c:pt idx="4">
                  <c:v>54.866008462623412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'Initial CP Conferences'!$AK$50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Conferences'!$AL$50:$AP$50</c:f>
              <c:numCache>
                <c:formatCode>0.0</c:formatCode>
                <c:ptCount val="5"/>
                <c:pt idx="0">
                  <c:v>51.529411764705884</c:v>
                </c:pt>
                <c:pt idx="1">
                  <c:v>46.572104018912533</c:v>
                </c:pt>
                <c:pt idx="2">
                  <c:v>60.798122065727696</c:v>
                </c:pt>
                <c:pt idx="3">
                  <c:v>66.129032258064512</c:v>
                </c:pt>
                <c:pt idx="4">
                  <c:v>76.712328767123282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'Initial CP Conferences'!$AK$51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Conferences'!$AL$51:$AP$51</c:f>
              <c:numCache>
                <c:formatCode>0.0</c:formatCode>
                <c:ptCount val="5"/>
                <c:pt idx="0">
                  <c:v>63.772455089820362</c:v>
                </c:pt>
                <c:pt idx="1">
                  <c:v>50.882352941176471</c:v>
                </c:pt>
                <c:pt idx="2">
                  <c:v>65.994236311239192</c:v>
                </c:pt>
                <c:pt idx="3">
                  <c:v>83.844011142061291</c:v>
                </c:pt>
                <c:pt idx="4">
                  <c:v>118.13186813186813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'Initial CP Conferences'!$AK$52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Conferences'!$AL$52:$AP$52</c:f>
              <c:numCache>
                <c:formatCode>0.0</c:formatCode>
                <c:ptCount val="5"/>
                <c:pt idx="0">
                  <c:v>64.973262032085557</c:v>
                </c:pt>
                <c:pt idx="1">
                  <c:v>52.89473684210526</c:v>
                </c:pt>
                <c:pt idx="2">
                  <c:v>102.05655526992288</c:v>
                </c:pt>
                <c:pt idx="3">
                  <c:v>95.739348370927317</c:v>
                </c:pt>
                <c:pt idx="4">
                  <c:v>86.453201970443359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'Initial CP Conferences'!$AK$53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Conferences'!$AL$53:$AP$53</c:f>
              <c:numCache>
                <c:formatCode>0.0</c:formatCode>
                <c:ptCount val="5"/>
                <c:pt idx="0">
                  <c:v>37.683823529411768</c:v>
                </c:pt>
                <c:pt idx="1">
                  <c:v>45.772058823529413</c:v>
                </c:pt>
                <c:pt idx="2">
                  <c:v>52.849264705882355</c:v>
                </c:pt>
                <c:pt idx="3">
                  <c:v>64.921946740128561</c:v>
                </c:pt>
                <c:pt idx="4">
                  <c:v>43.772893772893774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'Initial CP Conferences'!$AK$54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Conferences'!$AL$54:$AP$54</c:f>
              <c:numCache>
                <c:formatCode>0.0</c:formatCode>
                <c:ptCount val="5"/>
                <c:pt idx="0">
                  <c:v>94.805194805194802</c:v>
                </c:pt>
                <c:pt idx="1">
                  <c:v>91.612903225806448</c:v>
                </c:pt>
                <c:pt idx="2">
                  <c:v>97.679324894514778</c:v>
                </c:pt>
                <c:pt idx="3">
                  <c:v>101.85185185185186</c:v>
                </c:pt>
                <c:pt idx="4">
                  <c:v>112.80487804878048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'Initial CP Conferences'!$AK$55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Conferences'!$AL$55:$AP$55</c:f>
              <c:numCache>
                <c:formatCode>0.0</c:formatCode>
                <c:ptCount val="5"/>
                <c:pt idx="0">
                  <c:v>39.352226720647778</c:v>
                </c:pt>
                <c:pt idx="1">
                  <c:v>42.1875</c:v>
                </c:pt>
                <c:pt idx="2">
                  <c:v>44.563492063492063</c:v>
                </c:pt>
                <c:pt idx="3">
                  <c:v>47.996857816182249</c:v>
                </c:pt>
                <c:pt idx="4">
                  <c:v>47.581903276131051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'Initial CP Conferences'!$AK$56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>
              <a:solidFill>
                <a:srgbClr val="A8423F"/>
              </a:solidFill>
            </a:ln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val>
            <c:numRef>
              <c:f>'Initial CP Conferences'!$AL$56:$AP$56</c:f>
              <c:numCache>
                <c:formatCode>0.0</c:formatCode>
                <c:ptCount val="5"/>
                <c:pt idx="0">
                  <c:v>29.184549356223176</c:v>
                </c:pt>
                <c:pt idx="1">
                  <c:v>42.405063291139243</c:v>
                </c:pt>
                <c:pt idx="2">
                  <c:v>64.091858037578291</c:v>
                </c:pt>
                <c:pt idx="3">
                  <c:v>63.580246913580247</c:v>
                </c:pt>
                <c:pt idx="4">
                  <c:v>70.612244897959187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'Initial CP Conferences'!$AK$57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val>
            <c:numRef>
              <c:f>'Initial CP Conferences'!$AL$57:$AP$57</c:f>
              <c:numCache>
                <c:formatCode>0.0</c:formatCode>
                <c:ptCount val="5"/>
                <c:pt idx="0">
                  <c:v>138.30645161290323</c:v>
                </c:pt>
                <c:pt idx="1">
                  <c:v>103.21285140562249</c:v>
                </c:pt>
                <c:pt idx="2">
                  <c:v>110.88709677419355</c:v>
                </c:pt>
                <c:pt idx="3">
                  <c:v>119.12350597609561</c:v>
                </c:pt>
                <c:pt idx="4">
                  <c:v>128.96825396825395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'Initial CP Conferences'!$AK$58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Conferences'!$AL$58:$AP$58</c:f>
              <c:numCache>
                <c:formatCode>0.0</c:formatCode>
                <c:ptCount val="5"/>
                <c:pt idx="0">
                  <c:v>25.706214689265536</c:v>
                </c:pt>
                <c:pt idx="1">
                  <c:v>35.097493036211695</c:v>
                </c:pt>
                <c:pt idx="2">
                  <c:v>44.257703081232492</c:v>
                </c:pt>
                <c:pt idx="3">
                  <c:v>58.146067415730336</c:v>
                </c:pt>
                <c:pt idx="4">
                  <c:v>67.226890756302524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'Initial CP Conferences'!$AK$59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Conferences'!$AL$59:$AP$59</c:f>
              <c:numCache>
                <c:formatCode>0.0</c:formatCode>
                <c:ptCount val="5"/>
                <c:pt idx="0">
                  <c:v>42.579075425790755</c:v>
                </c:pt>
                <c:pt idx="1">
                  <c:v>34.480676328502412</c:v>
                </c:pt>
                <c:pt idx="2">
                  <c:v>41.616766467065872</c:v>
                </c:pt>
                <c:pt idx="3">
                  <c:v>51.481042654028435</c:v>
                </c:pt>
                <c:pt idx="4">
                  <c:v>39.377934272300465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'Initial CP Conferences'!$AK$60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Conferences'!$AL$60:$AP$60</c:f>
              <c:numCache>
                <c:formatCode>0.0</c:formatCode>
                <c:ptCount val="5"/>
                <c:pt idx="0">
                  <c:v>31.288343558282207</c:v>
                </c:pt>
                <c:pt idx="1">
                  <c:v>26.283987915407856</c:v>
                </c:pt>
                <c:pt idx="2">
                  <c:v>31.231231231231231</c:v>
                </c:pt>
                <c:pt idx="3">
                  <c:v>27.844311377245511</c:v>
                </c:pt>
                <c:pt idx="4">
                  <c:v>59.347181008902076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'Initial CP Conferences'!$AK$61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Conferences'!$AL$61:$AP$61</c:f>
              <c:numCache>
                <c:formatCode>0.0</c:formatCode>
                <c:ptCount val="5"/>
                <c:pt idx="0">
                  <c:v>20.786516853932586</c:v>
                </c:pt>
                <c:pt idx="1">
                  <c:v>27.094972067039105</c:v>
                </c:pt>
                <c:pt idx="2">
                  <c:v>33.701657458563538</c:v>
                </c:pt>
                <c:pt idx="3">
                  <c:v>18.699186991869919</c:v>
                </c:pt>
                <c:pt idx="4">
                  <c:v>38.873994638069703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'Initial CP Conferences'!$AK$62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Conferences'!$AL$62:$AP$62</c:f>
              <c:numCache>
                <c:formatCode>0.0</c:formatCode>
                <c:ptCount val="5"/>
                <c:pt idx="0">
                  <c:v>44.695829750644883</c:v>
                </c:pt>
                <c:pt idx="1">
                  <c:v>42.517624439222388</c:v>
                </c:pt>
                <c:pt idx="2">
                  <c:v>50.614797540809839</c:v>
                </c:pt>
                <c:pt idx="3">
                  <c:v>59.773133074256904</c:v>
                </c:pt>
                <c:pt idx="4">
                  <c:v>59.491163130180908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'Initial CP Conferences'!$AK$63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noFill/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'Initial CP Conferences'!$AL$63:$AP$63</c:f>
              <c:numCache>
                <c:formatCode>0.0</c:formatCode>
                <c:ptCount val="5"/>
                <c:pt idx="0">
                  <c:v>49.555586907449211</c:v>
                </c:pt>
                <c:pt idx="1">
                  <c:v>52.713314323316517</c:v>
                </c:pt>
                <c:pt idx="2">
                  <c:v>56.791155946998408</c:v>
                </c:pt>
                <c:pt idx="3">
                  <c:v>61.604423854999702</c:v>
                </c:pt>
                <c:pt idx="4">
                  <c:v>62.554055095522315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'Initial CP Conferences'!$AK$64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'Initial CP Conferences'!$D$8:$H$8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Conferences'!$AL$64:$AP$64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10944"/>
        <c:axId val="182212864"/>
      </c:lineChart>
      <c:catAx>
        <c:axId val="1822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21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21286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2109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2280746527237453"/>
          <c:h val="0.896024312958650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Initial CP Conferences (Selected LA</a:t>
            </a:r>
            <a:r>
              <a:rPr lang="en-GB" baseline="0"/>
              <a:t> vs. SE)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3687547797784019"/>
          <c:y val="2.7670916135483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09984154078643E-2"/>
          <c:y val="0.1713664245008048"/>
          <c:w val="0.65146216862752293"/>
          <c:h val="0.6554280714910636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'Initial CP Conferences'!$Z$4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'Initial CP Conferences'!$X$70:$AB$70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'Initial CP Conferences'!$B$31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'Initial CP Conferences'!$K$8:$O$8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Conferences'!$K$31:$O$31</c:f>
              <c:numCache>
                <c:formatCode>0.0</c:formatCode>
                <c:ptCount val="5"/>
                <c:pt idx="0">
                  <c:v>44.695829750644883</c:v>
                </c:pt>
                <c:pt idx="1">
                  <c:v>42.517624439222388</c:v>
                </c:pt>
                <c:pt idx="2">
                  <c:v>50.614797540809839</c:v>
                </c:pt>
                <c:pt idx="3">
                  <c:v>59.773133074256904</c:v>
                </c:pt>
                <c:pt idx="4">
                  <c:v>59.491163130180908</c:v>
                </c:pt>
              </c:numCache>
            </c:numRef>
          </c:val>
        </c:ser>
        <c:ser>
          <c:idx val="0"/>
          <c:order val="2"/>
          <c:tx>
            <c:strRef>
              <c:f>'Initial CP Conferences'!$B$32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'Initial CP Conferences'!$K$32:$O$32</c:f>
              <c:numCache>
                <c:formatCode>0.0</c:formatCode>
                <c:ptCount val="5"/>
                <c:pt idx="0">
                  <c:v>49.555586907449211</c:v>
                </c:pt>
                <c:pt idx="1">
                  <c:v>52.713314323316517</c:v>
                </c:pt>
                <c:pt idx="2">
                  <c:v>56.791155946998408</c:v>
                </c:pt>
                <c:pt idx="3">
                  <c:v>61.604423854999702</c:v>
                </c:pt>
                <c:pt idx="4">
                  <c:v>62.554055095522315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391168"/>
        <c:axId val="182392704"/>
      </c:barChart>
      <c:catAx>
        <c:axId val="1823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92704"/>
        <c:crosses val="autoZero"/>
        <c:auto val="1"/>
        <c:lblAlgn val="ctr"/>
        <c:lblOffset val="100"/>
        <c:noMultiLvlLbl val="0"/>
      </c:catAx>
      <c:valAx>
        <c:axId val="18239270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91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90284431229316"/>
          <c:y val="0.17953653819588342"/>
          <c:w val="0.24009715568770687"/>
          <c:h val="0.6153712035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ICPC held within 15 Days of S47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(Selected LA</a:t>
            </a:r>
            <a:r>
              <a:rPr lang="en-GB" baseline="0"/>
              <a:t> vs. SE &amp; National)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0505982905982906"/>
          <c:y val="3.86139232595925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66564984461691E-2"/>
          <c:y val="0.21047931508561429"/>
          <c:w val="0.64607416380644722"/>
          <c:h val="0.62582114735658045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'Initial CP Conferences'!$Z$4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numRef>
              <c:f>'Initial CP Conferences'!$K$8:$O$8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Conferences'!$AW$64:$BA$64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'Initial CP Conferences'!$B$167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'Initial CP Conferences'!$K$8:$O$8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Conferences'!$D$167:$H$167</c:f>
              <c:numCache>
                <c:formatCode>0%</c:formatCode>
                <c:ptCount val="5"/>
                <c:pt idx="0">
                  <c:v>0.54947697487074665</c:v>
                </c:pt>
                <c:pt idx="1">
                  <c:v>0.59314156513000882</c:v>
                </c:pt>
                <c:pt idx="2">
                  <c:v>0.65445026178010468</c:v>
                </c:pt>
                <c:pt idx="3">
                  <c:v>0.67606747496046393</c:v>
                </c:pt>
                <c:pt idx="4">
                  <c:v>0.72211024450092021</c:v>
                </c:pt>
              </c:numCache>
            </c:numRef>
          </c:val>
        </c:ser>
        <c:ser>
          <c:idx val="0"/>
          <c:order val="2"/>
          <c:tx>
            <c:strRef>
              <c:f>'Initial CP Conferences'!$B$168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'Initial CP Conferences'!$D$168:$H$168</c:f>
              <c:numCache>
                <c:formatCode>0%</c:formatCode>
                <c:ptCount val="5"/>
                <c:pt idx="0">
                  <c:v>0.72295373665480422</c:v>
                </c:pt>
                <c:pt idx="1">
                  <c:v>0.70006657789613846</c:v>
                </c:pt>
                <c:pt idx="2">
                  <c:v>0.6928976836938181</c:v>
                </c:pt>
                <c:pt idx="3">
                  <c:v>0.74737431732250381</c:v>
                </c:pt>
                <c:pt idx="4">
                  <c:v>0.76659822039698833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3111040"/>
        <c:axId val="183112832"/>
      </c:barChart>
      <c:catAx>
        <c:axId val="1831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112832"/>
        <c:crosses val="autoZero"/>
        <c:auto val="1"/>
        <c:lblAlgn val="ctr"/>
        <c:lblOffset val="100"/>
        <c:noMultiLvlLbl val="0"/>
      </c:catAx>
      <c:valAx>
        <c:axId val="183112832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1110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65138973012991"/>
          <c:y val="0.21128233970753657"/>
          <c:w val="0.24434861026987012"/>
          <c:h val="0.643440819897512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Proportion of Initial CP Conferences held within 15 days of the Section 47 Enquiry which led to the Conference</a:t>
            </a:r>
          </a:p>
        </c:rich>
      </c:tx>
      <c:layout>
        <c:manualLayout>
          <c:xMode val="edge"/>
          <c:yMode val="edge"/>
          <c:x val="0.11860373868745022"/>
          <c:y val="6.121479921711189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3549410974790952E-2"/>
          <c:w val="0.57508230927201043"/>
          <c:h val="0.85910956479277301"/>
        </c:manualLayout>
      </c:layout>
      <c:lineChart>
        <c:grouping val="standard"/>
        <c:varyColors val="0"/>
        <c:ser>
          <c:idx val="0"/>
          <c:order val="0"/>
          <c:tx>
            <c:strRef>
              <c:f>'Initial CP Conferences'!$AK$40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Conferences'!$AW$40:$BA$40</c:f>
              <c:numCache>
                <c:formatCode>0.0%</c:formatCode>
                <c:ptCount val="5"/>
                <c:pt idx="0">
                  <c:v>0.71875</c:v>
                </c:pt>
                <c:pt idx="1">
                  <c:v>0.50877192982456143</c:v>
                </c:pt>
                <c:pt idx="2">
                  <c:v>0.51428571428571423</c:v>
                </c:pt>
                <c:pt idx="3">
                  <c:v>0.56441717791411039</c:v>
                </c:pt>
                <c:pt idx="4">
                  <c:v>0.66455696202531644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'Initial CP Conferences'!$AK$41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Conferences'!$AW$41:$BA$41</c:f>
              <c:numCache>
                <c:formatCode>0.0%</c:formatCode>
                <c:ptCount val="5"/>
                <c:pt idx="0">
                  <c:v>0.79345088161209065</c:v>
                </c:pt>
                <c:pt idx="1">
                  <c:v>0.60519480519480517</c:v>
                </c:pt>
                <c:pt idx="2">
                  <c:v>0.76580796252927397</c:v>
                </c:pt>
                <c:pt idx="3">
                  <c:v>0.59957627118644063</c:v>
                </c:pt>
                <c:pt idx="4">
                  <c:v>0.63602941176470584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'Initial CP Conferences'!$AK$42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Conferences'!$AW$42:$BA$42</c:f>
              <c:numCache>
                <c:formatCode>0.0%</c:formatCode>
                <c:ptCount val="5"/>
                <c:pt idx="0">
                  <c:v>0.53453453453453459</c:v>
                </c:pt>
                <c:pt idx="1">
                  <c:v>0.51867219917012453</c:v>
                </c:pt>
                <c:pt idx="2">
                  <c:v>0.38414634146341464</c:v>
                </c:pt>
                <c:pt idx="3">
                  <c:v>0.43248532289628178</c:v>
                </c:pt>
                <c:pt idx="4">
                  <c:v>0.68891855807743663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'Initial CP Conferences'!$AK$43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Conferences'!$AW$43:$BA$43</c:f>
              <c:numCache>
                <c:formatCode>0.0%</c:formatCode>
                <c:ptCount val="5"/>
                <c:pt idx="0">
                  <c:v>0.49941520467836259</c:v>
                </c:pt>
                <c:pt idx="1">
                  <c:v>0.48985959438377535</c:v>
                </c:pt>
                <c:pt idx="2">
                  <c:v>0.55748031496062989</c:v>
                </c:pt>
                <c:pt idx="3">
                  <c:v>0.68</c:v>
                </c:pt>
                <c:pt idx="4">
                  <c:v>0.6045548654244306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'Initial CP Conferences'!$AK$44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Conferences'!$AW$44:$BA$44</c:f>
              <c:numCache>
                <c:formatCode>0.0%</c:formatCode>
                <c:ptCount val="5"/>
                <c:pt idx="0">
                  <c:v>0.73438956197576888</c:v>
                </c:pt>
                <c:pt idx="1">
                  <c:v>0.76049766718506995</c:v>
                </c:pt>
                <c:pt idx="2">
                  <c:v>0.6902423051735429</c:v>
                </c:pt>
                <c:pt idx="3">
                  <c:v>0.6887417218543046</c:v>
                </c:pt>
                <c:pt idx="4">
                  <c:v>0.70842105263157895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'Initial CP Conferences'!$AK$45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Conferences'!$AW$45:$BA$45</c:f>
              <c:numCache>
                <c:formatCode>0.0%</c:formatCode>
                <c:ptCount val="5"/>
                <c:pt idx="0">
                  <c:v>0.71875</c:v>
                </c:pt>
                <c:pt idx="1">
                  <c:v>0.25179856115107913</c:v>
                </c:pt>
                <c:pt idx="2">
                  <c:v>0.24803149606299213</c:v>
                </c:pt>
                <c:pt idx="3">
                  <c:v>0.64437689969604861</c:v>
                </c:pt>
                <c:pt idx="4">
                  <c:v>0.57066666666666666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'Initial CP Conferences'!$AK$46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Conferences'!$AW$46:$BA$46</c:f>
              <c:numCache>
                <c:formatCode>0.0%</c:formatCode>
                <c:ptCount val="5"/>
                <c:pt idx="0">
                  <c:v>0.45491803278688525</c:v>
                </c:pt>
                <c:pt idx="1">
                  <c:v>0.61504747991234476</c:v>
                </c:pt>
                <c:pt idx="2">
                  <c:v>0.61415816326530615</c:v>
                </c:pt>
                <c:pt idx="3">
                  <c:v>0.78420467185761955</c:v>
                </c:pt>
                <c:pt idx="4">
                  <c:v>0.82956746287927696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'Initial CP Conferences'!$AK$47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Conferences'!$AW$47:$BA$47</c:f>
              <c:numCache>
                <c:formatCode>0.0%</c:formatCode>
                <c:ptCount val="5"/>
                <c:pt idx="0">
                  <c:v>0.42199488491048592</c:v>
                </c:pt>
                <c:pt idx="1">
                  <c:v>0.53138075313807531</c:v>
                </c:pt>
                <c:pt idx="2">
                  <c:v>0.54756380510440839</c:v>
                </c:pt>
                <c:pt idx="3">
                  <c:v>0.5907590759075908</c:v>
                </c:pt>
                <c:pt idx="4">
                  <c:v>0.88797364085667219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'Initial CP Conferences'!$AK$48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Conferences'!$AW$48:$BA$48</c:f>
              <c:numCache>
                <c:formatCode>0.0%</c:formatCode>
                <c:ptCount val="5"/>
                <c:pt idx="0">
                  <c:v>0.94791666666666663</c:v>
                </c:pt>
                <c:pt idx="1">
                  <c:v>0.94594594594594594</c:v>
                </c:pt>
                <c:pt idx="2">
                  <c:v>0.87671232876712324</c:v>
                </c:pt>
                <c:pt idx="3">
                  <c:v>0.97457627118644063</c:v>
                </c:pt>
                <c:pt idx="4">
                  <c:v>0.93333333333333335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'Initial CP Conferences'!$AK$49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Conferences'!$AW$49:$BA$49</c:f>
              <c:numCache>
                <c:formatCode>0.0%</c:formatCode>
                <c:ptCount val="5"/>
                <c:pt idx="0">
                  <c:v>0.79435483870967738</c:v>
                </c:pt>
                <c:pt idx="1">
                  <c:v>0.85567010309278346</c:v>
                </c:pt>
                <c:pt idx="2">
                  <c:v>0.84927066450567257</c:v>
                </c:pt>
                <c:pt idx="3">
                  <c:v>0.74757281553398058</c:v>
                </c:pt>
                <c:pt idx="4">
                  <c:v>0.81876606683804631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'Initial CP Conferences'!$AK$50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Conferences'!$AW$50:$BA$50</c:f>
              <c:numCache>
                <c:formatCode>0.0%</c:formatCode>
                <c:ptCount val="5"/>
                <c:pt idx="0">
                  <c:v>0.81278538812785384</c:v>
                </c:pt>
                <c:pt idx="1">
                  <c:v>0.62436548223350252</c:v>
                </c:pt>
                <c:pt idx="2">
                  <c:v>0.68725868725868722</c:v>
                </c:pt>
                <c:pt idx="3">
                  <c:v>0.6759581881533101</c:v>
                </c:pt>
                <c:pt idx="4">
                  <c:v>0.67261904761904767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'Initial CP Conferences'!$AK$51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Conferences'!$AW$51:$BA$51</c:f>
              <c:numCache>
                <c:formatCode>0.0%</c:formatCode>
                <c:ptCount val="5"/>
                <c:pt idx="0">
                  <c:v>0.8779342723004695</c:v>
                </c:pt>
                <c:pt idx="1">
                  <c:v>0.51445086705202314</c:v>
                </c:pt>
                <c:pt idx="2">
                  <c:v>0.83842794759825323</c:v>
                </c:pt>
                <c:pt idx="3">
                  <c:v>0.85382059800664456</c:v>
                </c:pt>
                <c:pt idx="4">
                  <c:v>0.67441860465116277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'Initial CP Conferences'!$AK$52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Conferences'!$AW$52:$BA$52</c:f>
              <c:numCache>
                <c:formatCode>0.0%</c:formatCode>
                <c:ptCount val="5"/>
                <c:pt idx="0">
                  <c:v>0.84362139917695478</c:v>
                </c:pt>
                <c:pt idx="1">
                  <c:v>0.76616915422885568</c:v>
                </c:pt>
                <c:pt idx="2">
                  <c:v>0.74307304785894202</c:v>
                </c:pt>
                <c:pt idx="3">
                  <c:v>0.79842931937172779</c:v>
                </c:pt>
                <c:pt idx="4">
                  <c:v>0.81481481481481477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'Initial CP Conferences'!$AK$53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Conferences'!$AW$53:$BA$53</c:f>
              <c:numCache>
                <c:formatCode>0.0%</c:formatCode>
                <c:ptCount val="5"/>
                <c:pt idx="0">
                  <c:v>0.96097560975609753</c:v>
                </c:pt>
                <c:pt idx="1">
                  <c:v>0.85742971887550201</c:v>
                </c:pt>
                <c:pt idx="2">
                  <c:v>0.96347826086956523</c:v>
                </c:pt>
                <c:pt idx="3">
                  <c:v>0.90099009900990101</c:v>
                </c:pt>
                <c:pt idx="4">
                  <c:v>0.96443514644351469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'Initial CP Conferences'!$AK$54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Conferences'!$AW$54:$BA$54</c:f>
              <c:numCache>
                <c:formatCode>0.0%</c:formatCode>
                <c:ptCount val="5"/>
                <c:pt idx="0">
                  <c:v>0.72146118721461183</c:v>
                </c:pt>
                <c:pt idx="1">
                  <c:v>0.72769953051643188</c:v>
                </c:pt>
                <c:pt idx="2">
                  <c:v>0.82505399568034554</c:v>
                </c:pt>
                <c:pt idx="3">
                  <c:v>0.70909090909090911</c:v>
                </c:pt>
                <c:pt idx="4">
                  <c:v>0.61801801801801803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'Initial CP Conferences'!$AK$55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Conferences'!$AW$55:$BA$55</c:f>
              <c:numCache>
                <c:formatCode>0.0%</c:formatCode>
                <c:ptCount val="5"/>
                <c:pt idx="0">
                  <c:v>0.23148148148148148</c:v>
                </c:pt>
                <c:pt idx="1">
                  <c:v>0.42830009496676164</c:v>
                </c:pt>
                <c:pt idx="2">
                  <c:v>0.71772039180765801</c:v>
                </c:pt>
                <c:pt idx="3">
                  <c:v>0.53436988543371522</c:v>
                </c:pt>
                <c:pt idx="4">
                  <c:v>0.66393442622950816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'Initial CP Conferences'!$AK$56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/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Conferences'!$AW$56:$BA$56</c:f>
              <c:numCache>
                <c:formatCode>0.0%</c:formatCode>
                <c:ptCount val="5"/>
                <c:pt idx="0">
                  <c:v>0.46323529411764708</c:v>
                </c:pt>
                <c:pt idx="1">
                  <c:v>0.51243781094527363</c:v>
                </c:pt>
                <c:pt idx="2">
                  <c:v>0.7719869706840391</c:v>
                </c:pt>
                <c:pt idx="3">
                  <c:v>0.69579288025889963</c:v>
                </c:pt>
                <c:pt idx="4">
                  <c:v>0.78034682080924855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'Initial CP Conferences'!$AK$57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Conferences'!$AW$57:$BA$57</c:f>
              <c:numCache>
                <c:formatCode>0.0%</c:formatCode>
                <c:ptCount val="5"/>
                <c:pt idx="0">
                  <c:v>0.69096209912536444</c:v>
                </c:pt>
                <c:pt idx="1">
                  <c:v>0.80544747081712065</c:v>
                </c:pt>
                <c:pt idx="2">
                  <c:v>0.50545454545454549</c:v>
                </c:pt>
                <c:pt idx="3">
                  <c:v>0.45819397993311034</c:v>
                </c:pt>
                <c:pt idx="4">
                  <c:v>0.80615384615384611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'Initial CP Conferences'!$AK$58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Conferences'!$AW$58:$BA$58</c:f>
              <c:numCache>
                <c:formatCode>0.0%</c:formatCode>
                <c:ptCount val="5"/>
                <c:pt idx="0">
                  <c:v>0.73626373626373631</c:v>
                </c:pt>
                <c:pt idx="1">
                  <c:v>0.65079365079365081</c:v>
                </c:pt>
                <c:pt idx="2">
                  <c:v>0.65189873417721522</c:v>
                </c:pt>
                <c:pt idx="3">
                  <c:v>0.85990338164251212</c:v>
                </c:pt>
                <c:pt idx="4">
                  <c:v>0.94166666666666665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'Initial CP Conferences'!$AK$59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Conferences'!$AW$59:$BA$59</c:f>
              <c:numCache>
                <c:formatCode>0.0%</c:formatCode>
                <c:ptCount val="5"/>
                <c:pt idx="0">
                  <c:v>0.13857142857142857</c:v>
                </c:pt>
                <c:pt idx="1">
                  <c:v>0.21190893169877409</c:v>
                </c:pt>
                <c:pt idx="2">
                  <c:v>0.46330935251798561</c:v>
                </c:pt>
                <c:pt idx="3">
                  <c:v>0.58688147295742232</c:v>
                </c:pt>
                <c:pt idx="4">
                  <c:v>0.52906110283159469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'Initial CP Conferences'!$AK$60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Conferences'!$AW$60:$BA$60</c:f>
              <c:numCache>
                <c:formatCode>0.0%</c:formatCode>
                <c:ptCount val="5"/>
                <c:pt idx="0">
                  <c:v>0.96078431372549022</c:v>
                </c:pt>
                <c:pt idx="1">
                  <c:v>0.90804597701149425</c:v>
                </c:pt>
                <c:pt idx="2">
                  <c:v>0.79807692307692313</c:v>
                </c:pt>
                <c:pt idx="3">
                  <c:v>0.78494623655913975</c:v>
                </c:pt>
                <c:pt idx="4">
                  <c:v>0.86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'Initial CP Conferences'!$AK$61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Conferences'!$AW$61:$BA$61</c:f>
              <c:numCache>
                <c:formatCode>0.0%</c:formatCode>
                <c:ptCount val="5"/>
                <c:pt idx="0">
                  <c:v>0.78378378378378377</c:v>
                </c:pt>
                <c:pt idx="1">
                  <c:v>0.89690721649484539</c:v>
                </c:pt>
                <c:pt idx="2">
                  <c:v>0.86885245901639341</c:v>
                </c:pt>
                <c:pt idx="3">
                  <c:v>0.91304347826086951</c:v>
                </c:pt>
                <c:pt idx="4">
                  <c:v>0.96551724137931039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'Initial CP Conferences'!$AK$62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Conferences'!$AW$62:$BA$62</c:f>
              <c:numCache>
                <c:formatCode>0.0%</c:formatCode>
                <c:ptCount val="5"/>
                <c:pt idx="0">
                  <c:v>0.54947697487074665</c:v>
                </c:pt>
                <c:pt idx="1">
                  <c:v>0.59314156513000882</c:v>
                </c:pt>
                <c:pt idx="2">
                  <c:v>0.65445026178010468</c:v>
                </c:pt>
                <c:pt idx="3">
                  <c:v>0.67606747496046393</c:v>
                </c:pt>
                <c:pt idx="4">
                  <c:v>0.72211024450092021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'Initial CP Conferences'!$AK$63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Conferences'!$AW$63:$BA$63</c:f>
              <c:numCache>
                <c:formatCode>0.0%</c:formatCode>
                <c:ptCount val="5"/>
                <c:pt idx="0">
                  <c:v>0.72295373665480422</c:v>
                </c:pt>
                <c:pt idx="1">
                  <c:v>0.70006657789613846</c:v>
                </c:pt>
                <c:pt idx="2">
                  <c:v>0.6928976836938181</c:v>
                </c:pt>
                <c:pt idx="3">
                  <c:v>0.74737431732250381</c:v>
                </c:pt>
                <c:pt idx="4">
                  <c:v>0.76659822039698833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'Initial CP Conferences'!$AK$64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'Initial CP Conferences'!$AW$39:$BA$39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Conferences'!$AW$64:$BA$64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87904"/>
        <c:axId val="183789440"/>
      </c:lineChart>
      <c:catAx>
        <c:axId val="1837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8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789440"/>
        <c:scaling>
          <c:orientation val="minMax"/>
          <c:max val="1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879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1566325129860862"/>
          <c:h val="0.860241795356975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Distance from Expected Rate of Initial CP Conferences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3493047411625"/>
          <c:y val="0.13754659323684476"/>
          <c:w val="0.6965077344055397"/>
          <c:h val="0.8048334442101862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'Initial CP Conferences'!$R$7:$T$7</c:f>
              <c:strCache>
                <c:ptCount val="1"/>
                <c:pt idx="0">
                  <c:v>Distance from Expected 2016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'Initial CP Conferences'!$X$76:$X$99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'Initial CP Conferences'!$T$9:$T$32</c:f>
              <c:numCache>
                <c:formatCode>0.0</c:formatCode>
                <c:ptCount val="24"/>
                <c:pt idx="0">
                  <c:v>2.9560687943262351</c:v>
                </c:pt>
                <c:pt idx="1">
                  <c:v>42.116010000000003</c:v>
                </c:pt>
                <c:pt idx="2">
                  <c:v>10.852195986732994</c:v>
                </c:pt>
                <c:pt idx="3">
                  <c:v>-17.16115484419263</c:v>
                </c:pt>
                <c:pt idx="4">
                  <c:v>13.115247158566859</c:v>
                </c:pt>
                <c:pt idx="5">
                  <c:v>80.905223873517784</c:v>
                </c:pt>
                <c:pt idx="6">
                  <c:v>-16.493773414043588</c:v>
                </c:pt>
                <c:pt idx="7">
                  <c:v>26.303703797468359</c:v>
                </c:pt>
                <c:pt idx="8">
                  <c:v>-48.101098350983371</c:v>
                </c:pt>
                <c:pt idx="9">
                  <c:v>0.58146846262340546</c:v>
                </c:pt>
                <c:pt idx="10">
                  <c:v>4.2441887671232763</c:v>
                </c:pt>
                <c:pt idx="11">
                  <c:v>51.724928131868126</c:v>
                </c:pt>
                <c:pt idx="12">
                  <c:v>20.50085197044335</c:v>
                </c:pt>
                <c:pt idx="13">
                  <c:v>-15.057546227106236</c:v>
                </c:pt>
                <c:pt idx="14">
                  <c:v>38.518378048780477</c:v>
                </c:pt>
                <c:pt idx="15">
                  <c:v>-3.5205067238689551</c:v>
                </c:pt>
                <c:pt idx="16">
                  <c:v>8.1450848979591797</c:v>
                </c:pt>
                <c:pt idx="17">
                  <c:v>56.045523968253946</c:v>
                </c:pt>
                <c:pt idx="18">
                  <c:v>15.063770756302517</c:v>
                </c:pt>
                <c:pt idx="19">
                  <c:v>-16.57343572769954</c:v>
                </c:pt>
                <c:pt idx="20">
                  <c:v>10.21466100890207</c:v>
                </c:pt>
                <c:pt idx="21">
                  <c:v>-7.8340453619303005</c:v>
                </c:pt>
                <c:pt idx="22">
                  <c:v>1.1876893026185726</c:v>
                </c:pt>
                <c:pt idx="23">
                  <c:v>-4.0083722439130725</c:v>
                </c:pt>
              </c:numCache>
            </c:numRef>
          </c:val>
        </c:ser>
        <c:ser>
          <c:idx val="0"/>
          <c:order val="1"/>
          <c:tx>
            <c:strRef>
              <c:f>'Initial CP Conferences'!$Z$4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'Initial CP Conferences'!$X$76:$X$99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'Initial CP Conferences'!$Z$76:$Z$99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3823744"/>
        <c:axId val="183825536"/>
      </c:barChart>
      <c:catAx>
        <c:axId val="1838237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825536"/>
        <c:crossesAt val="0"/>
        <c:auto val="1"/>
        <c:lblAlgn val="ctr"/>
        <c:lblOffset val="100"/>
        <c:noMultiLvlLbl val="0"/>
      </c:catAx>
      <c:valAx>
        <c:axId val="183825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8237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749153150727955"/>
          <c:y val="7.2490772111310081E-2"/>
          <c:w val="0.66710972025932658"/>
          <c:h val="4.0892230421764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Referrals (Selected LA</a:t>
            </a:r>
            <a:r>
              <a:rPr lang="en-GB" baseline="0"/>
              <a:t> vs. SE)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3322346874782246"/>
          <c:y val="2.7670949026108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09984154078643E-2"/>
          <c:y val="0.1713664245008048"/>
          <c:w val="0.65146216862752293"/>
          <c:h val="0.6554280714910636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Referrals!$Z$4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Referrals!$X$70:$AB$70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Referrals!$B$31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Referrals!$K$8:$O$8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Referrals!$K$31:$O$31</c:f>
              <c:numCache>
                <c:formatCode>0.0</c:formatCode>
                <c:ptCount val="5"/>
                <c:pt idx="0">
                  <c:v>544.01870163370597</c:v>
                </c:pt>
                <c:pt idx="1">
                  <c:v>514.48942533646664</c:v>
                </c:pt>
                <c:pt idx="2">
                  <c:v>543.87852448590206</c:v>
                </c:pt>
                <c:pt idx="3">
                  <c:v>509.01690998844657</c:v>
                </c:pt>
                <c:pt idx="4">
                  <c:v>509.66581512955531</c:v>
                </c:pt>
              </c:numCache>
            </c:numRef>
          </c:val>
        </c:ser>
        <c:ser>
          <c:idx val="0"/>
          <c:order val="2"/>
          <c:tx>
            <c:strRef>
              <c:f>Referrals!$B$32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Referrals!$K$32:$O$32</c:f>
              <c:numCache>
                <c:formatCode>0.0</c:formatCode>
                <c:ptCount val="5"/>
                <c:pt idx="0">
                  <c:v>533.56024266365694</c:v>
                </c:pt>
                <c:pt idx="1">
                  <c:v>520.7282298749725</c:v>
                </c:pt>
                <c:pt idx="2">
                  <c:v>573.05142478808943</c:v>
                </c:pt>
                <c:pt idx="3">
                  <c:v>548.32336930734925</c:v>
                </c:pt>
                <c:pt idx="4">
                  <c:v>532.17616180991445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4453120"/>
        <c:axId val="174454656"/>
      </c:barChart>
      <c:catAx>
        <c:axId val="1744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54656"/>
        <c:crosses val="autoZero"/>
        <c:auto val="1"/>
        <c:lblAlgn val="ctr"/>
        <c:lblOffset val="100"/>
        <c:noMultiLvlLbl val="0"/>
      </c:catAx>
      <c:valAx>
        <c:axId val="174454656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531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90284431229316"/>
          <c:y val="0.17953653819588342"/>
          <c:w val="0.24009715568770687"/>
          <c:h val="0.6153712035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change in Number of Initial CP Conferences 2013-2016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83809159161659"/>
          <c:y val="0.13754659323684476"/>
          <c:w val="0.68840427716091512"/>
          <c:h val="0.80483344421018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'Initial CP Conferences'!$I$7</c:f>
              <c:strCache>
                <c:ptCount val="1"/>
                <c:pt idx="0">
                  <c:v>% Change 2013-16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'Initial CP Conferences'!$B$9:$B$32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'Initial CP Conferences'!$I$9:$I$32</c:f>
              <c:numCache>
                <c:formatCode>0.0%</c:formatCode>
                <c:ptCount val="24"/>
                <c:pt idx="0">
                  <c:v>-7.6023391812865493E-2</c:v>
                </c:pt>
                <c:pt idx="1">
                  <c:v>0.41298701298701301</c:v>
                </c:pt>
                <c:pt idx="2">
                  <c:v>2.107883817427386</c:v>
                </c:pt>
                <c:pt idx="3">
                  <c:v>-0.24648985959438377</c:v>
                </c:pt>
                <c:pt idx="4">
                  <c:v>0.47744945567651631</c:v>
                </c:pt>
                <c:pt idx="5">
                  <c:v>1.6978417266187051</c:v>
                </c:pt>
                <c:pt idx="6">
                  <c:v>0.13148283418553688</c:v>
                </c:pt>
                <c:pt idx="7">
                  <c:v>1.5397489539748954</c:v>
                </c:pt>
                <c:pt idx="8">
                  <c:v>0.6216216216216216</c:v>
                </c:pt>
                <c:pt idx="9">
                  <c:v>0.60412371134020615</c:v>
                </c:pt>
                <c:pt idx="10">
                  <c:v>0.70558375634517767</c:v>
                </c:pt>
                <c:pt idx="11">
                  <c:v>1.4855491329479769</c:v>
                </c:pt>
                <c:pt idx="12">
                  <c:v>0.74626865671641796</c:v>
                </c:pt>
                <c:pt idx="13">
                  <c:v>-4.0160642570281124E-2</c:v>
                </c:pt>
                <c:pt idx="14">
                  <c:v>0.30281690140845069</c:v>
                </c:pt>
                <c:pt idx="15">
                  <c:v>0.15859449192782527</c:v>
                </c:pt>
                <c:pt idx="16">
                  <c:v>0.72139303482587069</c:v>
                </c:pt>
                <c:pt idx="17">
                  <c:v>0.26459143968871596</c:v>
                </c:pt>
                <c:pt idx="18">
                  <c:v>0.90476190476190477</c:v>
                </c:pt>
                <c:pt idx="19">
                  <c:v>0.17513134851138354</c:v>
                </c:pt>
                <c:pt idx="20">
                  <c:v>1.2988505747126438</c:v>
                </c:pt>
                <c:pt idx="21">
                  <c:v>0.49484536082474229</c:v>
                </c:pt>
                <c:pt idx="22">
                  <c:v>0.43336264288405979</c:v>
                </c:pt>
                <c:pt idx="23">
                  <c:v>0.21587882822902796</c:v>
                </c:pt>
              </c:numCache>
            </c:numRef>
          </c:val>
        </c:ser>
        <c:ser>
          <c:idx val="1"/>
          <c:order val="1"/>
          <c:tx>
            <c:strRef>
              <c:f>'Initial CP Conferences'!$Z$4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'Initial CP Conferences'!$B$9:$B$32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'Initial CP Conferences'!$Y$76:$Y$99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3928704"/>
        <c:axId val="183930240"/>
      </c:barChart>
      <c:catAx>
        <c:axId val="183928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930240"/>
        <c:crosses val="autoZero"/>
        <c:auto val="1"/>
        <c:lblAlgn val="ctr"/>
        <c:lblOffset val="100"/>
        <c:noMultiLvlLbl val="0"/>
      </c:catAx>
      <c:valAx>
        <c:axId val="183930240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9287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031989591044707"/>
          <c:y val="7.8066985350641618E-2"/>
          <c:w val="0.69938219261053902"/>
          <c:h val="4.089223042176466E-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ICPC as % of S47 (Selected LA</a:t>
            </a:r>
            <a:r>
              <a:rPr lang="en-GB" baseline="0"/>
              <a:t> vs. SE &amp; National)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0505982905982906"/>
          <c:y val="3.86139232595925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66564984461691E-2"/>
          <c:y val="0.21047931508561429"/>
          <c:w val="0.64607416380644722"/>
          <c:h val="0.62582114735658045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'Initial CP Conferences'!$Z$4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numRef>
              <c:f>'Initial CP Conferences'!$K$8:$O$8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Conferences'!$AR$64:$AV$64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'Initial CP Conferences'!$B$167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'Initial CP Conferences'!$K$8:$O$8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Conferences'!$D$132:$H$132</c:f>
              <c:numCache>
                <c:formatCode>0%</c:formatCode>
                <c:ptCount val="5"/>
                <c:pt idx="0">
                  <c:v>0.34021925877444165</c:v>
                </c:pt>
                <c:pt idx="1">
                  <c:v>0.36918011500649228</c:v>
                </c:pt>
                <c:pt idx="2">
                  <c:v>0.41467650890143293</c:v>
                </c:pt>
                <c:pt idx="3">
                  <c:v>0.39801377766898627</c:v>
                </c:pt>
                <c:pt idx="4">
                  <c:v>0.37240951666068339</c:v>
                </c:pt>
              </c:numCache>
            </c:numRef>
          </c:val>
        </c:ser>
        <c:ser>
          <c:idx val="0"/>
          <c:order val="2"/>
          <c:tx>
            <c:strRef>
              <c:f>'Initial CP Conferences'!$B$168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'Initial CP Conferences'!$D$133:$H$133</c:f>
              <c:numCache>
                <c:formatCode>0%</c:formatCode>
                <c:ptCount val="5"/>
                <c:pt idx="0">
                  <c:v>0.45107954089413277</c:v>
                </c:pt>
                <c:pt idx="1">
                  <c:v>0.47284747363450336</c:v>
                </c:pt>
                <c:pt idx="2">
                  <c:v>0.45750578987999158</c:v>
                </c:pt>
                <c:pt idx="3">
                  <c:v>0.44589447393068998</c:v>
                </c:pt>
                <c:pt idx="4">
                  <c:v>0.42399442799930348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3579008"/>
        <c:axId val="183580544"/>
      </c:barChart>
      <c:catAx>
        <c:axId val="183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80544"/>
        <c:crosses val="autoZero"/>
        <c:auto val="1"/>
        <c:lblAlgn val="ctr"/>
        <c:lblOffset val="100"/>
        <c:noMultiLvlLbl val="0"/>
      </c:catAx>
      <c:valAx>
        <c:axId val="18358054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790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65138973012991"/>
          <c:y val="0.21128233970753657"/>
          <c:w val="0.24434861026987012"/>
          <c:h val="0.643440819897512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Number of Initial CP Conferences as a percentage of Section 47 Enquiries in year ending 31st March</a:t>
            </a:r>
          </a:p>
        </c:rich>
      </c:tx>
      <c:layout>
        <c:manualLayout>
          <c:xMode val="edge"/>
          <c:yMode val="edge"/>
          <c:x val="0.11860373868745022"/>
          <c:y val="6.121479921711189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3549410974790952E-2"/>
          <c:w val="0.57508230927201043"/>
          <c:h val="0.85910956479277301"/>
        </c:manualLayout>
      </c:layout>
      <c:lineChart>
        <c:grouping val="standard"/>
        <c:varyColors val="0"/>
        <c:ser>
          <c:idx val="0"/>
          <c:order val="0"/>
          <c:tx>
            <c:strRef>
              <c:f>'Initial CP Conferences'!$AK$40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Conferences'!$AR$40:$AV$40</c:f>
              <c:numCache>
                <c:formatCode>0.0%</c:formatCode>
                <c:ptCount val="5"/>
                <c:pt idx="0">
                  <c:v>0.30769230769230771</c:v>
                </c:pt>
                <c:pt idx="1">
                  <c:v>0.45967741935483869</c:v>
                </c:pt>
                <c:pt idx="2">
                  <c:v>0.41176470588235292</c:v>
                </c:pt>
                <c:pt idx="3">
                  <c:v>0.38717339667458434</c:v>
                </c:pt>
                <c:pt idx="4">
                  <c:v>0.40101522842639592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'Initial CP Conferences'!$AK$41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Conferences'!$AR$41:$AV$41</c:f>
              <c:numCache>
                <c:formatCode>0.0%</c:formatCode>
                <c:ptCount val="5"/>
                <c:pt idx="0">
                  <c:v>0.29604772557792691</c:v>
                </c:pt>
                <c:pt idx="1">
                  <c:v>0.24584929757343552</c:v>
                </c:pt>
                <c:pt idx="2">
                  <c:v>0.50353773584905659</c:v>
                </c:pt>
                <c:pt idx="3">
                  <c:v>0.45472061657032753</c:v>
                </c:pt>
                <c:pt idx="4">
                  <c:v>0.4759405074365704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'Initial CP Conferences'!$AK$42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Conferences'!$AR$42:$AV$42</c:f>
              <c:numCache>
                <c:formatCode>0.0%</c:formatCode>
                <c:ptCount val="5"/>
                <c:pt idx="0">
                  <c:v>0.41111111111111109</c:v>
                </c:pt>
                <c:pt idx="1">
                  <c:v>0.39250814332247558</c:v>
                </c:pt>
                <c:pt idx="2">
                  <c:v>0.36978579481397972</c:v>
                </c:pt>
                <c:pt idx="3">
                  <c:v>0.29067121729237771</c:v>
                </c:pt>
                <c:pt idx="4">
                  <c:v>0.3892931392931393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'Initial CP Conferences'!$AK$43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Conferences'!$AR$43:$AV$43</c:f>
              <c:numCache>
                <c:formatCode>0.0%</c:formatCode>
                <c:ptCount val="5"/>
                <c:pt idx="0">
                  <c:v>0.38323621694307486</c:v>
                </c:pt>
                <c:pt idx="1">
                  <c:v>0.40365239294710326</c:v>
                </c:pt>
                <c:pt idx="2">
                  <c:v>0.46554252199413487</c:v>
                </c:pt>
                <c:pt idx="3">
                  <c:v>0.62814070351758799</c:v>
                </c:pt>
                <c:pt idx="4">
                  <c:v>0.55645161290322576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'Initial CP Conferences'!$AK$44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Conferences'!$AR$44:$AV$44</c:f>
              <c:numCache>
                <c:formatCode>0.0%</c:formatCode>
                <c:ptCount val="5"/>
                <c:pt idx="0">
                  <c:v>0.54856850715746419</c:v>
                </c:pt>
                <c:pt idx="1">
                  <c:v>0.55550755939524843</c:v>
                </c:pt>
                <c:pt idx="2">
                  <c:v>0.55426497277676956</c:v>
                </c:pt>
                <c:pt idx="3">
                  <c:v>0.45727882327492969</c:v>
                </c:pt>
                <c:pt idx="4">
                  <c:v>0.45432807269249165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'Initial CP Conferences'!$AK$45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Conferences'!$AR$45:$AV$45</c:f>
              <c:numCache>
                <c:formatCode>0.0%</c:formatCode>
                <c:ptCount val="5"/>
                <c:pt idx="0">
                  <c:v>0.26778242677824265</c:v>
                </c:pt>
                <c:pt idx="1">
                  <c:v>0.34491315136476425</c:v>
                </c:pt>
                <c:pt idx="2">
                  <c:v>0.50297029702970297</c:v>
                </c:pt>
                <c:pt idx="3">
                  <c:v>0.4506849315068493</c:v>
                </c:pt>
                <c:pt idx="4">
                  <c:v>0.55473372781065089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'Initial CP Conferences'!$AK$46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Conferences'!$AR$46:$AV$46</c:f>
              <c:numCache>
                <c:formatCode>0.0%</c:formatCode>
                <c:ptCount val="5"/>
                <c:pt idx="0">
                  <c:v>0.24738087191618791</c:v>
                </c:pt>
                <c:pt idx="1">
                  <c:v>0.35084572014351617</c:v>
                </c:pt>
                <c:pt idx="2">
                  <c:v>0.38975888640318168</c:v>
                </c:pt>
                <c:pt idx="3">
                  <c:v>0.4117242958552782</c:v>
                </c:pt>
                <c:pt idx="4">
                  <c:v>0.3254201680672269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'Initial CP Conferences'!$AK$47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Conferences'!$AR$47:$AV$47</c:f>
              <c:numCache>
                <c:formatCode>0.0%</c:formatCode>
                <c:ptCount val="5"/>
                <c:pt idx="0">
                  <c:v>0.53052917232021712</c:v>
                </c:pt>
                <c:pt idx="1">
                  <c:v>0.40715502555366268</c:v>
                </c:pt>
                <c:pt idx="2">
                  <c:v>0.49597238204833144</c:v>
                </c:pt>
                <c:pt idx="3">
                  <c:v>0.40026420079260239</c:v>
                </c:pt>
                <c:pt idx="4">
                  <c:v>0.37216431637032493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'Initial CP Conferences'!$AK$48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Conferences'!$AR$48:$AV$48</c:f>
              <c:numCache>
                <c:formatCode>0.0%</c:formatCode>
                <c:ptCount val="5"/>
                <c:pt idx="0">
                  <c:v>0.34163701067615659</c:v>
                </c:pt>
                <c:pt idx="1">
                  <c:v>0.18974358974358974</c:v>
                </c:pt>
                <c:pt idx="2">
                  <c:v>0.13721804511278196</c:v>
                </c:pt>
                <c:pt idx="3">
                  <c:v>0.2118491921005386</c:v>
                </c:pt>
                <c:pt idx="4">
                  <c:v>0.210896309314587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'Initial CP Conferences'!$AK$49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Conferences'!$AR$49:$AV$49</c:f>
              <c:numCache>
                <c:formatCode>0.0%</c:formatCode>
                <c:ptCount val="5"/>
                <c:pt idx="0">
                  <c:v>0.40722495894909688</c:v>
                </c:pt>
                <c:pt idx="1">
                  <c:v>0.36938309215536941</c:v>
                </c:pt>
                <c:pt idx="2">
                  <c:v>0.39001264222503162</c:v>
                </c:pt>
                <c:pt idx="3">
                  <c:v>0.45719720989220036</c:v>
                </c:pt>
                <c:pt idx="4">
                  <c:v>0.41738197424892703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'Initial CP Conferences'!$AK$50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Conferences'!$AR$50:$AV$50</c:f>
              <c:numCache>
                <c:formatCode>0.0%</c:formatCode>
                <c:ptCount val="5"/>
                <c:pt idx="0">
                  <c:v>0.34112149532710279</c:v>
                </c:pt>
                <c:pt idx="1">
                  <c:v>0.26058201058201058</c:v>
                </c:pt>
                <c:pt idx="2">
                  <c:v>0.26509723643807576</c:v>
                </c:pt>
                <c:pt idx="3">
                  <c:v>0.26598702502316962</c:v>
                </c:pt>
                <c:pt idx="4">
                  <c:v>0.29268292682926828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'Initial CP Conferences'!$AK$51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Conferences'!$AR$51:$AV$51</c:f>
              <c:numCache>
                <c:formatCode>0.0%</c:formatCode>
                <c:ptCount val="5"/>
                <c:pt idx="0">
                  <c:v>0.30428571428571427</c:v>
                </c:pt>
                <c:pt idx="1">
                  <c:v>0.27993527508090615</c:v>
                </c:pt>
                <c:pt idx="2">
                  <c:v>0.4111310592459605</c:v>
                </c:pt>
                <c:pt idx="3">
                  <c:v>0.51986183074265979</c:v>
                </c:pt>
                <c:pt idx="4">
                  <c:v>0.44193216855087358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'Initial CP Conferences'!$AK$52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Conferences'!$AR$52:$AV$52</c:f>
              <c:numCache>
                <c:formatCode>0.0%</c:formatCode>
                <c:ptCount val="5"/>
                <c:pt idx="0">
                  <c:v>0.4550561797752809</c:v>
                </c:pt>
                <c:pt idx="1">
                  <c:v>0.42948717948717946</c:v>
                </c:pt>
                <c:pt idx="2">
                  <c:v>0.43722466960352424</c:v>
                </c:pt>
                <c:pt idx="3">
                  <c:v>0.4068157614483493</c:v>
                </c:pt>
                <c:pt idx="4">
                  <c:v>0.39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'Initial CP Conferences'!$AK$53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Conferences'!$AR$53:$AV$53</c:f>
              <c:numCache>
                <c:formatCode>0.0%</c:formatCode>
                <c:ptCount val="5"/>
                <c:pt idx="0">
                  <c:v>0.61377245508982037</c:v>
                </c:pt>
                <c:pt idx="1">
                  <c:v>0.58795749704840616</c:v>
                </c:pt>
                <c:pt idx="2">
                  <c:v>0.35493827160493829</c:v>
                </c:pt>
                <c:pt idx="3">
                  <c:v>0.34639882410583045</c:v>
                </c:pt>
                <c:pt idx="4">
                  <c:v>0.36854279105628374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'Initial CP Conferences'!$AK$54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Conferences'!$AR$54:$AV$54</c:f>
              <c:numCache>
                <c:formatCode>0.0%</c:formatCode>
                <c:ptCount val="5"/>
                <c:pt idx="0">
                  <c:v>0.31510791366906477</c:v>
                </c:pt>
                <c:pt idx="1">
                  <c:v>0.32078313253012047</c:v>
                </c:pt>
                <c:pt idx="2">
                  <c:v>0.2977491961414791</c:v>
                </c:pt>
                <c:pt idx="3">
                  <c:v>0.23349056603773585</c:v>
                </c:pt>
                <c:pt idx="4">
                  <c:v>0.29396186440677968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'Initial CP Conferences'!$AK$55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Conferences'!$AR$55:$AV$55</c:f>
              <c:numCache>
                <c:formatCode>0.0%</c:formatCode>
                <c:ptCount val="5"/>
                <c:pt idx="0">
                  <c:v>0.30916030534351147</c:v>
                </c:pt>
                <c:pt idx="1">
                  <c:v>0.40500000000000003</c:v>
                </c:pt>
                <c:pt idx="2">
                  <c:v>0.42928134556574926</c:v>
                </c:pt>
                <c:pt idx="3">
                  <c:v>0.37623152709359609</c:v>
                </c:pt>
                <c:pt idx="4">
                  <c:v>0.27177545110269546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'Initial CP Conferences'!$AK$56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/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Conferences'!$AR$56:$AV$56</c:f>
              <c:numCache>
                <c:formatCode>0.0%</c:formatCode>
                <c:ptCount val="5"/>
                <c:pt idx="0">
                  <c:v>0.56431535269709543</c:v>
                </c:pt>
                <c:pt idx="1">
                  <c:v>0.50124688279301743</c:v>
                </c:pt>
                <c:pt idx="2">
                  <c:v>0.59152215799614638</c:v>
                </c:pt>
                <c:pt idx="3">
                  <c:v>0.53184165232358005</c:v>
                </c:pt>
                <c:pt idx="4">
                  <c:v>0.4516971279373368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'Initial CP Conferences'!$AK$57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Conferences'!$AR$57:$AV$57</c:f>
              <c:numCache>
                <c:formatCode>0.0%</c:formatCode>
                <c:ptCount val="5"/>
                <c:pt idx="0">
                  <c:v>0.53846153846153844</c:v>
                </c:pt>
                <c:pt idx="1">
                  <c:v>0.48217636022514071</c:v>
                </c:pt>
                <c:pt idx="2">
                  <c:v>0.40204678362573099</c:v>
                </c:pt>
                <c:pt idx="3">
                  <c:v>0.43396226415094341</c:v>
                </c:pt>
                <c:pt idx="4">
                  <c:v>0.41191381495564006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'Initial CP Conferences'!$AK$58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Conferences'!$AR$58:$AV$58</c:f>
              <c:numCache>
                <c:formatCode>0.0%</c:formatCode>
                <c:ptCount val="5"/>
                <c:pt idx="0">
                  <c:v>0.33828996282527879</c:v>
                </c:pt>
                <c:pt idx="1">
                  <c:v>0.36311239193083572</c:v>
                </c:pt>
                <c:pt idx="2">
                  <c:v>0.40306122448979592</c:v>
                </c:pt>
                <c:pt idx="3">
                  <c:v>0.41733870967741937</c:v>
                </c:pt>
                <c:pt idx="4">
                  <c:v>0.37267080745341613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'Initial CP Conferences'!$AK$59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Conferences'!$AR$59:$AV$59</c:f>
              <c:numCache>
                <c:formatCode>0.0%</c:formatCode>
                <c:ptCount val="5"/>
                <c:pt idx="0">
                  <c:v>0.32558139534883723</c:v>
                </c:pt>
                <c:pt idx="1">
                  <c:v>0.30748519116855144</c:v>
                </c:pt>
                <c:pt idx="2">
                  <c:v>0.41566985645933013</c:v>
                </c:pt>
                <c:pt idx="3">
                  <c:v>0.43933265925176945</c:v>
                </c:pt>
                <c:pt idx="4">
                  <c:v>0.37174515235457062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'Initial CP Conferences'!$AK$60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Conferences'!$AR$60:$AV$60</c:f>
              <c:numCache>
                <c:formatCode>0.0%</c:formatCode>
                <c:ptCount val="5"/>
                <c:pt idx="0">
                  <c:v>0.3</c:v>
                </c:pt>
                <c:pt idx="1">
                  <c:v>0.31294964028776978</c:v>
                </c:pt>
                <c:pt idx="2">
                  <c:v>0.26943005181347152</c:v>
                </c:pt>
                <c:pt idx="3">
                  <c:v>0.28615384615384615</c:v>
                </c:pt>
                <c:pt idx="4">
                  <c:v>0.45766590389016021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'Initial CP Conferences'!$AK$61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Conferences'!$AR$61:$AV$61</c:f>
              <c:numCache>
                <c:formatCode>0.0%</c:formatCode>
                <c:ptCount val="5"/>
                <c:pt idx="0">
                  <c:v>0.31623931623931623</c:v>
                </c:pt>
                <c:pt idx="1">
                  <c:v>0.37022900763358779</c:v>
                </c:pt>
                <c:pt idx="2">
                  <c:v>0.46564885496183206</c:v>
                </c:pt>
                <c:pt idx="3">
                  <c:v>0.27272727272727271</c:v>
                </c:pt>
                <c:pt idx="4">
                  <c:v>0.41907514450867051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'Initial CP Conferences'!$AK$62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Conferences'!$AR$62:$AV$62</c:f>
              <c:numCache>
                <c:formatCode>0.0%</c:formatCode>
                <c:ptCount val="5"/>
                <c:pt idx="0">
                  <c:v>0.34021925877444165</c:v>
                </c:pt>
                <c:pt idx="1">
                  <c:v>0.36918011500649228</c:v>
                </c:pt>
                <c:pt idx="2">
                  <c:v>0.41467650890143293</c:v>
                </c:pt>
                <c:pt idx="3">
                  <c:v>0.39801377766898627</c:v>
                </c:pt>
                <c:pt idx="4">
                  <c:v>0.37240951666068339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'Initial CP Conferences'!$AK$63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Conferences'!$AR$63:$AV$63</c:f>
              <c:numCache>
                <c:formatCode>0.0%</c:formatCode>
                <c:ptCount val="5"/>
                <c:pt idx="0">
                  <c:v>0.45107954089413277</c:v>
                </c:pt>
                <c:pt idx="1">
                  <c:v>0.47284747363450336</c:v>
                </c:pt>
                <c:pt idx="2">
                  <c:v>0.45750578987999158</c:v>
                </c:pt>
                <c:pt idx="3">
                  <c:v>0.44589447393068998</c:v>
                </c:pt>
                <c:pt idx="4">
                  <c:v>0.42399442799930348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'Initial CP Conferences'!$AK$64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'Initial CP Conferences'!$AR$39:$AV$39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'Initial CP Conferences'!$AR$64:$AV$64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69888"/>
        <c:axId val="183671424"/>
      </c:lineChart>
      <c:catAx>
        <c:axId val="1836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7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67142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69888"/>
        <c:crosses val="autoZero"/>
        <c:crossBetween val="between"/>
      </c:valAx>
      <c:spPr>
        <a:solidFill>
          <a:sysClr val="window" lastClr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1566325129860862"/>
          <c:h val="0.860241795356975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</a:t>
            </a:r>
            <a:r>
              <a:rPr lang="en-GB" sz="1000" b="1" i="0" u="none" strike="noStrike" baseline="0">
                <a:effectLst/>
              </a:rPr>
              <a:t>Child Protection Plans </a:t>
            </a:r>
            <a:r>
              <a:rPr lang="en-GB"/>
              <a:t>vs. IDACI</a:t>
            </a:r>
          </a:p>
        </c:rich>
      </c:tx>
      <c:layout>
        <c:manualLayout>
          <c:xMode val="edge"/>
          <c:yMode val="edge"/>
          <c:x val="0.2264459250286022"/>
          <c:y val="3.612581135812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6630896801616"/>
          <c:y val="0.10979916766605345"/>
          <c:w val="0.71042412839987923"/>
          <c:h val="0.7425640385641078"/>
        </c:manualLayout>
      </c:layout>
      <c:scatterChart>
        <c:scatterStyle val="smoothMarker"/>
        <c:varyColors val="0"/>
        <c:ser>
          <c:idx val="5"/>
          <c:order val="5"/>
          <c:tx>
            <c:strRef>
              <c:f>'Child Protection Plans'!$X$67</c:f>
              <c:strCache>
                <c:ptCount val="1"/>
                <c:pt idx="0">
                  <c:v>National Trend 2015</c:v>
                </c:pt>
              </c:strCache>
            </c:strRef>
          </c:tx>
          <c:spPr>
            <a:ln w="158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xVal>
            <c:numRef>
              <c:f>'Child Protection Plans'!$AA$67:$AA$68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'Child Protection Plans'!$AB$67:$AB$68</c:f>
              <c:numCache>
                <c:formatCode>0.0</c:formatCode>
                <c:ptCount val="2"/>
                <c:pt idx="0">
                  <c:v>29.841000000000001</c:v>
                </c:pt>
                <c:pt idx="1">
                  <c:v>56.186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24416"/>
        <c:axId val="188563840"/>
      </c:scatterChart>
      <c:scatterChart>
        <c:scatterStyle val="lineMarker"/>
        <c:varyColors val="0"/>
        <c:ser>
          <c:idx val="0"/>
          <c:order val="0"/>
          <c:tx>
            <c:strRef>
              <c:f>'Child Protection Plans'!$AQ$37</c:f>
              <c:strCache>
                <c:ptCount val="1"/>
                <c:pt idx="0">
                  <c:v>IDACI 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dPt>
            <c:idx val="28"/>
            <c:marker>
              <c:symbol val="triangle"/>
              <c:size val="6"/>
            </c:marker>
            <c:bubble3D val="0"/>
          </c:dPt>
          <c:dLbls>
            <c:dLbl>
              <c:idx val="0"/>
              <c:layout>
                <c:manualLayout>
                  <c:x val="-1.0266199242577195E-2"/>
                  <c:y val="2.386278335880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Bracknell Forest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7325746869053957"/>
                  <c:y val="-2.3486991494890641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Brighton &amp; Hove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7547222681080948"/>
                  <c:y val="-7.793453517834612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Buckinghamshire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East Sussex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Hampshire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Isle of Wight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749262536873156E-2"/>
                  <c:y val="2.98284791985111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Kent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Medway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532245532245532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Milton Keynes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Oxfordshire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998286001582697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Portsmouth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0.1087801087801088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Reading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Slough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057828435781188E-3"/>
                  <c:y val="8.948543759553333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Southampton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Surrey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West Berkshire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0.13274336283185842"/>
                  <c:y val="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0.13178936549015288"/>
                  <c:y val="-2.25519743634790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Windsor &amp; Maidenhead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Wokingham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('Child Protection Plans'!$AQ$40:$AQ$52,'Child Protection Plans'!$AQ$54:$AQ$55,'Child Protection Plans'!$AQ$58:$AQ$61)</c:f>
              <c:numCache>
                <c:formatCode>0.0</c:formatCode>
                <c:ptCount val="19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25</c:v>
                </c:pt>
                <c:pt idx="14">
                  <c:v>9.7000000000000011</c:v>
                </c:pt>
                <c:pt idx="15">
                  <c:v>10.4</c:v>
                </c:pt>
                <c:pt idx="16">
                  <c:v>12.9</c:v>
                </c:pt>
                <c:pt idx="17">
                  <c:v>8.4</c:v>
                </c:pt>
                <c:pt idx="18">
                  <c:v>6.8000000000000007</c:v>
                </c:pt>
              </c:numCache>
            </c:numRef>
          </c:xVal>
          <c:yVal>
            <c:numRef>
              <c:f>('Child Protection Plans'!$AP$40:$AP$52,'Child Protection Plans'!$AP$54:$AP$55,'Child Protection Plans'!$AP$58:$AP$61)</c:f>
              <c:numCache>
                <c:formatCode>0.0</c:formatCode>
                <c:ptCount val="19"/>
                <c:pt idx="0">
                  <c:v>40.780141843971627</c:v>
                </c:pt>
                <c:pt idx="1">
                  <c:v>76.5625</c:v>
                </c:pt>
                <c:pt idx="2">
                  <c:v>37.645107794361529</c:v>
                </c:pt>
                <c:pt idx="3">
                  <c:v>43.059490084985839</c:v>
                </c:pt>
                <c:pt idx="4">
                  <c:v>51.117417523944667</c:v>
                </c:pt>
                <c:pt idx="5">
                  <c:v>84.584980237154156</c:v>
                </c:pt>
                <c:pt idx="6">
                  <c:v>31.74939467312349</c:v>
                </c:pt>
                <c:pt idx="7">
                  <c:v>85.284810126582272</c:v>
                </c:pt>
                <c:pt idx="8">
                  <c:v>13.918305597579424</c:v>
                </c:pt>
                <c:pt idx="9">
                  <c:v>40.267983074753175</c:v>
                </c:pt>
                <c:pt idx="10">
                  <c:v>62.785388127853878</c:v>
                </c:pt>
                <c:pt idx="11">
                  <c:v>69.230769230769226</c:v>
                </c:pt>
                <c:pt idx="12">
                  <c:v>56.650246305418719</c:v>
                </c:pt>
                <c:pt idx="13">
                  <c:v>67.682926829268297</c:v>
                </c:pt>
                <c:pt idx="14">
                  <c:v>34.360374414976597</c:v>
                </c:pt>
                <c:pt idx="15">
                  <c:v>40.616246498599445</c:v>
                </c:pt>
                <c:pt idx="16">
                  <c:v>24.471830985915492</c:v>
                </c:pt>
                <c:pt idx="17">
                  <c:v>43.026706231454007</c:v>
                </c:pt>
                <c:pt idx="18">
                  <c:v>17.426273458445039</c:v>
                </c:pt>
              </c:numCache>
            </c:numRef>
          </c:yVal>
          <c:smooth val="0"/>
        </c:ser>
        <c:ser>
          <c:idx val="3"/>
          <c:order val="1"/>
          <c:tx>
            <c:v>SouthWest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</c:marke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Somerset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Swindon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Torbay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chemeClr val="bg1">
                        <a:lumMod val="6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('Child Protection Plans'!$AQ$53,'Child Protection Plans'!$AQ$56,'Child Protection Plans'!$AQ$57)</c:f>
              <c:numCache>
                <c:formatCode>0.0</c:formatCode>
                <c:ptCount val="3"/>
                <c:pt idx="0">
                  <c:v>14.8</c:v>
                </c:pt>
                <c:pt idx="1">
                  <c:v>17.2</c:v>
                </c:pt>
                <c:pt idx="2">
                  <c:v>24.1</c:v>
                </c:pt>
              </c:numCache>
            </c:numRef>
          </c:xVal>
          <c:yVal>
            <c:numRef>
              <c:f>('Child Protection Plans'!$AP$53,'Child Protection Plans'!$AP$56,'Child Protection Plans'!$AP$57)</c:f>
              <c:numCache>
                <c:formatCode>0.0</c:formatCode>
                <c:ptCount val="3"/>
                <c:pt idx="0">
                  <c:v>25.641025641025642</c:v>
                </c:pt>
                <c:pt idx="1">
                  <c:v>48.571428571428569</c:v>
                </c:pt>
                <c:pt idx="2">
                  <c:v>51.587301587301589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'Child Protection Plans'!$Z$4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FF99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'Child Protection Plans'!$Y$40</c:f>
              <c:numCache>
                <c:formatCode>0.00</c:formatCode>
                <c:ptCount val="1"/>
                <c:pt idx="0">
                  <c:v>#N/A</c:v>
                </c:pt>
              </c:numCache>
            </c:numRef>
          </c:xVal>
          <c:yVal>
            <c:numRef>
              <c:f>'Child Protection Plans'!$Z$40</c:f>
              <c:numCache>
                <c:formatCode>0.00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'Child Protection Plans'!$X$65</c:f>
              <c:strCache>
                <c:ptCount val="1"/>
                <c:pt idx="0">
                  <c:v>South East LA Trend</c:v>
                </c:pt>
              </c:strCache>
            </c:strRef>
          </c:tx>
          <c:spPr>
            <a:ln w="15875">
              <a:solidFill>
                <a:srgbClr val="BA14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2.6177545563813871E-2"/>
                  <c:y val="-3.076514041932735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rgbClr val="C00000"/>
                        </a:solidFill>
                      </a:rPr>
                      <a:t>R² = 0.3876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'Child Protection Plans'!$AA$65:$AA$66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'Child Protection Plans'!$AB$65:$AB$66</c:f>
              <c:numCache>
                <c:formatCode>0.0</c:formatCode>
                <c:ptCount val="2"/>
                <c:pt idx="0">
                  <c:v>23.5425</c:v>
                </c:pt>
                <c:pt idx="1">
                  <c:v>82.399999999999991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'Child Protection Plans'!$B$31</c:f>
              <c:strCache>
                <c:ptCount val="1"/>
                <c:pt idx="0">
                  <c:v>South East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2225">
                <a:solidFill>
                  <a:srgbClr val="BA1400"/>
                </a:solidFill>
                <a:prstDash val="solid"/>
              </a:ln>
            </c:spPr>
          </c:marker>
          <c:xVal>
            <c:numRef>
              <c:f>'Child Protection Plans'!$R$31</c:f>
              <c:numCache>
                <c:formatCode>0.0</c:formatCode>
                <c:ptCount val="1"/>
                <c:pt idx="0">
                  <c:v>14.45223640702325</c:v>
                </c:pt>
              </c:numCache>
            </c:numRef>
          </c:xVal>
          <c:yVal>
            <c:numRef>
              <c:f>'Child Protection Plans'!$O$31</c:f>
              <c:numCache>
                <c:formatCode>0.0</c:formatCode>
                <c:ptCount val="1"/>
                <c:pt idx="0">
                  <c:v>42.052030655336011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24416"/>
        <c:axId val="188563840"/>
      </c:scatterChart>
      <c:valAx>
        <c:axId val="18852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Local Authority IDACI Score 2015</a:t>
                </a:r>
              </a:p>
            </c:rich>
          </c:tx>
          <c:layout>
            <c:manualLayout>
              <c:xMode val="edge"/>
              <c:yMode val="edge"/>
              <c:x val="0.34957517478456784"/>
              <c:y val="0.919292210977571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563840"/>
        <c:crosses val="autoZero"/>
        <c:crossBetween val="midCat"/>
      </c:valAx>
      <c:valAx>
        <c:axId val="188563840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of </a:t>
                </a:r>
                <a:r>
                  <a:rPr lang="en-GB" sz="800" b="1" i="0" u="none" strike="noStrike" baseline="0">
                    <a:effectLst/>
                  </a:rPr>
                  <a:t>Child Protection Plans</a:t>
                </a:r>
                <a:r>
                  <a:rPr lang="en-GB" baseline="0"/>
                  <a:t> </a:t>
                </a:r>
                <a:r>
                  <a:rPr lang="en-GB"/>
                  <a:t>per 10,000 0-17 year olds</a:t>
                </a:r>
              </a:p>
            </c:rich>
          </c:tx>
          <c:layout>
            <c:manualLayout>
              <c:xMode val="edge"/>
              <c:yMode val="edge"/>
              <c:x val="4.1925738303691069E-2"/>
              <c:y val="0.185723854985677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52441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Child Protection</a:t>
            </a:r>
            <a:r>
              <a:rPr lang="en-GB" baseline="0"/>
              <a:t> Plans</a:t>
            </a:r>
            <a:r>
              <a:rPr lang="en-GB"/>
              <a:t>, per 10,000 0-17 year olds</a:t>
            </a:r>
          </a:p>
        </c:rich>
      </c:tx>
      <c:layout>
        <c:manualLayout>
          <c:xMode val="edge"/>
          <c:yMode val="edge"/>
          <c:x val="0.15320282593134354"/>
          <c:y val="2.081975837161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5616524512562011E-2"/>
          <c:w val="0.57508230927201043"/>
          <c:h val="0.84050498859185963"/>
        </c:manualLayout>
      </c:layout>
      <c:lineChart>
        <c:grouping val="standard"/>
        <c:varyColors val="0"/>
        <c:ser>
          <c:idx val="0"/>
          <c:order val="0"/>
          <c:tx>
            <c:strRef>
              <c:f>'Child Protection Plans'!$AK$40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Plans'!$AL$40:$AP$40</c:f>
              <c:numCache>
                <c:formatCode>0.0</c:formatCode>
                <c:ptCount val="5"/>
                <c:pt idx="0">
                  <c:v>30.827067669172934</c:v>
                </c:pt>
                <c:pt idx="1">
                  <c:v>42.105263157894733</c:v>
                </c:pt>
                <c:pt idx="2">
                  <c:v>39.852398523985237</c:v>
                </c:pt>
                <c:pt idx="3">
                  <c:v>43.884892086330929</c:v>
                </c:pt>
                <c:pt idx="4">
                  <c:v>40.780141843971627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'Child Protection Plans'!$AK$41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Plans'!$AL$41:$AP$41</c:f>
              <c:numCache>
                <c:formatCode>0.0</c:formatCode>
                <c:ptCount val="5"/>
                <c:pt idx="0">
                  <c:v>61.723446893787575</c:v>
                </c:pt>
                <c:pt idx="1">
                  <c:v>55.577689243027891</c:v>
                </c:pt>
                <c:pt idx="2">
                  <c:v>57.029702970297031</c:v>
                </c:pt>
                <c:pt idx="3">
                  <c:v>60.588235294117652</c:v>
                </c:pt>
                <c:pt idx="4">
                  <c:v>76.5625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'Child Protection Plans'!$AK$42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Plans'!$AL$42:$AP$42</c:f>
              <c:numCache>
                <c:formatCode>0.0</c:formatCode>
                <c:ptCount val="5"/>
                <c:pt idx="0">
                  <c:v>31.341991341991342</c:v>
                </c:pt>
                <c:pt idx="1">
                  <c:v>16.33705932932072</c:v>
                </c:pt>
                <c:pt idx="2">
                  <c:v>20.578231292517007</c:v>
                </c:pt>
                <c:pt idx="3">
                  <c:v>27.922624053826748</c:v>
                </c:pt>
                <c:pt idx="4">
                  <c:v>37.645107794361529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'Child Protection Plans'!$AK$43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Plans'!$AL$43:$AP$43</c:f>
              <c:numCache>
                <c:formatCode>0.0</c:formatCode>
                <c:ptCount val="5"/>
                <c:pt idx="0">
                  <c:v>64.621284755512946</c:v>
                </c:pt>
                <c:pt idx="1">
                  <c:v>52.298850574712638</c:v>
                </c:pt>
                <c:pt idx="2">
                  <c:v>58.492366412213741</c:v>
                </c:pt>
                <c:pt idx="3">
                  <c:v>44.497153700189756</c:v>
                </c:pt>
                <c:pt idx="4">
                  <c:v>43.059490084985839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'Child Protection Plans'!$AK$44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Plans'!$AL$44:$AP$44</c:f>
              <c:numCache>
                <c:formatCode>0.0</c:formatCode>
                <c:ptCount val="5"/>
                <c:pt idx="0">
                  <c:v>28.372591006423985</c:v>
                </c:pt>
                <c:pt idx="1">
                  <c:v>32.360270558917762</c:v>
                </c:pt>
                <c:pt idx="2">
                  <c:v>39.411138701667255</c:v>
                </c:pt>
                <c:pt idx="3">
                  <c:v>48.099467140319717</c:v>
                </c:pt>
                <c:pt idx="4">
                  <c:v>51.117417523944667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'Child Protection Plans'!$AK$45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Plans'!$AL$45:$AP$45</c:f>
              <c:numCache>
                <c:formatCode>0.0</c:formatCode>
                <c:ptCount val="5"/>
                <c:pt idx="0">
                  <c:v>19.540229885057471</c:v>
                </c:pt>
                <c:pt idx="1">
                  <c:v>38.846153846153847</c:v>
                </c:pt>
                <c:pt idx="2">
                  <c:v>63.565891472868216</c:v>
                </c:pt>
                <c:pt idx="3">
                  <c:v>99.607843137254903</c:v>
                </c:pt>
                <c:pt idx="4">
                  <c:v>84.584980237154156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'Child Protection Plans'!$AK$46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Plans'!$AL$46:$AP$46</c:f>
              <c:numCache>
                <c:formatCode>0.0</c:formatCode>
                <c:ptCount val="5"/>
                <c:pt idx="0">
                  <c:v>29.532073132940809</c:v>
                </c:pt>
                <c:pt idx="1">
                  <c:v>30.84285273232479</c:v>
                </c:pt>
                <c:pt idx="2">
                  <c:v>36.578624078624081</c:v>
                </c:pt>
                <c:pt idx="3">
                  <c:v>37.831251903746576</c:v>
                </c:pt>
                <c:pt idx="4">
                  <c:v>31.74939467312349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'Child Protection Plans'!$AK$47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Plans'!$AL$47:$AP$47</c:f>
              <c:numCache>
                <c:formatCode>0.0</c:formatCode>
                <c:ptCount val="5"/>
                <c:pt idx="0">
                  <c:v>56.721311475409834</c:v>
                </c:pt>
                <c:pt idx="1">
                  <c:v>32.840722495894909</c:v>
                </c:pt>
                <c:pt idx="2">
                  <c:v>58.116883116883123</c:v>
                </c:pt>
                <c:pt idx="3">
                  <c:v>76</c:v>
                </c:pt>
                <c:pt idx="4">
                  <c:v>85.284810126582272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'Child Protection Plans'!$AK$48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Plans'!$AL$48:$AP$48</c:f>
              <c:numCache>
                <c:formatCode>0.0</c:formatCode>
                <c:ptCount val="5"/>
                <c:pt idx="0">
                  <c:v>8.870967741935484</c:v>
                </c:pt>
                <c:pt idx="1">
                  <c:v>6.3091482649842279</c:v>
                </c:pt>
                <c:pt idx="2">
                  <c:v>5.15625</c:v>
                </c:pt>
                <c:pt idx="3">
                  <c:v>8.7423312883435589</c:v>
                </c:pt>
                <c:pt idx="4">
                  <c:v>13.918305597579424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'Child Protection Plans'!$AK$49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Plans'!$AL$49:$AP$49</c:f>
              <c:numCache>
                <c:formatCode>0.0</c:formatCode>
                <c:ptCount val="5"/>
                <c:pt idx="0">
                  <c:v>26.376811594202898</c:v>
                </c:pt>
                <c:pt idx="1">
                  <c:v>30.890804597701148</c:v>
                </c:pt>
                <c:pt idx="2">
                  <c:v>35.923022095509623</c:v>
                </c:pt>
                <c:pt idx="3">
                  <c:v>40.297450424929174</c:v>
                </c:pt>
                <c:pt idx="4">
                  <c:v>40.267983074753175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'Child Protection Plans'!$AK$50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Plans'!$AL$50:$AP$50</c:f>
              <c:numCache>
                <c:formatCode>0.0</c:formatCode>
                <c:ptCount val="5"/>
                <c:pt idx="0">
                  <c:v>42.352941176470587</c:v>
                </c:pt>
                <c:pt idx="1">
                  <c:v>43.262411347517727</c:v>
                </c:pt>
                <c:pt idx="2">
                  <c:v>54.929577464788736</c:v>
                </c:pt>
                <c:pt idx="3">
                  <c:v>53.456221198156683</c:v>
                </c:pt>
                <c:pt idx="4">
                  <c:v>62.785388127853878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'Child Protection Plans'!$AK$51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Plans'!$AL$51:$AP$51</c:f>
              <c:numCache>
                <c:formatCode>0.0</c:formatCode>
                <c:ptCount val="5"/>
                <c:pt idx="0">
                  <c:v>58.08383233532934</c:v>
                </c:pt>
                <c:pt idx="1">
                  <c:v>46.17647058823529</c:v>
                </c:pt>
                <c:pt idx="2">
                  <c:v>44.380403458213252</c:v>
                </c:pt>
                <c:pt idx="3">
                  <c:v>56.824512534818943</c:v>
                </c:pt>
                <c:pt idx="4">
                  <c:v>69.230769230769226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'Child Protection Plans'!$AK$52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Plans'!$AL$52:$AP$52</c:f>
              <c:numCache>
                <c:formatCode>0.0</c:formatCode>
                <c:ptCount val="5"/>
                <c:pt idx="0">
                  <c:v>55.882352941176471</c:v>
                </c:pt>
                <c:pt idx="1">
                  <c:v>38.684210526315795</c:v>
                </c:pt>
                <c:pt idx="2">
                  <c:v>65.552699228791781</c:v>
                </c:pt>
                <c:pt idx="3">
                  <c:v>28.07017543859649</c:v>
                </c:pt>
                <c:pt idx="4">
                  <c:v>56.650246305418719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'Child Protection Plans'!$AK$53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Plans'!$AL$53:$AP$53</c:f>
              <c:numCache>
                <c:formatCode>0.0</c:formatCode>
                <c:ptCount val="5"/>
                <c:pt idx="0">
                  <c:v>25.919117647058826</c:v>
                </c:pt>
                <c:pt idx="1">
                  <c:v>28.492647058823529</c:v>
                </c:pt>
                <c:pt idx="2">
                  <c:v>37.867647058823529</c:v>
                </c:pt>
                <c:pt idx="3">
                  <c:v>47.933884297520663</c:v>
                </c:pt>
                <c:pt idx="4">
                  <c:v>25.641025641025642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'Child Protection Plans'!$AK$54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Plans'!$AL$54:$AP$54</c:f>
              <c:numCache>
                <c:formatCode>0.0</c:formatCode>
                <c:ptCount val="5"/>
                <c:pt idx="0">
                  <c:v>58.225108225108229</c:v>
                </c:pt>
                <c:pt idx="1">
                  <c:v>49.892473118279568</c:v>
                </c:pt>
                <c:pt idx="2">
                  <c:v>49.789029535864984</c:v>
                </c:pt>
                <c:pt idx="3">
                  <c:v>66.666666666666671</c:v>
                </c:pt>
                <c:pt idx="4">
                  <c:v>67.682926829268297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'Child Protection Plans'!$AK$55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Plans'!$AL$55:$AP$55</c:f>
              <c:numCache>
                <c:formatCode>0.0</c:formatCode>
                <c:ptCount val="5"/>
                <c:pt idx="0">
                  <c:v>32.145748987854248</c:v>
                </c:pt>
                <c:pt idx="1">
                  <c:v>35.657051282051285</c:v>
                </c:pt>
                <c:pt idx="2">
                  <c:v>36.706349206349209</c:v>
                </c:pt>
                <c:pt idx="3">
                  <c:v>39.080911233307155</c:v>
                </c:pt>
                <c:pt idx="4">
                  <c:v>34.360374414976597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'Child Protection Plans'!$AK$56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>
              <a:solidFill>
                <a:srgbClr val="A8423F"/>
              </a:solidFill>
            </a:ln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val>
            <c:numRef>
              <c:f>'Child Protection Plans'!$AL$56:$AP$56</c:f>
              <c:numCache>
                <c:formatCode>0.0</c:formatCode>
                <c:ptCount val="5"/>
                <c:pt idx="0">
                  <c:v>24.892703862660941</c:v>
                </c:pt>
                <c:pt idx="1">
                  <c:v>31.0126582278481</c:v>
                </c:pt>
                <c:pt idx="2">
                  <c:v>44.676409185803763</c:v>
                </c:pt>
                <c:pt idx="3">
                  <c:v>43.827160493827158</c:v>
                </c:pt>
                <c:pt idx="4">
                  <c:v>48.571428571428569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'Child Protection Plans'!$AK$57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val>
            <c:numRef>
              <c:f>'Child Protection Plans'!$AL$57:$AP$57</c:f>
              <c:numCache>
                <c:formatCode>0.0</c:formatCode>
                <c:ptCount val="5"/>
                <c:pt idx="0">
                  <c:v>114.91935483870968</c:v>
                </c:pt>
                <c:pt idx="1">
                  <c:v>70.682730923694777</c:v>
                </c:pt>
                <c:pt idx="2">
                  <c:v>66.935483870967744</c:v>
                </c:pt>
                <c:pt idx="3">
                  <c:v>60.159362549800797</c:v>
                </c:pt>
                <c:pt idx="4">
                  <c:v>51.587301587301589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'Child Protection Plans'!$AK$58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Plans'!$AL$58:$AP$58</c:f>
              <c:numCache>
                <c:formatCode>0.0</c:formatCode>
                <c:ptCount val="5"/>
                <c:pt idx="0">
                  <c:v>22.598870056497177</c:v>
                </c:pt>
                <c:pt idx="1">
                  <c:v>22.841225626740947</c:v>
                </c:pt>
                <c:pt idx="2">
                  <c:v>29.971988795518207</c:v>
                </c:pt>
                <c:pt idx="3">
                  <c:v>35.393258426966291</c:v>
                </c:pt>
                <c:pt idx="4">
                  <c:v>40.616246498599445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'Child Protection Plans'!$AK$59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Plans'!$AL$59:$AP$59</c:f>
              <c:numCache>
                <c:formatCode>0.0</c:formatCode>
                <c:ptCount val="5"/>
                <c:pt idx="0">
                  <c:v>24.087591240875913</c:v>
                </c:pt>
                <c:pt idx="1">
                  <c:v>22.886473429951693</c:v>
                </c:pt>
                <c:pt idx="2">
                  <c:v>29.281437125748504</c:v>
                </c:pt>
                <c:pt idx="3">
                  <c:v>29.739336492890995</c:v>
                </c:pt>
                <c:pt idx="4">
                  <c:v>24.471830985915492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'Child Protection Plans'!$AK$60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Plans'!$AL$60:$AP$60</c:f>
              <c:numCache>
                <c:formatCode>0.0</c:formatCode>
                <c:ptCount val="5"/>
                <c:pt idx="0">
                  <c:v>30.981595092024541</c:v>
                </c:pt>
                <c:pt idx="1">
                  <c:v>20.543806646525681</c:v>
                </c:pt>
                <c:pt idx="2">
                  <c:v>26.726726726726728</c:v>
                </c:pt>
                <c:pt idx="3">
                  <c:v>19.161676646706585</c:v>
                </c:pt>
                <c:pt idx="4">
                  <c:v>43.026706231454007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'Child Protection Plans'!$AK$61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Plans'!$AL$61:$AP$61</c:f>
              <c:numCache>
                <c:formatCode>0.0</c:formatCode>
                <c:ptCount val="5"/>
                <c:pt idx="0">
                  <c:v>18.539325842696631</c:v>
                </c:pt>
                <c:pt idx="1">
                  <c:v>18.156424581005588</c:v>
                </c:pt>
                <c:pt idx="2">
                  <c:v>26.243093922651934</c:v>
                </c:pt>
                <c:pt idx="3">
                  <c:v>13.008130081300813</c:v>
                </c:pt>
                <c:pt idx="4">
                  <c:v>17.426273458445039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'Child Protection Plans'!$AK$62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Plans'!$AL$62:$AP$62</c:f>
              <c:numCache>
                <c:formatCode>0.0</c:formatCode>
                <c:ptCount val="5"/>
                <c:pt idx="0">
                  <c:v>33.743551160791057</c:v>
                </c:pt>
                <c:pt idx="1">
                  <c:v>32.092501602221745</c:v>
                </c:pt>
                <c:pt idx="2">
                  <c:v>38.138647445410221</c:v>
                </c:pt>
                <c:pt idx="3">
                  <c:v>40.909568322655183</c:v>
                </c:pt>
                <c:pt idx="4">
                  <c:v>42.052030655336011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'Child Protection Plans'!$AK$63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noFill/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'Child Protection Plans'!$AL$63:$AP$63</c:f>
              <c:numCache>
                <c:formatCode>0.0</c:formatCode>
                <c:ptCount val="5"/>
                <c:pt idx="0">
                  <c:v>37.828019187358919</c:v>
                </c:pt>
                <c:pt idx="1">
                  <c:v>37.815310375082255</c:v>
                </c:pt>
                <c:pt idx="2">
                  <c:v>42.077202519405169</c:v>
                </c:pt>
                <c:pt idx="3">
                  <c:v>42.875505749803743</c:v>
                </c:pt>
                <c:pt idx="4">
                  <c:v>43.081375932316604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'Child Protection Plans'!$AK$64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'Child Protection Plans'!$D$8:$H$8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Plans'!$AL$64:$AP$64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67392"/>
        <c:axId val="183477376"/>
      </c:lineChart>
      <c:catAx>
        <c:axId val="1834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7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477376"/>
        <c:scaling>
          <c:orientation val="minMax"/>
          <c:max val="12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673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2280746527237453"/>
          <c:h val="0.896024312958650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</a:t>
            </a:r>
            <a:r>
              <a:rPr lang="en-GB" sz="1000" b="1" i="0" u="none" strike="noStrike" baseline="0">
                <a:effectLst/>
              </a:rPr>
              <a:t>Child Protection Plans </a:t>
            </a:r>
            <a:r>
              <a:rPr lang="en-GB"/>
              <a:t>(Selected LA</a:t>
            </a:r>
            <a:r>
              <a:rPr lang="en-GB" baseline="0"/>
              <a:t> vs. SE)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3687547797784019"/>
          <c:y val="2.7670916135483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09984154078643E-2"/>
          <c:y val="0.1713664245008048"/>
          <c:w val="0.65146216862752293"/>
          <c:h val="0.6554280714910636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'Child Protection Plans'!$Z$4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'Child Protection Plans'!$X$70:$AB$70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'Child Protection Plans'!$B$31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'Child Protection Plans'!$K$8:$O$8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Plans'!$K$31:$O$31</c:f>
              <c:numCache>
                <c:formatCode>0.0</c:formatCode>
                <c:ptCount val="5"/>
                <c:pt idx="0">
                  <c:v>33.743551160791057</c:v>
                </c:pt>
                <c:pt idx="1">
                  <c:v>32.092501602221745</c:v>
                </c:pt>
                <c:pt idx="2">
                  <c:v>38.138647445410221</c:v>
                </c:pt>
                <c:pt idx="3">
                  <c:v>40.909568322655183</c:v>
                </c:pt>
                <c:pt idx="4">
                  <c:v>42.052030655336011</c:v>
                </c:pt>
              </c:numCache>
            </c:numRef>
          </c:val>
        </c:ser>
        <c:ser>
          <c:idx val="0"/>
          <c:order val="2"/>
          <c:tx>
            <c:strRef>
              <c:f>'Child Protection Plans'!$B$32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'Child Protection Plans'!$K$32:$O$32</c:f>
              <c:numCache>
                <c:formatCode>0.0</c:formatCode>
                <c:ptCount val="5"/>
                <c:pt idx="0">
                  <c:v>37.828019187358919</c:v>
                </c:pt>
                <c:pt idx="1">
                  <c:v>37.815310375082255</c:v>
                </c:pt>
                <c:pt idx="2">
                  <c:v>42.077202519405169</c:v>
                </c:pt>
                <c:pt idx="3">
                  <c:v>42.875505749803743</c:v>
                </c:pt>
                <c:pt idx="4">
                  <c:v>43.081375932316604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9348864"/>
        <c:axId val="189350656"/>
      </c:barChart>
      <c:catAx>
        <c:axId val="1893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350656"/>
        <c:crosses val="autoZero"/>
        <c:auto val="1"/>
        <c:lblAlgn val="ctr"/>
        <c:lblOffset val="100"/>
        <c:noMultiLvlLbl val="0"/>
      </c:catAx>
      <c:valAx>
        <c:axId val="189350656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3488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90284431229316"/>
          <c:y val="0.17953653819588342"/>
          <c:w val="0.24009715568770687"/>
          <c:h val="0.6153712035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New CPP</a:t>
            </a:r>
            <a:r>
              <a:rPr lang="en-GB" baseline="0"/>
              <a:t> 2nd/ Subsequent</a:t>
            </a:r>
            <a:endParaRPr lang="en-GB"/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(Selected LA</a:t>
            </a:r>
            <a:r>
              <a:rPr lang="en-GB" baseline="0"/>
              <a:t> vs. SE &amp; National)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2557264957264955"/>
          <c:y val="3.86163268053031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66564984461691E-2"/>
          <c:y val="0.21047931508561429"/>
          <c:w val="0.64607416380644722"/>
          <c:h val="0.62582114735658045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'Child Protection Plans'!$Z$4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numRef>
              <c:f>'Child Protection Plans'!$K$8:$O$8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Plans'!$AW$64:$BA$64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'Child Protection Plans'!$B$167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'Child Protection Plans'!$K$8:$O$8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Plans'!$D$167:$H$167</c:f>
              <c:numCache>
                <c:formatCode>0%</c:formatCode>
                <c:ptCount val="5"/>
                <c:pt idx="0">
                  <c:v>0.14313854235062376</c:v>
                </c:pt>
                <c:pt idx="1">
                  <c:v>0.16199069505145919</c:v>
                </c:pt>
                <c:pt idx="2">
                  <c:v>0.18715018656716417</c:v>
                </c:pt>
                <c:pt idx="3">
                  <c:v>0.17057504078303426</c:v>
                </c:pt>
                <c:pt idx="4">
                  <c:v>0.20687890265124373</c:v>
                </c:pt>
              </c:numCache>
            </c:numRef>
          </c:val>
        </c:ser>
        <c:ser>
          <c:idx val="0"/>
          <c:order val="2"/>
          <c:tx>
            <c:strRef>
              <c:f>'Child Protection Plans'!$B$168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'Child Protection Plans'!$D$168:$H$168</c:f>
              <c:numCache>
                <c:formatCode>0%</c:formatCode>
                <c:ptCount val="5"/>
                <c:pt idx="0">
                  <c:v>0.13775901765157328</c:v>
                </c:pt>
                <c:pt idx="1">
                  <c:v>0.14939255884586181</c:v>
                </c:pt>
                <c:pt idx="2">
                  <c:v>0.15807962529274006</c:v>
                </c:pt>
                <c:pt idx="3">
                  <c:v>0.16572898247870119</c:v>
                </c:pt>
                <c:pt idx="4">
                  <c:v>0.17927657558047702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9405440"/>
        <c:axId val="189415424"/>
      </c:barChart>
      <c:catAx>
        <c:axId val="1894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415424"/>
        <c:crosses val="autoZero"/>
        <c:auto val="1"/>
        <c:lblAlgn val="ctr"/>
        <c:lblOffset val="100"/>
        <c:noMultiLvlLbl val="0"/>
      </c:catAx>
      <c:valAx>
        <c:axId val="18941542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405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65138973012991"/>
          <c:y val="0.21128233970753657"/>
          <c:w val="0.24434861026987012"/>
          <c:h val="0.643440819897512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Children becoming subject to a CP Plan for a second</a:t>
            </a:r>
            <a:r>
              <a:rPr lang="en-GB" baseline="0"/>
              <a:t> or subsequent time</a:t>
            </a:r>
            <a:endParaRPr lang="en-GB"/>
          </a:p>
        </c:rich>
      </c:tx>
      <c:layout>
        <c:manualLayout>
          <c:xMode val="edge"/>
          <c:yMode val="edge"/>
          <c:x val="9.4113878622315073E-2"/>
          <c:y val="1.0301221879597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3549410974790952E-2"/>
          <c:w val="0.57508230927201043"/>
          <c:h val="0.85910956479277301"/>
        </c:manualLayout>
      </c:layout>
      <c:lineChart>
        <c:grouping val="standard"/>
        <c:varyColors val="0"/>
        <c:ser>
          <c:idx val="0"/>
          <c:order val="0"/>
          <c:tx>
            <c:strRef>
              <c:f>'Child Protection Plans'!$AK$40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Plans'!$AW$40:$BA$40</c:f>
              <c:numCache>
                <c:formatCode>0.0%</c:formatCode>
                <c:ptCount val="5"/>
                <c:pt idx="0">
                  <c:v>0.12631578947368421</c:v>
                </c:pt>
                <c:pt idx="1">
                  <c:v>0.17307692307692307</c:v>
                </c:pt>
                <c:pt idx="2">
                  <c:v>0.128</c:v>
                </c:pt>
                <c:pt idx="3">
                  <c:v>0.1388888888888889</c:v>
                </c:pt>
                <c:pt idx="4">
                  <c:v>0.24822695035460993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'Child Protection Plans'!$AK$41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Plans'!$AW$41:$BA$41</c:f>
              <c:numCache>
                <c:formatCode>0.0%</c:formatCode>
                <c:ptCount val="5"/>
                <c:pt idx="0">
                  <c:v>0.22015915119363394</c:v>
                </c:pt>
                <c:pt idx="1">
                  <c:v>0.14501510574018128</c:v>
                </c:pt>
                <c:pt idx="2">
                  <c:v>0.27478753541076489</c:v>
                </c:pt>
                <c:pt idx="3">
                  <c:v>0.21832884097035041</c:v>
                </c:pt>
                <c:pt idx="4">
                  <c:v>0.25517241379310346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'Child Protection Plans'!$AK$42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Plans'!$AW$42:$BA$42</c:f>
              <c:numCache>
                <c:formatCode>0.0%</c:formatCode>
                <c:ptCount val="5"/>
                <c:pt idx="0">
                  <c:v>0.14583333333333334</c:v>
                </c:pt>
                <c:pt idx="1">
                  <c:v>0.1050228310502283</c:v>
                </c:pt>
                <c:pt idx="2">
                  <c:v>0.2226027397260274</c:v>
                </c:pt>
                <c:pt idx="3">
                  <c:v>0.16816143497757849</c:v>
                </c:pt>
                <c:pt idx="4">
                  <c:v>0.19281045751633988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'Child Protection Plans'!$AK$43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Plans'!$AW$43:$BA$43</c:f>
              <c:numCache>
                <c:formatCode>0.0%</c:formatCode>
                <c:ptCount val="5"/>
                <c:pt idx="0">
                  <c:v>0.15384615384615385</c:v>
                </c:pt>
                <c:pt idx="1">
                  <c:v>0.18867924528301888</c:v>
                </c:pt>
                <c:pt idx="2">
                  <c:v>0.19618055555555555</c:v>
                </c:pt>
                <c:pt idx="3">
                  <c:v>0.20446096654275092</c:v>
                </c:pt>
                <c:pt idx="4">
                  <c:v>0.24943820224719102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'Child Protection Plans'!$AK$44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Plans'!$AW$44:$BA$44</c:f>
              <c:numCache>
                <c:formatCode>0.0%</c:formatCode>
                <c:ptCount val="5"/>
                <c:pt idx="0">
                  <c:v>0.1276595744680851</c:v>
                </c:pt>
                <c:pt idx="1">
                  <c:v>0.1406113537117904</c:v>
                </c:pt>
                <c:pt idx="2">
                  <c:v>0.17388059701492536</c:v>
                </c:pt>
                <c:pt idx="3">
                  <c:v>0.1632208922742111</c:v>
                </c:pt>
                <c:pt idx="4">
                  <c:v>0.20095693779904306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'Child Protection Plans'!$AK$45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Plans'!$AW$45:$BA$45</c:f>
              <c:numCache>
                <c:formatCode>0.0%</c:formatCode>
                <c:ptCount val="5"/>
                <c:pt idx="0">
                  <c:v>0.10169491525423729</c:v>
                </c:pt>
                <c:pt idx="1">
                  <c:v>0.19672131147540983</c:v>
                </c:pt>
                <c:pt idx="2">
                  <c:v>0.14634146341463414</c:v>
                </c:pt>
                <c:pt idx="3">
                  <c:v>0.15438596491228071</c:v>
                </c:pt>
                <c:pt idx="4">
                  <c:v>0.14726027397260275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'Child Protection Plans'!$AK$46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Plans'!$AW$46:$BA$46</c:f>
              <c:numCache>
                <c:formatCode>0.0%</c:formatCode>
                <c:ptCount val="5"/>
                <c:pt idx="0">
                  <c:v>0.16678596993557623</c:v>
                </c:pt>
                <c:pt idx="1">
                  <c:v>0.19657422512234909</c:v>
                </c:pt>
                <c:pt idx="2">
                  <c:v>0.18113975576662145</c:v>
                </c:pt>
                <c:pt idx="3">
                  <c:v>0.18411330049261085</c:v>
                </c:pt>
                <c:pt idx="4">
                  <c:v>0.20090978013646701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'Child Protection Plans'!$AK$47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Plans'!$AW$47:$BA$47</c:f>
              <c:numCache>
                <c:formatCode>0.0%</c:formatCode>
                <c:ptCount val="5"/>
                <c:pt idx="0">
                  <c:v>9.5930232558139539E-2</c:v>
                </c:pt>
                <c:pt idx="1">
                  <c:v>0.1875</c:v>
                </c:pt>
                <c:pt idx="2">
                  <c:v>0.14948453608247422</c:v>
                </c:pt>
                <c:pt idx="3">
                  <c:v>0.14842300556586271</c:v>
                </c:pt>
                <c:pt idx="4">
                  <c:v>0.18165467625899281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'Child Protection Plans'!$AK$48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Plans'!$AW$48:$BA$48</c:f>
              <c:numCache>
                <c:formatCode>0.0%</c:formatCode>
                <c:ptCount val="5"/>
                <c:pt idx="0">
                  <c:v>#N/A</c:v>
                </c:pt>
                <c:pt idx="1">
                  <c:v>0.1</c:v>
                </c:pt>
                <c:pt idx="2">
                  <c:v>1.6666666666666666E-2</c:v>
                </c:pt>
                <c:pt idx="3">
                  <c:v>8.247422680412371E-2</c:v>
                </c:pt>
                <c:pt idx="4">
                  <c:v>#N/A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'Child Protection Plans'!$AK$49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Plans'!$AW$49:$BA$49</c:f>
              <c:numCache>
                <c:formatCode>0.0%</c:formatCode>
                <c:ptCount val="5"/>
                <c:pt idx="0">
                  <c:v>0.15303983228511531</c:v>
                </c:pt>
                <c:pt idx="1">
                  <c:v>0.13452914798206278</c:v>
                </c:pt>
                <c:pt idx="2">
                  <c:v>0.21588946459412781</c:v>
                </c:pt>
                <c:pt idx="3">
                  <c:v>0.16561514195583596</c:v>
                </c:pt>
                <c:pt idx="4">
                  <c:v>0.2132768361581921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'Child Protection Plans'!$AK$50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Plans'!$AW$50:$BA$50</c:f>
              <c:numCache>
                <c:formatCode>0.0%</c:formatCode>
                <c:ptCount val="5"/>
                <c:pt idx="0">
                  <c:v>0.22916666666666666</c:v>
                </c:pt>
                <c:pt idx="1">
                  <c:v>0.22826086956521738</c:v>
                </c:pt>
                <c:pt idx="2">
                  <c:v>0.10743801652892562</c:v>
                </c:pt>
                <c:pt idx="3">
                  <c:v>0.18217054263565891</c:v>
                </c:pt>
                <c:pt idx="4">
                  <c:v>0.20202020202020202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'Child Protection Plans'!$AK$51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Plans'!$AW$51:$BA$51</c:f>
              <c:numCache>
                <c:formatCode>0.0%</c:formatCode>
                <c:ptCount val="5"/>
                <c:pt idx="0">
                  <c:v>0.22222222222222221</c:v>
                </c:pt>
                <c:pt idx="1">
                  <c:v>0.23353293413173654</c:v>
                </c:pt>
                <c:pt idx="2">
                  <c:v>0.21105527638190955</c:v>
                </c:pt>
                <c:pt idx="3">
                  <c:v>0.23809523809523808</c:v>
                </c:pt>
                <c:pt idx="4">
                  <c:v>0.21791044776119403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'Child Protection Plans'!$AK$52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Plans'!$AW$52:$BA$52</c:f>
              <c:numCache>
                <c:formatCode>0.0%</c:formatCode>
                <c:ptCount val="5"/>
                <c:pt idx="0">
                  <c:v>7.5892857142857137E-2</c:v>
                </c:pt>
                <c:pt idx="1">
                  <c:v>0.13966480446927373</c:v>
                </c:pt>
                <c:pt idx="2">
                  <c:v>0.19346049046321526</c:v>
                </c:pt>
                <c:pt idx="3">
                  <c:v>0.14450867052023122</c:v>
                </c:pt>
                <c:pt idx="4">
                  <c:v>0.16772151898734178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'Child Protection Plans'!$AK$53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Plans'!$AW$53:$BA$53</c:f>
              <c:numCache>
                <c:formatCode>0.0%</c:formatCode>
                <c:ptCount val="5"/>
                <c:pt idx="0">
                  <c:v>0.15135135135135136</c:v>
                </c:pt>
                <c:pt idx="1">
                  <c:v>0.11816192560175055</c:v>
                </c:pt>
                <c:pt idx="2">
                  <c:v>0.12857142857142856</c:v>
                </c:pt>
                <c:pt idx="3">
                  <c:v>0.19935691318327975</c:v>
                </c:pt>
                <c:pt idx="4">
                  <c:v>0.25304136253041365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'Child Protection Plans'!$AK$54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Plans'!$AW$54:$BA$54</c:f>
              <c:numCache>
                <c:formatCode>0.0%</c:formatCode>
                <c:ptCount val="5"/>
                <c:pt idx="0">
                  <c:v>0.10833333333333334</c:v>
                </c:pt>
                <c:pt idx="1">
                  <c:v>0.13165266106442577</c:v>
                </c:pt>
                <c:pt idx="2">
                  <c:v>0.15549597855227881</c:v>
                </c:pt>
                <c:pt idx="3">
                  <c:v>3.6363636363636362E-2</c:v>
                </c:pt>
                <c:pt idx="4">
                  <c:v>0.29591836734693877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'Child Protection Plans'!$AK$55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Plans'!$AW$55:$BA$55</c:f>
              <c:numCache>
                <c:formatCode>0.0%</c:formatCode>
                <c:ptCount val="5"/>
                <c:pt idx="0">
                  <c:v>0.14079822616407983</c:v>
                </c:pt>
                <c:pt idx="1">
                  <c:v>0.12733260153677278</c:v>
                </c:pt>
                <c:pt idx="2">
                  <c:v>0.20165460186142709</c:v>
                </c:pt>
                <c:pt idx="3">
                  <c:v>0.17011278195488722</c:v>
                </c:pt>
                <c:pt idx="4">
                  <c:v>0.23084577114427859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'Child Protection Plans'!$AK$56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/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Plans'!$AW$56:$BA$56</c:f>
              <c:numCache>
                <c:formatCode>0.0%</c:formatCode>
                <c:ptCount val="5"/>
                <c:pt idx="0">
                  <c:v>8.2089552238805971E-2</c:v>
                </c:pt>
                <c:pt idx="1">
                  <c:v>8.9385474860335198E-2</c:v>
                </c:pt>
                <c:pt idx="2">
                  <c:v>0.12413793103448276</c:v>
                </c:pt>
                <c:pt idx="3">
                  <c:v>0.19172932330827067</c:v>
                </c:pt>
                <c:pt idx="4">
                  <c:v>0.19031141868512111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'Child Protection Plans'!$AK$57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Plans'!$AW$57:$BA$57</c:f>
              <c:numCache>
                <c:formatCode>0.0%</c:formatCode>
                <c:ptCount val="5"/>
                <c:pt idx="0">
                  <c:v>0.13194444444444445</c:v>
                </c:pt>
                <c:pt idx="1">
                  <c:v>8.2568807339449546E-2</c:v>
                </c:pt>
                <c:pt idx="2">
                  <c:v>0.12935323383084577</c:v>
                </c:pt>
                <c:pt idx="3">
                  <c:v>0.16738197424892703</c:v>
                </c:pt>
                <c:pt idx="4">
                  <c:v>0.23134328358208955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'Child Protection Plans'!$AK$58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Plans'!$AW$58:$BA$58</c:f>
              <c:numCache>
                <c:formatCode>0.0%</c:formatCode>
                <c:ptCount val="5"/>
                <c:pt idx="0">
                  <c:v>0.21782178217821782</c:v>
                </c:pt>
                <c:pt idx="1">
                  <c:v>0.21052631578947367</c:v>
                </c:pt>
                <c:pt idx="2">
                  <c:v>0.15827338129496402</c:v>
                </c:pt>
                <c:pt idx="3">
                  <c:v>0.19883040935672514</c:v>
                </c:pt>
                <c:pt idx="4">
                  <c:v>0.10784313725490197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'Child Protection Plans'!$AK$59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Plans'!$AW$59:$BA$59</c:f>
              <c:numCache>
                <c:formatCode>0.0%</c:formatCode>
                <c:ptCount val="5"/>
                <c:pt idx="0">
                  <c:v>8.752327746741155E-2</c:v>
                </c:pt>
                <c:pt idx="1">
                  <c:v>0.17818181818181819</c:v>
                </c:pt>
                <c:pt idx="2">
                  <c:v>0.181169757489301</c:v>
                </c:pt>
                <c:pt idx="3">
                  <c:v>0.22770919067215364</c:v>
                </c:pt>
                <c:pt idx="4">
                  <c:v>0.22794117647058823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'Child Protection Plans'!$AK$60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Plans'!$AW$60:$BA$60</c:f>
              <c:numCache>
                <c:formatCode>0.0%</c:formatCode>
                <c:ptCount val="5"/>
                <c:pt idx="0">
                  <c:v>0.1276595744680851</c:v>
                </c:pt>
                <c:pt idx="1">
                  <c:v>#N/A</c:v>
                </c:pt>
                <c:pt idx="2">
                  <c:v>0.41379310344827586</c:v>
                </c:pt>
                <c:pt idx="3">
                  <c:v>0.11235955056179775</c:v>
                </c:pt>
                <c:pt idx="4">
                  <c:v>0.13714285714285715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'Child Protection Plans'!$AK$61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Plans'!$AW$61:$BA$61</c:f>
              <c:numCache>
                <c:formatCode>0.0%</c:formatCode>
                <c:ptCount val="5"/>
                <c:pt idx="0">
                  <c:v>#N/A</c:v>
                </c:pt>
                <c:pt idx="1">
                  <c:v>0.30434782608695654</c:v>
                </c:pt>
                <c:pt idx="2">
                  <c:v>0.21100917431192662</c:v>
                </c:pt>
                <c:pt idx="3">
                  <c:v>0.16393442622950818</c:v>
                </c:pt>
                <c:pt idx="4">
                  <c:v>0.14912280701754385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'Child Protection Plans'!$AK$62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Plans'!$AW$62:$BA$62</c:f>
              <c:numCache>
                <c:formatCode>0.0%</c:formatCode>
                <c:ptCount val="5"/>
                <c:pt idx="0">
                  <c:v>0.14313854235062376</c:v>
                </c:pt>
                <c:pt idx="1">
                  <c:v>0.16199069505145919</c:v>
                </c:pt>
                <c:pt idx="2">
                  <c:v>0.18715018656716417</c:v>
                </c:pt>
                <c:pt idx="3">
                  <c:v>0.17057504078303426</c:v>
                </c:pt>
                <c:pt idx="4">
                  <c:v>0.20687890265124373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'Child Protection Plans'!$AK$63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Plans'!$AW$63:$BA$63</c:f>
              <c:numCache>
                <c:formatCode>0.0%</c:formatCode>
                <c:ptCount val="5"/>
                <c:pt idx="0">
                  <c:v>0.13775901765157328</c:v>
                </c:pt>
                <c:pt idx="1">
                  <c:v>0.14939255884586181</c:v>
                </c:pt>
                <c:pt idx="2">
                  <c:v>0.15807962529274006</c:v>
                </c:pt>
                <c:pt idx="3">
                  <c:v>0.16572898247870119</c:v>
                </c:pt>
                <c:pt idx="4">
                  <c:v>0.17927657558047702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'Child Protection Plans'!$AK$64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'Child Protection Plans'!$AW$39:$BA$39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Plans'!$AW$64:$BA$64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98624"/>
        <c:axId val="189108992"/>
      </c:lineChart>
      <c:catAx>
        <c:axId val="189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10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108992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986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1566325129860862"/>
          <c:h val="0.860241795356975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Distance from Expected Rate of </a:t>
            </a:r>
            <a:r>
              <a:rPr lang="en-GB" sz="1000" b="1" i="0" u="none" strike="noStrike" baseline="0">
                <a:effectLst/>
              </a:rPr>
              <a:t>Child Protection Plans</a:t>
            </a:r>
            <a:endParaRPr lang="en-GB"/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3493047411625"/>
          <c:y val="0.13754659323684476"/>
          <c:w val="0.6965077344055397"/>
          <c:h val="0.8048334442101862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'Child Protection Plans'!$R$7:$T$7</c:f>
              <c:strCache>
                <c:ptCount val="1"/>
                <c:pt idx="0">
                  <c:v>Distance from Expected 2016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'Child Protection Plans'!$X$76:$X$99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'Child Protection Plans'!$T$9:$T$32</c:f>
              <c:numCache>
                <c:formatCode>0.0</c:formatCode>
                <c:ptCount val="24"/>
                <c:pt idx="0">
                  <c:v>4.6163418439716253</c:v>
                </c:pt>
                <c:pt idx="1">
                  <c:v>32.705959999999997</c:v>
                </c:pt>
                <c:pt idx="2">
                  <c:v>2.7458677943615299</c:v>
                </c:pt>
                <c:pt idx="3">
                  <c:v>0.15137008498584237</c:v>
                </c:pt>
                <c:pt idx="4">
                  <c:v>14.11057752394467</c:v>
                </c:pt>
                <c:pt idx="5">
                  <c:v>38.515460237154159</c:v>
                </c:pt>
                <c:pt idx="6">
                  <c:v>-11.580245326876508</c:v>
                </c:pt>
                <c:pt idx="7">
                  <c:v>37.529210126582271</c:v>
                </c:pt>
                <c:pt idx="8">
                  <c:v>-31.413554402420573</c:v>
                </c:pt>
                <c:pt idx="9">
                  <c:v>3.2611430747531784</c:v>
                </c:pt>
                <c:pt idx="10">
                  <c:v>13.132948127853879</c:v>
                </c:pt>
                <c:pt idx="11">
                  <c:v>23.793529230769224</c:v>
                </c:pt>
                <c:pt idx="12">
                  <c:v>11.52914630541872</c:v>
                </c:pt>
                <c:pt idx="13">
                  <c:v>-14.527214358974355</c:v>
                </c:pt>
                <c:pt idx="14">
                  <c:v>16.765926829268295</c:v>
                </c:pt>
                <c:pt idx="15">
                  <c:v>-0.43348558502340495</c:v>
                </c:pt>
                <c:pt idx="16">
                  <c:v>5.8740685714285661</c:v>
                </c:pt>
                <c:pt idx="17">
                  <c:v>1.6187215873015859</c:v>
                </c:pt>
                <c:pt idx="18">
                  <c:v>5.0847264985994443</c:v>
                </c:pt>
                <c:pt idx="19">
                  <c:v>-13.694189014084511</c:v>
                </c:pt>
                <c:pt idx="20">
                  <c:v>9.6027862314540045</c:v>
                </c:pt>
                <c:pt idx="21">
                  <c:v>-14.31156654155496</c:v>
                </c:pt>
                <c:pt idx="22">
                  <c:v>2.2502639296149098</c:v>
                </c:pt>
                <c:pt idx="23">
                  <c:v>-2.4639961592144459</c:v>
                </c:pt>
              </c:numCache>
            </c:numRef>
          </c:val>
        </c:ser>
        <c:ser>
          <c:idx val="0"/>
          <c:order val="1"/>
          <c:tx>
            <c:strRef>
              <c:f>'Child Protection Plans'!$Z$4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'Child Protection Plans'!$X$76:$X$99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'Child Protection Plans'!$Z$76:$Z$99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3799936"/>
        <c:axId val="73805824"/>
      </c:barChart>
      <c:catAx>
        <c:axId val="73799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05824"/>
        <c:crossesAt val="0"/>
        <c:auto val="1"/>
        <c:lblAlgn val="ctr"/>
        <c:lblOffset val="100"/>
        <c:noMultiLvlLbl val="0"/>
      </c:catAx>
      <c:valAx>
        <c:axId val="73805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79993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749153150727955"/>
          <c:y val="7.2490772111310081E-2"/>
          <c:w val="0.66710972025932658"/>
          <c:h val="4.0892230421764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change in Number of </a:t>
            </a:r>
            <a:r>
              <a:rPr lang="en-GB" sz="1000" b="1" i="0" u="none" strike="noStrike" baseline="0">
                <a:effectLst/>
              </a:rPr>
              <a:t>Child Protection Plans </a:t>
            </a:r>
            <a:r>
              <a:rPr lang="en-GB"/>
              <a:t>2013-2016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83809159161659"/>
          <c:y val="0.13754659323684476"/>
          <c:w val="0.68840427716091512"/>
          <c:h val="0.80483344421018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'Child Protection Plans'!$I$7</c:f>
              <c:strCache>
                <c:ptCount val="1"/>
                <c:pt idx="0">
                  <c:v>% Change 2013-16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'Child Protection Plans'!$B$9:$B$32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'Child Protection Plans'!$I$9:$I$32</c:f>
              <c:numCache>
                <c:formatCode>0.0%</c:formatCode>
                <c:ptCount val="24"/>
                <c:pt idx="0">
                  <c:v>2.6785714285714284E-2</c:v>
                </c:pt>
                <c:pt idx="1">
                  <c:v>0.4050179211469534</c:v>
                </c:pt>
                <c:pt idx="2">
                  <c:v>1.3894736842105264</c:v>
                </c:pt>
                <c:pt idx="3">
                  <c:v>-0.16483516483516483</c:v>
                </c:pt>
                <c:pt idx="4">
                  <c:v>0.58525852585258531</c:v>
                </c:pt>
                <c:pt idx="5">
                  <c:v>1.1188118811881189</c:v>
                </c:pt>
                <c:pt idx="6">
                  <c:v>5.0050050050050053E-2</c:v>
                </c:pt>
                <c:pt idx="7">
                  <c:v>1.6950000000000001</c:v>
                </c:pt>
                <c:pt idx="8">
                  <c:v>1.3</c:v>
                </c:pt>
                <c:pt idx="9">
                  <c:v>0.32790697674418606</c:v>
                </c:pt>
                <c:pt idx="10">
                  <c:v>0.50273224043715847</c:v>
                </c:pt>
                <c:pt idx="11">
                  <c:v>0.60509554140127386</c:v>
                </c:pt>
                <c:pt idx="12">
                  <c:v>0.56462585034013602</c:v>
                </c:pt>
                <c:pt idx="13">
                  <c:v>-9.6774193548387094E-2</c:v>
                </c:pt>
                <c:pt idx="14">
                  <c:v>0.43534482758620691</c:v>
                </c:pt>
                <c:pt idx="15">
                  <c:v>-1.0112359550561797E-2</c:v>
                </c:pt>
                <c:pt idx="16">
                  <c:v>0.61904761904761907</c:v>
                </c:pt>
                <c:pt idx="17">
                  <c:v>-0.26136363636363635</c:v>
                </c:pt>
                <c:pt idx="18">
                  <c:v>0.76829268292682928</c:v>
                </c:pt>
                <c:pt idx="19">
                  <c:v>0.10026385224274406</c:v>
                </c:pt>
                <c:pt idx="20">
                  <c:v>1.1323529411764706</c:v>
                </c:pt>
                <c:pt idx="21">
                  <c:v>0</c:v>
                </c:pt>
                <c:pt idx="22">
                  <c:v>0.34231985355300382</c:v>
                </c:pt>
                <c:pt idx="23">
                  <c:v>0.16728538283062644</c:v>
                </c:pt>
              </c:numCache>
            </c:numRef>
          </c:val>
        </c:ser>
        <c:ser>
          <c:idx val="1"/>
          <c:order val="1"/>
          <c:tx>
            <c:strRef>
              <c:f>'Child Protection Plans'!$Z$4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'Child Protection Plans'!$B$9:$B$32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'Child Protection Plans'!$Y$76:$Y$99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3835264"/>
        <c:axId val="73836800"/>
      </c:barChart>
      <c:catAx>
        <c:axId val="73835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6800"/>
        <c:crosses val="autoZero"/>
        <c:auto val="1"/>
        <c:lblAlgn val="ctr"/>
        <c:lblOffset val="100"/>
        <c:noMultiLvlLbl val="0"/>
      </c:catAx>
      <c:valAx>
        <c:axId val="73836800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526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031989591044707"/>
          <c:y val="7.8066985350641618E-2"/>
          <c:w val="0.69938219261053902"/>
          <c:h val="4.089223042176466E-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Distance from Expected Rate of Referrals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3493047411625"/>
          <c:y val="0.14456968341920223"/>
          <c:w val="0.6965077344055397"/>
          <c:h val="0.797810343151550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Referrals!$R$7</c:f>
              <c:strCache>
                <c:ptCount val="1"/>
                <c:pt idx="0">
                  <c:v>Distance from Expected 2016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Referrals!$B$9:$B$32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Referrals!$T$9:$T$32</c:f>
              <c:numCache>
                <c:formatCode>0.0</c:formatCode>
                <c:ptCount val="24"/>
                <c:pt idx="0">
                  <c:v>-3.3922326241134328</c:v>
                </c:pt>
                <c:pt idx="1">
                  <c:v>137.98778500000003</c:v>
                </c:pt>
                <c:pt idx="2">
                  <c:v>121.06155038142623</c:v>
                </c:pt>
                <c:pt idx="3">
                  <c:v>-221.20051716713886</c:v>
                </c:pt>
                <c:pt idx="4">
                  <c:v>117.60591409719768</c:v>
                </c:pt>
                <c:pt idx="5">
                  <c:v>394.52085470355735</c:v>
                </c:pt>
                <c:pt idx="6">
                  <c:v>-62.379193026634312</c:v>
                </c:pt>
                <c:pt idx="7">
                  <c:v>-31.004207594936702</c:v>
                </c:pt>
                <c:pt idx="8">
                  <c:v>-124.63881869894095</c:v>
                </c:pt>
                <c:pt idx="9">
                  <c:v>2.4259269957687479</c:v>
                </c:pt>
                <c:pt idx="10">
                  <c:v>-102.00035872146123</c:v>
                </c:pt>
                <c:pt idx="11">
                  <c:v>301.16935560439549</c:v>
                </c:pt>
                <c:pt idx="12">
                  <c:v>141.47263152709365</c:v>
                </c:pt>
                <c:pt idx="13">
                  <c:v>-121.68118652014653</c:v>
                </c:pt>
                <c:pt idx="14">
                  <c:v>246.10536585365855</c:v>
                </c:pt>
                <c:pt idx="15">
                  <c:v>3.9687988143525672</c:v>
                </c:pt>
                <c:pt idx="16">
                  <c:v>173.48539918367351</c:v>
                </c:pt>
                <c:pt idx="17">
                  <c:v>206.37820888888882</c:v>
                </c:pt>
                <c:pt idx="18">
                  <c:v>-78.846978823529412</c:v>
                </c:pt>
                <c:pt idx="19">
                  <c:v>-5.2265913615023578</c:v>
                </c:pt>
                <c:pt idx="20">
                  <c:v>-112.62978587537094</c:v>
                </c:pt>
                <c:pt idx="21">
                  <c:v>-126.10548182305632</c:v>
                </c:pt>
                <c:pt idx="22">
                  <c:v>12.584152192645831</c:v>
                </c:pt>
                <c:pt idx="23">
                  <c:v>-13.167483280320084</c:v>
                </c:pt>
              </c:numCache>
            </c:numRef>
          </c:val>
        </c:ser>
        <c:ser>
          <c:idx val="0"/>
          <c:order val="1"/>
          <c:tx>
            <c:strRef>
              <c:f>Referrals!$Z$4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Referrals!$Z$76:$Z$99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5962368"/>
        <c:axId val="175964160"/>
      </c:barChart>
      <c:catAx>
        <c:axId val="175962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964160"/>
        <c:crossesAt val="0"/>
        <c:auto val="1"/>
        <c:lblAlgn val="ctr"/>
        <c:lblOffset val="100"/>
        <c:noMultiLvlLbl val="0"/>
      </c:catAx>
      <c:valAx>
        <c:axId val="1759641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9623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749153150727955"/>
          <c:y val="7.2490772111310081E-2"/>
          <c:w val="0.73798291412277583"/>
          <c:h val="3.054648261559897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</a:t>
            </a:r>
            <a:r>
              <a:rPr lang="en-GB" baseline="0"/>
              <a:t> Ceased CPP 2yrs+ </a:t>
            </a:r>
            <a:r>
              <a:rPr lang="en-GB"/>
              <a:t>(Selected LA</a:t>
            </a:r>
            <a:r>
              <a:rPr lang="en-GB" baseline="0"/>
              <a:t> vs. SE &amp; National)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606153846153846"/>
          <c:y val="3.86163268053031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66564984461691E-2"/>
          <c:y val="0.21047931508561429"/>
          <c:w val="0.64607416380644722"/>
          <c:h val="0.62582114735658045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'Child Protection Plans'!$Z$4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numRef>
              <c:f>'Child Protection Plans'!$K$8:$O$8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Plans'!$AR$64:$AV$64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'Child Protection Plans'!$B$167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'Child Protection Plans'!$K$8:$O$8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Plans'!$D$132:$H$132</c:f>
              <c:numCache>
                <c:formatCode>0%</c:formatCode>
                <c:ptCount val="5"/>
                <c:pt idx="0">
                  <c:v>6.030150753768844E-2</c:v>
                </c:pt>
                <c:pt idx="1">
                  <c:v>5.4990376684080286E-2</c:v>
                </c:pt>
                <c:pt idx="2">
                  <c:v>5.4429174037283985E-2</c:v>
                </c:pt>
                <c:pt idx="3">
                  <c:v>4.2903917805125889E-2</c:v>
                </c:pt>
                <c:pt idx="4">
                  <c:v>4.5633685957270277E-2</c:v>
                </c:pt>
              </c:numCache>
            </c:numRef>
          </c:val>
        </c:ser>
        <c:ser>
          <c:idx val="0"/>
          <c:order val="2"/>
          <c:tx>
            <c:strRef>
              <c:f>'Child Protection Plans'!$B$168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'Child Protection Plans'!$D$133:$H$133</c:f>
              <c:numCache>
                <c:formatCode>0%</c:formatCode>
                <c:ptCount val="5"/>
                <c:pt idx="0">
                  <c:v>5.5781522370714702E-2</c:v>
                </c:pt>
                <c:pt idx="1">
                  <c:v>5.1611665387567153E-2</c:v>
                </c:pt>
                <c:pt idx="2">
                  <c:v>4.5053328429569696E-2</c:v>
                </c:pt>
                <c:pt idx="3">
                  <c:v>3.7251655629139076E-2</c:v>
                </c:pt>
                <c:pt idx="4">
                  <c:v>3.8406374501992031E-2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4141696"/>
        <c:axId val="184143232"/>
      </c:barChart>
      <c:catAx>
        <c:axId val="1841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143232"/>
        <c:crosses val="autoZero"/>
        <c:auto val="1"/>
        <c:lblAlgn val="ctr"/>
        <c:lblOffset val="100"/>
        <c:noMultiLvlLbl val="0"/>
      </c:catAx>
      <c:valAx>
        <c:axId val="184143232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141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65138973012991"/>
          <c:y val="0.21128233970753657"/>
          <c:w val="0.24434861026987012"/>
          <c:h val="0.643440819897512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Children subject to a CP Plan for 2 Years or more (CP Plans ceasing in Year ending 31st March)</a:t>
            </a:r>
          </a:p>
        </c:rich>
      </c:tx>
      <c:layout>
        <c:manualLayout>
          <c:xMode val="edge"/>
          <c:yMode val="edge"/>
          <c:x val="0.11860373868745022"/>
          <c:y val="6.121479921711189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3549410974790952E-2"/>
          <c:w val="0.57508230927201043"/>
          <c:h val="0.85910956479277301"/>
        </c:manualLayout>
      </c:layout>
      <c:lineChart>
        <c:grouping val="standard"/>
        <c:varyColors val="0"/>
        <c:ser>
          <c:idx val="0"/>
          <c:order val="0"/>
          <c:tx>
            <c:strRef>
              <c:f>'Child Protection Plans'!$AK$40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Plans'!$AR$40:$AV$40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8.5271317829457363E-2</c:v>
                </c:pt>
                <c:pt idx="3">
                  <c:v>5.3846153846153849E-2</c:v>
                </c:pt>
                <c:pt idx="4">
                  <c:v>0.12162162162162163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'Child Protection Plans'!$AK$41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Plans'!$AR$41:$AV$41</c:f>
              <c:numCache>
                <c:formatCode>0.0%</c:formatCode>
                <c:ptCount val="5"/>
                <c:pt idx="0">
                  <c:v>5.2734375E-2</c:v>
                </c:pt>
                <c:pt idx="1">
                  <c:v>4.7353760445682451E-2</c:v>
                </c:pt>
                <c:pt idx="2">
                  <c:v>5.232558139534884E-2</c:v>
                </c:pt>
                <c:pt idx="3">
                  <c:v>2.865329512893983E-2</c:v>
                </c:pt>
                <c:pt idx="4">
                  <c:v>7.6704545454545456E-2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'Child Protection Plans'!$AK$42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Plans'!$AR$42:$AV$42</c:f>
              <c:numCache>
                <c:formatCode>0.0%</c:formatCode>
                <c:ptCount val="5"/>
                <c:pt idx="0">
                  <c:v>5.5350553505535055E-2</c:v>
                </c:pt>
                <c:pt idx="1">
                  <c:v>6.070287539936102E-2</c:v>
                </c:pt>
                <c:pt idx="2">
                  <c:v>9.166666666666666E-2</c:v>
                </c:pt>
                <c:pt idx="3">
                  <c:v>2.8248587570621469E-2</c:v>
                </c:pt>
                <c:pt idx="4">
                  <c:v>3.5490605427974949E-2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'Child Protection Plans'!$AK$43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Plans'!$AR$43:$AV$43</c:f>
              <c:numCache>
                <c:formatCode>0.0%</c:formatCode>
                <c:ptCount val="5"/>
                <c:pt idx="0">
                  <c:v>6.6759388038942977E-2</c:v>
                </c:pt>
                <c:pt idx="1">
                  <c:v>8.4720121028744322E-2</c:v>
                </c:pt>
                <c:pt idx="2">
                  <c:v>0.10039370078740158</c:v>
                </c:pt>
                <c:pt idx="3">
                  <c:v>0.10641399416909621</c:v>
                </c:pt>
                <c:pt idx="4">
                  <c:v>7.4626865671641784E-2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'Child Protection Plans'!$AK$44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Plans'!$AR$44:$AV$44</c:f>
              <c:numCache>
                <c:formatCode>0.0%</c:formatCode>
                <c:ptCount val="5"/>
                <c:pt idx="0">
                  <c:v>5.6460369163952223E-2</c:v>
                </c:pt>
                <c:pt idx="1">
                  <c:v>5.2376333656644035E-2</c:v>
                </c:pt>
                <c:pt idx="2">
                  <c:v>3.1662269129287601E-2</c:v>
                </c:pt>
                <c:pt idx="3">
                  <c:v>2.7112232030264818E-2</c:v>
                </c:pt>
                <c:pt idx="4">
                  <c:v>4.1009463722397478E-2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'Child Protection Plans'!$AK$45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Plans'!$AR$45:$AV$45</c:f>
              <c:numCache>
                <c:formatCode>0.0%</c:formatCode>
                <c:ptCount val="5"/>
                <c:pt idx="0">
                  <c:v>0.16176470588235295</c:v>
                </c:pt>
                <c:pt idx="1">
                  <c:v>#N/A</c:v>
                </c:pt>
                <c:pt idx="2">
                  <c:v>#N/A</c:v>
                </c:pt>
                <c:pt idx="3">
                  <c:v>3.608247422680412E-2</c:v>
                </c:pt>
                <c:pt idx="4">
                  <c:v>4.5180722891566265E-2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'Child Protection Plans'!$AK$46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Plans'!$AR$46:$AV$46</c:f>
              <c:numCache>
                <c:formatCode>0.0%</c:formatCode>
                <c:ptCount val="5"/>
                <c:pt idx="0">
                  <c:v>8.1203007518796999E-2</c:v>
                </c:pt>
                <c:pt idx="1">
                  <c:v>8.0204778156996587E-2</c:v>
                </c:pt>
                <c:pt idx="2">
                  <c:v>4.9050632911392403E-2</c:v>
                </c:pt>
                <c:pt idx="3">
                  <c:v>2.176696542893726E-2</c:v>
                </c:pt>
                <c:pt idx="4">
                  <c:v>2.911978821972204E-2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'Child Protection Plans'!$AK$47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Plans'!$AR$47:$AV$47</c:f>
              <c:numCache>
                <c:formatCode>0.0%</c:formatCode>
                <c:ptCount val="5"/>
                <c:pt idx="0">
                  <c:v>6.4748201438848921E-2</c:v>
                </c:pt>
                <c:pt idx="1">
                  <c:v>7.0028011204481794E-2</c:v>
                </c:pt>
                <c:pt idx="2">
                  <c:v>8.6580086580086577E-2</c:v>
                </c:pt>
                <c:pt idx="3">
                  <c:v>5.2132701421800945E-2</c:v>
                </c:pt>
                <c:pt idx="4">
                  <c:v>4.4715447154471545E-2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'Child Protection Plans'!$AK$48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Plans'!$AR$48:$AV$48</c:f>
              <c:numCache>
                <c:formatCode>0.0%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1.4925373134328358E-9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'Child Protection Plans'!$AK$49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Plans'!$AR$49:$AV$49</c:f>
              <c:numCache>
                <c:formatCode>0.0%</c:formatCode>
                <c:ptCount val="5"/>
                <c:pt idx="0">
                  <c:v>3.8288288288288286E-2</c:v>
                </c:pt>
                <c:pt idx="1">
                  <c:v>6.3157894736842107E-2</c:v>
                </c:pt>
                <c:pt idx="2">
                  <c:v>9.3439363817097415E-2</c:v>
                </c:pt>
                <c:pt idx="3">
                  <c:v>6.32688927943761E-2</c:v>
                </c:pt>
                <c:pt idx="4">
                  <c:v>4.9645390070921988E-2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'Child Protection Plans'!$AK$50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Plans'!$AR$50:$AV$50</c:f>
              <c:numCache>
                <c:formatCode>0.0%</c:formatCode>
                <c:ptCount val="5"/>
                <c:pt idx="0">
                  <c:v>5.181347150259067E-2</c:v>
                </c:pt>
                <c:pt idx="1">
                  <c:v>4.4198895027624308E-2</c:v>
                </c:pt>
                <c:pt idx="2">
                  <c:v>0.1099476439790576</c:v>
                </c:pt>
                <c:pt idx="3">
                  <c:v>8.984375E-2</c:v>
                </c:pt>
                <c:pt idx="4">
                  <c:v>#N/A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'Child Protection Plans'!$AK$51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Plans'!$AR$51:$AV$51</c:f>
              <c:numCache>
                <c:formatCode>0.0%</c:formatCode>
                <c:ptCount val="5"/>
                <c:pt idx="0">
                  <c:v>8.247422680412371E-2</c:v>
                </c:pt>
                <c:pt idx="1">
                  <c:v>8.8669950738916259E-2</c:v>
                </c:pt>
                <c:pt idx="2">
                  <c:v>8.45771144278607E-2</c:v>
                </c:pt>
                <c:pt idx="3">
                  <c:v>6.9306930693069313E-2</c:v>
                </c:pt>
                <c:pt idx="4">
                  <c:v>3.1358885017421602E-2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'Child Protection Plans'!$AK$52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Plans'!$AR$52:$AV$52</c:f>
              <c:numCache>
                <c:formatCode>0.0%</c:formatCode>
                <c:ptCount val="5"/>
                <c:pt idx="0">
                  <c:v>3.8216560509554139E-2</c:v>
                </c:pt>
                <c:pt idx="1">
                  <c:v>3.3057851239669422E-2</c:v>
                </c:pt>
                <c:pt idx="2">
                  <c:v>5.4054054054054057E-2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'Child Protection Plans'!$AK$53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Plans'!$AR$53:$AV$53</c:f>
              <c:numCache>
                <c:formatCode>0.0%</c:formatCode>
                <c:ptCount val="5"/>
                <c:pt idx="0">
                  <c:v>5.8974358974358973E-2</c:v>
                </c:pt>
                <c:pt idx="1">
                  <c:v>1.3986013986013986E-2</c:v>
                </c:pt>
                <c:pt idx="2">
                  <c:v>1.804123711340206E-2</c:v>
                </c:pt>
                <c:pt idx="3">
                  <c:v>3.3268101761252444E-2</c:v>
                </c:pt>
                <c:pt idx="4">
                  <c:v>4.7473200612557429E-2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'Child Protection Plans'!$AK$54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Plans'!$AR$54:$AV$54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1.6260162601626018E-2</c:v>
                </c:pt>
                <c:pt idx="3">
                  <c:v>0</c:v>
                </c:pt>
                <c:pt idx="4">
                  <c:v>1.0849909584086799E-2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'Child Protection Plans'!$AK$55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Plans'!$AR$55:$AV$55</c:f>
              <c:numCache>
                <c:formatCode>0.0%</c:formatCode>
                <c:ptCount val="5"/>
                <c:pt idx="0">
                  <c:v>6.67574931880109E-2</c:v>
                </c:pt>
                <c:pt idx="1">
                  <c:v>4.2997542997542999E-2</c:v>
                </c:pt>
                <c:pt idx="2">
                  <c:v>6.7669172932330823E-2</c:v>
                </c:pt>
                <c:pt idx="3">
                  <c:v>6.5261044176706834E-2</c:v>
                </c:pt>
                <c:pt idx="4">
                  <c:v>9.8654708520179366E-2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'Child Protection Plans'!$AK$56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/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Plans'!$AR$56:$AV$56</c:f>
              <c:numCache>
                <c:formatCode>0.0%</c:formatCode>
                <c:ptCount val="5"/>
                <c:pt idx="0">
                  <c:v>5.5045871559633031E-2</c:v>
                </c:pt>
                <c:pt idx="1">
                  <c:v>5.3333333333333337E-2</c:v>
                </c:pt>
                <c:pt idx="2">
                  <c:v>5.4298642533936653E-2</c:v>
                </c:pt>
                <c:pt idx="3">
                  <c:v>#N/A</c:v>
                </c:pt>
                <c:pt idx="4">
                  <c:v>3.125E-2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'Child Protection Plans'!$AK$57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Plans'!$AR$57:$AV$57</c:f>
              <c:numCache>
                <c:formatCode>0.0%</c:formatCode>
                <c:ptCount val="5"/>
                <c:pt idx="0">
                  <c:v>5.4298642533936653E-2</c:v>
                </c:pt>
                <c:pt idx="1">
                  <c:v>5.2147239263803678E-2</c:v>
                </c:pt>
                <c:pt idx="2">
                  <c:v>6.1320754716981132E-2</c:v>
                </c:pt>
                <c:pt idx="3">
                  <c:v>2.7777777777777776E-2</c:v>
                </c:pt>
                <c:pt idx="4">
                  <c:v>#N/A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'Child Protection Plans'!$AK$58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Plans'!$AR$58:$AV$58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1.9047619047619049E-2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'Child Protection Plans'!$AK$59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Plans'!$AR$59:$AV$59</c:f>
              <c:numCache>
                <c:formatCode>0.0%</c:formatCode>
                <c:ptCount val="5"/>
                <c:pt idx="0">
                  <c:v>4.7619047619047616E-2</c:v>
                </c:pt>
                <c:pt idx="1">
                  <c:v>2.4137931034482758E-2</c:v>
                </c:pt>
                <c:pt idx="2">
                  <c:v>2.0618556701030927E-2</c:v>
                </c:pt>
                <c:pt idx="3">
                  <c:v>2.309782608695652E-2</c:v>
                </c:pt>
                <c:pt idx="4">
                  <c:v>3.5294117647058823E-2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'Child Protection Plans'!$AK$60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Plans'!$AR$60:$AV$60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3.0303030303030304E-2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'Child Protection Plans'!$AK$61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Plans'!$AR$61:$AV$61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3.7499999999999999E-2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'Child Protection Plans'!$AK$62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Plans'!$AR$62:$AV$62</c:f>
              <c:numCache>
                <c:formatCode>0.0%</c:formatCode>
                <c:ptCount val="5"/>
                <c:pt idx="0">
                  <c:v>6.030150753768844E-2</c:v>
                </c:pt>
                <c:pt idx="1">
                  <c:v>5.4990376684080286E-2</c:v>
                </c:pt>
                <c:pt idx="2">
                  <c:v>5.4429174037283985E-2</c:v>
                </c:pt>
                <c:pt idx="3">
                  <c:v>4.2903917805125889E-2</c:v>
                </c:pt>
                <c:pt idx="4">
                  <c:v>4.5633685957270277E-2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'Child Protection Plans'!$AK$63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Plans'!$AR$63:$AV$63</c:f>
              <c:numCache>
                <c:formatCode>0.0%</c:formatCode>
                <c:ptCount val="5"/>
                <c:pt idx="0">
                  <c:v>5.5781522370714702E-2</c:v>
                </c:pt>
                <c:pt idx="1">
                  <c:v>5.1611665387567153E-2</c:v>
                </c:pt>
                <c:pt idx="2">
                  <c:v>4.5053328429569696E-2</c:v>
                </c:pt>
                <c:pt idx="3">
                  <c:v>3.7251655629139076E-2</c:v>
                </c:pt>
                <c:pt idx="4">
                  <c:v>3.8406374501992031E-2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'Child Protection Plans'!$AK$64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'Child Protection Plans'!$AR$39:$AV$39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Plans'!$AR$64:$AV$64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03712"/>
        <c:axId val="73614080"/>
      </c:lineChart>
      <c:catAx>
        <c:axId val="736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1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614080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03712"/>
        <c:crosses val="autoZero"/>
        <c:crossBetween val="between"/>
      </c:valAx>
      <c:spPr>
        <a:solidFill>
          <a:sysClr val="window" lastClr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1566325129860862"/>
          <c:h val="0.860241795356975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CPP Reviews in Timescales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(Selected LA</a:t>
            </a:r>
            <a:r>
              <a:rPr lang="en-GB" baseline="0"/>
              <a:t> vs. SE &amp; National)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0505982905982906"/>
          <c:y val="3.86139232595925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66564984461691E-2"/>
          <c:y val="0.21047931508561429"/>
          <c:w val="0.64607416380644722"/>
          <c:h val="0.62582114735658045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'Child Protection Plans'!$Z$4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numRef>
              <c:f>'Child Protection Plans'!$K$8:$O$8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Plans'!$BB$64:$BF$64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'Child Protection Plans'!$B$167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'Child Protection Plans'!$K$8:$O$8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Plans'!$D$202:$H$202</c:f>
              <c:numCache>
                <c:formatCode>0%</c:formatCode>
                <c:ptCount val="5"/>
                <c:pt idx="0">
                  <c:v>0.95652173913043481</c:v>
                </c:pt>
                <c:pt idx="1">
                  <c:v>0.97132284921369105</c:v>
                </c:pt>
                <c:pt idx="2">
                  <c:v>0.94429599177800616</c:v>
                </c:pt>
                <c:pt idx="3">
                  <c:v>0.92304900181488203</c:v>
                </c:pt>
                <c:pt idx="4">
                  <c:v>0.93909171861086371</c:v>
                </c:pt>
              </c:numCache>
            </c:numRef>
          </c:val>
        </c:ser>
        <c:ser>
          <c:idx val="0"/>
          <c:order val="2"/>
          <c:tx>
            <c:strRef>
              <c:f>'Child Protection Plans'!$B$168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'Child Protection Plans'!$D$203:$H$203</c:f>
              <c:numCache>
                <c:formatCode>0%</c:formatCode>
                <c:ptCount val="5"/>
                <c:pt idx="0">
                  <c:v>0.9673202614379085</c:v>
                </c:pt>
                <c:pt idx="1">
                  <c:v>0.96116504854368934</c:v>
                </c:pt>
                <c:pt idx="2">
                  <c:v>0.94561933534743203</c:v>
                </c:pt>
                <c:pt idx="3">
                  <c:v>0.94219653179190754</c:v>
                </c:pt>
                <c:pt idx="4">
                  <c:v>0.93697600462561437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660288"/>
        <c:axId val="73661824"/>
      </c:barChart>
      <c:catAx>
        <c:axId val="736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61824"/>
        <c:crosses val="autoZero"/>
        <c:auto val="1"/>
        <c:lblAlgn val="ctr"/>
        <c:lblOffset val="100"/>
        <c:noMultiLvlLbl val="0"/>
      </c:catAx>
      <c:valAx>
        <c:axId val="7366182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602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65138973012991"/>
          <c:y val="0.21128233970753657"/>
          <c:w val="0.24434861026987012"/>
          <c:h val="0.643440819897512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Children subject to a CP Plan at 31st March with Reviews in Timescales</a:t>
            </a:r>
          </a:p>
        </c:rich>
      </c:tx>
      <c:layout>
        <c:manualLayout>
          <c:xMode val="edge"/>
          <c:yMode val="edge"/>
          <c:x val="0.10231045966504695"/>
          <c:y val="8.211357376867898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3549410974790952E-2"/>
          <c:w val="0.57508230927201043"/>
          <c:h val="0.85910956479277301"/>
        </c:manualLayout>
      </c:layout>
      <c:lineChart>
        <c:grouping val="standard"/>
        <c:varyColors val="0"/>
        <c:ser>
          <c:idx val="0"/>
          <c:order val="0"/>
          <c:tx>
            <c:strRef>
              <c:f>'Child Protection Plans'!$AK$40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Plans'!$BB$40:$BF$40</c:f>
              <c:numCache>
                <c:formatCode>0.0%</c:formatCode>
                <c:ptCount val="5"/>
                <c:pt idx="0">
                  <c:v>#N/A</c:v>
                </c:pt>
                <c:pt idx="1">
                  <c:v>0.95</c:v>
                </c:pt>
                <c:pt idx="2">
                  <c:v>1</c:v>
                </c:pt>
                <c:pt idx="3">
                  <c:v>1</c:v>
                </c:pt>
                <c:pt idx="4">
                  <c:v>0.98484848484848486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'Child Protection Plans'!$AK$41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Plans'!$BB$41:$BF$41</c:f>
              <c:numCache>
                <c:formatCode>0.0%</c:formatCode>
                <c:ptCount val="5"/>
                <c:pt idx="0">
                  <c:v>1</c:v>
                </c:pt>
                <c:pt idx="1">
                  <c:v>0.99435028248587576</c:v>
                </c:pt>
                <c:pt idx="2">
                  <c:v>0.99543378995433784</c:v>
                </c:pt>
                <c:pt idx="3">
                  <c:v>1</c:v>
                </c:pt>
                <c:pt idx="4">
                  <c:v>0.98006644518272423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'Child Protection Plans'!$AK$42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Plans'!$BB$42:$BF$42</c:f>
              <c:numCache>
                <c:formatCode>0.0%</c:formatCode>
                <c:ptCount val="5"/>
                <c:pt idx="0">
                  <c:v>0.72388059701492535</c:v>
                </c:pt>
                <c:pt idx="1">
                  <c:v>0.89928057553956831</c:v>
                </c:pt>
                <c:pt idx="2">
                  <c:v>0.79374999999999996</c:v>
                </c:pt>
                <c:pt idx="3">
                  <c:v>0.78801843317972353</c:v>
                </c:pt>
                <c:pt idx="4">
                  <c:v>0.9285714285714286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'Child Protection Plans'!$AK$43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Plans'!$BB$43:$BF$43</c:f>
              <c:numCache>
                <c:formatCode>0.0%</c:formatCode>
                <c:ptCount val="5"/>
                <c:pt idx="0">
                  <c:v>0.97137014314928427</c:v>
                </c:pt>
                <c:pt idx="1">
                  <c:v>0.98345153664302598</c:v>
                </c:pt>
                <c:pt idx="2">
                  <c:v>0.99564270152505452</c:v>
                </c:pt>
                <c:pt idx="3">
                  <c:v>0.99212598425196852</c:v>
                </c:pt>
                <c:pt idx="4">
                  <c:v>0.97667638483965014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'Child Protection Plans'!$AK$44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Plans'!$BB$44:$BF$44</c:f>
              <c:numCache>
                <c:formatCode>0.0%</c:formatCode>
                <c:ptCount val="5"/>
                <c:pt idx="0">
                  <c:v>0.94525547445255476</c:v>
                </c:pt>
                <c:pt idx="1">
                  <c:v>0.94923076923076921</c:v>
                </c:pt>
                <c:pt idx="2">
                  <c:v>0.86363636363636365</c:v>
                </c:pt>
                <c:pt idx="3">
                  <c:v>0.8628691983122363</c:v>
                </c:pt>
                <c:pt idx="4">
                  <c:v>0.88361683079677711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'Child Protection Plans'!$AK$45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Plans'!$BB$45:$BF$45</c:f>
              <c:numCache>
                <c:formatCode>0.0%</c:formatCode>
                <c:ptCount val="5"/>
                <c:pt idx="0">
                  <c:v>#N/A</c:v>
                </c:pt>
                <c:pt idx="1">
                  <c:v>0.92592592592592593</c:v>
                </c:pt>
                <c:pt idx="2">
                  <c:v>0.97029702970297027</c:v>
                </c:pt>
                <c:pt idx="3">
                  <c:v>0.88775510204081631</c:v>
                </c:pt>
                <c:pt idx="4">
                  <c:v>0.97241379310344822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'Child Protection Plans'!$AK$46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Plans'!$BB$46:$BF$46</c:f>
              <c:numCache>
                <c:formatCode>0.0%</c:formatCode>
                <c:ptCount val="5"/>
                <c:pt idx="0">
                  <c:v>0.98455598455598459</c:v>
                </c:pt>
                <c:pt idx="1">
                  <c:v>0.98391812865497075</c:v>
                </c:pt>
                <c:pt idx="2">
                  <c:v>0.95764705882352941</c:v>
                </c:pt>
                <c:pt idx="3">
                  <c:v>0.99395405078597343</c:v>
                </c:pt>
                <c:pt idx="4">
                  <c:v>1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'Child Protection Plans'!$AK$47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Plans'!$BB$47:$BF$47</c:f>
              <c:numCache>
                <c:formatCode>0.0%</c:formatCode>
                <c:ptCount val="5"/>
                <c:pt idx="0">
                  <c:v>0.95970695970695974</c:v>
                </c:pt>
                <c:pt idx="1">
                  <c:v>0.97727272727272729</c:v>
                </c:pt>
                <c:pt idx="2">
                  <c:v>0.97424892703862664</c:v>
                </c:pt>
                <c:pt idx="3">
                  <c:v>0.96296296296296291</c:v>
                </c:pt>
                <c:pt idx="4">
                  <c:v>0.98987341772151893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'Child Protection Plans'!$AK$48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Plans'!$BB$48:$BF$48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0.95652173913043481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'Child Protection Plans'!$AK$49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Plans'!$BB$49:$BF$49</c:f>
              <c:numCache>
                <c:formatCode>0.0%</c:formatCode>
                <c:ptCount val="5"/>
                <c:pt idx="0">
                  <c:v>#N/A</c:v>
                </c:pt>
                <c:pt idx="1">
                  <c:v>0.95705521472392641</c:v>
                </c:pt>
                <c:pt idx="2">
                  <c:v>0.96927374301675973</c:v>
                </c:pt>
                <c:pt idx="3">
                  <c:v>0.95454545454545459</c:v>
                </c:pt>
                <c:pt idx="4">
                  <c:v>0.95674300254452926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'Child Protection Plans'!$AK$50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Plans'!$BB$50:$BF$50</c:f>
              <c:numCache>
                <c:formatCode>0.0%</c:formatCode>
                <c:ptCount val="5"/>
                <c:pt idx="0">
                  <c:v>1</c:v>
                </c:pt>
                <c:pt idx="1">
                  <c:v>0.9609375</c:v>
                </c:pt>
                <c:pt idx="2">
                  <c:v>1</c:v>
                </c:pt>
                <c:pt idx="3">
                  <c:v>0.99397590361445787</c:v>
                </c:pt>
                <c:pt idx="4">
                  <c:v>0.93577981651376152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'Child Protection Plans'!$AK$51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Plans'!$BB$51:$BF$51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0.97478991596638653</c:v>
                </c:pt>
                <c:pt idx="3">
                  <c:v>0.9850746268656716</c:v>
                </c:pt>
                <c:pt idx="4">
                  <c:v>0.78523489932885904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'Child Protection Plans'!$AK$52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Plans'!$BB$52:$BF$52</c:f>
              <c:numCache>
                <c:formatCode>0.0%</c:formatCode>
                <c:ptCount val="5"/>
                <c:pt idx="0">
                  <c:v>0.94078947368421051</c:v>
                </c:pt>
                <c:pt idx="1">
                  <c:v>1</c:v>
                </c:pt>
                <c:pt idx="2">
                  <c:v>0.87012987012987009</c:v>
                </c:pt>
                <c:pt idx="3">
                  <c:v>0.81333333333333335</c:v>
                </c:pt>
                <c:pt idx="4">
                  <c:v>0.96062992125984248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'Child Protection Plans'!$AK$53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Plans'!$BB$53:$BF$53</c:f>
              <c:numCache>
                <c:formatCode>0.0%</c:formatCode>
                <c:ptCount val="5"/>
                <c:pt idx="0">
                  <c:v>#N/A</c:v>
                </c:pt>
                <c:pt idx="1">
                  <c:v>0.98453608247422686</c:v>
                </c:pt>
                <c:pt idx="2">
                  <c:v>1</c:v>
                </c:pt>
                <c:pt idx="3">
                  <c:v>1</c:v>
                </c:pt>
                <c:pt idx="4">
                  <c:v>0.9732620320855615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'Child Protection Plans'!$AK$54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Plans'!$BB$54:$BF$54</c:f>
              <c:numCache>
                <c:formatCode>0.0%</c:formatCode>
                <c:ptCount val="5"/>
                <c:pt idx="0">
                  <c:v>0.89080459770114939</c:v>
                </c:pt>
                <c:pt idx="1">
                  <c:v>0.99371069182389937</c:v>
                </c:pt>
                <c:pt idx="2">
                  <c:v>#N/A</c:v>
                </c:pt>
                <c:pt idx="3">
                  <c:v>0.73300970873786409</c:v>
                </c:pt>
                <c:pt idx="4">
                  <c:v>0.72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'Child Protection Plans'!$AK$55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Plans'!$BB$55:$BF$55</c:f>
              <c:numCache>
                <c:formatCode>0.0%</c:formatCode>
                <c:ptCount val="5"/>
                <c:pt idx="0">
                  <c:v>0.98245614035087714</c:v>
                </c:pt>
                <c:pt idx="1">
                  <c:v>0.91029411764705881</c:v>
                </c:pt>
                <c:pt idx="2">
                  <c:v>0.93993993993993996</c:v>
                </c:pt>
                <c:pt idx="3">
                  <c:v>0.851123595505618</c:v>
                </c:pt>
                <c:pt idx="4">
                  <c:v>0.97249190938511332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'Child Protection Plans'!$AK$56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/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Plans'!$BB$56:$BF$56</c:f>
              <c:numCache>
                <c:formatCode>0.0%</c:formatCode>
                <c:ptCount val="5"/>
                <c:pt idx="0">
                  <c:v>1</c:v>
                </c:pt>
                <c:pt idx="1">
                  <c:v>0.9</c:v>
                </c:pt>
                <c:pt idx="2">
                  <c:v>0.9838709677419355</c:v>
                </c:pt>
                <c:pt idx="3">
                  <c:v>0.93377483443708609</c:v>
                </c:pt>
                <c:pt idx="4">
                  <c:v>0.94374999999999998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'Child Protection Plans'!$AK$57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Plans'!$BB$57:$BF$57</c:f>
              <c:numCache>
                <c:formatCode>0.0%</c:formatCode>
                <c:ptCount val="5"/>
                <c:pt idx="0">
                  <c:v>0.94444444444444442</c:v>
                </c:pt>
                <c:pt idx="1">
                  <c:v>0.98399999999999999</c:v>
                </c:pt>
                <c:pt idx="2">
                  <c:v>0.92783505154639179</c:v>
                </c:pt>
                <c:pt idx="3">
                  <c:v>0.96842105263157896</c:v>
                </c:pt>
                <c:pt idx="4">
                  <c:v>0.90566037735849059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'Child Protection Plans'!$AK$58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Plans'!$BB$58:$BF$58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0.93150684931506844</c:v>
                </c:pt>
                <c:pt idx="3">
                  <c:v>1</c:v>
                </c:pt>
                <c:pt idx="4">
                  <c:v>0.98936170212765961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'Child Protection Plans'!$AK$59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Plans'!$BB$59:$BF$59</c:f>
              <c:numCache>
                <c:formatCode>0.0%</c:formatCode>
                <c:ptCount val="5"/>
                <c:pt idx="0">
                  <c:v>#N/A</c:v>
                </c:pt>
                <c:pt idx="1">
                  <c:v>0.97445255474452552</c:v>
                </c:pt>
                <c:pt idx="2">
                  <c:v>0.99076923076923074</c:v>
                </c:pt>
                <c:pt idx="3">
                  <c:v>0.98016997167138808</c:v>
                </c:pt>
                <c:pt idx="4">
                  <c:v>0.92086330935251803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'Child Protection Plans'!$AK$60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Plans'!$BB$60:$BF$60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0.92537313432835822</c:v>
                </c:pt>
                <c:pt idx="3">
                  <c:v>0.98039215686274506</c:v>
                </c:pt>
                <c:pt idx="4">
                  <c:v>1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'Child Protection Plans'!$AK$61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Plans'!$BB$61:$BF$61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0.98484848484848486</c:v>
                </c:pt>
                <c:pt idx="3">
                  <c:v>1</c:v>
                </c:pt>
                <c:pt idx="4">
                  <c:v>0.94736842105263153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'Child Protection Plans'!$AK$62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Plans'!$BB$62:$BF$62</c:f>
              <c:numCache>
                <c:formatCode>0.0%</c:formatCode>
                <c:ptCount val="5"/>
                <c:pt idx="0">
                  <c:v>0.95652173913043481</c:v>
                </c:pt>
                <c:pt idx="1">
                  <c:v>0.97132284921369105</c:v>
                </c:pt>
                <c:pt idx="2">
                  <c:v>0.94429599177800616</c:v>
                </c:pt>
                <c:pt idx="3">
                  <c:v>0.92304900181488203</c:v>
                </c:pt>
                <c:pt idx="4">
                  <c:v>0.93909171861086371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'Child Protection Plans'!$AK$63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Plans'!$BB$63:$BF$63</c:f>
              <c:numCache>
                <c:formatCode>0.0%</c:formatCode>
                <c:ptCount val="5"/>
                <c:pt idx="0">
                  <c:v>0.9673202614379085</c:v>
                </c:pt>
                <c:pt idx="1">
                  <c:v>0.96116504854368934</c:v>
                </c:pt>
                <c:pt idx="2">
                  <c:v>0.94561933534743203</c:v>
                </c:pt>
                <c:pt idx="3">
                  <c:v>0.94219653179190754</c:v>
                </c:pt>
                <c:pt idx="4">
                  <c:v>0.93697600462561437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'Child Protection Plans'!$AK$64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'Child Protection Plans'!$BB$39:$BF$39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'Child Protection Plans'!$BB$64:$BF$64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9456"/>
        <c:axId val="74068352"/>
      </c:lineChart>
      <c:catAx>
        <c:axId val="737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06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068352"/>
        <c:scaling>
          <c:orientation val="minMax"/>
          <c:max val="1.01"/>
          <c:min val="0.5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779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6.4741533950671629E-2"/>
          <c:w val="0.31211251343072949"/>
          <c:h val="0.935258466049328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Care Applications to Court vs. IDACI</a:t>
            </a:r>
          </a:p>
        </c:rich>
      </c:tx>
      <c:layout>
        <c:manualLayout>
          <c:xMode val="edge"/>
          <c:yMode val="edge"/>
          <c:x val="0.24509394367662085"/>
          <c:y val="3.612581135812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6630896801616"/>
          <c:y val="0.10979916766605345"/>
          <c:w val="0.71042412839987923"/>
          <c:h val="0.7425640385641078"/>
        </c:manualLayout>
      </c:layout>
      <c:scatterChart>
        <c:scatterStyle val="smoothMarker"/>
        <c:varyColors val="0"/>
        <c:ser>
          <c:idx val="5"/>
          <c:order val="5"/>
          <c:tx>
            <c:strRef>
              <c:f>'Court Applications'!$X$67</c:f>
              <c:strCache>
                <c:ptCount val="1"/>
                <c:pt idx="0">
                  <c:v>National Trend 2015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'Court Applications'!$AA$67:$AA$68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'Court Applications'!$AB$67:$AB$68</c:f>
              <c:numCache>
                <c:formatCode>0.0</c:formatCode>
                <c:ptCount val="2"/>
                <c:pt idx="0">
                  <c:v>6.7454999999999998</c:v>
                </c:pt>
                <c:pt idx="1">
                  <c:v>15.242999999999999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419200"/>
        <c:axId val="74647040"/>
      </c:scatterChart>
      <c:scatterChart>
        <c:scatterStyle val="lineMarker"/>
        <c:varyColors val="0"/>
        <c:ser>
          <c:idx val="0"/>
          <c:order val="0"/>
          <c:tx>
            <c:strRef>
              <c:f>'Court Applications'!$AQ$37</c:f>
              <c:strCache>
                <c:ptCount val="1"/>
                <c:pt idx="0">
                  <c:v>IDACI 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dPt>
            <c:idx val="28"/>
            <c:marker>
              <c:symbol val="triangle"/>
              <c:size val="6"/>
            </c:marker>
            <c:bubble3D val="0"/>
          </c:dPt>
          <c:dLbls>
            <c:dLbl>
              <c:idx val="0"/>
              <c:layout>
                <c:manualLayout>
                  <c:x val="-0.15634218289085547"/>
                  <c:y val="-2.386278335880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Bracknell Forest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74926253687315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Brighton &amp; Hove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7547230008055176"/>
                  <c:y val="-1.9724901603847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Buckinghamshire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East Sussex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Hampshire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Isle of Wight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749262536873156E-2"/>
                  <c:y val="2.98284791985111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Kent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Medway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3768448191763641"/>
                  <c:y val="-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Milton Keynes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Oxfordshire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998286001582697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Portsmouth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Reading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Slough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Southampton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Surrey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West Berkshire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0.13274336283185842"/>
                  <c:y val="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0.13800544710491783"/>
                  <c:y val="1.32425278254706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Windsor &amp; Maidenhead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Wokingham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('Court Applications'!$AQ$40:$AQ$52,'Court Applications'!$AQ$54:$AQ$55,'Court Applications'!$AQ$58:$AQ$61)</c:f>
              <c:numCache>
                <c:formatCode>0.0</c:formatCode>
                <c:ptCount val="19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25</c:v>
                </c:pt>
                <c:pt idx="14">
                  <c:v>9.7000000000000011</c:v>
                </c:pt>
                <c:pt idx="15">
                  <c:v>10.4</c:v>
                </c:pt>
                <c:pt idx="16">
                  <c:v>12.9</c:v>
                </c:pt>
                <c:pt idx="17">
                  <c:v>8.4</c:v>
                </c:pt>
                <c:pt idx="18">
                  <c:v>6.8000000000000007</c:v>
                </c:pt>
              </c:numCache>
            </c:numRef>
          </c:xVal>
          <c:yVal>
            <c:numRef>
              <c:f>('Court Applications'!$AP$40:$AP$52,'Court Applications'!$AP$54:$AP$55,'Court Applications'!$AP$58:$AP$61)</c:f>
              <c:numCache>
                <c:formatCode>0.0</c:formatCode>
                <c:ptCount val="19"/>
                <c:pt idx="0">
                  <c:v>12.411347517730498</c:v>
                </c:pt>
                <c:pt idx="1">
                  <c:v>19.140625</c:v>
                </c:pt>
                <c:pt idx="2">
                  <c:v>9.535655058043119</c:v>
                </c:pt>
                <c:pt idx="3">
                  <c:v>7.5542965061378657</c:v>
                </c:pt>
                <c:pt idx="4">
                  <c:v>6.8818730046115641</c:v>
                </c:pt>
                <c:pt idx="5">
                  <c:v>12.648221343873518</c:v>
                </c:pt>
                <c:pt idx="6">
                  <c:v>7.7481840193704592</c:v>
                </c:pt>
                <c:pt idx="7">
                  <c:v>21.99367088607595</c:v>
                </c:pt>
                <c:pt idx="8">
                  <c:v>9.0771558245083206</c:v>
                </c:pt>
                <c:pt idx="9">
                  <c:v>10.71932299012694</c:v>
                </c:pt>
                <c:pt idx="10">
                  <c:v>10.045662100456619</c:v>
                </c:pt>
                <c:pt idx="11">
                  <c:v>18.131868131868131</c:v>
                </c:pt>
                <c:pt idx="12">
                  <c:v>14.039408866995075</c:v>
                </c:pt>
                <c:pt idx="13">
                  <c:v>18.902439024390244</c:v>
                </c:pt>
                <c:pt idx="14">
                  <c:v>5.3822152886115449</c:v>
                </c:pt>
                <c:pt idx="15">
                  <c:v>13.725490196078432</c:v>
                </c:pt>
                <c:pt idx="16">
                  <c:v>7.981220657276995</c:v>
                </c:pt>
                <c:pt idx="17">
                  <c:v>5.0445103857566771</c:v>
                </c:pt>
                <c:pt idx="18">
                  <c:v>5.6300268096514747</c:v>
                </c:pt>
              </c:numCache>
            </c:numRef>
          </c:yVal>
          <c:smooth val="0"/>
        </c:ser>
        <c:ser>
          <c:idx val="3"/>
          <c:order val="1"/>
          <c:tx>
            <c:v>SouthWest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</c:marke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Somerset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Swindon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Torbay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chemeClr val="bg1">
                        <a:lumMod val="6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('Court Applications'!$AQ$53,'Court Applications'!$AQ$56,'Court Applications'!$AQ$57)</c:f>
              <c:numCache>
                <c:formatCode>0.0</c:formatCode>
                <c:ptCount val="3"/>
                <c:pt idx="0">
                  <c:v>14.8</c:v>
                </c:pt>
                <c:pt idx="1">
                  <c:v>17.2</c:v>
                </c:pt>
                <c:pt idx="2">
                  <c:v>24.1</c:v>
                </c:pt>
              </c:numCache>
            </c:numRef>
          </c:xVal>
          <c:yVal>
            <c:numRef>
              <c:f>('Court Applications'!$AP$53,'Court Applications'!$AP$56,'Court Applications'!$AP$57)</c:f>
              <c:numCache>
                <c:formatCode>0.0</c:formatCode>
                <c:ptCount val="3"/>
                <c:pt idx="0">
                  <c:v>13.36996336996337</c:v>
                </c:pt>
                <c:pt idx="1">
                  <c:v>10.408163265306122</c:v>
                </c:pt>
                <c:pt idx="2">
                  <c:v>21.428571428571431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'Court Applications'!$Z$4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FF99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'Court Applications'!$Y$40</c:f>
              <c:numCache>
                <c:formatCode>0.00</c:formatCode>
                <c:ptCount val="1"/>
                <c:pt idx="0">
                  <c:v>#N/A</c:v>
                </c:pt>
              </c:numCache>
            </c:numRef>
          </c:xVal>
          <c:yVal>
            <c:numRef>
              <c:f>'Court Applications'!$Z$40</c:f>
              <c:numCache>
                <c:formatCode>0.00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'Court Applications'!$X$65</c:f>
              <c:strCache>
                <c:ptCount val="1"/>
                <c:pt idx="0">
                  <c:v>South East LA Trend</c:v>
                </c:pt>
              </c:strCache>
            </c:strRef>
          </c:tx>
          <c:spPr>
            <a:ln w="15875">
              <a:solidFill>
                <a:srgbClr val="BA14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2.6177462082973894E-2"/>
                  <c:y val="2.2926122137992652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rgbClr val="C00000"/>
                        </a:solidFill>
                      </a:rPr>
                      <a:t>R² = 0.1509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'Court Applications'!$AA$65:$AA$66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'Court Applications'!$AB$65:$AB$66</c:f>
              <c:numCache>
                <c:formatCode>0.0</c:formatCode>
                <c:ptCount val="2"/>
                <c:pt idx="0">
                  <c:v>5.3556000000000008</c:v>
                </c:pt>
                <c:pt idx="1">
                  <c:v>19.615600000000001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'Court Applications'!$B$31</c:f>
              <c:strCache>
                <c:ptCount val="1"/>
                <c:pt idx="0">
                  <c:v>South East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2225">
                <a:solidFill>
                  <a:srgbClr val="BA1400"/>
                </a:solidFill>
                <a:prstDash val="solid"/>
              </a:ln>
            </c:spPr>
          </c:marker>
          <c:xVal>
            <c:numRef>
              <c:f>'Court Applications'!$R$31</c:f>
              <c:numCache>
                <c:formatCode>0.0</c:formatCode>
                <c:ptCount val="1"/>
                <c:pt idx="0">
                  <c:v>14.45223640702325</c:v>
                </c:pt>
              </c:numCache>
            </c:numRef>
          </c:xVal>
          <c:yVal>
            <c:numRef>
              <c:f>'Court Applications'!$O$31</c:f>
              <c:numCache>
                <c:formatCode>0.0</c:formatCode>
                <c:ptCount val="1"/>
                <c:pt idx="0">
                  <c:v>9.2904436682133351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419200"/>
        <c:axId val="74647040"/>
      </c:scatterChart>
      <c:valAx>
        <c:axId val="744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Local Authority IDACI Score 2015</a:t>
                </a:r>
              </a:p>
            </c:rich>
          </c:tx>
          <c:layout>
            <c:manualLayout>
              <c:xMode val="edge"/>
              <c:yMode val="edge"/>
              <c:x val="0.34957517478456784"/>
              <c:y val="0.919292210977571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47040"/>
        <c:crosses val="autoZero"/>
        <c:crossBetween val="midCat"/>
      </c:valAx>
      <c:valAx>
        <c:axId val="74647040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of Care Applications to Court per 10,000 0-17 year olds</a:t>
                </a:r>
              </a:p>
            </c:rich>
          </c:tx>
          <c:layout>
            <c:manualLayout>
              <c:xMode val="edge"/>
              <c:yMode val="edge"/>
              <c:x val="6.6789763167715926E-2"/>
              <c:y val="0.120101200748953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19200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Care Applications to Court, per 10,000 0-17 year olds</a:t>
            </a:r>
          </a:p>
        </c:rich>
      </c:tx>
      <c:layout>
        <c:manualLayout>
          <c:xMode val="edge"/>
          <c:yMode val="edge"/>
          <c:x val="0.11894722645835276"/>
          <c:y val="2.081975837161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224466506904033E-2"/>
          <c:y val="7.5616446156444389E-2"/>
          <c:w val="0.57508230927201043"/>
          <c:h val="0.86104944187090848"/>
        </c:manualLayout>
      </c:layout>
      <c:lineChart>
        <c:grouping val="standard"/>
        <c:varyColors val="0"/>
        <c:ser>
          <c:idx val="0"/>
          <c:order val="0"/>
          <c:tx>
            <c:strRef>
              <c:f>'Court Applications'!$AK$40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Applications'!$AL$40:$AP$40</c:f>
              <c:numCache>
                <c:formatCode>0.0</c:formatCode>
                <c:ptCount val="5"/>
                <c:pt idx="0">
                  <c:v>5.6390977443609023</c:v>
                </c:pt>
                <c:pt idx="1">
                  <c:v>6.7669172932330826</c:v>
                </c:pt>
                <c:pt idx="2">
                  <c:v>8.1180811808118083</c:v>
                </c:pt>
                <c:pt idx="3">
                  <c:v>5.7553956834532372</c:v>
                </c:pt>
                <c:pt idx="4">
                  <c:v>12.411347517730498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'Court Applications'!$AK$41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Applications'!$AL$41:$AP$41</c:f>
              <c:numCache>
                <c:formatCode>0.0</c:formatCode>
                <c:ptCount val="5"/>
                <c:pt idx="0">
                  <c:v>19.238476953907817</c:v>
                </c:pt>
                <c:pt idx="1">
                  <c:v>14.9402390438247</c:v>
                </c:pt>
                <c:pt idx="2">
                  <c:v>13.663366336633663</c:v>
                </c:pt>
                <c:pt idx="3">
                  <c:v>15.686274509803921</c:v>
                </c:pt>
                <c:pt idx="4">
                  <c:v>19.140625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'Court Applications'!$AK$42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Applications'!$AL$42:$AP$42</c:f>
              <c:numCache>
                <c:formatCode>0.0</c:formatCode>
                <c:ptCount val="5"/>
                <c:pt idx="0">
                  <c:v>5.0216450216450221</c:v>
                </c:pt>
                <c:pt idx="1">
                  <c:v>4.3852106620808255</c:v>
                </c:pt>
                <c:pt idx="2">
                  <c:v>5.1870748299319729</c:v>
                </c:pt>
                <c:pt idx="3">
                  <c:v>4.6257359125315389</c:v>
                </c:pt>
                <c:pt idx="4">
                  <c:v>9.535655058043119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'Court Applications'!$AK$43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Applications'!$AL$43:$AP$43</c:f>
              <c:numCache>
                <c:formatCode>0.0</c:formatCode>
                <c:ptCount val="5"/>
                <c:pt idx="0">
                  <c:v>10.930009587727708</c:v>
                </c:pt>
                <c:pt idx="1">
                  <c:v>8.3333333333333339</c:v>
                </c:pt>
                <c:pt idx="2">
                  <c:v>7.3473282442748094</c:v>
                </c:pt>
                <c:pt idx="3">
                  <c:v>6.0721062618595827</c:v>
                </c:pt>
                <c:pt idx="4">
                  <c:v>7.5542965061378657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'Court Applications'!$AK$44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Applications'!$AL$44:$AP$44</c:f>
              <c:numCache>
                <c:formatCode>0.0</c:formatCode>
                <c:ptCount val="5"/>
                <c:pt idx="0">
                  <c:v>4.5681655960028555</c:v>
                </c:pt>
                <c:pt idx="1">
                  <c:v>5.6603773584905666</c:v>
                </c:pt>
                <c:pt idx="2">
                  <c:v>5.9240865555161406</c:v>
                </c:pt>
                <c:pt idx="3">
                  <c:v>6.1456483126110122</c:v>
                </c:pt>
                <c:pt idx="4">
                  <c:v>6.8818730046115641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'Court Applications'!$AK$45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Applications'!$AL$45:$AP$45</c:f>
              <c:numCache>
                <c:formatCode>0.0</c:formatCode>
                <c:ptCount val="5"/>
                <c:pt idx="0">
                  <c:v>6.8965517241379306</c:v>
                </c:pt>
                <c:pt idx="1">
                  <c:v>11.53846153846154</c:v>
                </c:pt>
                <c:pt idx="2">
                  <c:v>15.116279069767442</c:v>
                </c:pt>
                <c:pt idx="3">
                  <c:v>14.901960784313726</c:v>
                </c:pt>
                <c:pt idx="4">
                  <c:v>12.648221343873518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'Court Applications'!$AK$46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Applications'!$AL$46:$AP$46</c:f>
              <c:numCache>
                <c:formatCode>0.0</c:formatCode>
                <c:ptCount val="5"/>
                <c:pt idx="0">
                  <c:v>9.9473194917880399</c:v>
                </c:pt>
                <c:pt idx="1">
                  <c:v>8.7990120407533201</c:v>
                </c:pt>
                <c:pt idx="2">
                  <c:v>8.3538083538083541</c:v>
                </c:pt>
                <c:pt idx="3">
                  <c:v>7.4626865671641793</c:v>
                </c:pt>
                <c:pt idx="4">
                  <c:v>7.7481840193704592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'Court Applications'!$AK$47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Applications'!$AL$47:$AP$47</c:f>
              <c:numCache>
                <c:formatCode>0.0</c:formatCode>
                <c:ptCount val="5"/>
                <c:pt idx="0">
                  <c:v>9.1803278688524586</c:v>
                </c:pt>
                <c:pt idx="1">
                  <c:v>8.7027914614121507</c:v>
                </c:pt>
                <c:pt idx="2">
                  <c:v>7.954545454545455</c:v>
                </c:pt>
                <c:pt idx="3">
                  <c:v>14.239999999999998</c:v>
                </c:pt>
                <c:pt idx="4">
                  <c:v>21.99367088607595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'Court Applications'!$AK$48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Applications'!$AL$48:$AP$48</c:f>
              <c:numCache>
                <c:formatCode>0.0</c:formatCode>
                <c:ptCount val="5"/>
                <c:pt idx="0">
                  <c:v>6.290322580645161</c:v>
                </c:pt>
                <c:pt idx="1">
                  <c:v>6.1514195583596214</c:v>
                </c:pt>
                <c:pt idx="2">
                  <c:v>7.65625</c:v>
                </c:pt>
                <c:pt idx="3">
                  <c:v>5.8282208588957047</c:v>
                </c:pt>
                <c:pt idx="4">
                  <c:v>9.0771558245083206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'Court Applications'!$AK$49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Applications'!$AL$49:$AP$49</c:f>
              <c:numCache>
                <c:formatCode>0.0</c:formatCode>
                <c:ptCount val="5"/>
                <c:pt idx="0">
                  <c:v>5.2898550724637676</c:v>
                </c:pt>
                <c:pt idx="1">
                  <c:v>6.4655172413793105</c:v>
                </c:pt>
                <c:pt idx="2">
                  <c:v>6.2722736992159653</c:v>
                </c:pt>
                <c:pt idx="3">
                  <c:v>7.7903682719546739</c:v>
                </c:pt>
                <c:pt idx="4">
                  <c:v>10.71932299012694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'Court Applications'!$AK$50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Applications'!$AL$50:$AP$50</c:f>
              <c:numCache>
                <c:formatCode>0.0</c:formatCode>
                <c:ptCount val="5"/>
                <c:pt idx="0">
                  <c:v>8.7058823529411775</c:v>
                </c:pt>
                <c:pt idx="1">
                  <c:v>11.583924349881796</c:v>
                </c:pt>
                <c:pt idx="2">
                  <c:v>11.03286384976526</c:v>
                </c:pt>
                <c:pt idx="3">
                  <c:v>13.59447004608295</c:v>
                </c:pt>
                <c:pt idx="4">
                  <c:v>10.045662100456619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'Court Applications'!$AK$51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Applications'!$AL$51:$AP$51</c:f>
              <c:numCache>
                <c:formatCode>0.0</c:formatCode>
                <c:ptCount val="5"/>
                <c:pt idx="0">
                  <c:v>13.77245508982036</c:v>
                </c:pt>
                <c:pt idx="1">
                  <c:v>17.058823529411764</c:v>
                </c:pt>
                <c:pt idx="2">
                  <c:v>7.2046109510086449</c:v>
                </c:pt>
                <c:pt idx="3">
                  <c:v>10.863509749303622</c:v>
                </c:pt>
                <c:pt idx="4">
                  <c:v>18.131868131868131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'Court Applications'!$AK$52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Applications'!$AL$52:$AP$52</c:f>
              <c:numCache>
                <c:formatCode>0.0</c:formatCode>
                <c:ptCount val="5"/>
                <c:pt idx="0">
                  <c:v>7.4866310160427805</c:v>
                </c:pt>
                <c:pt idx="1">
                  <c:v>7.8947368421052628</c:v>
                </c:pt>
                <c:pt idx="2">
                  <c:v>10.025706940874036</c:v>
                </c:pt>
                <c:pt idx="3">
                  <c:v>9.2731829573934839</c:v>
                </c:pt>
                <c:pt idx="4">
                  <c:v>14.039408866995075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'Court Applications'!$AK$53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Applications'!$AL$53:$AP$53</c:f>
              <c:numCache>
                <c:formatCode>0.0</c:formatCode>
                <c:ptCount val="5"/>
                <c:pt idx="0">
                  <c:v>10.018382352941176</c:v>
                </c:pt>
                <c:pt idx="1">
                  <c:v>11.305147058823531</c:v>
                </c:pt>
                <c:pt idx="2">
                  <c:v>9.5588235294117645</c:v>
                </c:pt>
                <c:pt idx="3">
                  <c:v>12.029384756657484</c:v>
                </c:pt>
                <c:pt idx="4">
                  <c:v>13.36996336996337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'Court Applications'!$AK$54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Applications'!$AL$54:$AP$54</c:f>
              <c:numCache>
                <c:formatCode>0.0</c:formatCode>
                <c:ptCount val="5"/>
                <c:pt idx="0">
                  <c:v>17.965367965367967</c:v>
                </c:pt>
                <c:pt idx="1">
                  <c:v>21.72043010752688</c:v>
                </c:pt>
                <c:pt idx="2">
                  <c:v>21.308016877637129</c:v>
                </c:pt>
                <c:pt idx="3">
                  <c:v>19.135802469135804</c:v>
                </c:pt>
                <c:pt idx="4">
                  <c:v>18.902439024390244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'Court Applications'!$AK$55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Applications'!$AL$55:$AP$55</c:f>
              <c:numCache>
                <c:formatCode>0.0</c:formatCode>
                <c:ptCount val="5"/>
                <c:pt idx="0">
                  <c:v>5.3036437246963564</c:v>
                </c:pt>
                <c:pt idx="1">
                  <c:v>5.0080128205128203</c:v>
                </c:pt>
                <c:pt idx="2">
                  <c:v>4.7222222222222223</c:v>
                </c:pt>
                <c:pt idx="3">
                  <c:v>4.241948153967007</c:v>
                </c:pt>
                <c:pt idx="4">
                  <c:v>5.3822152886115449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'Court Applications'!$AK$56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>
              <a:solidFill>
                <a:srgbClr val="A8423F"/>
              </a:solidFill>
            </a:ln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val>
            <c:numRef>
              <c:f>'Court Applications'!$AL$56:$AP$56</c:f>
              <c:numCache>
                <c:formatCode>0.0</c:formatCode>
                <c:ptCount val="5"/>
                <c:pt idx="0">
                  <c:v>5.1502145922746783</c:v>
                </c:pt>
                <c:pt idx="1">
                  <c:v>8.0168776371308006</c:v>
                </c:pt>
                <c:pt idx="2">
                  <c:v>9.3945720250521916</c:v>
                </c:pt>
                <c:pt idx="3">
                  <c:v>9.4650205761316872</c:v>
                </c:pt>
                <c:pt idx="4">
                  <c:v>10.408163265306122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'Court Applications'!$AK$57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val>
            <c:numRef>
              <c:f>'Court Applications'!$AL$57:$AP$57</c:f>
              <c:numCache>
                <c:formatCode>0.0</c:formatCode>
                <c:ptCount val="5"/>
                <c:pt idx="0">
                  <c:v>21.370967741935484</c:v>
                </c:pt>
                <c:pt idx="1">
                  <c:v>19.277108433734938</c:v>
                </c:pt>
                <c:pt idx="2">
                  <c:v>23.79032258064516</c:v>
                </c:pt>
                <c:pt idx="3">
                  <c:v>22.709163346613547</c:v>
                </c:pt>
                <c:pt idx="4">
                  <c:v>21.428571428571431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'Court Applications'!$AK$58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Applications'!$AL$58:$AP$58</c:f>
              <c:numCache>
                <c:formatCode>0.0</c:formatCode>
                <c:ptCount val="5"/>
                <c:pt idx="0">
                  <c:v>3.3898305084745766</c:v>
                </c:pt>
                <c:pt idx="1">
                  <c:v>3.0640668523676879</c:v>
                </c:pt>
                <c:pt idx="2">
                  <c:v>5.8823529411764701</c:v>
                </c:pt>
                <c:pt idx="3">
                  <c:v>8.4269662921348321</c:v>
                </c:pt>
                <c:pt idx="4">
                  <c:v>13.725490196078432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'Court Applications'!$AK$59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Applications'!$AL$59:$AP$59</c:f>
              <c:numCache>
                <c:formatCode>0.0</c:formatCode>
                <c:ptCount val="5"/>
                <c:pt idx="0">
                  <c:v>4.6228710462287106</c:v>
                </c:pt>
                <c:pt idx="1">
                  <c:v>4.2270531400966185</c:v>
                </c:pt>
                <c:pt idx="2">
                  <c:v>4.0119760479041915</c:v>
                </c:pt>
                <c:pt idx="3">
                  <c:v>5.1540284360189581</c:v>
                </c:pt>
                <c:pt idx="4">
                  <c:v>7.981220657276995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'Court Applications'!$AK$60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Applications'!$AL$60:$AP$60</c:f>
              <c:numCache>
                <c:formatCode>0.0</c:formatCode>
                <c:ptCount val="5"/>
                <c:pt idx="0">
                  <c:v>4.294478527607362</c:v>
                </c:pt>
                <c:pt idx="1">
                  <c:v>6.6465256797583079</c:v>
                </c:pt>
                <c:pt idx="2">
                  <c:v>5.4054054054054053</c:v>
                </c:pt>
                <c:pt idx="3">
                  <c:v>3.5928143712574849</c:v>
                </c:pt>
                <c:pt idx="4">
                  <c:v>5.0445103857566771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'Court Applications'!$AK$61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Applications'!$AL$61:$AP$61</c:f>
              <c:numCache>
                <c:formatCode>0.0</c:formatCode>
                <c:ptCount val="5"/>
                <c:pt idx="0">
                  <c:v>4.213483146067416</c:v>
                </c:pt>
                <c:pt idx="1">
                  <c:v>4.1899441340782122</c:v>
                </c:pt>
                <c:pt idx="2">
                  <c:v>5.2486187845303869</c:v>
                </c:pt>
                <c:pt idx="3">
                  <c:v>2.9810298102981028</c:v>
                </c:pt>
                <c:pt idx="4">
                  <c:v>5.6300268096514747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'Court Applications'!$AK$62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Applications'!$AL$62:$AP$62</c:f>
              <c:numCache>
                <c:formatCode>0.0</c:formatCode>
                <c:ptCount val="5"/>
                <c:pt idx="0">
                  <c:v>7.3086844368013759</c:v>
                </c:pt>
                <c:pt idx="1">
                  <c:v>7.306131168553728</c:v>
                </c:pt>
                <c:pt idx="2">
                  <c:v>7.1496714013143947</c:v>
                </c:pt>
                <c:pt idx="3">
                  <c:v>7.2681441025102398</c:v>
                </c:pt>
                <c:pt idx="4">
                  <c:v>9.2904436682133351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'Court Applications'!$AK$63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noFill/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'Court Applications'!$AL$63:$AP$63</c:f>
              <c:numCache>
                <c:formatCode>0.0</c:formatCode>
                <c:ptCount val="5"/>
                <c:pt idx="0">
                  <c:v>9.0381630925507892</c:v>
                </c:pt>
                <c:pt idx="1">
                  <c:v>9.7451195437595963</c:v>
                </c:pt>
                <c:pt idx="2">
                  <c:v>9.2203956825131321</c:v>
                </c:pt>
                <c:pt idx="3">
                  <c:v>9.5689156896745082</c:v>
                </c:pt>
                <c:pt idx="4">
                  <c:v>10.833283381429879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'Court Applications'!$AK$64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'Court Applications'!$D$8:$H$8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Applications'!$AL$64:$AP$64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14112"/>
        <c:axId val="74316032"/>
      </c:lineChart>
      <c:catAx>
        <c:axId val="743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31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316032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314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2280746527237453"/>
          <c:h val="0.896024312958650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Care Applications to Court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(Selected LA</a:t>
            </a:r>
            <a:r>
              <a:rPr lang="en-GB" baseline="0"/>
              <a:t> vs. SE)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3322357432593657"/>
          <c:y val="3.86139232595925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09984154078643E-2"/>
          <c:y val="0.21104924384451942"/>
          <c:w val="0.65146216862752293"/>
          <c:h val="0.61574553180852398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'Court Applications'!$Z$4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'Court Applications'!$X$70:$AB$70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'Court Applications'!$B$31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'Court Applications'!$K$8:$O$8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'Court Applications'!$K$31:$O$31</c:f>
              <c:numCache>
                <c:formatCode>0.0</c:formatCode>
                <c:ptCount val="5"/>
                <c:pt idx="0">
                  <c:v>7.3086844368013759</c:v>
                </c:pt>
                <c:pt idx="1">
                  <c:v>7.306131168553728</c:v>
                </c:pt>
                <c:pt idx="2">
                  <c:v>7.1496714013143947</c:v>
                </c:pt>
                <c:pt idx="3">
                  <c:v>7.2681441025102398</c:v>
                </c:pt>
                <c:pt idx="4">
                  <c:v>9.2904436682133351</c:v>
                </c:pt>
              </c:numCache>
            </c:numRef>
          </c:val>
        </c:ser>
        <c:ser>
          <c:idx val="0"/>
          <c:order val="2"/>
          <c:tx>
            <c:strRef>
              <c:f>'Court Applications'!$B$32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'Court Applications'!$K$32:$O$32</c:f>
              <c:numCache>
                <c:formatCode>0.0</c:formatCode>
                <c:ptCount val="5"/>
                <c:pt idx="0">
                  <c:v>9.0381630925507892</c:v>
                </c:pt>
                <c:pt idx="1">
                  <c:v>9.7451195437595963</c:v>
                </c:pt>
                <c:pt idx="2">
                  <c:v>9.2203956825131321</c:v>
                </c:pt>
                <c:pt idx="3">
                  <c:v>9.5689156896745082</c:v>
                </c:pt>
                <c:pt idx="4">
                  <c:v>10.833283381429879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4485760"/>
        <c:axId val="74487296"/>
      </c:barChart>
      <c:catAx>
        <c:axId val="744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87296"/>
        <c:crosses val="autoZero"/>
        <c:auto val="1"/>
        <c:lblAlgn val="ctr"/>
        <c:lblOffset val="100"/>
        <c:noMultiLvlLbl val="0"/>
      </c:catAx>
      <c:valAx>
        <c:axId val="74487296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857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90284431229316"/>
          <c:y val="0.17953653819588342"/>
          <c:w val="0.24009715568770687"/>
          <c:h val="0.6153712035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Distance from Expected Rate of Care Applications to Court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3493047411625"/>
          <c:y val="0.13754659323684476"/>
          <c:w val="0.6965077344055397"/>
          <c:h val="0.8048334442101862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'Court Applications'!$T$8</c:f>
              <c:strCache>
                <c:ptCount val="1"/>
                <c:pt idx="0">
                  <c:v>Distance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'Court Applications'!$X$76:$X$99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'Court Applications'!$T$9:$T$32</c:f>
              <c:numCache>
                <c:formatCode>0.0</c:formatCode>
                <c:ptCount val="24"/>
                <c:pt idx="0">
                  <c:v>3.6264475177304973</c:v>
                </c:pt>
                <c:pt idx="1">
                  <c:v>7.8744550000000011</c:v>
                </c:pt>
                <c:pt idx="2">
                  <c:v>1.1586350580431191</c:v>
                </c:pt>
                <c:pt idx="3">
                  <c:v>-3.4059634938621324</c:v>
                </c:pt>
                <c:pt idx="4">
                  <c:v>-2.1749469953884359</c:v>
                </c:pt>
                <c:pt idx="5">
                  <c:v>0.66826134387351921</c:v>
                </c:pt>
                <c:pt idx="6">
                  <c:v>-3.3480359806295397</c:v>
                </c:pt>
                <c:pt idx="7">
                  <c:v>9.4698708860759506</c:v>
                </c:pt>
                <c:pt idx="8">
                  <c:v>-2.6648741754916792</c:v>
                </c:pt>
                <c:pt idx="9">
                  <c:v>1.6625029901269404</c:v>
                </c:pt>
                <c:pt idx="10">
                  <c:v>-3.0899578995433803</c:v>
                </c:pt>
                <c:pt idx="11">
                  <c:v>6.3558481318681324</c:v>
                </c:pt>
                <c:pt idx="12">
                  <c:v>2.3653588669950736</c:v>
                </c:pt>
                <c:pt idx="13">
                  <c:v>3.2934433699633701</c:v>
                </c:pt>
                <c:pt idx="14">
                  <c:v>5.3589390243902457</c:v>
                </c:pt>
                <c:pt idx="15">
                  <c:v>-2.9608147113884558</c:v>
                </c:pt>
                <c:pt idx="16">
                  <c:v>-0.4841167346938775</c:v>
                </c:pt>
                <c:pt idx="17">
                  <c:v>8.1909814285714297</c:v>
                </c:pt>
                <c:pt idx="18">
                  <c:v>5.1445301960784313</c:v>
                </c:pt>
                <c:pt idx="19">
                  <c:v>-1.4494893427230062</c:v>
                </c:pt>
                <c:pt idx="20">
                  <c:v>-2.8566496142433238</c:v>
                </c:pt>
                <c:pt idx="21">
                  <c:v>-1.7272931903485258</c:v>
                </c:pt>
                <c:pt idx="22">
                  <c:v>-0.6678714865338673</c:v>
                </c:pt>
                <c:pt idx="23">
                  <c:v>-0.97761429736249461</c:v>
                </c:pt>
              </c:numCache>
            </c:numRef>
          </c:val>
        </c:ser>
        <c:ser>
          <c:idx val="0"/>
          <c:order val="1"/>
          <c:tx>
            <c:strRef>
              <c:f>'Court Applications'!$Z$75</c:f>
              <c:strCache>
                <c:ptCount val="1"/>
                <c:pt idx="0">
                  <c:v>Distance from Expected Chart Highlight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'Court Applications'!$X$76:$X$99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'Court Applications'!$Z$76:$Z$99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4730880"/>
        <c:axId val="74732672"/>
      </c:barChart>
      <c:catAx>
        <c:axId val="74730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32672"/>
        <c:crossesAt val="0"/>
        <c:auto val="1"/>
        <c:lblAlgn val="ctr"/>
        <c:lblOffset val="100"/>
        <c:noMultiLvlLbl val="0"/>
      </c:catAx>
      <c:valAx>
        <c:axId val="74732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3088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749153150727955"/>
          <c:y val="7.2490772111310081E-2"/>
          <c:w val="0.66710972025932658"/>
          <c:h val="4.0892230421764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change in Number of Care Applications to Court 2013-2016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83809159161659"/>
          <c:y val="0.13754659323684476"/>
          <c:w val="0.68840427716091512"/>
          <c:h val="0.80483344421018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'Court Applications'!$I$7</c:f>
              <c:strCache>
                <c:ptCount val="1"/>
                <c:pt idx="0">
                  <c:v>% Change 2013-16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'Court Applications'!$B$9:$B$32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'Court Applications'!$I$9:$I$32</c:f>
              <c:numCache>
                <c:formatCode>0.0%</c:formatCode>
                <c:ptCount val="24"/>
                <c:pt idx="0">
                  <c:v>0.94444444444444442</c:v>
                </c:pt>
                <c:pt idx="1">
                  <c:v>0.30666666666666664</c:v>
                </c:pt>
                <c:pt idx="2">
                  <c:v>1.2549019607843137</c:v>
                </c:pt>
                <c:pt idx="3">
                  <c:v>-8.0459770114942528E-2</c:v>
                </c:pt>
                <c:pt idx="4">
                  <c:v>0.22012578616352202</c:v>
                </c:pt>
                <c:pt idx="5">
                  <c:v>6.6666666666666666E-2</c:v>
                </c:pt>
                <c:pt idx="6">
                  <c:v>-0.10175438596491228</c:v>
                </c:pt>
                <c:pt idx="7">
                  <c:v>1.6226415094339623</c:v>
                </c:pt>
                <c:pt idx="8">
                  <c:v>0.53846153846153844</c:v>
                </c:pt>
                <c:pt idx="9">
                  <c:v>0.68888888888888888</c:v>
                </c:pt>
                <c:pt idx="10">
                  <c:v>-0.10204081632653061</c:v>
                </c:pt>
                <c:pt idx="11">
                  <c:v>0.13793103448275862</c:v>
                </c:pt>
                <c:pt idx="12">
                  <c:v>0.9</c:v>
                </c:pt>
                <c:pt idx="13">
                  <c:v>0.18699186991869918</c:v>
                </c:pt>
                <c:pt idx="14">
                  <c:v>-7.9207920792079209E-2</c:v>
                </c:pt>
                <c:pt idx="15">
                  <c:v>0.104</c:v>
                </c:pt>
                <c:pt idx="16">
                  <c:v>0.34210526315789475</c:v>
                </c:pt>
                <c:pt idx="17">
                  <c:v>0.125</c:v>
                </c:pt>
                <c:pt idx="18">
                  <c:v>3.4545454545454546</c:v>
                </c:pt>
                <c:pt idx="19">
                  <c:v>0.94285714285714284</c:v>
                </c:pt>
                <c:pt idx="20">
                  <c:v>-0.22727272727272727</c:v>
                </c:pt>
                <c:pt idx="21">
                  <c:v>0.4</c:v>
                </c:pt>
                <c:pt idx="22">
                  <c:v>0.30263157894736842</c:v>
                </c:pt>
                <c:pt idx="23">
                  <c:v>0.13901143423066534</c:v>
                </c:pt>
              </c:numCache>
            </c:numRef>
          </c:val>
        </c:ser>
        <c:ser>
          <c:idx val="1"/>
          <c:order val="1"/>
          <c:tx>
            <c:strRef>
              <c:f>'Court Applications'!$Y$75</c:f>
              <c:strCache>
                <c:ptCount val="1"/>
                <c:pt idx="0">
                  <c:v>Percentage Change Chart Highlight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'Court Applications'!$B$9:$B$32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'Court Applications'!$Y$76:$Y$99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5368320"/>
        <c:axId val="75369856"/>
      </c:barChart>
      <c:catAx>
        <c:axId val="75368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369856"/>
        <c:crosses val="autoZero"/>
        <c:auto val="1"/>
        <c:lblAlgn val="ctr"/>
        <c:lblOffset val="100"/>
        <c:noMultiLvlLbl val="0"/>
      </c:catAx>
      <c:valAx>
        <c:axId val="75369856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3683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031989591044707"/>
          <c:y val="7.8066985350641618E-2"/>
          <c:w val="0.69938219261053902"/>
          <c:h val="4.089223042176466E-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</a:t>
            </a:r>
            <a:r>
              <a:rPr lang="en-GB" sz="1000" b="1" i="0" u="none" strike="noStrike" baseline="0">
                <a:effectLst/>
              </a:rPr>
              <a:t>Looked After Children </a:t>
            </a:r>
            <a:r>
              <a:rPr lang="en-GB"/>
              <a:t>vs. IDACI</a:t>
            </a:r>
          </a:p>
        </c:rich>
      </c:tx>
      <c:layout>
        <c:manualLayout>
          <c:xMode val="edge"/>
          <c:yMode val="edge"/>
          <c:x val="0.2264459250286022"/>
          <c:y val="3.612581135812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6630896801616"/>
          <c:y val="0.10979916766605345"/>
          <c:w val="0.71042412839987923"/>
          <c:h val="0.7425640385641078"/>
        </c:manualLayout>
      </c:layout>
      <c:scatterChart>
        <c:scatterStyle val="smoothMarker"/>
        <c:varyColors val="0"/>
        <c:ser>
          <c:idx val="5"/>
          <c:order val="5"/>
          <c:tx>
            <c:strRef>
              <c:f>'Looked After Children'!$X$67</c:f>
              <c:strCache>
                <c:ptCount val="1"/>
                <c:pt idx="0">
                  <c:v>National Trend 2015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'Looked After Children'!$AA$67:$AA$68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'Looked After Children'!$AB$67:$AB$68</c:f>
              <c:numCache>
                <c:formatCode>0.0</c:formatCode>
                <c:ptCount val="2"/>
                <c:pt idx="0">
                  <c:v>29.968499999999999</c:v>
                </c:pt>
                <c:pt idx="1">
                  <c:v>84.945999999999998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035392"/>
        <c:axId val="75037696"/>
      </c:scatterChart>
      <c:scatterChart>
        <c:scatterStyle val="lineMarker"/>
        <c:varyColors val="0"/>
        <c:ser>
          <c:idx val="0"/>
          <c:order val="0"/>
          <c:tx>
            <c:strRef>
              <c:f>'Looked After Children'!$AQ$37</c:f>
              <c:strCache>
                <c:ptCount val="1"/>
                <c:pt idx="0">
                  <c:v>IDACI 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dPt>
            <c:idx val="28"/>
            <c:marker>
              <c:symbol val="triangle"/>
              <c:size val="6"/>
            </c:marker>
            <c:bubble3D val="0"/>
          </c:dPt>
          <c:dLbls>
            <c:dLbl>
              <c:idx val="0"/>
              <c:layout>
                <c:manualLayout>
                  <c:x val="-0.15634218289085547"/>
                  <c:y val="-2.386278335880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Bracknell Forest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74926253687315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Brighton &amp; Hove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7547230008055176"/>
                  <c:y val="-1.9724901603847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Buckinghamshire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East Sussex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Hampshire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Isle of Wight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749262536873156E-2"/>
                  <c:y val="2.98284791985111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Kent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Medway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3768448191763641"/>
                  <c:y val="-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Milton Keynes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Oxfordshire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998286001582697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Portsmouth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Reading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Slough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Southampton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Surrey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West Berkshire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0.13274336283185842"/>
                  <c:y val="5.96569583970222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West Sussex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0.13800544710491783"/>
                  <c:y val="1.32425278254706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Windsor &amp; Maidenhead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Wokingham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('Looked After Children'!$AQ$40:$AQ$52,'Looked After Children'!$AQ$54:$AQ$55,'Looked After Children'!$AQ$58:$AQ$61)</c:f>
              <c:numCache>
                <c:formatCode>0.0</c:formatCode>
                <c:ptCount val="19"/>
                <c:pt idx="0">
                  <c:v>11</c:v>
                </c:pt>
                <c:pt idx="1">
                  <c:v>18.3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11.799999999999999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22</c:v>
                </c:pt>
                <c:pt idx="8">
                  <c:v>19.7</c:v>
                </c:pt>
                <c:pt idx="9">
                  <c:v>11.799999999999999</c:v>
                </c:pt>
                <c:pt idx="10">
                  <c:v>23.799999999999997</c:v>
                </c:pt>
                <c:pt idx="11">
                  <c:v>19.8</c:v>
                </c:pt>
                <c:pt idx="12">
                  <c:v>19.5</c:v>
                </c:pt>
                <c:pt idx="13">
                  <c:v>25</c:v>
                </c:pt>
                <c:pt idx="14">
                  <c:v>9.7000000000000011</c:v>
                </c:pt>
                <c:pt idx="15">
                  <c:v>10.4</c:v>
                </c:pt>
                <c:pt idx="16">
                  <c:v>12.9</c:v>
                </c:pt>
                <c:pt idx="17">
                  <c:v>8.4</c:v>
                </c:pt>
                <c:pt idx="18">
                  <c:v>6.8000000000000007</c:v>
                </c:pt>
              </c:numCache>
            </c:numRef>
          </c:xVal>
          <c:yVal>
            <c:numRef>
              <c:f>('Looked After Children'!$AP$40:$AP$52,'Looked After Children'!$AP$54:$AP$55,'Looked After Children'!$AP$58:$AP$61)</c:f>
              <c:numCache>
                <c:formatCode>0.0</c:formatCode>
                <c:ptCount val="19"/>
                <c:pt idx="0">
                  <c:v>35.460992907801419</c:v>
                </c:pt>
                <c:pt idx="1">
                  <c:v>84.9609375</c:v>
                </c:pt>
                <c:pt idx="2">
                  <c:v>38.142620232172476</c:v>
                </c:pt>
                <c:pt idx="3">
                  <c:v>51.463644948064214</c:v>
                </c:pt>
                <c:pt idx="4">
                  <c:v>46.293011706278826</c:v>
                </c:pt>
                <c:pt idx="5">
                  <c:v>81.027667984189719</c:v>
                </c:pt>
                <c:pt idx="6">
                  <c:v>69.915254237288138</c:v>
                </c:pt>
                <c:pt idx="7">
                  <c:v>68.037974683544306</c:v>
                </c:pt>
                <c:pt idx="8">
                  <c:v>51.437216338880482</c:v>
                </c:pt>
                <c:pt idx="9">
                  <c:v>41.607898448519045</c:v>
                </c:pt>
                <c:pt idx="10">
                  <c:v>73.05936073059361</c:v>
                </c:pt>
                <c:pt idx="11">
                  <c:v>60.439560439560445</c:v>
                </c:pt>
                <c:pt idx="12">
                  <c:v>46.798029556650249</c:v>
                </c:pt>
                <c:pt idx="13">
                  <c:v>119.91869918699187</c:v>
                </c:pt>
                <c:pt idx="14">
                  <c:v>33.93135725429017</c:v>
                </c:pt>
                <c:pt idx="15">
                  <c:v>43.417366946778714</c:v>
                </c:pt>
                <c:pt idx="16">
                  <c:v>37.558685446009392</c:v>
                </c:pt>
                <c:pt idx="17">
                  <c:v>26.706231454005934</c:v>
                </c:pt>
                <c:pt idx="18">
                  <c:v>21.447721179624669</c:v>
                </c:pt>
              </c:numCache>
            </c:numRef>
          </c:yVal>
          <c:smooth val="0"/>
        </c:ser>
        <c:ser>
          <c:idx val="3"/>
          <c:order val="1"/>
          <c:tx>
            <c:v>SouthWest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</c:marke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Somerset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Swindon</a:t>
                    </a:r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Torbay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chemeClr val="bg1">
                        <a:lumMod val="6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('Looked After Children'!$AQ$53,'Looked After Children'!$AQ$56,'Looked After Children'!$AQ$57)</c:f>
              <c:numCache>
                <c:formatCode>0.0</c:formatCode>
                <c:ptCount val="3"/>
                <c:pt idx="0">
                  <c:v>14.8</c:v>
                </c:pt>
                <c:pt idx="1">
                  <c:v>17.2</c:v>
                </c:pt>
                <c:pt idx="2">
                  <c:v>24.1</c:v>
                </c:pt>
              </c:numCache>
            </c:numRef>
          </c:xVal>
          <c:yVal>
            <c:numRef>
              <c:f>('Looked After Children'!$AP$53,'Looked After Children'!$AP$56,'Looked After Children'!$AP$57)</c:f>
              <c:numCache>
                <c:formatCode>0.0</c:formatCode>
                <c:ptCount val="3"/>
                <c:pt idx="0">
                  <c:v>46.245421245421248</c:v>
                </c:pt>
                <c:pt idx="1">
                  <c:v>59.183673469387756</c:v>
                </c:pt>
                <c:pt idx="2">
                  <c:v>111.11111111111111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'Looked After Children'!$Z$4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66FF99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'Looked After Children'!$Y$40</c:f>
              <c:numCache>
                <c:formatCode>0.00</c:formatCode>
                <c:ptCount val="1"/>
                <c:pt idx="0">
                  <c:v>#N/A</c:v>
                </c:pt>
              </c:numCache>
            </c:numRef>
          </c:xVal>
          <c:yVal>
            <c:numRef>
              <c:f>'Looked After Children'!$Z$40</c:f>
              <c:numCache>
                <c:formatCode>0.00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'Looked After Children'!$X$65</c:f>
              <c:strCache>
                <c:ptCount val="1"/>
                <c:pt idx="0">
                  <c:v>South East LA Trend</c:v>
                </c:pt>
              </c:strCache>
            </c:strRef>
          </c:tx>
          <c:spPr>
            <a:ln w="15875">
              <a:solidFill>
                <a:srgbClr val="BA14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1.0448284128418374E-2"/>
                  <c:y val="-4.866222793843402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rgbClr val="C00000"/>
                        </a:solidFill>
                      </a:rPr>
                      <a:t>R² = 0.7181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'Looked After Children'!$AA$65:$AA$66</c:f>
              <c:numCache>
                <c:formatCode>General</c:formatCode>
                <c:ptCount val="2"/>
                <c:pt idx="0" formatCode="#,##0.0">
                  <c:v>5</c:v>
                </c:pt>
                <c:pt idx="1">
                  <c:v>30</c:v>
                </c:pt>
              </c:numCache>
            </c:numRef>
          </c:xVal>
          <c:yVal>
            <c:numRef>
              <c:f>'Looked After Children'!$AB$65:$AB$66</c:f>
              <c:numCache>
                <c:formatCode>0.0</c:formatCode>
                <c:ptCount val="2"/>
                <c:pt idx="0">
                  <c:v>15.926500000000001</c:v>
                </c:pt>
                <c:pt idx="1">
                  <c:v>106.4665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'Looked After Children'!$B$31</c:f>
              <c:strCache>
                <c:ptCount val="1"/>
                <c:pt idx="0">
                  <c:v>South East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2225">
                <a:solidFill>
                  <a:srgbClr val="BA1400"/>
                </a:solidFill>
                <a:prstDash val="solid"/>
              </a:ln>
            </c:spPr>
          </c:marker>
          <c:xVal>
            <c:numRef>
              <c:f>'Looked After Children'!$R$31</c:f>
              <c:numCache>
                <c:formatCode>0.0</c:formatCode>
                <c:ptCount val="1"/>
                <c:pt idx="0">
                  <c:v>14.45223640702325</c:v>
                </c:pt>
              </c:numCache>
            </c:numRef>
          </c:xVal>
          <c:yVal>
            <c:numRef>
              <c:f>'Looked After Children'!$O$31</c:f>
              <c:numCache>
                <c:formatCode>0.0</c:formatCode>
                <c:ptCount val="1"/>
                <c:pt idx="0">
                  <c:v>51.50930608414577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035392"/>
        <c:axId val="75037696"/>
      </c:scatterChart>
      <c:valAx>
        <c:axId val="75035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Local Authority IDACI Score 2015</a:t>
                </a:r>
              </a:p>
            </c:rich>
          </c:tx>
          <c:layout>
            <c:manualLayout>
              <c:xMode val="edge"/>
              <c:yMode val="edge"/>
              <c:x val="0.34957517478456784"/>
              <c:y val="0.919292210977571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37696"/>
        <c:crosses val="autoZero"/>
        <c:crossBetween val="midCat"/>
      </c:valAx>
      <c:valAx>
        <c:axId val="75037696"/>
        <c:scaling>
          <c:orientation val="minMax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of </a:t>
                </a:r>
                <a:r>
                  <a:rPr lang="en-GB" sz="800" b="1" i="0" u="none" strike="noStrike" baseline="0">
                    <a:effectLst/>
                  </a:rPr>
                  <a:t>Looked After Children </a:t>
                </a:r>
                <a:r>
                  <a:rPr lang="en-GB"/>
                  <a:t>per 10,000 0-17 year olds</a:t>
                </a:r>
              </a:p>
            </c:rich>
          </c:tx>
          <c:layout>
            <c:manualLayout>
              <c:xMode val="edge"/>
              <c:yMode val="edge"/>
              <c:x val="4.1925738303691069E-2"/>
              <c:y val="0.185723854985677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3539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change in Number of Referrals 2013-2016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83809159161659"/>
          <c:y val="0.13754659323684476"/>
          <c:w val="0.68840427716091512"/>
          <c:h val="0.80483344421018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Referrals!$I$7</c:f>
              <c:strCache>
                <c:ptCount val="1"/>
                <c:pt idx="0">
                  <c:v>% Change 2013-16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Referrals!$B$9:$B$32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Referrals!$I$9:$I$32</c:f>
              <c:numCache>
                <c:formatCode>0.0%</c:formatCode>
                <c:ptCount val="24"/>
                <c:pt idx="0">
                  <c:v>0.18943533697632059</c:v>
                </c:pt>
                <c:pt idx="1">
                  <c:v>-0.28550573514077165</c:v>
                </c:pt>
                <c:pt idx="2">
                  <c:v>0.5749207786328655</c:v>
                </c:pt>
                <c:pt idx="3">
                  <c:v>-0.66966222497675865</c:v>
                </c:pt>
                <c:pt idx="4">
                  <c:v>0.61852966883558314</c:v>
                </c:pt>
                <c:pt idx="5">
                  <c:v>-0.19993302076356329</c:v>
                </c:pt>
                <c:pt idx="6">
                  <c:v>4.7664572521169082E-2</c:v>
                </c:pt>
                <c:pt idx="7">
                  <c:v>-0.54245347099578867</c:v>
                </c:pt>
                <c:pt idx="8">
                  <c:v>-0.15295197308045275</c:v>
                </c:pt>
                <c:pt idx="9">
                  <c:v>5.2877866167524566E-2</c:v>
                </c:pt>
                <c:pt idx="10">
                  <c:v>0.14184397163120568</c:v>
                </c:pt>
                <c:pt idx="11">
                  <c:v>0.83105294467578827</c:v>
                </c:pt>
                <c:pt idx="12">
                  <c:v>0.60346820809248558</c:v>
                </c:pt>
                <c:pt idx="13">
                  <c:v>-0.33014586709886545</c:v>
                </c:pt>
                <c:pt idx="14">
                  <c:v>7.6923076923076927E-2</c:v>
                </c:pt>
                <c:pt idx="15">
                  <c:v>3.0685305148312309E-3</c:v>
                </c:pt>
                <c:pt idx="16">
                  <c:v>1.0863970588235294</c:v>
                </c:pt>
                <c:pt idx="17">
                  <c:v>1.0676156583629894E-2</c:v>
                </c:pt>
                <c:pt idx="18">
                  <c:v>0.30497131931166349</c:v>
                </c:pt>
                <c:pt idx="19">
                  <c:v>0.10934095860566449</c:v>
                </c:pt>
                <c:pt idx="20">
                  <c:v>6.8007662835249047E-2</c:v>
                </c:pt>
                <c:pt idx="21">
                  <c:v>-8.7642418930762491E-3</c:v>
                </c:pt>
                <c:pt idx="22">
                  <c:v>1.4802819386918294E-2</c:v>
                </c:pt>
                <c:pt idx="23">
                  <c:v>4.712721145745577E-2</c:v>
                </c:pt>
              </c:numCache>
            </c:numRef>
          </c:val>
        </c:ser>
        <c:ser>
          <c:idx val="1"/>
          <c:order val="1"/>
          <c:tx>
            <c:strRef>
              <c:f>Referrals!$Z$4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Referrals!$B$9:$B$32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Referrals!$Y$76:$Y$99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5997696"/>
        <c:axId val="175999232"/>
      </c:barChart>
      <c:catAx>
        <c:axId val="175997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999232"/>
        <c:crosses val="autoZero"/>
        <c:auto val="1"/>
        <c:lblAlgn val="ctr"/>
        <c:lblOffset val="100"/>
        <c:noMultiLvlLbl val="0"/>
      </c:catAx>
      <c:valAx>
        <c:axId val="175999232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99769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031989591044707"/>
          <c:y val="7.8066985350641618E-2"/>
          <c:w val="0.69938219261053902"/>
          <c:h val="4.089223042176466E-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Looked After Children, per 10,000 0-17 year olds</a:t>
            </a:r>
          </a:p>
        </c:rich>
      </c:tx>
      <c:layout>
        <c:manualLayout>
          <c:xMode val="edge"/>
          <c:yMode val="edge"/>
          <c:x val="0.15320282593134354"/>
          <c:y val="2.081975837161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5616524512562011E-2"/>
          <c:w val="0.57508230927201043"/>
          <c:h val="0.84050498859185963"/>
        </c:manualLayout>
      </c:layout>
      <c:lineChart>
        <c:grouping val="standard"/>
        <c:varyColors val="0"/>
        <c:ser>
          <c:idx val="0"/>
          <c:order val="0"/>
          <c:tx>
            <c:strRef>
              <c:f>'Looked After Children'!$AK$40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Children'!$AL$40:$AP$40</c:f>
              <c:numCache>
                <c:formatCode>0.0</c:formatCode>
                <c:ptCount val="5"/>
                <c:pt idx="0">
                  <c:v>37.593984962406012</c:v>
                </c:pt>
                <c:pt idx="1">
                  <c:v>39.473684210526315</c:v>
                </c:pt>
                <c:pt idx="2">
                  <c:v>42.435424354243537</c:v>
                </c:pt>
                <c:pt idx="3">
                  <c:v>37.769784172661872</c:v>
                </c:pt>
                <c:pt idx="4">
                  <c:v>35.460992907801419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'Looked After Children'!$AK$41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Children'!$AL$41:$AP$41</c:f>
              <c:numCache>
                <c:formatCode>0.0</c:formatCode>
                <c:ptCount val="5"/>
                <c:pt idx="0">
                  <c:v>97.194388777555105</c:v>
                </c:pt>
                <c:pt idx="1">
                  <c:v>88.645418326693218</c:v>
                </c:pt>
                <c:pt idx="2">
                  <c:v>91.089108910891085</c:v>
                </c:pt>
                <c:pt idx="3">
                  <c:v>92.156862745098039</c:v>
                </c:pt>
                <c:pt idx="4">
                  <c:v>84.9609375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'Looked After Children'!$AK$42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Children'!$AL$42:$AP$42</c:f>
              <c:numCache>
                <c:formatCode>0.0</c:formatCode>
                <c:ptCount val="5"/>
                <c:pt idx="0">
                  <c:v>32.467532467532472</c:v>
                </c:pt>
                <c:pt idx="1">
                  <c:v>34.393809114359414</c:v>
                </c:pt>
                <c:pt idx="2">
                  <c:v>37.414965986394556</c:v>
                </c:pt>
                <c:pt idx="3">
                  <c:v>36.585365853658537</c:v>
                </c:pt>
                <c:pt idx="4">
                  <c:v>38.142620232172476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'Looked After Children'!$AK$43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Children'!$AL$43:$AP$43</c:f>
              <c:numCache>
                <c:formatCode>0.0</c:formatCode>
                <c:ptCount val="5"/>
                <c:pt idx="0">
                  <c:v>59.443911792905084</c:v>
                </c:pt>
                <c:pt idx="1">
                  <c:v>56.992337164750957</c:v>
                </c:pt>
                <c:pt idx="2">
                  <c:v>54.866412213740453</c:v>
                </c:pt>
                <c:pt idx="3">
                  <c:v>51.70777988614801</c:v>
                </c:pt>
                <c:pt idx="4">
                  <c:v>51.463644948064214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'Looked After Children'!$AK$44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Children'!$AL$44:$AP$44</c:f>
              <c:numCache>
                <c:formatCode>0.0</c:formatCode>
                <c:ptCount val="5"/>
                <c:pt idx="0">
                  <c:v>39.436117059243394</c:v>
                </c:pt>
                <c:pt idx="1">
                  <c:v>40.227839088643641</c:v>
                </c:pt>
                <c:pt idx="2">
                  <c:v>44.874068818730045</c:v>
                </c:pt>
                <c:pt idx="3">
                  <c:v>47.424511545293079</c:v>
                </c:pt>
                <c:pt idx="4">
                  <c:v>46.293011706278826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'Looked After Children'!$AK$45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Children'!$AL$45:$AP$45</c:f>
              <c:numCache>
                <c:formatCode>0.0</c:formatCode>
                <c:ptCount val="5"/>
                <c:pt idx="0">
                  <c:v>61.302681992337163</c:v>
                </c:pt>
                <c:pt idx="1">
                  <c:v>69.230769230769226</c:v>
                </c:pt>
                <c:pt idx="2">
                  <c:v>73.643410852713174</c:v>
                </c:pt>
                <c:pt idx="3">
                  <c:v>78.431372549019613</c:v>
                </c:pt>
                <c:pt idx="4">
                  <c:v>81.027667984189719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'Looked After Children'!$AK$46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Children'!$AL$46:$AP$46</c:f>
              <c:numCache>
                <c:formatCode>0.0</c:formatCode>
                <c:ptCount val="5"/>
                <c:pt idx="0">
                  <c:v>55.779361636194615</c:v>
                </c:pt>
                <c:pt idx="1">
                  <c:v>56.498919419573944</c:v>
                </c:pt>
                <c:pt idx="2">
                  <c:v>55.896805896805894</c:v>
                </c:pt>
                <c:pt idx="3">
                  <c:v>56.960097471824547</c:v>
                </c:pt>
                <c:pt idx="4">
                  <c:v>69.915254237288138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'Looked After Children'!$AK$47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Children'!$AL$47:$AP$47</c:f>
              <c:numCache>
                <c:formatCode>0.0</c:formatCode>
                <c:ptCount val="5"/>
                <c:pt idx="0">
                  <c:v>72.131147540983605</c:v>
                </c:pt>
                <c:pt idx="1">
                  <c:v>67.323481116584574</c:v>
                </c:pt>
                <c:pt idx="2">
                  <c:v>61.688311688311693</c:v>
                </c:pt>
                <c:pt idx="3">
                  <c:v>68</c:v>
                </c:pt>
                <c:pt idx="4">
                  <c:v>68.037974683544306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'Looked After Children'!$AK$48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Children'!$AL$48:$AP$48</c:f>
              <c:numCache>
                <c:formatCode>0.0</c:formatCode>
                <c:ptCount val="5"/>
                <c:pt idx="0">
                  <c:v>45.161290322580648</c:v>
                </c:pt>
                <c:pt idx="1">
                  <c:v>44.164037854889585</c:v>
                </c:pt>
                <c:pt idx="2">
                  <c:v>47.65625</c:v>
                </c:pt>
                <c:pt idx="3">
                  <c:v>52.147239263803684</c:v>
                </c:pt>
                <c:pt idx="4">
                  <c:v>51.437216338880482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'Looked After Children'!$AK$49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Children'!$AL$49:$AP$49</c:f>
              <c:numCache>
                <c:formatCode>0.0</c:formatCode>
                <c:ptCount val="5"/>
                <c:pt idx="0">
                  <c:v>32.608695652173914</c:v>
                </c:pt>
                <c:pt idx="1">
                  <c:v>29.8132183908046</c:v>
                </c:pt>
                <c:pt idx="2">
                  <c:v>32.786885245901637</c:v>
                </c:pt>
                <c:pt idx="3">
                  <c:v>36.118980169971671</c:v>
                </c:pt>
                <c:pt idx="4">
                  <c:v>41.607898448519045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'Looked After Children'!$AK$50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Children'!$AL$50:$AP$50</c:f>
              <c:numCache>
                <c:formatCode>0.0</c:formatCode>
                <c:ptCount val="5"/>
                <c:pt idx="0">
                  <c:v>70.588235294117652</c:v>
                </c:pt>
                <c:pt idx="1">
                  <c:v>72.104018912529554</c:v>
                </c:pt>
                <c:pt idx="2">
                  <c:v>75.117370892018783</c:v>
                </c:pt>
                <c:pt idx="3">
                  <c:v>73.73271889400921</c:v>
                </c:pt>
                <c:pt idx="4">
                  <c:v>73.05936073059361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'Looked After Children'!$AK$51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Children'!$AL$51:$AP$51</c:f>
              <c:numCache>
                <c:formatCode>0.0</c:formatCode>
                <c:ptCount val="5"/>
                <c:pt idx="0">
                  <c:v>70.359281437125745</c:v>
                </c:pt>
                <c:pt idx="1">
                  <c:v>66.17647058823529</c:v>
                </c:pt>
                <c:pt idx="2">
                  <c:v>59.077809798270899</c:v>
                </c:pt>
                <c:pt idx="3">
                  <c:v>58.495821727019496</c:v>
                </c:pt>
                <c:pt idx="4">
                  <c:v>60.439560439560445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'Looked After Children'!$AK$52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Children'!$AL$52:$AP$52</c:f>
              <c:numCache>
                <c:formatCode>0.0</c:formatCode>
                <c:ptCount val="5"/>
                <c:pt idx="0">
                  <c:v>45.454545454545453</c:v>
                </c:pt>
                <c:pt idx="1">
                  <c:v>48.684210526315795</c:v>
                </c:pt>
                <c:pt idx="2">
                  <c:v>48.843187660668377</c:v>
                </c:pt>
                <c:pt idx="3">
                  <c:v>48.872180451127818</c:v>
                </c:pt>
                <c:pt idx="4">
                  <c:v>46.798029556650249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'Looked After Children'!$AK$53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Children'!$AL$53:$AP$53</c:f>
              <c:numCache>
                <c:formatCode>0.0</c:formatCode>
                <c:ptCount val="5"/>
                <c:pt idx="0">
                  <c:v>45.496323529411768</c:v>
                </c:pt>
                <c:pt idx="1">
                  <c:v>47.334558823529406</c:v>
                </c:pt>
                <c:pt idx="2">
                  <c:v>45.036764705882348</c:v>
                </c:pt>
                <c:pt idx="3">
                  <c:v>44.995408631772264</c:v>
                </c:pt>
                <c:pt idx="4">
                  <c:v>46.245421245421248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'Looked After Children'!$AK$54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Children'!$AL$54:$AP$54</c:f>
              <c:numCache>
                <c:formatCode>0.0</c:formatCode>
                <c:ptCount val="5"/>
                <c:pt idx="0">
                  <c:v>93.073593073593074</c:v>
                </c:pt>
                <c:pt idx="1">
                  <c:v>104.3010752688172</c:v>
                </c:pt>
                <c:pt idx="2">
                  <c:v>105.48523206751054</c:v>
                </c:pt>
                <c:pt idx="3">
                  <c:v>119.34156378600824</c:v>
                </c:pt>
                <c:pt idx="4">
                  <c:v>119.91869918699187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'Looked After Children'!$AK$55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Children'!$AL$55:$AP$55</c:f>
              <c:numCache>
                <c:formatCode>0.0</c:formatCode>
                <c:ptCount val="5"/>
                <c:pt idx="0">
                  <c:v>32.591093117408903</c:v>
                </c:pt>
                <c:pt idx="1">
                  <c:v>33.253205128205124</c:v>
                </c:pt>
                <c:pt idx="2">
                  <c:v>31.547619047619047</c:v>
                </c:pt>
                <c:pt idx="3">
                  <c:v>30.636292223095051</c:v>
                </c:pt>
                <c:pt idx="4">
                  <c:v>33.93135725429017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'Looked After Children'!$AK$56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>
              <a:solidFill>
                <a:srgbClr val="A8423F"/>
              </a:solidFill>
            </a:ln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val>
            <c:numRef>
              <c:f>'Looked After Children'!$AL$56:$AP$56</c:f>
              <c:numCache>
                <c:formatCode>0.0</c:formatCode>
                <c:ptCount val="5"/>
                <c:pt idx="0">
                  <c:v>54.721030042918457</c:v>
                </c:pt>
                <c:pt idx="1">
                  <c:v>52.742616033755269</c:v>
                </c:pt>
                <c:pt idx="2">
                  <c:v>53.235908141962419</c:v>
                </c:pt>
                <c:pt idx="3">
                  <c:v>51.440329218106996</c:v>
                </c:pt>
                <c:pt idx="4">
                  <c:v>59.183673469387756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'Looked After Children'!$AK$57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val>
            <c:numRef>
              <c:f>'Looked After Children'!$AL$57:$AP$57</c:f>
              <c:numCache>
                <c:formatCode>0.0</c:formatCode>
                <c:ptCount val="5"/>
                <c:pt idx="0">
                  <c:v>100.80645161290322</c:v>
                </c:pt>
                <c:pt idx="1">
                  <c:v>122.48995983935743</c:v>
                </c:pt>
                <c:pt idx="2">
                  <c:v>127.01612903225806</c:v>
                </c:pt>
                <c:pt idx="3">
                  <c:v>121.51394422310757</c:v>
                </c:pt>
                <c:pt idx="4">
                  <c:v>111.11111111111111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'Looked After Children'!$AK$58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Children'!$AL$58:$AP$58</c:f>
              <c:numCache>
                <c:formatCode>0.0</c:formatCode>
                <c:ptCount val="5"/>
                <c:pt idx="0">
                  <c:v>35.310734463276837</c:v>
                </c:pt>
                <c:pt idx="1">
                  <c:v>40.389972144846801</c:v>
                </c:pt>
                <c:pt idx="2">
                  <c:v>43.417366946778714</c:v>
                </c:pt>
                <c:pt idx="3">
                  <c:v>47.752808988764045</c:v>
                </c:pt>
                <c:pt idx="4">
                  <c:v>43.417366946778714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'Looked After Children'!$AK$59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Children'!$AL$59:$AP$59</c:f>
              <c:numCache>
                <c:formatCode>0.0</c:formatCode>
                <c:ptCount val="5"/>
                <c:pt idx="0">
                  <c:v>40.754257907542581</c:v>
                </c:pt>
                <c:pt idx="1">
                  <c:v>40.45893719806763</c:v>
                </c:pt>
                <c:pt idx="2">
                  <c:v>35.928143712574851</c:v>
                </c:pt>
                <c:pt idx="3">
                  <c:v>38.210900473933648</c:v>
                </c:pt>
                <c:pt idx="4">
                  <c:v>37.558685446009392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'Looked After Children'!$AK$60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Children'!$AL$60:$AP$60</c:f>
              <c:numCache>
                <c:formatCode>0.0</c:formatCode>
                <c:ptCount val="5"/>
                <c:pt idx="0">
                  <c:v>29.141104294478527</c:v>
                </c:pt>
                <c:pt idx="1">
                  <c:v>31.722054380664655</c:v>
                </c:pt>
                <c:pt idx="2">
                  <c:v>31.531531531531531</c:v>
                </c:pt>
                <c:pt idx="3">
                  <c:v>29.940119760479043</c:v>
                </c:pt>
                <c:pt idx="4">
                  <c:v>26.706231454005934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'Looked After Children'!$AK$61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Children'!$AL$61:$AP$61</c:f>
              <c:numCache>
                <c:formatCode>0.0</c:formatCode>
                <c:ptCount val="5"/>
                <c:pt idx="0">
                  <c:v>19.662921348314608</c:v>
                </c:pt>
                <c:pt idx="1">
                  <c:v>23.743016759776538</c:v>
                </c:pt>
                <c:pt idx="2">
                  <c:v>19.337016574585636</c:v>
                </c:pt>
                <c:pt idx="3">
                  <c:v>20.325203252032523</c:v>
                </c:pt>
                <c:pt idx="4">
                  <c:v>21.447721179624669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'Looked After Children'!$AK$62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Children'!$AL$62:$AP$62</c:f>
              <c:numCache>
                <c:formatCode>0.0</c:formatCode>
                <c:ptCount val="5"/>
                <c:pt idx="0">
                  <c:v>46.861564918314699</c:v>
                </c:pt>
                <c:pt idx="1">
                  <c:v>47.10531937620167</c:v>
                </c:pt>
                <c:pt idx="2">
                  <c:v>47.434810260758958</c:v>
                </c:pt>
                <c:pt idx="3">
                  <c:v>48.891923117319614</c:v>
                </c:pt>
                <c:pt idx="4">
                  <c:v>51.50930608414577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'Looked After Children'!$AK$63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noFill/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'Looked After Children'!$AL$63:$AP$63</c:f>
              <c:numCache>
                <c:formatCode>0.0</c:formatCode>
                <c:ptCount val="5"/>
                <c:pt idx="0">
                  <c:v>59.140448645598198</c:v>
                </c:pt>
                <c:pt idx="1">
                  <c:v>59.7148497477517</c:v>
                </c:pt>
                <c:pt idx="2">
                  <c:v>59.944768226920701</c:v>
                </c:pt>
                <c:pt idx="3">
                  <c:v>59.939439426486196</c:v>
                </c:pt>
                <c:pt idx="4">
                  <c:v>60.319064215312686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'Looked After Children'!$AK$64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'Looked After Children'!$D$8:$H$8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Children'!$AL$64:$AP$64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12384"/>
        <c:axId val="75714560"/>
      </c:lineChart>
      <c:catAx>
        <c:axId val="757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714560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2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2280746527237453"/>
          <c:h val="0.896024312958650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Rate of </a:t>
            </a:r>
            <a:r>
              <a:rPr lang="en-GB" sz="1000" b="1" i="0" u="none" strike="noStrike" baseline="0">
                <a:effectLst/>
              </a:rPr>
              <a:t>Looked After Children </a:t>
            </a:r>
            <a:r>
              <a:rPr lang="en-GB"/>
              <a:t>(Selected LA</a:t>
            </a:r>
            <a:r>
              <a:rPr lang="en-GB" baseline="0"/>
              <a:t> vs. SE)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3687547797784019"/>
          <c:y val="2.7670916135483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09984154078643E-2"/>
          <c:y val="0.1713664245008048"/>
          <c:w val="0.65146216862752293"/>
          <c:h val="0.6554280714910636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'Looked After Children'!$Z$4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'Looked After Children'!$X$70:$AB$70</c:f>
              <c:numCache>
                <c:formatCode>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'Looked After Children'!$B$31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'Looked After Children'!$K$8:$O$8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Children'!$K$31:$O$31</c:f>
              <c:numCache>
                <c:formatCode>0.0</c:formatCode>
                <c:ptCount val="5"/>
                <c:pt idx="0">
                  <c:v>46.861564918314699</c:v>
                </c:pt>
                <c:pt idx="1">
                  <c:v>47.10531937620167</c:v>
                </c:pt>
                <c:pt idx="2">
                  <c:v>47.434810260758958</c:v>
                </c:pt>
                <c:pt idx="3">
                  <c:v>48.891923117319614</c:v>
                </c:pt>
                <c:pt idx="4">
                  <c:v>51.50930608414577</c:v>
                </c:pt>
              </c:numCache>
            </c:numRef>
          </c:val>
        </c:ser>
        <c:ser>
          <c:idx val="0"/>
          <c:order val="2"/>
          <c:tx>
            <c:strRef>
              <c:f>'Looked After Children'!$B$32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'Looked After Children'!$K$32:$O$32</c:f>
              <c:numCache>
                <c:formatCode>0.0</c:formatCode>
                <c:ptCount val="5"/>
                <c:pt idx="0">
                  <c:v>59.140448645598198</c:v>
                </c:pt>
                <c:pt idx="1">
                  <c:v>59.7148497477517</c:v>
                </c:pt>
                <c:pt idx="2">
                  <c:v>59.944768226920701</c:v>
                </c:pt>
                <c:pt idx="3">
                  <c:v>59.939439426486196</c:v>
                </c:pt>
                <c:pt idx="4">
                  <c:v>60.319064215312686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5753344"/>
        <c:axId val="75754880"/>
      </c:barChart>
      <c:catAx>
        <c:axId val="757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54880"/>
        <c:crosses val="autoZero"/>
        <c:auto val="1"/>
        <c:lblAlgn val="ctr"/>
        <c:lblOffset val="100"/>
        <c:noMultiLvlLbl val="0"/>
      </c:catAx>
      <c:valAx>
        <c:axId val="75754880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533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90284431229316"/>
          <c:y val="0.17953653819588342"/>
          <c:w val="0.24009715568770687"/>
          <c:h val="0.75822834645669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Distance from Expected Rate of </a:t>
            </a:r>
            <a:r>
              <a:rPr lang="en-GB" sz="1000" b="1" i="0" u="none" strike="noStrike" baseline="0">
                <a:effectLst/>
              </a:rPr>
              <a:t>Looked After Children</a:t>
            </a:r>
            <a:endParaRPr lang="en-GB"/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3493047411625"/>
          <c:y val="0.13754659323684476"/>
          <c:w val="0.6965077344055397"/>
          <c:h val="0.8048334442101862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'Looked After Children'!$R$7:$T$7</c:f>
              <c:strCache>
                <c:ptCount val="1"/>
                <c:pt idx="0">
                  <c:v>Distance from Expected 2016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'Looked After Children'!$X$76:$X$99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'Looked After Children'!$T$9:$T$32</c:f>
              <c:numCache>
                <c:formatCode>0.0</c:formatCode>
                <c:ptCount val="24"/>
                <c:pt idx="0">
                  <c:v>-7.702107092198581</c:v>
                </c:pt>
                <c:pt idx="1">
                  <c:v>25.744407500000001</c:v>
                </c:pt>
                <c:pt idx="2">
                  <c:v>-2.3815597678275253</c:v>
                </c:pt>
                <c:pt idx="3">
                  <c:v>-5.7736950519357819</c:v>
                </c:pt>
                <c:pt idx="4">
                  <c:v>1.3706317062788287</c:v>
                </c:pt>
                <c:pt idx="5">
                  <c:v>17.193027984189719</c:v>
                </c:pt>
                <c:pt idx="6">
                  <c:v>11.79827423728814</c:v>
                </c:pt>
                <c:pt idx="7">
                  <c:v>0.68477468354430471</c:v>
                </c:pt>
                <c:pt idx="8">
                  <c:v>-10.858053661119513</c:v>
                </c:pt>
                <c:pt idx="9">
                  <c:v>-3.3144815514809522</c:v>
                </c:pt>
                <c:pt idx="10">
                  <c:v>1.7477807305936182</c:v>
                </c:pt>
                <c:pt idx="11">
                  <c:v>-2.0756195604395558</c:v>
                </c:pt>
                <c:pt idx="12">
                  <c:v>-15.057420443349748</c:v>
                </c:pt>
                <c:pt idx="13">
                  <c:v>-5.2742587545787529</c:v>
                </c:pt>
                <c:pt idx="14">
                  <c:v>45.968199186991868</c:v>
                </c:pt>
                <c:pt idx="15">
                  <c:v>-6.3729127457098329</c:v>
                </c:pt>
                <c:pt idx="16">
                  <c:v>2.3861534693877573</c:v>
                </c:pt>
                <c:pt idx="17">
                  <c:v>39.139801111111112</c:v>
                </c:pt>
                <c:pt idx="18">
                  <c:v>1.5737269467787129</c:v>
                </c:pt>
                <c:pt idx="19">
                  <c:v>-9.7827045539906123</c:v>
                </c:pt>
                <c:pt idx="20">
                  <c:v>-10.739208545994071</c:v>
                </c:pt>
                <c:pt idx="21">
                  <c:v>-12.479158820375329</c:v>
                </c:pt>
                <c:pt idx="22">
                  <c:v>0.75439300146094013</c:v>
                </c:pt>
                <c:pt idx="23">
                  <c:v>-2.4217689280598051</c:v>
                </c:pt>
              </c:numCache>
            </c:numRef>
          </c:val>
        </c:ser>
        <c:ser>
          <c:idx val="0"/>
          <c:order val="1"/>
          <c:tx>
            <c:strRef>
              <c:f>'Looked After Children'!$Z$4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'Looked After Children'!$X$76:$X$99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'Looked After Children'!$Z$76:$Z$99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6141696"/>
        <c:axId val="76143232"/>
      </c:barChart>
      <c:catAx>
        <c:axId val="76141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43232"/>
        <c:crossesAt val="0"/>
        <c:auto val="1"/>
        <c:lblAlgn val="ctr"/>
        <c:lblOffset val="100"/>
        <c:noMultiLvlLbl val="0"/>
      </c:catAx>
      <c:valAx>
        <c:axId val="76143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416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749153150727955"/>
          <c:y val="7.2490772111310081E-2"/>
          <c:w val="0.66710972025932658"/>
          <c:h val="4.0892230421764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change in Number of </a:t>
            </a:r>
            <a:r>
              <a:rPr lang="en-GB" sz="1000" b="1" i="0" u="none" strike="noStrike" baseline="0">
                <a:effectLst/>
              </a:rPr>
              <a:t>Looked After Children </a:t>
            </a:r>
            <a:r>
              <a:rPr lang="en-GB"/>
              <a:t>2013-2016</a:t>
            </a:r>
          </a:p>
        </c:rich>
      </c:tx>
      <c:layout>
        <c:manualLayout>
          <c:xMode val="edge"/>
          <c:yMode val="edge"/>
          <c:x val="9.5785619809663491E-3"/>
          <c:y val="1.1152426478663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83809159161659"/>
          <c:y val="0.13754659323684476"/>
          <c:w val="0.68840427716091512"/>
          <c:h val="0.80483344421018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'Looked After Children'!$I$7</c:f>
              <c:strCache>
                <c:ptCount val="1"/>
                <c:pt idx="0">
                  <c:v>% Change 2013-16</c:v>
                </c:pt>
              </c:strCache>
            </c:strRef>
          </c:tx>
          <c:spPr>
            <a:solidFill>
              <a:srgbClr val="FB994F"/>
            </a:solidFill>
            <a:ln w="25400">
              <a:noFill/>
            </a:ln>
          </c:spPr>
          <c:invertIfNegative val="0"/>
          <c:cat>
            <c:strRef>
              <c:f>'Looked After Children'!$B$9:$B$32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'Looked After Children'!$I$9:$I$32</c:f>
              <c:numCache>
                <c:formatCode>0.0%</c:formatCode>
                <c:ptCount val="24"/>
                <c:pt idx="0">
                  <c:v>-4.7619047619047616E-2</c:v>
                </c:pt>
                <c:pt idx="1">
                  <c:v>-2.247191011235955E-2</c:v>
                </c:pt>
                <c:pt idx="2">
                  <c:v>0.15</c:v>
                </c:pt>
                <c:pt idx="3">
                  <c:v>-8.4033613445378158E-2</c:v>
                </c:pt>
                <c:pt idx="4">
                  <c:v>0.15486725663716813</c:v>
                </c:pt>
                <c:pt idx="5">
                  <c:v>0.1388888888888889</c:v>
                </c:pt>
                <c:pt idx="6">
                  <c:v>0.26229508196721313</c:v>
                </c:pt>
                <c:pt idx="7">
                  <c:v>4.878048780487805E-2</c:v>
                </c:pt>
                <c:pt idx="8">
                  <c:v>0.21428571428571427</c:v>
                </c:pt>
                <c:pt idx="9">
                  <c:v>0.42168674698795183</c:v>
                </c:pt>
                <c:pt idx="10">
                  <c:v>4.9180327868852458E-2</c:v>
                </c:pt>
                <c:pt idx="11">
                  <c:v>-2.2222222222222223E-2</c:v>
                </c:pt>
                <c:pt idx="12">
                  <c:v>2.7027027027027029E-2</c:v>
                </c:pt>
                <c:pt idx="13">
                  <c:v>-1.9417475728155338E-2</c:v>
                </c:pt>
                <c:pt idx="14">
                  <c:v>0.21649484536082475</c:v>
                </c:pt>
                <c:pt idx="15">
                  <c:v>4.8192771084337352E-2</c:v>
                </c:pt>
                <c:pt idx="16">
                  <c:v>0.16</c:v>
                </c:pt>
                <c:pt idx="17">
                  <c:v>-8.1967213114754092E-2</c:v>
                </c:pt>
                <c:pt idx="18">
                  <c:v>6.8965517241379309E-2</c:v>
                </c:pt>
                <c:pt idx="19">
                  <c:v>-4.4776119402985072E-2</c:v>
                </c:pt>
                <c:pt idx="20">
                  <c:v>-0.14285714285714285</c:v>
                </c:pt>
                <c:pt idx="21">
                  <c:v>-5.8823529411764705E-2</c:v>
                </c:pt>
                <c:pt idx="22">
                  <c:v>0.12018140589569161</c:v>
                </c:pt>
                <c:pt idx="23">
                  <c:v>3.4969144872171613E-2</c:v>
                </c:pt>
              </c:numCache>
            </c:numRef>
          </c:val>
        </c:ser>
        <c:ser>
          <c:idx val="1"/>
          <c:order val="1"/>
          <c:tx>
            <c:strRef>
              <c:f>'Looked After Children'!$Z$4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'Looked After Children'!$B$9:$B$32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England</c:v>
                </c:pt>
              </c:strCache>
            </c:strRef>
          </c:cat>
          <c:val>
            <c:numRef>
              <c:f>'Looked After Children'!$Y$76:$Y$99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5926912"/>
        <c:axId val="75932800"/>
      </c:barChart>
      <c:catAx>
        <c:axId val="75926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32800"/>
        <c:crosses val="autoZero"/>
        <c:auto val="1"/>
        <c:lblAlgn val="ctr"/>
        <c:lblOffset val="100"/>
        <c:noMultiLvlLbl val="0"/>
      </c:catAx>
      <c:valAx>
        <c:axId val="75932800"/>
        <c:scaling>
          <c:orientation val="minMax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2691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031989591044707"/>
          <c:y val="7.8066985350641618E-2"/>
          <c:w val="0.69938219261053902"/>
          <c:h val="4.089223042176466E-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CPP who were UASC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(Selected LA</a:t>
            </a:r>
            <a:r>
              <a:rPr lang="en-GB" baseline="0"/>
              <a:t> vs. SE &amp; National)</a:t>
            </a: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0505982905982906"/>
          <c:y val="3.86139232595925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66564984461691E-2"/>
          <c:y val="0.21047931508561429"/>
          <c:w val="0.64607416380644722"/>
          <c:h val="0.62582114735658045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'Looked After Children'!$Z$4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cat>
            <c:numRef>
              <c:f>'Looked After Children'!$K$8:$O$8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Children'!$AR$64:$AV$64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ser>
          <c:idx val="4"/>
          <c:order val="1"/>
          <c:tx>
            <c:strRef>
              <c:f>'Looked After Children'!$B$132</c:f>
              <c:strCache>
                <c:ptCount val="1"/>
                <c:pt idx="0">
                  <c:v>South East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invertIfNegative val="0"/>
          <c:cat>
            <c:numRef>
              <c:f>'Looked After Children'!$K$8:$O$8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Children'!$D$132:$H$132</c:f>
              <c:numCache>
                <c:formatCode>0%</c:formatCode>
                <c:ptCount val="5"/>
                <c:pt idx="0">
                  <c:v>4.931192660550459E-2</c:v>
                </c:pt>
                <c:pt idx="1">
                  <c:v>4.6485260770975055E-2</c:v>
                </c:pt>
                <c:pt idx="2">
                  <c:v>5.027932960893855E-2</c:v>
                </c:pt>
                <c:pt idx="3">
                  <c:v>7.3039742212674549E-2</c:v>
                </c:pt>
                <c:pt idx="4">
                  <c:v>0.13663967611336034</c:v>
                </c:pt>
              </c:numCache>
            </c:numRef>
          </c:val>
        </c:ser>
        <c:ser>
          <c:idx val="0"/>
          <c:order val="2"/>
          <c:tx>
            <c:strRef>
              <c:f>'Looked After Children'!$B$133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val>
            <c:numRef>
              <c:f>'Looked After Children'!$D$133:$H$133</c:f>
              <c:numCache>
                <c:formatCode>0%</c:formatCode>
                <c:ptCount val="5"/>
                <c:pt idx="0">
                  <c:v>3.3248844490830473E-2</c:v>
                </c:pt>
                <c:pt idx="1">
                  <c:v>2.8651190126359093E-2</c:v>
                </c:pt>
                <c:pt idx="2">
                  <c:v>2.9792181368987068E-2</c:v>
                </c:pt>
                <c:pt idx="3">
                  <c:v>3.9435808865860678E-2</c:v>
                </c:pt>
                <c:pt idx="4">
                  <c:v>5.9767177739920498E-2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5974912"/>
        <c:axId val="75984896"/>
      </c:barChart>
      <c:catAx>
        <c:axId val="759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84896"/>
        <c:crosses val="autoZero"/>
        <c:auto val="1"/>
        <c:lblAlgn val="ctr"/>
        <c:lblOffset val="100"/>
        <c:noMultiLvlLbl val="0"/>
      </c:catAx>
      <c:valAx>
        <c:axId val="75984896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749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65138973012991"/>
          <c:y val="0.21128233970753657"/>
          <c:w val="0.24434861026987012"/>
          <c:h val="0.643440819897512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% Children Looked After at 31st March who were UASC</a:t>
            </a:r>
          </a:p>
        </c:rich>
      </c:tx>
      <c:layout>
        <c:manualLayout>
          <c:xMode val="edge"/>
          <c:yMode val="edge"/>
          <c:x val="0.11045709917624857"/>
          <c:y val="2.0750544393247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3549410974790952E-2"/>
          <c:w val="0.57508230927201043"/>
          <c:h val="0.85910956479277301"/>
        </c:manualLayout>
      </c:layout>
      <c:lineChart>
        <c:grouping val="standard"/>
        <c:varyColors val="0"/>
        <c:ser>
          <c:idx val="0"/>
          <c:order val="0"/>
          <c:tx>
            <c:strRef>
              <c:f>'Looked After Children'!$AK$40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Children'!$AR$40:$AV$40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'Looked After Children'!$AK$41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Children'!$AR$41:$AV$41</c:f>
              <c:numCache>
                <c:formatCode>0.0%</c:formatCode>
                <c:ptCount val="5"/>
                <c:pt idx="0">
                  <c:v>#N/A</c:v>
                </c:pt>
                <c:pt idx="1">
                  <c:v>1.1235955056179775E-2</c:v>
                </c:pt>
                <c:pt idx="2">
                  <c:v>2.1739130434782608E-2</c:v>
                </c:pt>
                <c:pt idx="3">
                  <c:v>2.1276595744680851E-2</c:v>
                </c:pt>
                <c:pt idx="4">
                  <c:v>8.0459770114942528E-2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'Looked After Children'!$AK$42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Children'!$AR$42:$AV$42</c:f>
              <c:numCache>
                <c:formatCode>0.0%</c:formatCode>
                <c:ptCount val="5"/>
                <c:pt idx="0">
                  <c:v>2.6666666666666668E-2</c:v>
                </c:pt>
                <c:pt idx="1">
                  <c:v>2.5000000000000001E-2</c:v>
                </c:pt>
                <c:pt idx="2">
                  <c:v>3.4090909090909088E-2</c:v>
                </c:pt>
                <c:pt idx="3">
                  <c:v>3.4482758620689655E-2</c:v>
                </c:pt>
                <c:pt idx="4">
                  <c:v>4.3478260869565216E-2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'Looked After Children'!$AK$43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Children'!$AR$43:$AV$43</c:f>
              <c:numCache>
                <c:formatCode>0.0%</c:formatCode>
                <c:ptCount val="5"/>
                <c:pt idx="0">
                  <c:v>1.6129032258064516E-2</c:v>
                </c:pt>
                <c:pt idx="1">
                  <c:v>8.4033613445378148E-3</c:v>
                </c:pt>
                <c:pt idx="2">
                  <c:v>#N/A</c:v>
                </c:pt>
                <c:pt idx="3">
                  <c:v>9.1743119266055051E-3</c:v>
                </c:pt>
                <c:pt idx="4">
                  <c:v>2.7522935779816515E-2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'Looked After Children'!$AK$44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Children'!$AR$44:$AV$44</c:f>
              <c:numCache>
                <c:formatCode>0.0%</c:formatCode>
                <c:ptCount val="5"/>
                <c:pt idx="0">
                  <c:v>2.2624434389140271E-2</c:v>
                </c:pt>
                <c:pt idx="1">
                  <c:v>2.2123893805309734E-2</c:v>
                </c:pt>
                <c:pt idx="2">
                  <c:v>1.9762845849802372E-2</c:v>
                </c:pt>
                <c:pt idx="3">
                  <c:v>1.4981273408239701E-2</c:v>
                </c:pt>
                <c:pt idx="4">
                  <c:v>2.2988505747126436E-2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'Looked After Children'!$AK$45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Children'!$AR$45:$AV$45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'Looked After Children'!$AK$46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Children'!$AR$46:$AV$46</c:f>
              <c:numCache>
                <c:formatCode>0.0%</c:formatCode>
                <c:ptCount val="5"/>
                <c:pt idx="0">
                  <c:v>0.10555555555555556</c:v>
                </c:pt>
                <c:pt idx="1">
                  <c:v>0.10382513661202186</c:v>
                </c:pt>
                <c:pt idx="2">
                  <c:v>0.11813186813186813</c:v>
                </c:pt>
                <c:pt idx="3">
                  <c:v>0.19786096256684493</c:v>
                </c:pt>
                <c:pt idx="4">
                  <c:v>0.37445887445887444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'Looked After Children'!$AK$47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Children'!$AR$47:$AV$47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'Looked After Children'!$AK$48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Children'!$AR$48:$AV$48</c:f>
              <c:numCache>
                <c:formatCode>0.0%</c:formatCode>
                <c:ptCount val="5"/>
                <c:pt idx="0">
                  <c:v>3.5714285714285712E-2</c:v>
                </c:pt>
                <c:pt idx="1">
                  <c:v>1.7857142857142856E-2</c:v>
                </c:pt>
                <c:pt idx="2">
                  <c:v>3.2786885245901641E-2</c:v>
                </c:pt>
                <c:pt idx="3">
                  <c:v>7.3529411764705885E-2</c:v>
                </c:pt>
                <c:pt idx="4">
                  <c:v>0.11764705882352941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'Looked After Children'!$AK$49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Children'!$AR$49:$AV$49</c:f>
              <c:numCache>
                <c:formatCode>0.0%</c:formatCode>
                <c:ptCount val="5"/>
                <c:pt idx="0">
                  <c:v>6.6666666666666666E-2</c:v>
                </c:pt>
                <c:pt idx="1">
                  <c:v>6.0240963855421686E-2</c:v>
                </c:pt>
                <c:pt idx="2">
                  <c:v>4.3478260869565216E-2</c:v>
                </c:pt>
                <c:pt idx="3">
                  <c:v>7.8431372549019607E-2</c:v>
                </c:pt>
                <c:pt idx="4">
                  <c:v>0.10169491525423729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'Looked After Children'!$AK$50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Children'!$AR$50:$AV$50</c:f>
              <c:numCache>
                <c:formatCode>0.0%</c:formatCode>
                <c:ptCount val="5"/>
                <c:pt idx="0">
                  <c:v>6.6666666666666666E-2</c:v>
                </c:pt>
                <c:pt idx="1">
                  <c:v>4.9180327868852458E-2</c:v>
                </c:pt>
                <c:pt idx="2">
                  <c:v>3.125E-2</c:v>
                </c:pt>
                <c:pt idx="3">
                  <c:v>3.125E-2</c:v>
                </c:pt>
                <c:pt idx="4">
                  <c:v>9.375E-2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'Looked After Children'!$AK$51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Children'!$AR$51:$AV$51</c:f>
              <c:numCache>
                <c:formatCode>0.0%</c:formatCode>
                <c:ptCount val="5"/>
                <c:pt idx="0">
                  <c:v>2.1276595744680851E-2</c:v>
                </c:pt>
                <c:pt idx="1">
                  <c:v>2.2222222222222223E-2</c:v>
                </c:pt>
                <c:pt idx="2">
                  <c:v>#N/A</c:v>
                </c:pt>
                <c:pt idx="3">
                  <c:v>#N/A</c:v>
                </c:pt>
                <c:pt idx="4">
                  <c:v>2.2727272727272728E-2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'Looked After Children'!$AK$52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Children'!$AR$52:$AV$52</c:f>
              <c:numCache>
                <c:formatCode>0.0%</c:formatCode>
                <c:ptCount val="5"/>
                <c:pt idx="0">
                  <c:v>8.8235294117647065E-2</c:v>
                </c:pt>
                <c:pt idx="1">
                  <c:v>5.4054054054054057E-2</c:v>
                </c:pt>
                <c:pt idx="2">
                  <c:v>5.2631578947368418E-2</c:v>
                </c:pt>
                <c:pt idx="3">
                  <c:v>5.128205128205128E-2</c:v>
                </c:pt>
                <c:pt idx="4">
                  <c:v>5.2631578947368418E-2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'Looked After Children'!$AK$53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Children'!$AR$53:$AV$53</c:f>
              <c:numCache>
                <c:formatCode>0.0%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'Looked After Children'!$AK$54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Children'!$AR$54:$AV$54</c:f>
              <c:numCache>
                <c:formatCode>0.0%</c:formatCode>
                <c:ptCount val="5"/>
                <c:pt idx="0">
                  <c:v>2.3255813953488372E-2</c:v>
                </c:pt>
                <c:pt idx="1">
                  <c:v>#N/A</c:v>
                </c:pt>
                <c:pt idx="2">
                  <c:v>#N/A</c:v>
                </c:pt>
                <c:pt idx="3">
                  <c:v>8.6206896551724137E-3</c:v>
                </c:pt>
                <c:pt idx="4">
                  <c:v>#N/A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'Looked After Children'!$AK$55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Children'!$AR$55:$AV$55</c:f>
              <c:numCache>
                <c:formatCode>0.0%</c:formatCode>
                <c:ptCount val="5"/>
                <c:pt idx="0">
                  <c:v>6.8322981366459631E-2</c:v>
                </c:pt>
                <c:pt idx="1">
                  <c:v>7.2289156626506021E-2</c:v>
                </c:pt>
                <c:pt idx="2">
                  <c:v>9.4339622641509441E-2</c:v>
                </c:pt>
                <c:pt idx="3">
                  <c:v>0.12820512820512819</c:v>
                </c:pt>
                <c:pt idx="4">
                  <c:v>0.17241379310344829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'Looked After Children'!$AK$56</c:f>
              <c:strCache>
                <c:ptCount val="1"/>
                <c:pt idx="0">
                  <c:v>Swindon</c:v>
                </c:pt>
              </c:strCache>
            </c:strRef>
          </c:tx>
          <c:spPr>
            <a:ln w="15875"/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Children'!$AR$56:$AV$56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5.1724137931034482E-2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'Looked After Children'!$AK$57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Children'!$AR$57:$AV$57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'Looked After Children'!$AK$58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Children'!$AR$58:$AV$58</c:f>
              <c:numCache>
                <c:formatCode>0.0%</c:formatCode>
                <c:ptCount val="5"/>
                <c:pt idx="0">
                  <c:v>0.08</c:v>
                </c:pt>
                <c:pt idx="1">
                  <c:v>6.8965517241379309E-2</c:v>
                </c:pt>
                <c:pt idx="2">
                  <c:v>3.2258064516129031E-2</c:v>
                </c:pt>
                <c:pt idx="3">
                  <c:v>5.8823529411764705E-2</c:v>
                </c:pt>
                <c:pt idx="4">
                  <c:v>6.4516129032258063E-2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'Looked After Children'!$AK$59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Children'!$AR$59:$AV$59</c:f>
              <c:numCache>
                <c:formatCode>0.0%</c:formatCode>
                <c:ptCount val="5"/>
                <c:pt idx="0">
                  <c:v>3.7313432835820892E-2</c:v>
                </c:pt>
                <c:pt idx="1">
                  <c:v>4.4776119402985072E-2</c:v>
                </c:pt>
                <c:pt idx="2">
                  <c:v>5.8333333333333334E-2</c:v>
                </c:pt>
                <c:pt idx="3">
                  <c:v>5.4263565891472867E-2</c:v>
                </c:pt>
                <c:pt idx="4">
                  <c:v>0.1015625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'Looked After Children'!$AK$60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Children'!$AR$60:$AV$60</c:f>
              <c:numCache>
                <c:formatCode>0.0%</c:formatCode>
                <c:ptCount val="5"/>
                <c:pt idx="0">
                  <c:v>5.2631578947368418E-2</c:v>
                </c:pt>
                <c:pt idx="1">
                  <c:v>#N/A</c:v>
                </c:pt>
                <c:pt idx="2">
                  <c:v>#N/A</c:v>
                </c:pt>
                <c:pt idx="3">
                  <c:v>0.1</c:v>
                </c:pt>
                <c:pt idx="4">
                  <c:v>#N/A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'Looked After Children'!$AK$61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Children'!$AR$61:$AV$61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'Looked After Children'!$AK$62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Children'!$AR$62:$AV$62</c:f>
              <c:numCache>
                <c:formatCode>0.0%</c:formatCode>
                <c:ptCount val="5"/>
                <c:pt idx="0">
                  <c:v>4.931192660550459E-2</c:v>
                </c:pt>
                <c:pt idx="1">
                  <c:v>4.6485260770975055E-2</c:v>
                </c:pt>
                <c:pt idx="2">
                  <c:v>5.027932960893855E-2</c:v>
                </c:pt>
                <c:pt idx="3">
                  <c:v>7.3039742212674549E-2</c:v>
                </c:pt>
                <c:pt idx="4">
                  <c:v>0.13663967611336034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'Looked After Children'!$AK$63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Children'!$AR$63:$AV$63</c:f>
              <c:numCache>
                <c:formatCode>0.0%</c:formatCode>
                <c:ptCount val="5"/>
                <c:pt idx="0">
                  <c:v>3.3248844490830473E-2</c:v>
                </c:pt>
                <c:pt idx="1">
                  <c:v>2.8651190126359093E-2</c:v>
                </c:pt>
                <c:pt idx="2">
                  <c:v>2.9792181368987068E-2</c:v>
                </c:pt>
                <c:pt idx="3">
                  <c:v>3.9435808865860678E-2</c:v>
                </c:pt>
                <c:pt idx="4">
                  <c:v>5.9767177739920498E-2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'Looked After Children'!$AK$64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'Looked After Children'!$AR$39:$AV$39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'Looked After Children'!$AR$64:$AV$64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84192"/>
        <c:axId val="76198656"/>
      </c:lineChart>
      <c:catAx>
        <c:axId val="76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198656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841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1211251343072949"/>
          <c:h val="0.91483835062627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Children ceasing to be Looked After in year who were Adopted (%)</a:t>
            </a:r>
          </a:p>
        </c:rich>
      </c:tx>
      <c:layout>
        <c:manualLayout>
          <c:xMode val="edge"/>
          <c:yMode val="edge"/>
          <c:x val="0.1213192851911841"/>
          <c:y val="6.12149287413799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3549410974790952E-2"/>
          <c:w val="0.57508230927201043"/>
          <c:h val="0.85910956479277301"/>
        </c:manualLayout>
      </c:layout>
      <c:lineChart>
        <c:grouping val="standard"/>
        <c:varyColors val="0"/>
        <c:ser>
          <c:idx val="0"/>
          <c:order val="0"/>
          <c:tx>
            <c:strRef>
              <c:f>Adoption!$AP$8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Adoption!$AQ$8:$AU$8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0.2</c:v>
                </c:pt>
                <c:pt idx="3">
                  <c:v>8.3333333333333329E-2</c:v>
                </c:pt>
                <c:pt idx="4">
                  <c:v>0.14285714285714285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Adoption!$AP$9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Adoption!$AQ$9:$AU$9</c:f>
              <c:numCache>
                <c:formatCode>0.0%</c:formatCode>
                <c:ptCount val="5"/>
                <c:pt idx="0">
                  <c:v>0.11627906976744186</c:v>
                </c:pt>
                <c:pt idx="1">
                  <c:v>0.22727272727272727</c:v>
                </c:pt>
                <c:pt idx="2">
                  <c:v>0.22222222222222221</c:v>
                </c:pt>
                <c:pt idx="3">
                  <c:v>0.26315789473684209</c:v>
                </c:pt>
                <c:pt idx="4">
                  <c:v>0.16326530612244897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Adoption!$AP$10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Adoption!$AQ$10:$AU$10</c:f>
              <c:numCache>
                <c:formatCode>0.0%</c:formatCode>
                <c:ptCount val="5"/>
                <c:pt idx="0">
                  <c:v>0.13793103448275862</c:v>
                </c:pt>
                <c:pt idx="1">
                  <c:v>0.22727272727272727</c:v>
                </c:pt>
                <c:pt idx="2">
                  <c:v>0.23076923076923078</c:v>
                </c:pt>
                <c:pt idx="3">
                  <c:v>0.1875</c:v>
                </c:pt>
                <c:pt idx="4">
                  <c:v>0.15555555555555556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Adoption!$AP$11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Adoption!$AQ$11:$AU$11</c:f>
              <c:numCache>
                <c:formatCode>0.0%</c:formatCode>
                <c:ptCount val="5"/>
                <c:pt idx="0">
                  <c:v>0.10256410256410256</c:v>
                </c:pt>
                <c:pt idx="1">
                  <c:v>0.24390243902439024</c:v>
                </c:pt>
                <c:pt idx="2">
                  <c:v>0.27906976744186046</c:v>
                </c:pt>
                <c:pt idx="3">
                  <c:v>0.23684210526315788</c:v>
                </c:pt>
                <c:pt idx="4">
                  <c:v>0.23684210526315788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Adoption!$AP$12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Adoption!$AQ$12:$AU$12</c:f>
              <c:numCache>
                <c:formatCode>0.0%</c:formatCode>
                <c:ptCount val="5"/>
                <c:pt idx="0">
                  <c:v>0.10752688172043011</c:v>
                </c:pt>
                <c:pt idx="1">
                  <c:v>0.1276595744680851</c:v>
                </c:pt>
                <c:pt idx="2">
                  <c:v>0.12790697674418605</c:v>
                </c:pt>
                <c:pt idx="3">
                  <c:v>0.15596330275229359</c:v>
                </c:pt>
                <c:pt idx="4">
                  <c:v>0.15740740740740741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Adoption!$AP$13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Adoption!$AQ$13:$AU$13</c:f>
              <c:numCache>
                <c:formatCode>0.0%</c:formatCode>
                <c:ptCount val="5"/>
                <c:pt idx="0">
                  <c:v>0.15789473684210525</c:v>
                </c:pt>
                <c:pt idx="1">
                  <c:v>6.6666666666666666E-2</c:v>
                </c:pt>
                <c:pt idx="2">
                  <c:v>5.2631578947368418E-2</c:v>
                </c:pt>
                <c:pt idx="3">
                  <c:v>6.25E-2</c:v>
                </c:pt>
                <c:pt idx="4">
                  <c:v>0.13333333333333333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Adoption!$AP$14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Adoption!$AQ$14:$AU$14</c:f>
              <c:numCache>
                <c:formatCode>0.0%</c:formatCode>
                <c:ptCount val="5"/>
                <c:pt idx="0">
                  <c:v>8.4337349397590355E-2</c:v>
                </c:pt>
                <c:pt idx="1">
                  <c:v>0.12209302325581395</c:v>
                </c:pt>
                <c:pt idx="2">
                  <c:v>0.1657142857142857</c:v>
                </c:pt>
                <c:pt idx="3">
                  <c:v>0.20454545454545456</c:v>
                </c:pt>
                <c:pt idx="4">
                  <c:v>0.10185185185185185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Adoption!$AP$15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Adoption!$AQ$15:$AU$15</c:f>
              <c:numCache>
                <c:formatCode>0.0%</c:formatCode>
                <c:ptCount val="5"/>
                <c:pt idx="0">
                  <c:v>8.3333333333333329E-2</c:v>
                </c:pt>
                <c:pt idx="1">
                  <c:v>0.11904761904761904</c:v>
                </c:pt>
                <c:pt idx="2">
                  <c:v>0.25</c:v>
                </c:pt>
                <c:pt idx="3">
                  <c:v>0.25641025641025639</c:v>
                </c:pt>
                <c:pt idx="4">
                  <c:v>0.11904761904761904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Adoption!$AP$16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Adoption!$AQ$16:$AU$16</c:f>
              <c:numCache>
                <c:formatCode>0.0%</c:formatCode>
                <c:ptCount val="5"/>
                <c:pt idx="0">
                  <c:v>0.12</c:v>
                </c:pt>
                <c:pt idx="1">
                  <c:v>0.17391304347826086</c:v>
                </c:pt>
                <c:pt idx="2">
                  <c:v>0.16129032258064516</c:v>
                </c:pt>
                <c:pt idx="3">
                  <c:v>7.407407407407407E-2</c:v>
                </c:pt>
                <c:pt idx="4">
                  <c:v>0.10526315789473684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Adoption!$AP$17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Adoption!$AQ$17:$AU$17</c:f>
              <c:numCache>
                <c:formatCode>0.0%</c:formatCode>
                <c:ptCount val="5"/>
                <c:pt idx="0">
                  <c:v>0.1276595744680851</c:v>
                </c:pt>
                <c:pt idx="1">
                  <c:v>0.13793103448275862</c:v>
                </c:pt>
                <c:pt idx="2">
                  <c:v>0.17307692307692307</c:v>
                </c:pt>
                <c:pt idx="3">
                  <c:v>0.14000000000000001</c:v>
                </c:pt>
                <c:pt idx="4">
                  <c:v>0.17857142857142858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Adoption!$AP$18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Adoption!$AQ$18:$AU$18</c:f>
              <c:numCache>
                <c:formatCode>0.0%</c:formatCode>
                <c:ptCount val="5"/>
                <c:pt idx="0">
                  <c:v>0.11538461538461539</c:v>
                </c:pt>
                <c:pt idx="1">
                  <c:v>0.13043478260869565</c:v>
                </c:pt>
                <c:pt idx="2">
                  <c:v>0.16666666666666666</c:v>
                </c:pt>
                <c:pt idx="3">
                  <c:v>0.21212121212121213</c:v>
                </c:pt>
                <c:pt idx="4">
                  <c:v>0.2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Adoption!$AP$19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Adoption!$AQ$19:$AU$19</c:f>
              <c:numCache>
                <c:formatCode>0.0%</c:formatCode>
                <c:ptCount val="5"/>
                <c:pt idx="0">
                  <c:v>0.21052631578947367</c:v>
                </c:pt>
                <c:pt idx="1">
                  <c:v>0.21052631578947367</c:v>
                </c:pt>
                <c:pt idx="2">
                  <c:v>0.26315789473684209</c:v>
                </c:pt>
                <c:pt idx="3">
                  <c:v>0.23529411764705882</c:v>
                </c:pt>
                <c:pt idx="4">
                  <c:v>0.2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Adoption!$AP$20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Adoption!$AQ$20:$AU$20</c:f>
              <c:numCache>
                <c:formatCode>0.0%</c:formatCode>
                <c:ptCount val="5"/>
                <c:pt idx="0">
                  <c:v>0.15789473684210525</c:v>
                </c:pt>
                <c:pt idx="1">
                  <c:v>0.10526315789473684</c:v>
                </c:pt>
                <c:pt idx="2">
                  <c:v>0.14285714285714285</c:v>
                </c:pt>
                <c:pt idx="3">
                  <c:v>0.21739130434782608</c:v>
                </c:pt>
                <c:pt idx="4">
                  <c:v>0.10714285714285714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Adoption!$AP$21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Adoption!$AQ$21:$AU$21</c:f>
              <c:numCache>
                <c:formatCode>0.0%</c:formatCode>
                <c:ptCount val="5"/>
                <c:pt idx="0">
                  <c:v>0.13114754098360656</c:v>
                </c:pt>
                <c:pt idx="1">
                  <c:v>0.10169491525423729</c:v>
                </c:pt>
                <c:pt idx="2">
                  <c:v>0.16666666666666666</c:v>
                </c:pt>
                <c:pt idx="3">
                  <c:v>0.18333333333333332</c:v>
                </c:pt>
                <c:pt idx="4">
                  <c:v>0.22222222222222221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Adoption!$AP$22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Adoption!$AQ$22:$AU$22</c:f>
              <c:numCache>
                <c:formatCode>0.0%</c:formatCode>
                <c:ptCount val="5"/>
                <c:pt idx="0">
                  <c:v>0.13333333333333333</c:v>
                </c:pt>
                <c:pt idx="1">
                  <c:v>0.17647058823529413</c:v>
                </c:pt>
                <c:pt idx="2">
                  <c:v>0.16216216216216217</c:v>
                </c:pt>
                <c:pt idx="3">
                  <c:v>0.26315789473684209</c:v>
                </c:pt>
                <c:pt idx="4">
                  <c:v>0.31707317073170732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Adoption!$AP$23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Adoption!$AQ$23:$AU$23</c:f>
              <c:numCache>
                <c:formatCode>0.0%</c:formatCode>
                <c:ptCount val="5"/>
                <c:pt idx="0">
                  <c:v>0.11290322580645161</c:v>
                </c:pt>
                <c:pt idx="1">
                  <c:v>9.8591549295774641E-2</c:v>
                </c:pt>
                <c:pt idx="2">
                  <c:v>0.14285714285714285</c:v>
                </c:pt>
                <c:pt idx="3">
                  <c:v>0.13333333333333333</c:v>
                </c:pt>
                <c:pt idx="4">
                  <c:v>0.125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Adoption!$AP$24</c:f>
              <c:strCache>
                <c:ptCount val="1"/>
                <c:pt idx="0">
                  <c:v>Swindon</c:v>
                </c:pt>
              </c:strCache>
            </c:strRef>
          </c:tx>
          <c:spPr>
            <a:ln w="15875"/>
          </c:spPr>
          <c:marker>
            <c:symbol val="triang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Adoption!$AQ$24:$AU$24</c:f>
              <c:numCache>
                <c:formatCode>0.0%</c:formatCode>
                <c:ptCount val="5"/>
                <c:pt idx="0">
                  <c:v>0.1111111111111111</c:v>
                </c:pt>
                <c:pt idx="1">
                  <c:v>7.1428571428571425E-2</c:v>
                </c:pt>
                <c:pt idx="2">
                  <c:v>0.1111111111111111</c:v>
                </c:pt>
                <c:pt idx="3">
                  <c:v>0.1111111111111111</c:v>
                </c:pt>
                <c:pt idx="4">
                  <c:v>3.5714285714285712E-2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Adoption!$AP$25</c:f>
              <c:strCache>
                <c:ptCount val="1"/>
                <c:pt idx="0">
                  <c:v>Torbay</c:v>
                </c:pt>
              </c:strCache>
            </c:strRef>
          </c:tx>
          <c:spPr>
            <a:ln w="15875"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Adoption!$AQ$25:$AU$25</c:f>
              <c:numCache>
                <c:formatCode>0.0%</c:formatCode>
                <c:ptCount val="5"/>
                <c:pt idx="0">
                  <c:v>#N/A</c:v>
                </c:pt>
                <c:pt idx="1">
                  <c:v>9.5238095238095233E-2</c:v>
                </c:pt>
                <c:pt idx="2">
                  <c:v>0.16129032258064516</c:v>
                </c:pt>
                <c:pt idx="3">
                  <c:v>0.16</c:v>
                </c:pt>
                <c:pt idx="4">
                  <c:v>0.24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Adoption!$AP$26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Adoption!$AQ$26:$AU$26</c:f>
              <c:numCache>
                <c:formatCode>0.0%</c:formatCode>
                <c:ptCount val="5"/>
                <c:pt idx="0">
                  <c:v>#N/A</c:v>
                </c:pt>
                <c:pt idx="1">
                  <c:v>0.14285714285714285</c:v>
                </c:pt>
                <c:pt idx="2">
                  <c:v>7.1428571428571425E-2</c:v>
                </c:pt>
                <c:pt idx="3">
                  <c:v>#N/A</c:v>
                </c:pt>
                <c:pt idx="4">
                  <c:v>7.1428571428571425E-2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Adoption!$AP$27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Adoption!$AQ$27:$AU$27</c:f>
              <c:numCache>
                <c:formatCode>0.0%</c:formatCode>
                <c:ptCount val="5"/>
                <c:pt idx="0">
                  <c:v>0.13513513513513514</c:v>
                </c:pt>
                <c:pt idx="1">
                  <c:v>9.8591549295774641E-2</c:v>
                </c:pt>
                <c:pt idx="2">
                  <c:v>0.13157894736842105</c:v>
                </c:pt>
                <c:pt idx="3">
                  <c:v>0.12121212121212122</c:v>
                </c:pt>
                <c:pt idx="4">
                  <c:v>9.0909090909090912E-2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Adoption!$AP$28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Adoption!$AQ$28:$AU$28</c:f>
              <c:numCache>
                <c:formatCode>0.0%</c:formatCode>
                <c:ptCount val="5"/>
                <c:pt idx="0">
                  <c:v>9.0909090909090912E-2</c:v>
                </c:pt>
                <c:pt idx="1">
                  <c:v>#N/A</c:v>
                </c:pt>
                <c:pt idx="2">
                  <c:v>0.22222222222222221</c:v>
                </c:pt>
                <c:pt idx="3">
                  <c:v>0.1111111111111111</c:v>
                </c:pt>
                <c:pt idx="4">
                  <c:v>0.1111111111111111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Adoption!$AP$29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Adoption!$AQ$29:$AU$29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ser>
          <c:idx val="4"/>
          <c:order val="22"/>
          <c:tx>
            <c:strRef>
              <c:f>Adoption!$AP$30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C00000"/>
                </a:solidFill>
                <a:prstDash val="solid"/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Adoption!$AQ$30:$AU$30</c:f>
              <c:numCache>
                <c:formatCode>0.0%</c:formatCode>
                <c:ptCount val="5"/>
                <c:pt idx="0">
                  <c:v>0.1122715404699739</c:v>
                </c:pt>
                <c:pt idx="1">
                  <c:v>0.13846153846153847</c:v>
                </c:pt>
                <c:pt idx="2">
                  <c:v>0.17037037037037037</c:v>
                </c:pt>
                <c:pt idx="3">
                  <c:v>0.18092909535452323</c:v>
                </c:pt>
                <c:pt idx="4">
                  <c:v>0.14254859611231102</c:v>
                </c:pt>
              </c:numCache>
            </c:numRef>
          </c:val>
          <c:smooth val="0"/>
        </c:ser>
        <c:ser>
          <c:idx val="14"/>
          <c:order val="23"/>
          <c:tx>
            <c:strRef>
              <c:f>Adoption!$AP$31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plus"/>
            <c:size val="6"/>
            <c:spPr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Adoption!$AQ$31:$AU$31</c:f>
              <c:numCache>
                <c:formatCode>0.0%</c:formatCode>
                <c:ptCount val="5"/>
                <c:pt idx="0">
                  <c:v>0.12613595056343149</c:v>
                </c:pt>
                <c:pt idx="1">
                  <c:v>0.1399650959860384</c:v>
                </c:pt>
                <c:pt idx="2">
                  <c:v>0.16503267973856209</c:v>
                </c:pt>
                <c:pt idx="3">
                  <c:v>0.17113665389527458</c:v>
                </c:pt>
                <c:pt idx="4">
                  <c:v>0.1479028697571744</c:v>
                </c:pt>
              </c:numCache>
            </c:numRef>
          </c:val>
          <c:smooth val="0"/>
        </c:ser>
        <c:ser>
          <c:idx val="6"/>
          <c:order val="24"/>
          <c:tx>
            <c:strRef>
              <c:f>Adoption!$AP$32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cat>
            <c:numRef>
              <c:f>Adoption!$AQ$7:$AU$7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Adoption!$AQ$32:$AU$32</c:f>
              <c:numCache>
                <c:formatCode>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87008"/>
        <c:axId val="76588928"/>
      </c:lineChart>
      <c:catAx>
        <c:axId val="765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8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88928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870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09092691214423"/>
          <c:y val="7.5190870500600387E-2"/>
          <c:w val="0.31566325129860862"/>
          <c:h val="0.860241795356975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Individual</a:t>
            </a:r>
          </a:p>
        </c:rich>
      </c:tx>
      <c:layout>
        <c:manualLayout>
          <c:xMode val="edge"/>
          <c:yMode val="edge"/>
          <c:x val="0.40504845198848416"/>
          <c:y val="2.7366247465512259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894503478327346E-2"/>
          <c:y val="9.8409523454117978E-2"/>
          <c:w val="0.86879222621444163"/>
          <c:h val="0.49499620604296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Referral_Source!$D$41</c:f>
              <c:strCache>
                <c:ptCount val="1"/>
                <c:pt idx="0">
                  <c:v>Individual</c:v>
                </c:pt>
              </c:strCache>
            </c:strRef>
          </c:tx>
          <c:spPr>
            <a:solidFill>
              <a:srgbClr val="F79646"/>
            </a:solidFill>
            <a:ln w="12700">
              <a:noFill/>
              <a:prstDash val="solid"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Referral_Source!$D$42:$D$63</c:f>
              <c:numCache>
                <c:formatCode>0.0%</c:formatCode>
                <c:ptCount val="22"/>
                <c:pt idx="0">
                  <c:v>0.11823802163833076</c:v>
                </c:pt>
                <c:pt idx="1">
                  <c:v>5.2247518972562752E-2</c:v>
                </c:pt>
                <c:pt idx="2">
                  <c:v>8.09950824414232E-2</c:v>
                </c:pt>
                <c:pt idx="3">
                  <c:v>4.9093183239524704E-2</c:v>
                </c:pt>
                <c:pt idx="4">
                  <c:v>0.11010440417616704</c:v>
                </c:pt>
                <c:pt idx="5">
                  <c:v>0.10380912515696944</c:v>
                </c:pt>
                <c:pt idx="6">
                  <c:v>0.10278972754530048</c:v>
                </c:pt>
                <c:pt idx="7">
                  <c:v>0.11134204275534441</c:v>
                </c:pt>
                <c:pt idx="8">
                  <c:v>8.0692704495210016E-2</c:v>
                </c:pt>
                <c:pt idx="9">
                  <c:v>7.2592592592592597E-2</c:v>
                </c:pt>
                <c:pt idx="10">
                  <c:v>0.10893454371715242</c:v>
                </c:pt>
                <c:pt idx="11">
                  <c:v>7.5048732943469781E-2</c:v>
                </c:pt>
                <c:pt idx="12">
                  <c:v>6.3806777217015137E-2</c:v>
                </c:pt>
                <c:pt idx="13">
                  <c:v>0.12576762466224514</c:v>
                </c:pt>
                <c:pt idx="14">
                  <c:v>3.4742468415937804E-2</c:v>
                </c:pt>
                <c:pt idx="15">
                  <c:v>6.0078178110129166E-2</c:v>
                </c:pt>
                <c:pt idx="16">
                  <c:v>9.4860499265785603E-2</c:v>
                </c:pt>
                <c:pt idx="17">
                  <c:v>6.7404426559356134E-2</c:v>
                </c:pt>
                <c:pt idx="18">
                  <c:v>5.8002936857562408E-2</c:v>
                </c:pt>
                <c:pt idx="19">
                  <c:v>0.24757579477108138</c:v>
                </c:pt>
                <c:pt idx="20">
                  <c:v>9.4509450945094511E-2</c:v>
                </c:pt>
                <c:pt idx="21">
                  <c:v>0.32769367764915402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6134016"/>
        <c:axId val="176135552"/>
      </c:barChart>
      <c:scatterChart>
        <c:scatterStyle val="smoothMarker"/>
        <c:varyColors val="0"/>
        <c:ser>
          <c:idx val="1"/>
          <c:order val="1"/>
          <c:tx>
            <c:strRef>
              <c:f>Referral_Source!$S$79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Referral_Source!$T$80:$T$81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Referral_Source!$U$80:$U$81</c:f>
              <c:numCache>
                <c:formatCode>0.0%</c:formatCode>
                <c:ptCount val="2"/>
                <c:pt idx="0">
                  <c:v>0.10075695581014731</c:v>
                </c:pt>
                <c:pt idx="1">
                  <c:v>0.10075695581014731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ysDot"/>
            </a:ln>
          </c:spPr>
          <c:marker>
            <c:symbol val="none"/>
          </c:marker>
          <c:xVal>
            <c:numRef>
              <c:f>Referral_Source!$T$80:$T$81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Referral_Source!$V$80:$V$81</c:f>
              <c:numCache>
                <c:formatCode>0.0%</c:formatCode>
                <c:ptCount val="2"/>
                <c:pt idx="0">
                  <c:v>9.1798477802629244E-2</c:v>
                </c:pt>
                <c:pt idx="1">
                  <c:v>9.1798477802629244E-2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34016"/>
        <c:axId val="176135552"/>
      </c:scatterChart>
      <c:catAx>
        <c:axId val="1761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700"/>
            </a:pPr>
            <a:endParaRPr lang="en-US"/>
          </a:p>
        </c:txPr>
        <c:crossAx val="176135552"/>
        <c:crosses val="autoZero"/>
        <c:auto val="1"/>
        <c:lblAlgn val="ctr"/>
        <c:lblOffset val="100"/>
        <c:noMultiLvlLbl val="0"/>
      </c:catAx>
      <c:valAx>
        <c:axId val="176135552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34016"/>
        <c:crosses val="autoZero"/>
        <c:crossBetween val="between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/>
              <a:t>Schools</a:t>
            </a:r>
            <a:r>
              <a:rPr lang="en-GB" sz="1000" b="1" baseline="0"/>
              <a:t>/ </a:t>
            </a:r>
            <a:r>
              <a:rPr lang="en-GB" sz="1000" b="1"/>
              <a:t>Education</a:t>
            </a:r>
          </a:p>
        </c:rich>
      </c:tx>
      <c:layout>
        <c:manualLayout>
          <c:xMode val="edge"/>
          <c:yMode val="edge"/>
          <c:x val="0.3144336569579288"/>
          <c:y val="1.27896331799104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9894503478327346E-2"/>
          <c:y val="0.12368614980819705"/>
          <c:w val="0.86879222621444163"/>
          <c:h val="0.46971986674742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Referral_Source!$E$41</c:f>
              <c:strCache>
                <c:ptCount val="1"/>
                <c:pt idx="0">
                  <c:v>Schools/ Education Services</c:v>
                </c:pt>
              </c:strCache>
            </c:strRef>
          </c:tx>
          <c:spPr>
            <a:solidFill>
              <a:srgbClr val="E3DE00"/>
            </a:solidFill>
            <a:ln w="12700">
              <a:noFill/>
              <a:prstDash val="solid"/>
            </a:ln>
          </c:spPr>
          <c:invertIfNegative val="0"/>
          <c:cat>
            <c:strRef>
              <c:f>Referral_Source!$B$42:$B$63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Referral_Source!$E$42:$E$63</c:f>
              <c:numCache>
                <c:formatCode>0.0%</c:formatCode>
                <c:ptCount val="22"/>
                <c:pt idx="0">
                  <c:v>0.27975270479134468</c:v>
                </c:pt>
                <c:pt idx="1">
                  <c:v>0.17483946293053124</c:v>
                </c:pt>
                <c:pt idx="2">
                  <c:v>0.23864622505062191</c:v>
                </c:pt>
                <c:pt idx="3">
                  <c:v>8.1613508442776733E-2</c:v>
                </c:pt>
                <c:pt idx="4">
                  <c:v>0.24894995799831993</c:v>
                </c:pt>
                <c:pt idx="5">
                  <c:v>0.28128924236082042</c:v>
                </c:pt>
                <c:pt idx="6">
                  <c:v>0.18465649850084734</c:v>
                </c:pt>
                <c:pt idx="7">
                  <c:v>0.26870546318289784</c:v>
                </c:pt>
                <c:pt idx="8">
                  <c:v>0.25386882829771557</c:v>
                </c:pt>
                <c:pt idx="9">
                  <c:v>0.19051851851851853</c:v>
                </c:pt>
                <c:pt idx="10">
                  <c:v>0.18442427138079312</c:v>
                </c:pt>
                <c:pt idx="11">
                  <c:v>0.20987654320987653</c:v>
                </c:pt>
                <c:pt idx="12">
                  <c:v>0.2062004325883201</c:v>
                </c:pt>
                <c:pt idx="13">
                  <c:v>0.20093343158929011</c:v>
                </c:pt>
                <c:pt idx="14">
                  <c:v>0.20165208940719145</c:v>
                </c:pt>
                <c:pt idx="15">
                  <c:v>0.16791298436437799</c:v>
                </c:pt>
                <c:pt idx="16">
                  <c:v>0.181791483113069</c:v>
                </c:pt>
                <c:pt idx="17">
                  <c:v>0.15442655935613683</c:v>
                </c:pt>
                <c:pt idx="18">
                  <c:v>0.18869309838472834</c:v>
                </c:pt>
                <c:pt idx="19">
                  <c:v>0.1477844605376212</c:v>
                </c:pt>
                <c:pt idx="20">
                  <c:v>0.11521152115211521</c:v>
                </c:pt>
                <c:pt idx="21">
                  <c:v>0.17542297417631345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5723648"/>
        <c:axId val="175725184"/>
      </c:barChart>
      <c:scatterChart>
        <c:scatterStyle val="smoothMarker"/>
        <c:varyColors val="0"/>
        <c:ser>
          <c:idx val="1"/>
          <c:order val="1"/>
          <c:tx>
            <c:strRef>
              <c:f>Referral_Source!$S$79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ot"/>
            </a:ln>
          </c:spPr>
          <c:marker>
            <c:symbol val="none"/>
          </c:marker>
          <c:xVal>
            <c:numRef>
              <c:f>Referral_Source!$T$82:$T$83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Referral_Source!$U$82:$U$83</c:f>
              <c:numCache>
                <c:formatCode>0.0%</c:formatCode>
                <c:ptCount val="2"/>
                <c:pt idx="0">
                  <c:v>0.20059328968903437</c:v>
                </c:pt>
                <c:pt idx="1">
                  <c:v>0.20059328968903437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Referral_Source!$B$65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ysDot"/>
            </a:ln>
          </c:spPr>
          <c:marker>
            <c:symbol val="none"/>
          </c:marker>
          <c:xVal>
            <c:numRef>
              <c:f>Referral_Source!$T$82:$T$83</c:f>
              <c:numCache>
                <c:formatCode>General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Referral_Source!$V$82:$V$83</c:f>
              <c:numCache>
                <c:formatCode>0.0%</c:formatCode>
                <c:ptCount val="2"/>
                <c:pt idx="0">
                  <c:v>0.19400775580478544</c:v>
                </c:pt>
                <c:pt idx="1">
                  <c:v>0.19400775580478544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23648"/>
        <c:axId val="175725184"/>
      </c:scatterChart>
      <c:catAx>
        <c:axId val="1757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700"/>
            </a:pPr>
            <a:endParaRPr lang="en-US"/>
          </a:p>
        </c:txPr>
        <c:crossAx val="175725184"/>
        <c:crosses val="autoZero"/>
        <c:auto val="1"/>
        <c:lblAlgn val="ctr"/>
        <c:lblOffset val="100"/>
        <c:noMultiLvlLbl val="0"/>
      </c:catAx>
      <c:valAx>
        <c:axId val="17572518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723648"/>
        <c:crosses val="autoZero"/>
        <c:crossBetween val="between"/>
      </c:valAx>
      <c:spPr>
        <a:noFill/>
        <a:ln w="3175">
          <a:solidFill>
            <a:schemeClr val="tx1">
              <a:lumMod val="75000"/>
              <a:lumOff val="25000"/>
            </a:schemeClr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$AI40" lockText="1" noThreeD="1"/>
</file>

<file path=xl/ctrlProps/ctrlProp10.xml><?xml version="1.0" encoding="utf-8"?>
<formControlPr xmlns="http://schemas.microsoft.com/office/spreadsheetml/2009/9/main" objectType="CheckBox" checked="Checked" fmlaLink="$AI49" lockText="1" noThreeD="1"/>
</file>

<file path=xl/ctrlProps/ctrlProp100.xml><?xml version="1.0" encoding="utf-8"?>
<formControlPr xmlns="http://schemas.microsoft.com/office/spreadsheetml/2009/9/main" objectType="CheckBox" checked="Checked" fmlaLink="$AI43" lockText="1" noThreeD="1"/>
</file>

<file path=xl/ctrlProps/ctrlProp101.xml><?xml version="1.0" encoding="utf-8"?>
<formControlPr xmlns="http://schemas.microsoft.com/office/spreadsheetml/2009/9/main" objectType="CheckBox" checked="Checked" fmlaLink="$AI44" lockText="1" noThreeD="1"/>
</file>

<file path=xl/ctrlProps/ctrlProp102.xml><?xml version="1.0" encoding="utf-8"?>
<formControlPr xmlns="http://schemas.microsoft.com/office/spreadsheetml/2009/9/main" objectType="CheckBox" checked="Checked" fmlaLink="$AI45" lockText="1" noThreeD="1"/>
</file>

<file path=xl/ctrlProps/ctrlProp103.xml><?xml version="1.0" encoding="utf-8"?>
<formControlPr xmlns="http://schemas.microsoft.com/office/spreadsheetml/2009/9/main" objectType="CheckBox" checked="Checked" fmlaLink="$AI46" lockText="1" noThreeD="1"/>
</file>

<file path=xl/ctrlProps/ctrlProp104.xml><?xml version="1.0" encoding="utf-8"?>
<formControlPr xmlns="http://schemas.microsoft.com/office/spreadsheetml/2009/9/main" objectType="CheckBox" checked="Checked" fmlaLink="$AI47" lockText="1" noThreeD="1"/>
</file>

<file path=xl/ctrlProps/ctrlProp105.xml><?xml version="1.0" encoding="utf-8"?>
<formControlPr xmlns="http://schemas.microsoft.com/office/spreadsheetml/2009/9/main" objectType="CheckBox" checked="Checked" fmlaLink="$AI48" lockText="1" noThreeD="1"/>
</file>

<file path=xl/ctrlProps/ctrlProp106.xml><?xml version="1.0" encoding="utf-8"?>
<formControlPr xmlns="http://schemas.microsoft.com/office/spreadsheetml/2009/9/main" objectType="CheckBox" checked="Checked" fmlaLink="$AI49" lockText="1" noThreeD="1"/>
</file>

<file path=xl/ctrlProps/ctrlProp107.xml><?xml version="1.0" encoding="utf-8"?>
<formControlPr xmlns="http://schemas.microsoft.com/office/spreadsheetml/2009/9/main" objectType="CheckBox" checked="Checked" fmlaLink="$AI50" lockText="1" noThreeD="1"/>
</file>

<file path=xl/ctrlProps/ctrlProp108.xml><?xml version="1.0" encoding="utf-8"?>
<formControlPr xmlns="http://schemas.microsoft.com/office/spreadsheetml/2009/9/main" objectType="CheckBox" checked="Checked" fmlaLink="$AI51" lockText="1" noThreeD="1"/>
</file>

<file path=xl/ctrlProps/ctrlProp109.xml><?xml version="1.0" encoding="utf-8"?>
<formControlPr xmlns="http://schemas.microsoft.com/office/spreadsheetml/2009/9/main" objectType="CheckBox" checked="Checked" fmlaLink="$AI52" lockText="1" noThreeD="1"/>
</file>

<file path=xl/ctrlProps/ctrlProp11.xml><?xml version="1.0" encoding="utf-8"?>
<formControlPr xmlns="http://schemas.microsoft.com/office/spreadsheetml/2009/9/main" objectType="CheckBox" checked="Checked" fmlaLink="$AI50" lockText="1" noThreeD="1"/>
</file>

<file path=xl/ctrlProps/ctrlProp110.xml><?xml version="1.0" encoding="utf-8"?>
<formControlPr xmlns="http://schemas.microsoft.com/office/spreadsheetml/2009/9/main" objectType="CheckBox" checked="Checked" fmlaLink="$AI53" lockText="1" noThreeD="1"/>
</file>

<file path=xl/ctrlProps/ctrlProp111.xml><?xml version="1.0" encoding="utf-8"?>
<formControlPr xmlns="http://schemas.microsoft.com/office/spreadsheetml/2009/9/main" objectType="CheckBox" checked="Checked" fmlaLink="$AI54" lockText="1" noThreeD="1"/>
</file>

<file path=xl/ctrlProps/ctrlProp112.xml><?xml version="1.0" encoding="utf-8"?>
<formControlPr xmlns="http://schemas.microsoft.com/office/spreadsheetml/2009/9/main" objectType="CheckBox" checked="Checked" fmlaLink="$AI$55" lockText="1" noThreeD="1"/>
</file>

<file path=xl/ctrlProps/ctrlProp113.xml><?xml version="1.0" encoding="utf-8"?>
<formControlPr xmlns="http://schemas.microsoft.com/office/spreadsheetml/2009/9/main" objectType="CheckBox" checked="Checked" fmlaLink="$AI$58" lockText="1" noThreeD="1"/>
</file>

<file path=xl/ctrlProps/ctrlProp114.xml><?xml version="1.0" encoding="utf-8"?>
<formControlPr xmlns="http://schemas.microsoft.com/office/spreadsheetml/2009/9/main" objectType="CheckBox" checked="Checked" fmlaLink="$AI$59" lockText="1" noThreeD="1"/>
</file>

<file path=xl/ctrlProps/ctrlProp115.xml><?xml version="1.0" encoding="utf-8"?>
<formControlPr xmlns="http://schemas.microsoft.com/office/spreadsheetml/2009/9/main" objectType="CheckBox" checked="Checked" fmlaLink="$AI$60" lockText="1" noThreeD="1"/>
</file>

<file path=xl/ctrlProps/ctrlProp116.xml><?xml version="1.0" encoding="utf-8"?>
<formControlPr xmlns="http://schemas.microsoft.com/office/spreadsheetml/2009/9/main" objectType="CheckBox" checked="Checked" fmlaLink="$AI$61" lockText="1" noThreeD="1"/>
</file>

<file path=xl/ctrlProps/ctrlProp117.xml><?xml version="1.0" encoding="utf-8"?>
<formControlPr xmlns="http://schemas.microsoft.com/office/spreadsheetml/2009/9/main" objectType="CheckBox" checked="Checked" fmlaLink="$AI$62" lockText="1" noThreeD="1"/>
</file>

<file path=xl/ctrlProps/ctrlProp118.xml><?xml version="1.0" encoding="utf-8"?>
<formControlPr xmlns="http://schemas.microsoft.com/office/spreadsheetml/2009/9/main" objectType="CheckBox" checked="Checked" fmlaLink="$AI$56" lockText="1" noThreeD="1"/>
</file>

<file path=xl/ctrlProps/ctrlProp119.xml><?xml version="1.0" encoding="utf-8"?>
<formControlPr xmlns="http://schemas.microsoft.com/office/spreadsheetml/2009/9/main" objectType="CheckBox" checked="Checked" fmlaLink="$AI$57" lockText="1" noThreeD="1"/>
</file>

<file path=xl/ctrlProps/ctrlProp12.xml><?xml version="1.0" encoding="utf-8"?>
<formControlPr xmlns="http://schemas.microsoft.com/office/spreadsheetml/2009/9/main" objectType="CheckBox" checked="Checked" fmlaLink="$AI51" lockText="1" noThreeD="1"/>
</file>

<file path=xl/ctrlProps/ctrlProp120.xml><?xml version="1.0" encoding="utf-8"?>
<formControlPr xmlns="http://schemas.microsoft.com/office/spreadsheetml/2009/9/main" objectType="CheckBox" checked="Checked" fmlaLink="$AI$63" lockText="1" noThreeD="1"/>
</file>

<file path=xl/ctrlProps/ctrlProp121.xml><?xml version="1.0" encoding="utf-8"?>
<formControlPr xmlns="http://schemas.microsoft.com/office/spreadsheetml/2009/9/main" objectType="CheckBox" checked="Checked" fmlaLink="$AI40" lockText="1" noThreeD="1"/>
</file>

<file path=xl/ctrlProps/ctrlProp122.xml><?xml version="1.0" encoding="utf-8"?>
<formControlPr xmlns="http://schemas.microsoft.com/office/spreadsheetml/2009/9/main" objectType="CheckBox" checked="Checked" fmlaLink="$AI41" lockText="1" noThreeD="1"/>
</file>

<file path=xl/ctrlProps/ctrlProp123.xml><?xml version="1.0" encoding="utf-8"?>
<formControlPr xmlns="http://schemas.microsoft.com/office/spreadsheetml/2009/9/main" objectType="CheckBox" checked="Checked" fmlaLink="$AI42" lockText="1" noThreeD="1"/>
</file>

<file path=xl/ctrlProps/ctrlProp124.xml><?xml version="1.0" encoding="utf-8"?>
<formControlPr xmlns="http://schemas.microsoft.com/office/spreadsheetml/2009/9/main" objectType="CheckBox" checked="Checked" fmlaLink="$AI43" lockText="1" noThreeD="1"/>
</file>

<file path=xl/ctrlProps/ctrlProp125.xml><?xml version="1.0" encoding="utf-8"?>
<formControlPr xmlns="http://schemas.microsoft.com/office/spreadsheetml/2009/9/main" objectType="CheckBox" checked="Checked" fmlaLink="$AI44" lockText="1" noThreeD="1"/>
</file>

<file path=xl/ctrlProps/ctrlProp126.xml><?xml version="1.0" encoding="utf-8"?>
<formControlPr xmlns="http://schemas.microsoft.com/office/spreadsheetml/2009/9/main" objectType="CheckBox" checked="Checked" fmlaLink="$AI45" lockText="1" noThreeD="1"/>
</file>

<file path=xl/ctrlProps/ctrlProp127.xml><?xml version="1.0" encoding="utf-8"?>
<formControlPr xmlns="http://schemas.microsoft.com/office/spreadsheetml/2009/9/main" objectType="CheckBox" checked="Checked" fmlaLink="$AI46" lockText="1" noThreeD="1"/>
</file>

<file path=xl/ctrlProps/ctrlProp128.xml><?xml version="1.0" encoding="utf-8"?>
<formControlPr xmlns="http://schemas.microsoft.com/office/spreadsheetml/2009/9/main" objectType="CheckBox" checked="Checked" fmlaLink="$AI47" lockText="1" noThreeD="1"/>
</file>

<file path=xl/ctrlProps/ctrlProp129.xml><?xml version="1.0" encoding="utf-8"?>
<formControlPr xmlns="http://schemas.microsoft.com/office/spreadsheetml/2009/9/main" objectType="CheckBox" checked="Checked" fmlaLink="$AI48" lockText="1" noThreeD="1"/>
</file>

<file path=xl/ctrlProps/ctrlProp13.xml><?xml version="1.0" encoding="utf-8"?>
<formControlPr xmlns="http://schemas.microsoft.com/office/spreadsheetml/2009/9/main" objectType="CheckBox" checked="Checked" fmlaLink="$AI52" lockText="1" noThreeD="1"/>
</file>

<file path=xl/ctrlProps/ctrlProp130.xml><?xml version="1.0" encoding="utf-8"?>
<formControlPr xmlns="http://schemas.microsoft.com/office/spreadsheetml/2009/9/main" objectType="CheckBox" checked="Checked" fmlaLink="$AI49" lockText="1" noThreeD="1"/>
</file>

<file path=xl/ctrlProps/ctrlProp131.xml><?xml version="1.0" encoding="utf-8"?>
<formControlPr xmlns="http://schemas.microsoft.com/office/spreadsheetml/2009/9/main" objectType="CheckBox" checked="Checked" fmlaLink="$AI50" lockText="1" noThreeD="1"/>
</file>

<file path=xl/ctrlProps/ctrlProp132.xml><?xml version="1.0" encoding="utf-8"?>
<formControlPr xmlns="http://schemas.microsoft.com/office/spreadsheetml/2009/9/main" objectType="CheckBox" checked="Checked" fmlaLink="$AI51" lockText="1" noThreeD="1"/>
</file>

<file path=xl/ctrlProps/ctrlProp133.xml><?xml version="1.0" encoding="utf-8"?>
<formControlPr xmlns="http://schemas.microsoft.com/office/spreadsheetml/2009/9/main" objectType="CheckBox" checked="Checked" fmlaLink="$AI52" lockText="1" noThreeD="1"/>
</file>

<file path=xl/ctrlProps/ctrlProp134.xml><?xml version="1.0" encoding="utf-8"?>
<formControlPr xmlns="http://schemas.microsoft.com/office/spreadsheetml/2009/9/main" objectType="CheckBox" checked="Checked" fmlaLink="$AI53" lockText="1" noThreeD="1"/>
</file>

<file path=xl/ctrlProps/ctrlProp135.xml><?xml version="1.0" encoding="utf-8"?>
<formControlPr xmlns="http://schemas.microsoft.com/office/spreadsheetml/2009/9/main" objectType="CheckBox" checked="Checked" fmlaLink="$AI54" lockText="1" noThreeD="1"/>
</file>

<file path=xl/ctrlProps/ctrlProp136.xml><?xml version="1.0" encoding="utf-8"?>
<formControlPr xmlns="http://schemas.microsoft.com/office/spreadsheetml/2009/9/main" objectType="CheckBox" checked="Checked" fmlaLink="$AI$55" lockText="1" noThreeD="1"/>
</file>

<file path=xl/ctrlProps/ctrlProp137.xml><?xml version="1.0" encoding="utf-8"?>
<formControlPr xmlns="http://schemas.microsoft.com/office/spreadsheetml/2009/9/main" objectType="CheckBox" checked="Checked" fmlaLink="$AI$58" lockText="1" noThreeD="1"/>
</file>

<file path=xl/ctrlProps/ctrlProp138.xml><?xml version="1.0" encoding="utf-8"?>
<formControlPr xmlns="http://schemas.microsoft.com/office/spreadsheetml/2009/9/main" objectType="CheckBox" checked="Checked" fmlaLink="$AI$59" lockText="1" noThreeD="1"/>
</file>

<file path=xl/ctrlProps/ctrlProp139.xml><?xml version="1.0" encoding="utf-8"?>
<formControlPr xmlns="http://schemas.microsoft.com/office/spreadsheetml/2009/9/main" objectType="CheckBox" checked="Checked" fmlaLink="$AI$60" lockText="1" noThreeD="1"/>
</file>

<file path=xl/ctrlProps/ctrlProp14.xml><?xml version="1.0" encoding="utf-8"?>
<formControlPr xmlns="http://schemas.microsoft.com/office/spreadsheetml/2009/9/main" objectType="CheckBox" checked="Checked" fmlaLink="$AI53" lockText="1" noThreeD="1"/>
</file>

<file path=xl/ctrlProps/ctrlProp140.xml><?xml version="1.0" encoding="utf-8"?>
<formControlPr xmlns="http://schemas.microsoft.com/office/spreadsheetml/2009/9/main" objectType="CheckBox" checked="Checked" fmlaLink="$AI$61" lockText="1" noThreeD="1"/>
</file>

<file path=xl/ctrlProps/ctrlProp141.xml><?xml version="1.0" encoding="utf-8"?>
<formControlPr xmlns="http://schemas.microsoft.com/office/spreadsheetml/2009/9/main" objectType="CheckBox" checked="Checked" fmlaLink="$AI$62" lockText="1" noThreeD="1"/>
</file>

<file path=xl/ctrlProps/ctrlProp142.xml><?xml version="1.0" encoding="utf-8"?>
<formControlPr xmlns="http://schemas.microsoft.com/office/spreadsheetml/2009/9/main" objectType="CheckBox" checked="Checked" fmlaLink="$AI$56" lockText="1" noThreeD="1"/>
</file>

<file path=xl/ctrlProps/ctrlProp143.xml><?xml version="1.0" encoding="utf-8"?>
<formControlPr xmlns="http://schemas.microsoft.com/office/spreadsheetml/2009/9/main" objectType="CheckBox" checked="Checked" fmlaLink="$AI$57" lockText="1" noThreeD="1"/>
</file>

<file path=xl/ctrlProps/ctrlProp144.xml><?xml version="1.0" encoding="utf-8"?>
<formControlPr xmlns="http://schemas.microsoft.com/office/spreadsheetml/2009/9/main" objectType="CheckBox" checked="Checked" fmlaLink="$AI$63" lockText="1" noThreeD="1"/>
</file>

<file path=xl/ctrlProps/ctrlProp145.xml><?xml version="1.0" encoding="utf-8"?>
<formControlPr xmlns="http://schemas.microsoft.com/office/spreadsheetml/2009/9/main" objectType="CheckBox" checked="Checked" fmlaLink="$AI40" lockText="1" noThreeD="1"/>
</file>

<file path=xl/ctrlProps/ctrlProp146.xml><?xml version="1.0" encoding="utf-8"?>
<formControlPr xmlns="http://schemas.microsoft.com/office/spreadsheetml/2009/9/main" objectType="CheckBox" checked="Checked" fmlaLink="$AI41" lockText="1" noThreeD="1"/>
</file>

<file path=xl/ctrlProps/ctrlProp147.xml><?xml version="1.0" encoding="utf-8"?>
<formControlPr xmlns="http://schemas.microsoft.com/office/spreadsheetml/2009/9/main" objectType="CheckBox" checked="Checked" fmlaLink="$AI42" lockText="1" noThreeD="1"/>
</file>

<file path=xl/ctrlProps/ctrlProp148.xml><?xml version="1.0" encoding="utf-8"?>
<formControlPr xmlns="http://schemas.microsoft.com/office/spreadsheetml/2009/9/main" objectType="CheckBox" checked="Checked" fmlaLink="$AI43" lockText="1" noThreeD="1"/>
</file>

<file path=xl/ctrlProps/ctrlProp149.xml><?xml version="1.0" encoding="utf-8"?>
<formControlPr xmlns="http://schemas.microsoft.com/office/spreadsheetml/2009/9/main" objectType="CheckBox" checked="Checked" fmlaLink="$AI44" lockText="1" noThreeD="1"/>
</file>

<file path=xl/ctrlProps/ctrlProp15.xml><?xml version="1.0" encoding="utf-8"?>
<formControlPr xmlns="http://schemas.microsoft.com/office/spreadsheetml/2009/9/main" objectType="CheckBox" checked="Checked" fmlaLink="$AI54" lockText="1" noThreeD="1"/>
</file>

<file path=xl/ctrlProps/ctrlProp150.xml><?xml version="1.0" encoding="utf-8"?>
<formControlPr xmlns="http://schemas.microsoft.com/office/spreadsheetml/2009/9/main" objectType="CheckBox" checked="Checked" fmlaLink="$AI45" lockText="1" noThreeD="1"/>
</file>

<file path=xl/ctrlProps/ctrlProp151.xml><?xml version="1.0" encoding="utf-8"?>
<formControlPr xmlns="http://schemas.microsoft.com/office/spreadsheetml/2009/9/main" objectType="CheckBox" checked="Checked" fmlaLink="$AI46" lockText="1" noThreeD="1"/>
</file>

<file path=xl/ctrlProps/ctrlProp152.xml><?xml version="1.0" encoding="utf-8"?>
<formControlPr xmlns="http://schemas.microsoft.com/office/spreadsheetml/2009/9/main" objectType="CheckBox" checked="Checked" fmlaLink="$AI47" lockText="1" noThreeD="1"/>
</file>

<file path=xl/ctrlProps/ctrlProp153.xml><?xml version="1.0" encoding="utf-8"?>
<formControlPr xmlns="http://schemas.microsoft.com/office/spreadsheetml/2009/9/main" objectType="CheckBox" checked="Checked" fmlaLink="$AI48" lockText="1" noThreeD="1"/>
</file>

<file path=xl/ctrlProps/ctrlProp154.xml><?xml version="1.0" encoding="utf-8"?>
<formControlPr xmlns="http://schemas.microsoft.com/office/spreadsheetml/2009/9/main" objectType="CheckBox" checked="Checked" fmlaLink="$AI49" lockText="1" noThreeD="1"/>
</file>

<file path=xl/ctrlProps/ctrlProp155.xml><?xml version="1.0" encoding="utf-8"?>
<formControlPr xmlns="http://schemas.microsoft.com/office/spreadsheetml/2009/9/main" objectType="CheckBox" checked="Checked" fmlaLink="$AI50" lockText="1" noThreeD="1"/>
</file>

<file path=xl/ctrlProps/ctrlProp156.xml><?xml version="1.0" encoding="utf-8"?>
<formControlPr xmlns="http://schemas.microsoft.com/office/spreadsheetml/2009/9/main" objectType="CheckBox" checked="Checked" fmlaLink="$AI51" lockText="1" noThreeD="1"/>
</file>

<file path=xl/ctrlProps/ctrlProp157.xml><?xml version="1.0" encoding="utf-8"?>
<formControlPr xmlns="http://schemas.microsoft.com/office/spreadsheetml/2009/9/main" objectType="CheckBox" checked="Checked" fmlaLink="$AI52" lockText="1" noThreeD="1"/>
</file>

<file path=xl/ctrlProps/ctrlProp158.xml><?xml version="1.0" encoding="utf-8"?>
<formControlPr xmlns="http://schemas.microsoft.com/office/spreadsheetml/2009/9/main" objectType="CheckBox" checked="Checked" fmlaLink="$AI53" lockText="1" noThreeD="1"/>
</file>

<file path=xl/ctrlProps/ctrlProp159.xml><?xml version="1.0" encoding="utf-8"?>
<formControlPr xmlns="http://schemas.microsoft.com/office/spreadsheetml/2009/9/main" objectType="CheckBox" checked="Checked" fmlaLink="$AI54" lockText="1" noThreeD="1"/>
</file>

<file path=xl/ctrlProps/ctrlProp16.xml><?xml version="1.0" encoding="utf-8"?>
<formControlPr xmlns="http://schemas.microsoft.com/office/spreadsheetml/2009/9/main" objectType="CheckBox" checked="Checked" fmlaLink="$AI$55" lockText="1" noThreeD="1"/>
</file>

<file path=xl/ctrlProps/ctrlProp160.xml><?xml version="1.0" encoding="utf-8"?>
<formControlPr xmlns="http://schemas.microsoft.com/office/spreadsheetml/2009/9/main" objectType="CheckBox" checked="Checked" fmlaLink="$AI$55" lockText="1" noThreeD="1"/>
</file>

<file path=xl/ctrlProps/ctrlProp161.xml><?xml version="1.0" encoding="utf-8"?>
<formControlPr xmlns="http://schemas.microsoft.com/office/spreadsheetml/2009/9/main" objectType="CheckBox" checked="Checked" fmlaLink="$AI$58" lockText="1" noThreeD="1"/>
</file>

<file path=xl/ctrlProps/ctrlProp162.xml><?xml version="1.0" encoding="utf-8"?>
<formControlPr xmlns="http://schemas.microsoft.com/office/spreadsheetml/2009/9/main" objectType="CheckBox" checked="Checked" fmlaLink="$AI$59" lockText="1" noThreeD="1"/>
</file>

<file path=xl/ctrlProps/ctrlProp163.xml><?xml version="1.0" encoding="utf-8"?>
<formControlPr xmlns="http://schemas.microsoft.com/office/spreadsheetml/2009/9/main" objectType="CheckBox" checked="Checked" fmlaLink="$AI$60" lockText="1" noThreeD="1"/>
</file>

<file path=xl/ctrlProps/ctrlProp164.xml><?xml version="1.0" encoding="utf-8"?>
<formControlPr xmlns="http://schemas.microsoft.com/office/spreadsheetml/2009/9/main" objectType="CheckBox" checked="Checked" fmlaLink="$AI$61" lockText="1" noThreeD="1"/>
</file>

<file path=xl/ctrlProps/ctrlProp165.xml><?xml version="1.0" encoding="utf-8"?>
<formControlPr xmlns="http://schemas.microsoft.com/office/spreadsheetml/2009/9/main" objectType="CheckBox" checked="Checked" fmlaLink="$AI$62" lockText="1" noThreeD="1"/>
</file>

<file path=xl/ctrlProps/ctrlProp166.xml><?xml version="1.0" encoding="utf-8"?>
<formControlPr xmlns="http://schemas.microsoft.com/office/spreadsheetml/2009/9/main" objectType="CheckBox" checked="Checked" fmlaLink="$AI$56" lockText="1" noThreeD="1"/>
</file>

<file path=xl/ctrlProps/ctrlProp167.xml><?xml version="1.0" encoding="utf-8"?>
<formControlPr xmlns="http://schemas.microsoft.com/office/spreadsheetml/2009/9/main" objectType="CheckBox" checked="Checked" fmlaLink="$AI$57" lockText="1" noThreeD="1"/>
</file>

<file path=xl/ctrlProps/ctrlProp168.xml><?xml version="1.0" encoding="utf-8"?>
<formControlPr xmlns="http://schemas.microsoft.com/office/spreadsheetml/2009/9/main" objectType="CheckBox" checked="Checked" fmlaLink="$AI$63" lockText="1" noThreeD="1"/>
</file>

<file path=xl/ctrlProps/ctrlProp169.xml><?xml version="1.0" encoding="utf-8"?>
<formControlPr xmlns="http://schemas.microsoft.com/office/spreadsheetml/2009/9/main" objectType="CheckBox" checked="Checked" fmlaLink="$AI40" lockText="1" noThreeD="1"/>
</file>

<file path=xl/ctrlProps/ctrlProp17.xml><?xml version="1.0" encoding="utf-8"?>
<formControlPr xmlns="http://schemas.microsoft.com/office/spreadsheetml/2009/9/main" objectType="CheckBox" checked="Checked" fmlaLink="$AI$58" lockText="1" noThreeD="1"/>
</file>

<file path=xl/ctrlProps/ctrlProp170.xml><?xml version="1.0" encoding="utf-8"?>
<formControlPr xmlns="http://schemas.microsoft.com/office/spreadsheetml/2009/9/main" objectType="CheckBox" checked="Checked" fmlaLink="$AI41" lockText="1" noThreeD="1"/>
</file>

<file path=xl/ctrlProps/ctrlProp171.xml><?xml version="1.0" encoding="utf-8"?>
<formControlPr xmlns="http://schemas.microsoft.com/office/spreadsheetml/2009/9/main" objectType="CheckBox" checked="Checked" fmlaLink="$AI42" lockText="1" noThreeD="1"/>
</file>

<file path=xl/ctrlProps/ctrlProp172.xml><?xml version="1.0" encoding="utf-8"?>
<formControlPr xmlns="http://schemas.microsoft.com/office/spreadsheetml/2009/9/main" objectType="CheckBox" checked="Checked" fmlaLink="$AI43" lockText="1" noThreeD="1"/>
</file>

<file path=xl/ctrlProps/ctrlProp173.xml><?xml version="1.0" encoding="utf-8"?>
<formControlPr xmlns="http://schemas.microsoft.com/office/spreadsheetml/2009/9/main" objectType="CheckBox" checked="Checked" fmlaLink="$AI44" lockText="1" noThreeD="1"/>
</file>

<file path=xl/ctrlProps/ctrlProp174.xml><?xml version="1.0" encoding="utf-8"?>
<formControlPr xmlns="http://schemas.microsoft.com/office/spreadsheetml/2009/9/main" objectType="CheckBox" checked="Checked" fmlaLink="$AI45" lockText="1" noThreeD="1"/>
</file>

<file path=xl/ctrlProps/ctrlProp175.xml><?xml version="1.0" encoding="utf-8"?>
<formControlPr xmlns="http://schemas.microsoft.com/office/spreadsheetml/2009/9/main" objectType="CheckBox" checked="Checked" fmlaLink="$AI46" lockText="1" noThreeD="1"/>
</file>

<file path=xl/ctrlProps/ctrlProp176.xml><?xml version="1.0" encoding="utf-8"?>
<formControlPr xmlns="http://schemas.microsoft.com/office/spreadsheetml/2009/9/main" objectType="CheckBox" checked="Checked" fmlaLink="$AI47" lockText="1" noThreeD="1"/>
</file>

<file path=xl/ctrlProps/ctrlProp177.xml><?xml version="1.0" encoding="utf-8"?>
<formControlPr xmlns="http://schemas.microsoft.com/office/spreadsheetml/2009/9/main" objectType="CheckBox" checked="Checked" fmlaLink="$AI48" lockText="1" noThreeD="1"/>
</file>

<file path=xl/ctrlProps/ctrlProp178.xml><?xml version="1.0" encoding="utf-8"?>
<formControlPr xmlns="http://schemas.microsoft.com/office/spreadsheetml/2009/9/main" objectType="CheckBox" checked="Checked" fmlaLink="$AI49" lockText="1" noThreeD="1"/>
</file>

<file path=xl/ctrlProps/ctrlProp179.xml><?xml version="1.0" encoding="utf-8"?>
<formControlPr xmlns="http://schemas.microsoft.com/office/spreadsheetml/2009/9/main" objectType="CheckBox" checked="Checked" fmlaLink="$AI50" lockText="1" noThreeD="1"/>
</file>

<file path=xl/ctrlProps/ctrlProp18.xml><?xml version="1.0" encoding="utf-8"?>
<formControlPr xmlns="http://schemas.microsoft.com/office/spreadsheetml/2009/9/main" objectType="CheckBox" checked="Checked" fmlaLink="$AI$59" lockText="1" noThreeD="1"/>
</file>

<file path=xl/ctrlProps/ctrlProp180.xml><?xml version="1.0" encoding="utf-8"?>
<formControlPr xmlns="http://schemas.microsoft.com/office/spreadsheetml/2009/9/main" objectType="CheckBox" checked="Checked" fmlaLink="$AI51" lockText="1" noThreeD="1"/>
</file>

<file path=xl/ctrlProps/ctrlProp181.xml><?xml version="1.0" encoding="utf-8"?>
<formControlPr xmlns="http://schemas.microsoft.com/office/spreadsheetml/2009/9/main" objectType="CheckBox" checked="Checked" fmlaLink="$AI52" lockText="1" noThreeD="1"/>
</file>

<file path=xl/ctrlProps/ctrlProp182.xml><?xml version="1.0" encoding="utf-8"?>
<formControlPr xmlns="http://schemas.microsoft.com/office/spreadsheetml/2009/9/main" objectType="CheckBox" checked="Checked" fmlaLink="$AI53" lockText="1" noThreeD="1"/>
</file>

<file path=xl/ctrlProps/ctrlProp183.xml><?xml version="1.0" encoding="utf-8"?>
<formControlPr xmlns="http://schemas.microsoft.com/office/spreadsheetml/2009/9/main" objectType="CheckBox" checked="Checked" fmlaLink="$AI54" lockText="1" noThreeD="1"/>
</file>

<file path=xl/ctrlProps/ctrlProp184.xml><?xml version="1.0" encoding="utf-8"?>
<formControlPr xmlns="http://schemas.microsoft.com/office/spreadsheetml/2009/9/main" objectType="CheckBox" checked="Checked" fmlaLink="$AI$55" lockText="1" noThreeD="1"/>
</file>

<file path=xl/ctrlProps/ctrlProp185.xml><?xml version="1.0" encoding="utf-8"?>
<formControlPr xmlns="http://schemas.microsoft.com/office/spreadsheetml/2009/9/main" objectType="CheckBox" checked="Checked" fmlaLink="$AI$58" lockText="1" noThreeD="1"/>
</file>

<file path=xl/ctrlProps/ctrlProp186.xml><?xml version="1.0" encoding="utf-8"?>
<formControlPr xmlns="http://schemas.microsoft.com/office/spreadsheetml/2009/9/main" objectType="CheckBox" checked="Checked" fmlaLink="$AI$59" lockText="1" noThreeD="1"/>
</file>

<file path=xl/ctrlProps/ctrlProp187.xml><?xml version="1.0" encoding="utf-8"?>
<formControlPr xmlns="http://schemas.microsoft.com/office/spreadsheetml/2009/9/main" objectType="CheckBox" checked="Checked" fmlaLink="$AI$60" lockText="1" noThreeD="1"/>
</file>

<file path=xl/ctrlProps/ctrlProp188.xml><?xml version="1.0" encoding="utf-8"?>
<formControlPr xmlns="http://schemas.microsoft.com/office/spreadsheetml/2009/9/main" objectType="CheckBox" checked="Checked" fmlaLink="$AI$61" lockText="1" noThreeD="1"/>
</file>

<file path=xl/ctrlProps/ctrlProp189.xml><?xml version="1.0" encoding="utf-8"?>
<formControlPr xmlns="http://schemas.microsoft.com/office/spreadsheetml/2009/9/main" objectType="CheckBox" checked="Checked" fmlaLink="$AI$62" lockText="1" noThreeD="1"/>
</file>

<file path=xl/ctrlProps/ctrlProp19.xml><?xml version="1.0" encoding="utf-8"?>
<formControlPr xmlns="http://schemas.microsoft.com/office/spreadsheetml/2009/9/main" objectType="CheckBox" checked="Checked" fmlaLink="$AI$60" lockText="1" noThreeD="1"/>
</file>

<file path=xl/ctrlProps/ctrlProp190.xml><?xml version="1.0" encoding="utf-8"?>
<formControlPr xmlns="http://schemas.microsoft.com/office/spreadsheetml/2009/9/main" objectType="CheckBox" checked="Checked" fmlaLink="$AI$56" lockText="1" noThreeD="1"/>
</file>

<file path=xl/ctrlProps/ctrlProp191.xml><?xml version="1.0" encoding="utf-8"?>
<formControlPr xmlns="http://schemas.microsoft.com/office/spreadsheetml/2009/9/main" objectType="CheckBox" checked="Checked" fmlaLink="$AI$57" lockText="1" noThreeD="1"/>
</file>

<file path=xl/ctrlProps/ctrlProp192.xml><?xml version="1.0" encoding="utf-8"?>
<formControlPr xmlns="http://schemas.microsoft.com/office/spreadsheetml/2009/9/main" objectType="CheckBox" checked="Checked" fmlaLink="$AI$63" lockText="1" noThreeD="1"/>
</file>

<file path=xl/ctrlProps/ctrlProp193.xml><?xml version="1.0" encoding="utf-8"?>
<formControlPr xmlns="http://schemas.microsoft.com/office/spreadsheetml/2009/9/main" objectType="CheckBox" checked="Checked" fmlaLink="$AI40" lockText="1" noThreeD="1"/>
</file>

<file path=xl/ctrlProps/ctrlProp194.xml><?xml version="1.0" encoding="utf-8"?>
<formControlPr xmlns="http://schemas.microsoft.com/office/spreadsheetml/2009/9/main" objectType="CheckBox" checked="Checked" fmlaLink="$AI41" lockText="1" noThreeD="1"/>
</file>

<file path=xl/ctrlProps/ctrlProp195.xml><?xml version="1.0" encoding="utf-8"?>
<formControlPr xmlns="http://schemas.microsoft.com/office/spreadsheetml/2009/9/main" objectType="CheckBox" checked="Checked" fmlaLink="$AI42" lockText="1" noThreeD="1"/>
</file>

<file path=xl/ctrlProps/ctrlProp196.xml><?xml version="1.0" encoding="utf-8"?>
<formControlPr xmlns="http://schemas.microsoft.com/office/spreadsheetml/2009/9/main" objectType="CheckBox" checked="Checked" fmlaLink="$AI43" lockText="1" noThreeD="1"/>
</file>

<file path=xl/ctrlProps/ctrlProp197.xml><?xml version="1.0" encoding="utf-8"?>
<formControlPr xmlns="http://schemas.microsoft.com/office/spreadsheetml/2009/9/main" objectType="CheckBox" checked="Checked" fmlaLink="$AI44" lockText="1" noThreeD="1"/>
</file>

<file path=xl/ctrlProps/ctrlProp198.xml><?xml version="1.0" encoding="utf-8"?>
<formControlPr xmlns="http://schemas.microsoft.com/office/spreadsheetml/2009/9/main" objectType="CheckBox" checked="Checked" fmlaLink="$AI45" lockText="1" noThreeD="1"/>
</file>

<file path=xl/ctrlProps/ctrlProp199.xml><?xml version="1.0" encoding="utf-8"?>
<formControlPr xmlns="http://schemas.microsoft.com/office/spreadsheetml/2009/9/main" objectType="CheckBox" checked="Checked" fmlaLink="$AI46" lockText="1" noThreeD="1"/>
</file>

<file path=xl/ctrlProps/ctrlProp2.xml><?xml version="1.0" encoding="utf-8"?>
<formControlPr xmlns="http://schemas.microsoft.com/office/spreadsheetml/2009/9/main" objectType="CheckBox" checked="Checked" fmlaLink="$AI41" lockText="1" noThreeD="1"/>
</file>

<file path=xl/ctrlProps/ctrlProp20.xml><?xml version="1.0" encoding="utf-8"?>
<formControlPr xmlns="http://schemas.microsoft.com/office/spreadsheetml/2009/9/main" objectType="CheckBox" checked="Checked" fmlaLink="$AI$61" lockText="1" noThreeD="1"/>
</file>

<file path=xl/ctrlProps/ctrlProp200.xml><?xml version="1.0" encoding="utf-8"?>
<formControlPr xmlns="http://schemas.microsoft.com/office/spreadsheetml/2009/9/main" objectType="CheckBox" checked="Checked" fmlaLink="$AI47" lockText="1" noThreeD="1"/>
</file>

<file path=xl/ctrlProps/ctrlProp201.xml><?xml version="1.0" encoding="utf-8"?>
<formControlPr xmlns="http://schemas.microsoft.com/office/spreadsheetml/2009/9/main" objectType="CheckBox" checked="Checked" fmlaLink="$AI48" lockText="1" noThreeD="1"/>
</file>

<file path=xl/ctrlProps/ctrlProp202.xml><?xml version="1.0" encoding="utf-8"?>
<formControlPr xmlns="http://schemas.microsoft.com/office/spreadsheetml/2009/9/main" objectType="CheckBox" checked="Checked" fmlaLink="$AI49" lockText="1" noThreeD="1"/>
</file>

<file path=xl/ctrlProps/ctrlProp203.xml><?xml version="1.0" encoding="utf-8"?>
<formControlPr xmlns="http://schemas.microsoft.com/office/spreadsheetml/2009/9/main" objectType="CheckBox" checked="Checked" fmlaLink="$AI50" lockText="1" noThreeD="1"/>
</file>

<file path=xl/ctrlProps/ctrlProp204.xml><?xml version="1.0" encoding="utf-8"?>
<formControlPr xmlns="http://schemas.microsoft.com/office/spreadsheetml/2009/9/main" objectType="CheckBox" checked="Checked" fmlaLink="$AI51" lockText="1" noThreeD="1"/>
</file>

<file path=xl/ctrlProps/ctrlProp205.xml><?xml version="1.0" encoding="utf-8"?>
<formControlPr xmlns="http://schemas.microsoft.com/office/spreadsheetml/2009/9/main" objectType="CheckBox" checked="Checked" fmlaLink="$AI52" lockText="1" noThreeD="1"/>
</file>

<file path=xl/ctrlProps/ctrlProp206.xml><?xml version="1.0" encoding="utf-8"?>
<formControlPr xmlns="http://schemas.microsoft.com/office/spreadsheetml/2009/9/main" objectType="CheckBox" checked="Checked" fmlaLink="$AI53" lockText="1" noThreeD="1"/>
</file>

<file path=xl/ctrlProps/ctrlProp207.xml><?xml version="1.0" encoding="utf-8"?>
<formControlPr xmlns="http://schemas.microsoft.com/office/spreadsheetml/2009/9/main" objectType="CheckBox" checked="Checked" fmlaLink="$AI54" lockText="1" noThreeD="1"/>
</file>

<file path=xl/ctrlProps/ctrlProp208.xml><?xml version="1.0" encoding="utf-8"?>
<formControlPr xmlns="http://schemas.microsoft.com/office/spreadsheetml/2009/9/main" objectType="CheckBox" checked="Checked" fmlaLink="$AI$55" lockText="1" noThreeD="1"/>
</file>

<file path=xl/ctrlProps/ctrlProp209.xml><?xml version="1.0" encoding="utf-8"?>
<formControlPr xmlns="http://schemas.microsoft.com/office/spreadsheetml/2009/9/main" objectType="CheckBox" checked="Checked" fmlaLink="$AI$58" lockText="1" noThreeD="1"/>
</file>

<file path=xl/ctrlProps/ctrlProp21.xml><?xml version="1.0" encoding="utf-8"?>
<formControlPr xmlns="http://schemas.microsoft.com/office/spreadsheetml/2009/9/main" objectType="CheckBox" checked="Checked" fmlaLink="$AI$62" lockText="1" noThreeD="1"/>
</file>

<file path=xl/ctrlProps/ctrlProp210.xml><?xml version="1.0" encoding="utf-8"?>
<formControlPr xmlns="http://schemas.microsoft.com/office/spreadsheetml/2009/9/main" objectType="CheckBox" checked="Checked" fmlaLink="$AI$59" lockText="1" noThreeD="1"/>
</file>

<file path=xl/ctrlProps/ctrlProp211.xml><?xml version="1.0" encoding="utf-8"?>
<formControlPr xmlns="http://schemas.microsoft.com/office/spreadsheetml/2009/9/main" objectType="CheckBox" checked="Checked" fmlaLink="$AI$60" lockText="1" noThreeD="1"/>
</file>

<file path=xl/ctrlProps/ctrlProp212.xml><?xml version="1.0" encoding="utf-8"?>
<formControlPr xmlns="http://schemas.microsoft.com/office/spreadsheetml/2009/9/main" objectType="CheckBox" checked="Checked" fmlaLink="$AI$61" lockText="1" noThreeD="1"/>
</file>

<file path=xl/ctrlProps/ctrlProp213.xml><?xml version="1.0" encoding="utf-8"?>
<formControlPr xmlns="http://schemas.microsoft.com/office/spreadsheetml/2009/9/main" objectType="CheckBox" checked="Checked" fmlaLink="$AI$62" lockText="1" noThreeD="1"/>
</file>

<file path=xl/ctrlProps/ctrlProp214.xml><?xml version="1.0" encoding="utf-8"?>
<formControlPr xmlns="http://schemas.microsoft.com/office/spreadsheetml/2009/9/main" objectType="CheckBox" checked="Checked" fmlaLink="$AI$56" lockText="1" noThreeD="1"/>
</file>

<file path=xl/ctrlProps/ctrlProp215.xml><?xml version="1.0" encoding="utf-8"?>
<formControlPr xmlns="http://schemas.microsoft.com/office/spreadsheetml/2009/9/main" objectType="CheckBox" checked="Checked" fmlaLink="$AI$57" lockText="1" noThreeD="1"/>
</file>

<file path=xl/ctrlProps/ctrlProp216.xml><?xml version="1.0" encoding="utf-8"?>
<formControlPr xmlns="http://schemas.microsoft.com/office/spreadsheetml/2009/9/main" objectType="CheckBox" checked="Checked" fmlaLink="$AI$63" lockText="1" noThreeD="1"/>
</file>

<file path=xl/ctrlProps/ctrlProp217.xml><?xml version="1.0" encoding="utf-8"?>
<formControlPr xmlns="http://schemas.microsoft.com/office/spreadsheetml/2009/9/main" objectType="CheckBox" checked="Checked" fmlaLink="$AN8" lockText="1" noThreeD="1"/>
</file>

<file path=xl/ctrlProps/ctrlProp218.xml><?xml version="1.0" encoding="utf-8"?>
<formControlPr xmlns="http://schemas.microsoft.com/office/spreadsheetml/2009/9/main" objectType="CheckBox" checked="Checked" fmlaLink="$AN9" lockText="1" noThreeD="1"/>
</file>

<file path=xl/ctrlProps/ctrlProp219.xml><?xml version="1.0" encoding="utf-8"?>
<formControlPr xmlns="http://schemas.microsoft.com/office/spreadsheetml/2009/9/main" objectType="CheckBox" checked="Checked" fmlaLink="$AN10" lockText="1" noThreeD="1"/>
</file>

<file path=xl/ctrlProps/ctrlProp22.xml><?xml version="1.0" encoding="utf-8"?>
<formControlPr xmlns="http://schemas.microsoft.com/office/spreadsheetml/2009/9/main" objectType="CheckBox" checked="Checked" fmlaLink="$AI$56" lockText="1" noThreeD="1"/>
</file>

<file path=xl/ctrlProps/ctrlProp220.xml><?xml version="1.0" encoding="utf-8"?>
<formControlPr xmlns="http://schemas.microsoft.com/office/spreadsheetml/2009/9/main" objectType="CheckBox" checked="Checked" fmlaLink="$AN11" lockText="1" noThreeD="1"/>
</file>

<file path=xl/ctrlProps/ctrlProp221.xml><?xml version="1.0" encoding="utf-8"?>
<formControlPr xmlns="http://schemas.microsoft.com/office/spreadsheetml/2009/9/main" objectType="CheckBox" checked="Checked" fmlaLink="$AN12" lockText="1" noThreeD="1"/>
</file>

<file path=xl/ctrlProps/ctrlProp222.xml><?xml version="1.0" encoding="utf-8"?>
<formControlPr xmlns="http://schemas.microsoft.com/office/spreadsheetml/2009/9/main" objectType="CheckBox" checked="Checked" fmlaLink="$AN13" lockText="1" noThreeD="1"/>
</file>

<file path=xl/ctrlProps/ctrlProp223.xml><?xml version="1.0" encoding="utf-8"?>
<formControlPr xmlns="http://schemas.microsoft.com/office/spreadsheetml/2009/9/main" objectType="CheckBox" checked="Checked" fmlaLink="$AN14" lockText="1" noThreeD="1"/>
</file>

<file path=xl/ctrlProps/ctrlProp224.xml><?xml version="1.0" encoding="utf-8"?>
<formControlPr xmlns="http://schemas.microsoft.com/office/spreadsheetml/2009/9/main" objectType="CheckBox" checked="Checked" fmlaLink="$AN15" lockText="1" noThreeD="1"/>
</file>

<file path=xl/ctrlProps/ctrlProp225.xml><?xml version="1.0" encoding="utf-8"?>
<formControlPr xmlns="http://schemas.microsoft.com/office/spreadsheetml/2009/9/main" objectType="CheckBox" checked="Checked" fmlaLink="$AN16" lockText="1" noThreeD="1"/>
</file>

<file path=xl/ctrlProps/ctrlProp226.xml><?xml version="1.0" encoding="utf-8"?>
<formControlPr xmlns="http://schemas.microsoft.com/office/spreadsheetml/2009/9/main" objectType="CheckBox" checked="Checked" fmlaLink="$AN17" lockText="1" noThreeD="1"/>
</file>

<file path=xl/ctrlProps/ctrlProp227.xml><?xml version="1.0" encoding="utf-8"?>
<formControlPr xmlns="http://schemas.microsoft.com/office/spreadsheetml/2009/9/main" objectType="CheckBox" checked="Checked" fmlaLink="$AN18" lockText="1" noThreeD="1"/>
</file>

<file path=xl/ctrlProps/ctrlProp228.xml><?xml version="1.0" encoding="utf-8"?>
<formControlPr xmlns="http://schemas.microsoft.com/office/spreadsheetml/2009/9/main" objectType="CheckBox" checked="Checked" fmlaLink="$AN19" lockText="1" noThreeD="1"/>
</file>

<file path=xl/ctrlProps/ctrlProp229.xml><?xml version="1.0" encoding="utf-8"?>
<formControlPr xmlns="http://schemas.microsoft.com/office/spreadsheetml/2009/9/main" objectType="CheckBox" checked="Checked" fmlaLink="$AN20" lockText="1" noThreeD="1"/>
</file>

<file path=xl/ctrlProps/ctrlProp23.xml><?xml version="1.0" encoding="utf-8"?>
<formControlPr xmlns="http://schemas.microsoft.com/office/spreadsheetml/2009/9/main" objectType="CheckBox" checked="Checked" fmlaLink="$AI$57" lockText="1" noThreeD="1"/>
</file>

<file path=xl/ctrlProps/ctrlProp230.xml><?xml version="1.0" encoding="utf-8"?>
<formControlPr xmlns="http://schemas.microsoft.com/office/spreadsheetml/2009/9/main" objectType="CheckBox" checked="Checked" fmlaLink="$AN21" lockText="1" noThreeD="1"/>
</file>

<file path=xl/ctrlProps/ctrlProp231.xml><?xml version="1.0" encoding="utf-8"?>
<formControlPr xmlns="http://schemas.microsoft.com/office/spreadsheetml/2009/9/main" objectType="CheckBox" checked="Checked" fmlaLink="$AN22" lockText="1" noThreeD="1"/>
</file>

<file path=xl/ctrlProps/ctrlProp232.xml><?xml version="1.0" encoding="utf-8"?>
<formControlPr xmlns="http://schemas.microsoft.com/office/spreadsheetml/2009/9/main" objectType="CheckBox" checked="Checked" fmlaLink="$AN$23" lockText="1" noThreeD="1"/>
</file>

<file path=xl/ctrlProps/ctrlProp233.xml><?xml version="1.0" encoding="utf-8"?>
<formControlPr xmlns="http://schemas.microsoft.com/office/spreadsheetml/2009/9/main" objectType="CheckBox" checked="Checked" fmlaLink="$AN$26" lockText="1" noThreeD="1"/>
</file>

<file path=xl/ctrlProps/ctrlProp234.xml><?xml version="1.0" encoding="utf-8"?>
<formControlPr xmlns="http://schemas.microsoft.com/office/spreadsheetml/2009/9/main" objectType="CheckBox" checked="Checked" fmlaLink="$AN$27" lockText="1" noThreeD="1"/>
</file>

<file path=xl/ctrlProps/ctrlProp235.xml><?xml version="1.0" encoding="utf-8"?>
<formControlPr xmlns="http://schemas.microsoft.com/office/spreadsheetml/2009/9/main" objectType="CheckBox" checked="Checked" fmlaLink="$AN$28" lockText="1" noThreeD="1"/>
</file>

<file path=xl/ctrlProps/ctrlProp236.xml><?xml version="1.0" encoding="utf-8"?>
<formControlPr xmlns="http://schemas.microsoft.com/office/spreadsheetml/2009/9/main" objectType="CheckBox" checked="Checked" fmlaLink="$AN$29" lockText="1" noThreeD="1"/>
</file>

<file path=xl/ctrlProps/ctrlProp237.xml><?xml version="1.0" encoding="utf-8"?>
<formControlPr xmlns="http://schemas.microsoft.com/office/spreadsheetml/2009/9/main" objectType="CheckBox" checked="Checked" fmlaLink="$AN$30" lockText="1" noThreeD="1"/>
</file>

<file path=xl/ctrlProps/ctrlProp238.xml><?xml version="1.0" encoding="utf-8"?>
<formControlPr xmlns="http://schemas.microsoft.com/office/spreadsheetml/2009/9/main" objectType="CheckBox" checked="Checked" fmlaLink="$AN$24" lockText="1" noThreeD="1"/>
</file>

<file path=xl/ctrlProps/ctrlProp239.xml><?xml version="1.0" encoding="utf-8"?>
<formControlPr xmlns="http://schemas.microsoft.com/office/spreadsheetml/2009/9/main" objectType="CheckBox" checked="Checked" fmlaLink="$AN$25" lockText="1" noThreeD="1"/>
</file>

<file path=xl/ctrlProps/ctrlProp24.xml><?xml version="1.0" encoding="utf-8"?>
<formControlPr xmlns="http://schemas.microsoft.com/office/spreadsheetml/2009/9/main" objectType="CheckBox" checked="Checked" fmlaLink="$AI$63" lockText="1" noThreeD="1"/>
</file>

<file path=xl/ctrlProps/ctrlProp240.xml><?xml version="1.0" encoding="utf-8"?>
<formControlPr xmlns="http://schemas.microsoft.com/office/spreadsheetml/2009/9/main" objectType="CheckBox" checked="Checked" fmlaLink="$AN$31" lockText="1" noThreeD="1"/>
</file>

<file path=xl/ctrlProps/ctrlProp25.xml><?xml version="1.0" encoding="utf-8"?>
<formControlPr xmlns="http://schemas.microsoft.com/office/spreadsheetml/2009/9/main" objectType="CheckBox" checked="Checked" fmlaLink="$AI40" lockText="1" noThreeD="1"/>
</file>

<file path=xl/ctrlProps/ctrlProp26.xml><?xml version="1.0" encoding="utf-8"?>
<formControlPr xmlns="http://schemas.microsoft.com/office/spreadsheetml/2009/9/main" objectType="CheckBox" checked="Checked" fmlaLink="$AI41" lockText="1" noThreeD="1"/>
</file>

<file path=xl/ctrlProps/ctrlProp27.xml><?xml version="1.0" encoding="utf-8"?>
<formControlPr xmlns="http://schemas.microsoft.com/office/spreadsheetml/2009/9/main" objectType="CheckBox" checked="Checked" fmlaLink="$AI42" lockText="1" noThreeD="1"/>
</file>

<file path=xl/ctrlProps/ctrlProp28.xml><?xml version="1.0" encoding="utf-8"?>
<formControlPr xmlns="http://schemas.microsoft.com/office/spreadsheetml/2009/9/main" objectType="CheckBox" checked="Checked" fmlaLink="$AI43" lockText="1" noThreeD="1"/>
</file>

<file path=xl/ctrlProps/ctrlProp29.xml><?xml version="1.0" encoding="utf-8"?>
<formControlPr xmlns="http://schemas.microsoft.com/office/spreadsheetml/2009/9/main" objectType="CheckBox" checked="Checked" fmlaLink="$AI44" lockText="1" noThreeD="1"/>
</file>

<file path=xl/ctrlProps/ctrlProp3.xml><?xml version="1.0" encoding="utf-8"?>
<formControlPr xmlns="http://schemas.microsoft.com/office/spreadsheetml/2009/9/main" objectType="CheckBox" checked="Checked" fmlaLink="$AI42" lockText="1" noThreeD="1"/>
</file>

<file path=xl/ctrlProps/ctrlProp30.xml><?xml version="1.0" encoding="utf-8"?>
<formControlPr xmlns="http://schemas.microsoft.com/office/spreadsheetml/2009/9/main" objectType="CheckBox" checked="Checked" fmlaLink="$AI45" lockText="1" noThreeD="1"/>
</file>

<file path=xl/ctrlProps/ctrlProp31.xml><?xml version="1.0" encoding="utf-8"?>
<formControlPr xmlns="http://schemas.microsoft.com/office/spreadsheetml/2009/9/main" objectType="CheckBox" checked="Checked" fmlaLink="$AI46" lockText="1" noThreeD="1"/>
</file>

<file path=xl/ctrlProps/ctrlProp32.xml><?xml version="1.0" encoding="utf-8"?>
<formControlPr xmlns="http://schemas.microsoft.com/office/spreadsheetml/2009/9/main" objectType="CheckBox" checked="Checked" fmlaLink="$AI47" lockText="1" noThreeD="1"/>
</file>

<file path=xl/ctrlProps/ctrlProp33.xml><?xml version="1.0" encoding="utf-8"?>
<formControlPr xmlns="http://schemas.microsoft.com/office/spreadsheetml/2009/9/main" objectType="CheckBox" checked="Checked" fmlaLink="$AI48" lockText="1" noThreeD="1"/>
</file>

<file path=xl/ctrlProps/ctrlProp34.xml><?xml version="1.0" encoding="utf-8"?>
<formControlPr xmlns="http://schemas.microsoft.com/office/spreadsheetml/2009/9/main" objectType="CheckBox" checked="Checked" fmlaLink="$AI49" lockText="1" noThreeD="1"/>
</file>

<file path=xl/ctrlProps/ctrlProp35.xml><?xml version="1.0" encoding="utf-8"?>
<formControlPr xmlns="http://schemas.microsoft.com/office/spreadsheetml/2009/9/main" objectType="CheckBox" checked="Checked" fmlaLink="$AI50" lockText="1" noThreeD="1"/>
</file>

<file path=xl/ctrlProps/ctrlProp36.xml><?xml version="1.0" encoding="utf-8"?>
<formControlPr xmlns="http://schemas.microsoft.com/office/spreadsheetml/2009/9/main" objectType="CheckBox" checked="Checked" fmlaLink="$AI51" lockText="1" noThreeD="1"/>
</file>

<file path=xl/ctrlProps/ctrlProp37.xml><?xml version="1.0" encoding="utf-8"?>
<formControlPr xmlns="http://schemas.microsoft.com/office/spreadsheetml/2009/9/main" objectType="CheckBox" checked="Checked" fmlaLink="$AI52" lockText="1" noThreeD="1"/>
</file>

<file path=xl/ctrlProps/ctrlProp38.xml><?xml version="1.0" encoding="utf-8"?>
<formControlPr xmlns="http://schemas.microsoft.com/office/spreadsheetml/2009/9/main" objectType="CheckBox" checked="Checked" fmlaLink="$AI53" lockText="1" noThreeD="1"/>
</file>

<file path=xl/ctrlProps/ctrlProp39.xml><?xml version="1.0" encoding="utf-8"?>
<formControlPr xmlns="http://schemas.microsoft.com/office/spreadsheetml/2009/9/main" objectType="CheckBox" checked="Checked" fmlaLink="$AI54" lockText="1" noThreeD="1"/>
</file>

<file path=xl/ctrlProps/ctrlProp4.xml><?xml version="1.0" encoding="utf-8"?>
<formControlPr xmlns="http://schemas.microsoft.com/office/spreadsheetml/2009/9/main" objectType="CheckBox" checked="Checked" fmlaLink="$AI43" lockText="1" noThreeD="1"/>
</file>

<file path=xl/ctrlProps/ctrlProp40.xml><?xml version="1.0" encoding="utf-8"?>
<formControlPr xmlns="http://schemas.microsoft.com/office/spreadsheetml/2009/9/main" objectType="CheckBox" checked="Checked" fmlaLink="$AI$55" lockText="1" noThreeD="1"/>
</file>

<file path=xl/ctrlProps/ctrlProp41.xml><?xml version="1.0" encoding="utf-8"?>
<formControlPr xmlns="http://schemas.microsoft.com/office/spreadsheetml/2009/9/main" objectType="CheckBox" checked="Checked" fmlaLink="$AI$58" lockText="1" noThreeD="1"/>
</file>

<file path=xl/ctrlProps/ctrlProp42.xml><?xml version="1.0" encoding="utf-8"?>
<formControlPr xmlns="http://schemas.microsoft.com/office/spreadsheetml/2009/9/main" objectType="CheckBox" checked="Checked" fmlaLink="$AI$59" lockText="1" noThreeD="1"/>
</file>

<file path=xl/ctrlProps/ctrlProp43.xml><?xml version="1.0" encoding="utf-8"?>
<formControlPr xmlns="http://schemas.microsoft.com/office/spreadsheetml/2009/9/main" objectType="CheckBox" checked="Checked" fmlaLink="$AI$60" lockText="1" noThreeD="1"/>
</file>

<file path=xl/ctrlProps/ctrlProp44.xml><?xml version="1.0" encoding="utf-8"?>
<formControlPr xmlns="http://schemas.microsoft.com/office/spreadsheetml/2009/9/main" objectType="CheckBox" checked="Checked" fmlaLink="$AI$61" lockText="1" noThreeD="1"/>
</file>

<file path=xl/ctrlProps/ctrlProp45.xml><?xml version="1.0" encoding="utf-8"?>
<formControlPr xmlns="http://schemas.microsoft.com/office/spreadsheetml/2009/9/main" objectType="CheckBox" checked="Checked" fmlaLink="$AI$62" lockText="1" noThreeD="1"/>
</file>

<file path=xl/ctrlProps/ctrlProp46.xml><?xml version="1.0" encoding="utf-8"?>
<formControlPr xmlns="http://schemas.microsoft.com/office/spreadsheetml/2009/9/main" objectType="CheckBox" checked="Checked" fmlaLink="$AI$56" lockText="1" noThreeD="1"/>
</file>

<file path=xl/ctrlProps/ctrlProp47.xml><?xml version="1.0" encoding="utf-8"?>
<formControlPr xmlns="http://schemas.microsoft.com/office/spreadsheetml/2009/9/main" objectType="CheckBox" checked="Checked" fmlaLink="$AI$57" lockText="1" noThreeD="1"/>
</file>

<file path=xl/ctrlProps/ctrlProp48.xml><?xml version="1.0" encoding="utf-8"?>
<formControlPr xmlns="http://schemas.microsoft.com/office/spreadsheetml/2009/9/main" objectType="CheckBox" checked="Checked" fmlaLink="$AI$63" lockText="1" noThreeD="1"/>
</file>

<file path=xl/ctrlProps/ctrlProp49.xml><?xml version="1.0" encoding="utf-8"?>
<formControlPr xmlns="http://schemas.microsoft.com/office/spreadsheetml/2009/9/main" objectType="CheckBox" checked="Checked" fmlaLink="$AJ40" lockText="1" noThreeD="1"/>
</file>

<file path=xl/ctrlProps/ctrlProp5.xml><?xml version="1.0" encoding="utf-8"?>
<formControlPr xmlns="http://schemas.microsoft.com/office/spreadsheetml/2009/9/main" objectType="CheckBox" checked="Checked" fmlaLink="$AI44" lockText="1" noThreeD="1"/>
</file>

<file path=xl/ctrlProps/ctrlProp50.xml><?xml version="1.0" encoding="utf-8"?>
<formControlPr xmlns="http://schemas.microsoft.com/office/spreadsheetml/2009/9/main" objectType="CheckBox" checked="Checked" fmlaLink="$AJ41" lockText="1" noThreeD="1"/>
</file>

<file path=xl/ctrlProps/ctrlProp51.xml><?xml version="1.0" encoding="utf-8"?>
<formControlPr xmlns="http://schemas.microsoft.com/office/spreadsheetml/2009/9/main" objectType="CheckBox" checked="Checked" fmlaLink="$AJ42" lockText="1" noThreeD="1"/>
</file>

<file path=xl/ctrlProps/ctrlProp52.xml><?xml version="1.0" encoding="utf-8"?>
<formControlPr xmlns="http://schemas.microsoft.com/office/spreadsheetml/2009/9/main" objectType="CheckBox" checked="Checked" fmlaLink="$AJ43" lockText="1" noThreeD="1"/>
</file>

<file path=xl/ctrlProps/ctrlProp53.xml><?xml version="1.0" encoding="utf-8"?>
<formControlPr xmlns="http://schemas.microsoft.com/office/spreadsheetml/2009/9/main" objectType="CheckBox" checked="Checked" fmlaLink="$AJ44" lockText="1" noThreeD="1"/>
</file>

<file path=xl/ctrlProps/ctrlProp54.xml><?xml version="1.0" encoding="utf-8"?>
<formControlPr xmlns="http://schemas.microsoft.com/office/spreadsheetml/2009/9/main" objectType="CheckBox" checked="Checked" fmlaLink="$AJ45" lockText="1" noThreeD="1"/>
</file>

<file path=xl/ctrlProps/ctrlProp55.xml><?xml version="1.0" encoding="utf-8"?>
<formControlPr xmlns="http://schemas.microsoft.com/office/spreadsheetml/2009/9/main" objectType="CheckBox" checked="Checked" fmlaLink="$AJ46" lockText="1" noThreeD="1"/>
</file>

<file path=xl/ctrlProps/ctrlProp56.xml><?xml version="1.0" encoding="utf-8"?>
<formControlPr xmlns="http://schemas.microsoft.com/office/spreadsheetml/2009/9/main" objectType="CheckBox" checked="Checked" fmlaLink="$AJ47" lockText="1" noThreeD="1"/>
</file>

<file path=xl/ctrlProps/ctrlProp57.xml><?xml version="1.0" encoding="utf-8"?>
<formControlPr xmlns="http://schemas.microsoft.com/office/spreadsheetml/2009/9/main" objectType="CheckBox" checked="Checked" fmlaLink="$AJ48" lockText="1" noThreeD="1"/>
</file>

<file path=xl/ctrlProps/ctrlProp58.xml><?xml version="1.0" encoding="utf-8"?>
<formControlPr xmlns="http://schemas.microsoft.com/office/spreadsheetml/2009/9/main" objectType="CheckBox" checked="Checked" fmlaLink="$AJ49" lockText="1" noThreeD="1"/>
</file>

<file path=xl/ctrlProps/ctrlProp59.xml><?xml version="1.0" encoding="utf-8"?>
<formControlPr xmlns="http://schemas.microsoft.com/office/spreadsheetml/2009/9/main" objectType="CheckBox" checked="Checked" fmlaLink="$AJ50" lockText="1" noThreeD="1"/>
</file>

<file path=xl/ctrlProps/ctrlProp6.xml><?xml version="1.0" encoding="utf-8"?>
<formControlPr xmlns="http://schemas.microsoft.com/office/spreadsheetml/2009/9/main" objectType="CheckBox" checked="Checked" fmlaLink="$AI45" lockText="1" noThreeD="1"/>
</file>

<file path=xl/ctrlProps/ctrlProp60.xml><?xml version="1.0" encoding="utf-8"?>
<formControlPr xmlns="http://schemas.microsoft.com/office/spreadsheetml/2009/9/main" objectType="CheckBox" checked="Checked" fmlaLink="$AJ51" lockText="1" noThreeD="1"/>
</file>

<file path=xl/ctrlProps/ctrlProp61.xml><?xml version="1.0" encoding="utf-8"?>
<formControlPr xmlns="http://schemas.microsoft.com/office/spreadsheetml/2009/9/main" objectType="CheckBox" checked="Checked" fmlaLink="$AJ52" lockText="1" noThreeD="1"/>
</file>

<file path=xl/ctrlProps/ctrlProp62.xml><?xml version="1.0" encoding="utf-8"?>
<formControlPr xmlns="http://schemas.microsoft.com/office/spreadsheetml/2009/9/main" objectType="CheckBox" checked="Checked" fmlaLink="$AJ53" lockText="1" noThreeD="1"/>
</file>

<file path=xl/ctrlProps/ctrlProp63.xml><?xml version="1.0" encoding="utf-8"?>
<formControlPr xmlns="http://schemas.microsoft.com/office/spreadsheetml/2009/9/main" objectType="CheckBox" checked="Checked" fmlaLink="$AJ54" lockText="1" noThreeD="1"/>
</file>

<file path=xl/ctrlProps/ctrlProp64.xml><?xml version="1.0" encoding="utf-8"?>
<formControlPr xmlns="http://schemas.microsoft.com/office/spreadsheetml/2009/9/main" objectType="CheckBox" checked="Checked" fmlaLink="$AJ$55" lockText="1" noThreeD="1"/>
</file>

<file path=xl/ctrlProps/ctrlProp65.xml><?xml version="1.0" encoding="utf-8"?>
<formControlPr xmlns="http://schemas.microsoft.com/office/spreadsheetml/2009/9/main" objectType="CheckBox" checked="Checked" fmlaLink="$AJ$58" lockText="1" noThreeD="1"/>
</file>

<file path=xl/ctrlProps/ctrlProp66.xml><?xml version="1.0" encoding="utf-8"?>
<formControlPr xmlns="http://schemas.microsoft.com/office/spreadsheetml/2009/9/main" objectType="CheckBox" checked="Checked" fmlaLink="$AJ$59" lockText="1" noThreeD="1"/>
</file>

<file path=xl/ctrlProps/ctrlProp67.xml><?xml version="1.0" encoding="utf-8"?>
<formControlPr xmlns="http://schemas.microsoft.com/office/spreadsheetml/2009/9/main" objectType="CheckBox" checked="Checked" fmlaLink="$AJ$60" lockText="1" noThreeD="1"/>
</file>

<file path=xl/ctrlProps/ctrlProp68.xml><?xml version="1.0" encoding="utf-8"?>
<formControlPr xmlns="http://schemas.microsoft.com/office/spreadsheetml/2009/9/main" objectType="CheckBox" checked="Checked" fmlaLink="$AJ$61" lockText="1" noThreeD="1"/>
</file>

<file path=xl/ctrlProps/ctrlProp69.xml><?xml version="1.0" encoding="utf-8"?>
<formControlPr xmlns="http://schemas.microsoft.com/office/spreadsheetml/2009/9/main" objectType="CheckBox" checked="Checked" fmlaLink="$AJ$62" lockText="1" noThreeD="1"/>
</file>

<file path=xl/ctrlProps/ctrlProp7.xml><?xml version="1.0" encoding="utf-8"?>
<formControlPr xmlns="http://schemas.microsoft.com/office/spreadsheetml/2009/9/main" objectType="CheckBox" checked="Checked" fmlaLink="$AI46" lockText="1" noThreeD="1"/>
</file>

<file path=xl/ctrlProps/ctrlProp70.xml><?xml version="1.0" encoding="utf-8"?>
<formControlPr xmlns="http://schemas.microsoft.com/office/spreadsheetml/2009/9/main" objectType="CheckBox" checked="Checked" fmlaLink="$AJ$56" lockText="1" noThreeD="1"/>
</file>

<file path=xl/ctrlProps/ctrlProp71.xml><?xml version="1.0" encoding="utf-8"?>
<formControlPr xmlns="http://schemas.microsoft.com/office/spreadsheetml/2009/9/main" objectType="CheckBox" checked="Checked" fmlaLink="$AJ$57" lockText="1" noThreeD="1"/>
</file>

<file path=xl/ctrlProps/ctrlProp72.xml><?xml version="1.0" encoding="utf-8"?>
<formControlPr xmlns="http://schemas.microsoft.com/office/spreadsheetml/2009/9/main" objectType="CheckBox" checked="Checked" fmlaLink="$AJ$63" lockText="1" noThreeD="1"/>
</file>

<file path=xl/ctrlProps/ctrlProp73.xml><?xml version="1.0" encoding="utf-8"?>
<formControlPr xmlns="http://schemas.microsoft.com/office/spreadsheetml/2009/9/main" objectType="CheckBox" checked="Checked" fmlaLink="$AI40" lockText="1" noThreeD="1"/>
</file>

<file path=xl/ctrlProps/ctrlProp74.xml><?xml version="1.0" encoding="utf-8"?>
<formControlPr xmlns="http://schemas.microsoft.com/office/spreadsheetml/2009/9/main" objectType="CheckBox" checked="Checked" fmlaLink="$AI41" lockText="1" noThreeD="1"/>
</file>

<file path=xl/ctrlProps/ctrlProp75.xml><?xml version="1.0" encoding="utf-8"?>
<formControlPr xmlns="http://schemas.microsoft.com/office/spreadsheetml/2009/9/main" objectType="CheckBox" checked="Checked" fmlaLink="$AI42" lockText="1" noThreeD="1"/>
</file>

<file path=xl/ctrlProps/ctrlProp76.xml><?xml version="1.0" encoding="utf-8"?>
<formControlPr xmlns="http://schemas.microsoft.com/office/spreadsheetml/2009/9/main" objectType="CheckBox" checked="Checked" fmlaLink="$AI43" lockText="1" noThreeD="1"/>
</file>

<file path=xl/ctrlProps/ctrlProp77.xml><?xml version="1.0" encoding="utf-8"?>
<formControlPr xmlns="http://schemas.microsoft.com/office/spreadsheetml/2009/9/main" objectType="CheckBox" checked="Checked" fmlaLink="$AI44" lockText="1" noThreeD="1"/>
</file>

<file path=xl/ctrlProps/ctrlProp78.xml><?xml version="1.0" encoding="utf-8"?>
<formControlPr xmlns="http://schemas.microsoft.com/office/spreadsheetml/2009/9/main" objectType="CheckBox" checked="Checked" fmlaLink="$AI45" lockText="1" noThreeD="1"/>
</file>

<file path=xl/ctrlProps/ctrlProp79.xml><?xml version="1.0" encoding="utf-8"?>
<formControlPr xmlns="http://schemas.microsoft.com/office/spreadsheetml/2009/9/main" objectType="CheckBox" checked="Checked" fmlaLink="$AI46" lockText="1" noThreeD="1"/>
</file>

<file path=xl/ctrlProps/ctrlProp8.xml><?xml version="1.0" encoding="utf-8"?>
<formControlPr xmlns="http://schemas.microsoft.com/office/spreadsheetml/2009/9/main" objectType="CheckBox" checked="Checked" fmlaLink="$AI47" lockText="1" noThreeD="1"/>
</file>

<file path=xl/ctrlProps/ctrlProp80.xml><?xml version="1.0" encoding="utf-8"?>
<formControlPr xmlns="http://schemas.microsoft.com/office/spreadsheetml/2009/9/main" objectType="CheckBox" checked="Checked" fmlaLink="$AI47" lockText="1" noThreeD="1"/>
</file>

<file path=xl/ctrlProps/ctrlProp81.xml><?xml version="1.0" encoding="utf-8"?>
<formControlPr xmlns="http://schemas.microsoft.com/office/spreadsheetml/2009/9/main" objectType="CheckBox" checked="Checked" fmlaLink="$AI48" lockText="1" noThreeD="1"/>
</file>

<file path=xl/ctrlProps/ctrlProp82.xml><?xml version="1.0" encoding="utf-8"?>
<formControlPr xmlns="http://schemas.microsoft.com/office/spreadsheetml/2009/9/main" objectType="CheckBox" checked="Checked" fmlaLink="$AI49" lockText="1" noThreeD="1"/>
</file>

<file path=xl/ctrlProps/ctrlProp83.xml><?xml version="1.0" encoding="utf-8"?>
<formControlPr xmlns="http://schemas.microsoft.com/office/spreadsheetml/2009/9/main" objectType="CheckBox" checked="Checked" fmlaLink="$AI50" lockText="1" noThreeD="1"/>
</file>

<file path=xl/ctrlProps/ctrlProp84.xml><?xml version="1.0" encoding="utf-8"?>
<formControlPr xmlns="http://schemas.microsoft.com/office/spreadsheetml/2009/9/main" objectType="CheckBox" checked="Checked" fmlaLink="$AI51" lockText="1" noThreeD="1"/>
</file>

<file path=xl/ctrlProps/ctrlProp85.xml><?xml version="1.0" encoding="utf-8"?>
<formControlPr xmlns="http://schemas.microsoft.com/office/spreadsheetml/2009/9/main" objectType="CheckBox" checked="Checked" fmlaLink="$AI52" lockText="1" noThreeD="1"/>
</file>

<file path=xl/ctrlProps/ctrlProp86.xml><?xml version="1.0" encoding="utf-8"?>
<formControlPr xmlns="http://schemas.microsoft.com/office/spreadsheetml/2009/9/main" objectType="CheckBox" checked="Checked" fmlaLink="$AI53" lockText="1" noThreeD="1"/>
</file>

<file path=xl/ctrlProps/ctrlProp87.xml><?xml version="1.0" encoding="utf-8"?>
<formControlPr xmlns="http://schemas.microsoft.com/office/spreadsheetml/2009/9/main" objectType="CheckBox" checked="Checked" fmlaLink="$AI54" lockText="1" noThreeD="1"/>
</file>

<file path=xl/ctrlProps/ctrlProp88.xml><?xml version="1.0" encoding="utf-8"?>
<formControlPr xmlns="http://schemas.microsoft.com/office/spreadsheetml/2009/9/main" objectType="CheckBox" checked="Checked" fmlaLink="$AI$55" lockText="1" noThreeD="1"/>
</file>

<file path=xl/ctrlProps/ctrlProp89.xml><?xml version="1.0" encoding="utf-8"?>
<formControlPr xmlns="http://schemas.microsoft.com/office/spreadsheetml/2009/9/main" objectType="CheckBox" checked="Checked" fmlaLink="$AI$58" lockText="1" noThreeD="1"/>
</file>

<file path=xl/ctrlProps/ctrlProp9.xml><?xml version="1.0" encoding="utf-8"?>
<formControlPr xmlns="http://schemas.microsoft.com/office/spreadsheetml/2009/9/main" objectType="CheckBox" checked="Checked" fmlaLink="$AI48" lockText="1" noThreeD="1"/>
</file>

<file path=xl/ctrlProps/ctrlProp90.xml><?xml version="1.0" encoding="utf-8"?>
<formControlPr xmlns="http://schemas.microsoft.com/office/spreadsheetml/2009/9/main" objectType="CheckBox" checked="Checked" fmlaLink="$AI$59" lockText="1" noThreeD="1"/>
</file>

<file path=xl/ctrlProps/ctrlProp91.xml><?xml version="1.0" encoding="utf-8"?>
<formControlPr xmlns="http://schemas.microsoft.com/office/spreadsheetml/2009/9/main" objectType="CheckBox" checked="Checked" fmlaLink="$AI$60" lockText="1" noThreeD="1"/>
</file>

<file path=xl/ctrlProps/ctrlProp92.xml><?xml version="1.0" encoding="utf-8"?>
<formControlPr xmlns="http://schemas.microsoft.com/office/spreadsheetml/2009/9/main" objectType="CheckBox" checked="Checked" fmlaLink="$AI$61" lockText="1" noThreeD="1"/>
</file>

<file path=xl/ctrlProps/ctrlProp93.xml><?xml version="1.0" encoding="utf-8"?>
<formControlPr xmlns="http://schemas.microsoft.com/office/spreadsheetml/2009/9/main" objectType="CheckBox" checked="Checked" fmlaLink="$AI$62" lockText="1" noThreeD="1"/>
</file>

<file path=xl/ctrlProps/ctrlProp94.xml><?xml version="1.0" encoding="utf-8"?>
<formControlPr xmlns="http://schemas.microsoft.com/office/spreadsheetml/2009/9/main" objectType="CheckBox" checked="Checked" fmlaLink="$AI$56" lockText="1" noThreeD="1"/>
</file>

<file path=xl/ctrlProps/ctrlProp95.xml><?xml version="1.0" encoding="utf-8"?>
<formControlPr xmlns="http://schemas.microsoft.com/office/spreadsheetml/2009/9/main" objectType="CheckBox" checked="Checked" fmlaLink="$AI$57" lockText="1" noThreeD="1"/>
</file>

<file path=xl/ctrlProps/ctrlProp96.xml><?xml version="1.0" encoding="utf-8"?>
<formControlPr xmlns="http://schemas.microsoft.com/office/spreadsheetml/2009/9/main" objectType="CheckBox" checked="Checked" fmlaLink="$AI$63" lockText="1" noThreeD="1"/>
</file>

<file path=xl/ctrlProps/ctrlProp97.xml><?xml version="1.0" encoding="utf-8"?>
<formControlPr xmlns="http://schemas.microsoft.com/office/spreadsheetml/2009/9/main" objectType="CheckBox" checked="Checked" fmlaLink="$AI40" lockText="1" noThreeD="1"/>
</file>

<file path=xl/ctrlProps/ctrlProp98.xml><?xml version="1.0" encoding="utf-8"?>
<formControlPr xmlns="http://schemas.microsoft.com/office/spreadsheetml/2009/9/main" objectType="CheckBox" checked="Checked" fmlaLink="$AI41" lockText="1" noThreeD="1"/>
</file>

<file path=xl/ctrlProps/ctrlProp99.xml><?xml version="1.0" encoding="utf-8"?>
<formControlPr xmlns="http://schemas.microsoft.com/office/spreadsheetml/2009/9/main" objectType="CheckBox" checked="Checked" fmlaLink="$AI42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image" Target="../media/image2.png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2.png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image" Target="../media/image2.png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10" Type="http://schemas.openxmlformats.org/officeDocument/2006/relationships/chart" Target="../charts/chart52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2" Type="http://schemas.openxmlformats.org/officeDocument/2006/relationships/chart" Target="../charts/chart53.xml"/><Relationship Id="rId1" Type="http://schemas.openxmlformats.org/officeDocument/2006/relationships/image" Target="../media/image2.png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5" Type="http://schemas.openxmlformats.org/officeDocument/2006/relationships/chart" Target="../charts/chart56.xml"/><Relationship Id="rId10" Type="http://schemas.openxmlformats.org/officeDocument/2006/relationships/chart" Target="../charts/chart61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image" Target="../media/image2.png"/><Relationship Id="rId6" Type="http://schemas.openxmlformats.org/officeDocument/2006/relationships/chart" Target="../charts/chart68.xml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image" Target="../media/image2.png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image" Target="../media/image2.png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image" Target="../media/image2.png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image" Target="../media/image2.png"/><Relationship Id="rId7" Type="http://schemas.openxmlformats.org/officeDocument/2006/relationships/chart" Target="../charts/chart30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10" Type="http://schemas.openxmlformats.org/officeDocument/2006/relationships/chart" Target="../charts/chart33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6146" name="AutoShape 2"/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0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1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4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5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133350</xdr:rowOff>
    </xdr:from>
    <xdr:to>
      <xdr:col>4</xdr:col>
      <xdr:colOff>447675</xdr:colOff>
      <xdr:row>33</xdr:row>
      <xdr:rowOff>66675</xdr:rowOff>
    </xdr:to>
    <xdr:sp macro="" textlink="">
      <xdr:nvSpPr>
        <xdr:cNvPr id="6267" name="Right Arrow 50"/>
        <xdr:cNvSpPr>
          <a:spLocks noChangeArrowheads="1"/>
        </xdr:cNvSpPr>
      </xdr:nvSpPr>
      <xdr:spPr bwMode="auto">
        <a:xfrm flipH="1">
          <a:off x="3962400" y="53625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35</xdr:row>
      <xdr:rowOff>33750</xdr:rowOff>
    </xdr:from>
    <xdr:to>
      <xdr:col>21</xdr:col>
      <xdr:colOff>299625</xdr:colOff>
      <xdr:row>36</xdr:row>
      <xdr:rowOff>95250</xdr:rowOff>
    </xdr:to>
    <xdr:sp macro="[0]!CiN" textlink="">
      <xdr:nvSpPr>
        <xdr:cNvPr id="2" name="Down Arrow 44"/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68</xdr:row>
      <xdr:rowOff>33750</xdr:rowOff>
    </xdr:from>
    <xdr:to>
      <xdr:col>21</xdr:col>
      <xdr:colOff>299625</xdr:colOff>
      <xdr:row>69</xdr:row>
      <xdr:rowOff>95250</xdr:rowOff>
    </xdr:to>
    <xdr:sp macro="[0]!CiN" textlink="">
      <xdr:nvSpPr>
        <xdr:cNvPr id="3" name="Down Arrow 2"/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</xdr:colOff>
      <xdr:row>38</xdr:row>
      <xdr:rowOff>0</xdr:rowOff>
    </xdr:from>
    <xdr:to>
      <xdr:col>20</xdr:col>
      <xdr:colOff>1</xdr:colOff>
      <xdr:row>62</xdr:row>
      <xdr:rowOff>1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38</xdr:row>
      <xdr:rowOff>1</xdr:rowOff>
    </xdr:from>
    <xdr:to>
      <xdr:col>11</xdr:col>
      <xdr:colOff>1</xdr:colOff>
      <xdr:row>67</xdr:row>
      <xdr:rowOff>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219075</xdr:colOff>
      <xdr:row>63</xdr:row>
      <xdr:rowOff>38100</xdr:rowOff>
    </xdr:from>
    <xdr:to>
      <xdr:col>11</xdr:col>
      <xdr:colOff>295275</xdr:colOff>
      <xdr:row>63</xdr:row>
      <xdr:rowOff>114300</xdr:rowOff>
    </xdr:to>
    <xdr:sp macro="" textlink="">
      <xdr:nvSpPr>
        <xdr:cNvPr id="9" name="Oval 2165"/>
        <xdr:cNvSpPr>
          <a:spLocks noChangeArrowheads="1"/>
        </xdr:cNvSpPr>
      </xdr:nvSpPr>
      <xdr:spPr bwMode="auto">
        <a:xfrm>
          <a:off x="5181600" y="11372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6FEB8D" mc:Ignorable="a14" a14:legacySpreadsheetColorIndex="11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476248</xdr:colOff>
      <xdr:row>0</xdr:row>
      <xdr:rowOff>85725</xdr:rowOff>
    </xdr:from>
    <xdr:to>
      <xdr:col>20</xdr:col>
      <xdr:colOff>77848</xdr:colOff>
      <xdr:row>2</xdr:row>
      <xdr:rowOff>142875</xdr:rowOff>
    </xdr:to>
    <xdr:sp macro="" textlink="">
      <xdr:nvSpPr>
        <xdr:cNvPr id="10" name="AutoShape 32"/>
        <xdr:cNvSpPr>
          <a:spLocks noChangeArrowheads="1"/>
        </xdr:cNvSpPr>
      </xdr:nvSpPr>
      <xdr:spPr bwMode="auto">
        <a:xfrm>
          <a:off x="6924673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11</xdr:col>
      <xdr:colOff>1</xdr:colOff>
      <xdr:row>64</xdr:row>
      <xdr:rowOff>0</xdr:rowOff>
    </xdr:from>
    <xdr:to>
      <xdr:col>20</xdr:col>
      <xdr:colOff>1</xdr:colOff>
      <xdr:row>67</xdr:row>
      <xdr:rowOff>0</xdr:rowOff>
    </xdr:to>
    <xdr:graphicFrame macro="">
      <xdr:nvGraphicFramePr>
        <xdr:cNvPr id="1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38</xdr:row>
          <xdr:rowOff>66675</xdr:rowOff>
        </xdr:from>
        <xdr:to>
          <xdr:col>35</xdr:col>
          <xdr:colOff>47625</xdr:colOff>
          <xdr:row>40</xdr:row>
          <xdr:rowOff>9525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39</xdr:row>
          <xdr:rowOff>152400</xdr:rowOff>
        </xdr:from>
        <xdr:to>
          <xdr:col>35</xdr:col>
          <xdr:colOff>47625</xdr:colOff>
          <xdr:row>41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40</xdr:row>
          <xdr:rowOff>152400</xdr:rowOff>
        </xdr:from>
        <xdr:to>
          <xdr:col>35</xdr:col>
          <xdr:colOff>47625</xdr:colOff>
          <xdr:row>42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41</xdr:row>
          <xdr:rowOff>152400</xdr:rowOff>
        </xdr:from>
        <xdr:to>
          <xdr:col>35</xdr:col>
          <xdr:colOff>47625</xdr:colOff>
          <xdr:row>43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42</xdr:row>
          <xdr:rowOff>152400</xdr:rowOff>
        </xdr:from>
        <xdr:to>
          <xdr:col>35</xdr:col>
          <xdr:colOff>47625</xdr:colOff>
          <xdr:row>44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43</xdr:row>
          <xdr:rowOff>152400</xdr:rowOff>
        </xdr:from>
        <xdr:to>
          <xdr:col>35</xdr:col>
          <xdr:colOff>47625</xdr:colOff>
          <xdr:row>45</xdr:row>
          <xdr:rowOff>9525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44</xdr:row>
          <xdr:rowOff>152400</xdr:rowOff>
        </xdr:from>
        <xdr:to>
          <xdr:col>35</xdr:col>
          <xdr:colOff>47625</xdr:colOff>
          <xdr:row>46</xdr:row>
          <xdr:rowOff>9525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45</xdr:row>
          <xdr:rowOff>152400</xdr:rowOff>
        </xdr:from>
        <xdr:to>
          <xdr:col>35</xdr:col>
          <xdr:colOff>47625</xdr:colOff>
          <xdr:row>47</xdr:row>
          <xdr:rowOff>9525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46</xdr:row>
          <xdr:rowOff>152400</xdr:rowOff>
        </xdr:from>
        <xdr:to>
          <xdr:col>35</xdr:col>
          <xdr:colOff>47625</xdr:colOff>
          <xdr:row>48</xdr:row>
          <xdr:rowOff>9525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47</xdr:row>
          <xdr:rowOff>152400</xdr:rowOff>
        </xdr:from>
        <xdr:to>
          <xdr:col>35</xdr:col>
          <xdr:colOff>47625</xdr:colOff>
          <xdr:row>49</xdr:row>
          <xdr:rowOff>9525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48</xdr:row>
          <xdr:rowOff>152400</xdr:rowOff>
        </xdr:from>
        <xdr:to>
          <xdr:col>35</xdr:col>
          <xdr:colOff>47625</xdr:colOff>
          <xdr:row>50</xdr:row>
          <xdr:rowOff>9525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49</xdr:row>
          <xdr:rowOff>152400</xdr:rowOff>
        </xdr:from>
        <xdr:to>
          <xdr:col>35</xdr:col>
          <xdr:colOff>47625</xdr:colOff>
          <xdr:row>51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50</xdr:row>
          <xdr:rowOff>152400</xdr:rowOff>
        </xdr:from>
        <xdr:to>
          <xdr:col>35</xdr:col>
          <xdr:colOff>47625</xdr:colOff>
          <xdr:row>52</xdr:row>
          <xdr:rowOff>9525</xdr:rowOff>
        </xdr:to>
        <xdr:sp macro="" textlink="">
          <xdr:nvSpPr>
            <xdr:cNvPr id="96269" name="Check Box 13" hidden="1">
              <a:extLst>
                <a:ext uri="{63B3BB69-23CF-44E3-9099-C40C66FF867C}">
                  <a14:compatExt spid="_x0000_s96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51</xdr:row>
          <xdr:rowOff>152400</xdr:rowOff>
        </xdr:from>
        <xdr:to>
          <xdr:col>35</xdr:col>
          <xdr:colOff>47625</xdr:colOff>
          <xdr:row>53</xdr:row>
          <xdr:rowOff>9525</xdr:rowOff>
        </xdr:to>
        <xdr:sp macro="" textlink="">
          <xdr:nvSpPr>
            <xdr:cNvPr id="96270" name="Check Box 14" hidden="1">
              <a:extLst>
                <a:ext uri="{63B3BB69-23CF-44E3-9099-C40C66FF867C}">
                  <a14:compatExt spid="_x0000_s96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52</xdr:row>
          <xdr:rowOff>152400</xdr:rowOff>
        </xdr:from>
        <xdr:to>
          <xdr:col>35</xdr:col>
          <xdr:colOff>47625</xdr:colOff>
          <xdr:row>54</xdr:row>
          <xdr:rowOff>9525</xdr:rowOff>
        </xdr:to>
        <xdr:sp macro="" textlink="">
          <xdr:nvSpPr>
            <xdr:cNvPr id="96271" name="Check Box 15" hidden="1">
              <a:extLst>
                <a:ext uri="{63B3BB69-23CF-44E3-9099-C40C66FF867C}">
                  <a14:compatExt spid="_x0000_s96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53</xdr:row>
          <xdr:rowOff>152400</xdr:rowOff>
        </xdr:from>
        <xdr:to>
          <xdr:col>35</xdr:col>
          <xdr:colOff>47625</xdr:colOff>
          <xdr:row>55</xdr:row>
          <xdr:rowOff>9525</xdr:rowOff>
        </xdr:to>
        <xdr:sp macro="" textlink="">
          <xdr:nvSpPr>
            <xdr:cNvPr id="96272" name="Check Box 16" hidden="1">
              <a:extLst>
                <a:ext uri="{63B3BB69-23CF-44E3-9099-C40C66FF867C}">
                  <a14:compatExt spid="_x0000_s96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56</xdr:row>
          <xdr:rowOff>152400</xdr:rowOff>
        </xdr:from>
        <xdr:to>
          <xdr:col>35</xdr:col>
          <xdr:colOff>47625</xdr:colOff>
          <xdr:row>58</xdr:row>
          <xdr:rowOff>9525</xdr:rowOff>
        </xdr:to>
        <xdr:sp macro="" textlink="">
          <xdr:nvSpPr>
            <xdr:cNvPr id="96273" name="Check Box 17" hidden="1">
              <a:extLst>
                <a:ext uri="{63B3BB69-23CF-44E3-9099-C40C66FF867C}">
                  <a14:compatExt spid="_x0000_s96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57</xdr:row>
          <xdr:rowOff>152400</xdr:rowOff>
        </xdr:from>
        <xdr:to>
          <xdr:col>35</xdr:col>
          <xdr:colOff>47625</xdr:colOff>
          <xdr:row>59</xdr:row>
          <xdr:rowOff>9525</xdr:rowOff>
        </xdr:to>
        <xdr:sp macro="" textlink="">
          <xdr:nvSpPr>
            <xdr:cNvPr id="96274" name="Check Box 18" hidden="1">
              <a:extLst>
                <a:ext uri="{63B3BB69-23CF-44E3-9099-C40C66FF867C}">
                  <a14:compatExt spid="_x0000_s96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58</xdr:row>
          <xdr:rowOff>152400</xdr:rowOff>
        </xdr:from>
        <xdr:to>
          <xdr:col>35</xdr:col>
          <xdr:colOff>47625</xdr:colOff>
          <xdr:row>60</xdr:row>
          <xdr:rowOff>9525</xdr:rowOff>
        </xdr:to>
        <xdr:sp macro="" textlink="">
          <xdr:nvSpPr>
            <xdr:cNvPr id="96275" name="Check Box 19" hidden="1">
              <a:extLst>
                <a:ext uri="{63B3BB69-23CF-44E3-9099-C40C66FF867C}">
                  <a14:compatExt spid="_x0000_s96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59</xdr:row>
          <xdr:rowOff>152400</xdr:rowOff>
        </xdr:from>
        <xdr:to>
          <xdr:col>35</xdr:col>
          <xdr:colOff>47625</xdr:colOff>
          <xdr:row>61</xdr:row>
          <xdr:rowOff>9525</xdr:rowOff>
        </xdr:to>
        <xdr:sp macro="" textlink="">
          <xdr:nvSpPr>
            <xdr:cNvPr id="96276" name="Check Box 20" hidden="1">
              <a:extLst>
                <a:ext uri="{63B3BB69-23CF-44E3-9099-C40C66FF867C}">
                  <a14:compatExt spid="_x0000_s96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60</xdr:row>
          <xdr:rowOff>152400</xdr:rowOff>
        </xdr:from>
        <xdr:to>
          <xdr:col>35</xdr:col>
          <xdr:colOff>47625</xdr:colOff>
          <xdr:row>62</xdr:row>
          <xdr:rowOff>9525</xdr:rowOff>
        </xdr:to>
        <xdr:sp macro="" textlink="">
          <xdr:nvSpPr>
            <xdr:cNvPr id="96277" name="Check Box 21" hidden="1">
              <a:extLst>
                <a:ext uri="{63B3BB69-23CF-44E3-9099-C40C66FF867C}">
                  <a14:compatExt spid="_x0000_s96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54</xdr:row>
          <xdr:rowOff>152400</xdr:rowOff>
        </xdr:from>
        <xdr:to>
          <xdr:col>35</xdr:col>
          <xdr:colOff>47625</xdr:colOff>
          <xdr:row>56</xdr:row>
          <xdr:rowOff>9525</xdr:rowOff>
        </xdr:to>
        <xdr:sp macro="" textlink="">
          <xdr:nvSpPr>
            <xdr:cNvPr id="96278" name="Check Box 22" hidden="1">
              <a:extLst>
                <a:ext uri="{63B3BB69-23CF-44E3-9099-C40C66FF867C}">
                  <a14:compatExt spid="_x0000_s96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55</xdr:row>
          <xdr:rowOff>152400</xdr:rowOff>
        </xdr:from>
        <xdr:to>
          <xdr:col>35</xdr:col>
          <xdr:colOff>47625</xdr:colOff>
          <xdr:row>57</xdr:row>
          <xdr:rowOff>9525</xdr:rowOff>
        </xdr:to>
        <xdr:sp macro="" textlink="">
          <xdr:nvSpPr>
            <xdr:cNvPr id="96279" name="Check Box 23" hidden="1">
              <a:extLst>
                <a:ext uri="{63B3BB69-23CF-44E3-9099-C40C66FF867C}">
                  <a14:compatExt spid="_x0000_s96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61</xdr:row>
          <xdr:rowOff>152400</xdr:rowOff>
        </xdr:from>
        <xdr:to>
          <xdr:col>35</xdr:col>
          <xdr:colOff>47625</xdr:colOff>
          <xdr:row>63</xdr:row>
          <xdr:rowOff>9525</xdr:rowOff>
        </xdr:to>
        <xdr:sp macro="" textlink="">
          <xdr:nvSpPr>
            <xdr:cNvPr id="96280" name="Check Box 24" hidden="1">
              <a:extLst>
                <a:ext uri="{63B3BB69-23CF-44E3-9099-C40C66FF867C}">
                  <a14:compatExt spid="_x0000_s96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103</xdr:row>
      <xdr:rowOff>33750</xdr:rowOff>
    </xdr:from>
    <xdr:ext cx="252000" cy="252000"/>
    <xdr:sp macro="[0]!CiN" textlink="">
      <xdr:nvSpPr>
        <xdr:cNvPr id="39" name="Down Arrow 44"/>
        <xdr:cNvSpPr>
          <a:spLocks noChangeArrowheads="1"/>
        </xdr:cNvSpPr>
      </xdr:nvSpPr>
      <xdr:spPr bwMode="auto">
        <a:xfrm flipV="1">
          <a:off x="9239250" y="19950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10</xdr:col>
      <xdr:colOff>76199</xdr:colOff>
      <xdr:row>71</xdr:row>
      <xdr:rowOff>0</xdr:rowOff>
    </xdr:from>
    <xdr:to>
      <xdr:col>19</xdr:col>
      <xdr:colOff>419099</xdr:colOff>
      <xdr:row>102</xdr:row>
      <xdr:rowOff>0</xdr:rowOff>
    </xdr:to>
    <xdr:graphicFrame macro="">
      <xdr:nvGraphicFramePr>
        <xdr:cNvPr id="40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76200</xdr:colOff>
      <xdr:row>102</xdr:row>
      <xdr:rowOff>0</xdr:rowOff>
    </xdr:to>
    <xdr:graphicFrame macro="">
      <xdr:nvGraphicFramePr>
        <xdr:cNvPr id="41" name="Chart 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66675</xdr:colOff>
      <xdr:row>62</xdr:row>
      <xdr:rowOff>76200</xdr:rowOff>
    </xdr:from>
    <xdr:to>
      <xdr:col>11</xdr:col>
      <xdr:colOff>438150</xdr:colOff>
      <xdr:row>62</xdr:row>
      <xdr:rowOff>76200</xdr:rowOff>
    </xdr:to>
    <xdr:sp macro="" textlink="">
      <xdr:nvSpPr>
        <xdr:cNvPr id="42" name="Line 283"/>
        <xdr:cNvSpPr>
          <a:spLocks noChangeShapeType="1"/>
        </xdr:cNvSpPr>
      </xdr:nvSpPr>
      <xdr:spPr bwMode="auto">
        <a:xfrm>
          <a:off x="5029200" y="11229975"/>
          <a:ext cx="3714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228600</xdr:colOff>
      <xdr:row>62</xdr:row>
      <xdr:rowOff>38100</xdr:rowOff>
    </xdr:from>
    <xdr:to>
      <xdr:col>15</xdr:col>
      <xdr:colOff>304800</xdr:colOff>
      <xdr:row>62</xdr:row>
      <xdr:rowOff>114300</xdr:rowOff>
    </xdr:to>
    <xdr:sp macro="" textlink="">
      <xdr:nvSpPr>
        <xdr:cNvPr id="43" name="Oval 2164"/>
        <xdr:cNvSpPr>
          <a:spLocks noChangeArrowheads="1"/>
        </xdr:cNvSpPr>
      </xdr:nvSpPr>
      <xdr:spPr bwMode="auto">
        <a:xfrm>
          <a:off x="7172325" y="11191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</xdr:spPr>
    </xdr:sp>
    <xdr:clientData/>
  </xdr:twoCellAnchor>
  <xdr:twoCellAnchor>
    <xdr:from>
      <xdr:col>16</xdr:col>
      <xdr:colOff>66675</xdr:colOff>
      <xdr:row>63</xdr:row>
      <xdr:rowOff>76199</xdr:rowOff>
    </xdr:from>
    <xdr:to>
      <xdr:col>17</xdr:col>
      <xdr:colOff>367425</xdr:colOff>
      <xdr:row>63</xdr:row>
      <xdr:rowOff>76199</xdr:rowOff>
    </xdr:to>
    <xdr:sp macro="" textlink="">
      <xdr:nvSpPr>
        <xdr:cNvPr id="44" name="Line 283"/>
        <xdr:cNvSpPr>
          <a:spLocks noChangeShapeType="1"/>
        </xdr:cNvSpPr>
      </xdr:nvSpPr>
      <xdr:spPr bwMode="auto">
        <a:xfrm>
          <a:off x="7486650" y="11410949"/>
          <a:ext cx="396000" cy="0"/>
        </a:xfrm>
        <a:prstGeom prst="line">
          <a:avLst/>
        </a:prstGeom>
        <a:noFill/>
        <a:ln w="15875">
          <a:solidFill>
            <a:schemeClr val="tx1">
              <a:lumMod val="75000"/>
              <a:lumOff val="2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35</xdr:row>
      <xdr:rowOff>33750</xdr:rowOff>
    </xdr:from>
    <xdr:to>
      <xdr:col>21</xdr:col>
      <xdr:colOff>299625</xdr:colOff>
      <xdr:row>36</xdr:row>
      <xdr:rowOff>95250</xdr:rowOff>
    </xdr:to>
    <xdr:sp macro="[0]!Sec_47" textlink="">
      <xdr:nvSpPr>
        <xdr:cNvPr id="2" name="Down Arrow 44"/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68</xdr:row>
      <xdr:rowOff>33750</xdr:rowOff>
    </xdr:from>
    <xdr:to>
      <xdr:col>21</xdr:col>
      <xdr:colOff>299625</xdr:colOff>
      <xdr:row>69</xdr:row>
      <xdr:rowOff>95250</xdr:rowOff>
    </xdr:to>
    <xdr:sp macro="[0]!Sec_47" textlink="">
      <xdr:nvSpPr>
        <xdr:cNvPr id="3" name="Down Arrow 2"/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</xdr:colOff>
      <xdr:row>38</xdr:row>
      <xdr:rowOff>0</xdr:rowOff>
    </xdr:from>
    <xdr:to>
      <xdr:col>20</xdr:col>
      <xdr:colOff>1</xdr:colOff>
      <xdr:row>62</xdr:row>
      <xdr:rowOff>1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38</xdr:row>
      <xdr:rowOff>1</xdr:rowOff>
    </xdr:from>
    <xdr:to>
      <xdr:col>11</xdr:col>
      <xdr:colOff>1</xdr:colOff>
      <xdr:row>67</xdr:row>
      <xdr:rowOff>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219075</xdr:colOff>
      <xdr:row>63</xdr:row>
      <xdr:rowOff>38100</xdr:rowOff>
    </xdr:from>
    <xdr:to>
      <xdr:col>11</xdr:col>
      <xdr:colOff>295275</xdr:colOff>
      <xdr:row>63</xdr:row>
      <xdr:rowOff>114300</xdr:rowOff>
    </xdr:to>
    <xdr:sp macro="" textlink="">
      <xdr:nvSpPr>
        <xdr:cNvPr id="7" name="Oval 2165"/>
        <xdr:cNvSpPr>
          <a:spLocks noChangeArrowheads="1"/>
        </xdr:cNvSpPr>
      </xdr:nvSpPr>
      <xdr:spPr bwMode="auto">
        <a:xfrm>
          <a:off x="5181600" y="11372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6FEB8D" mc:Ignorable="a14" a14:legacySpreadsheetColorIndex="11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476248</xdr:colOff>
      <xdr:row>0</xdr:row>
      <xdr:rowOff>85725</xdr:rowOff>
    </xdr:from>
    <xdr:to>
      <xdr:col>20</xdr:col>
      <xdr:colOff>77848</xdr:colOff>
      <xdr:row>2</xdr:row>
      <xdr:rowOff>142875</xdr:rowOff>
    </xdr:to>
    <xdr:sp macro="" textlink="">
      <xdr:nvSpPr>
        <xdr:cNvPr id="8" name="AutoShape 32"/>
        <xdr:cNvSpPr>
          <a:spLocks noChangeArrowheads="1"/>
        </xdr:cNvSpPr>
      </xdr:nvSpPr>
      <xdr:spPr bwMode="auto">
        <a:xfrm>
          <a:off x="6924673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11</xdr:col>
      <xdr:colOff>1</xdr:colOff>
      <xdr:row>64</xdr:row>
      <xdr:rowOff>0</xdr:rowOff>
    </xdr:from>
    <xdr:to>
      <xdr:col>20</xdr:col>
      <xdr:colOff>1</xdr:colOff>
      <xdr:row>67</xdr:row>
      <xdr:rowOff>0</xdr:rowOff>
    </xdr:to>
    <xdr:graphicFrame macro="">
      <xdr:nvGraphicFramePr>
        <xdr:cNvPr id="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38</xdr:row>
          <xdr:rowOff>66675</xdr:rowOff>
        </xdr:from>
        <xdr:to>
          <xdr:col>35</xdr:col>
          <xdr:colOff>47625</xdr:colOff>
          <xdr:row>40</xdr:row>
          <xdr:rowOff>9525</xdr:rowOff>
        </xdr:to>
        <xdr:sp macro="" textlink="">
          <xdr:nvSpPr>
            <xdr:cNvPr id="97281" name="Check Box 1" hidden="1">
              <a:extLst>
                <a:ext uri="{63B3BB69-23CF-44E3-9099-C40C66FF867C}">
                  <a14:compatExt spid="_x0000_s97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39</xdr:row>
          <xdr:rowOff>152400</xdr:rowOff>
        </xdr:from>
        <xdr:to>
          <xdr:col>35</xdr:col>
          <xdr:colOff>47625</xdr:colOff>
          <xdr:row>41</xdr:row>
          <xdr:rowOff>9525</xdr:rowOff>
        </xdr:to>
        <xdr:sp macro="" textlink="">
          <xdr:nvSpPr>
            <xdr:cNvPr id="97282" name="Check Box 2" hidden="1">
              <a:extLst>
                <a:ext uri="{63B3BB69-23CF-44E3-9099-C40C66FF867C}">
                  <a14:compatExt spid="_x0000_s97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40</xdr:row>
          <xdr:rowOff>152400</xdr:rowOff>
        </xdr:from>
        <xdr:to>
          <xdr:col>35</xdr:col>
          <xdr:colOff>47625</xdr:colOff>
          <xdr:row>42</xdr:row>
          <xdr:rowOff>9525</xdr:rowOff>
        </xdr:to>
        <xdr:sp macro="" textlink="">
          <xdr:nvSpPr>
            <xdr:cNvPr id="97283" name="Check Box 3" hidden="1">
              <a:extLst>
                <a:ext uri="{63B3BB69-23CF-44E3-9099-C40C66FF867C}">
                  <a14:compatExt spid="_x0000_s97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41</xdr:row>
          <xdr:rowOff>152400</xdr:rowOff>
        </xdr:from>
        <xdr:to>
          <xdr:col>35</xdr:col>
          <xdr:colOff>47625</xdr:colOff>
          <xdr:row>43</xdr:row>
          <xdr:rowOff>9525</xdr:rowOff>
        </xdr:to>
        <xdr:sp macro="" textlink="">
          <xdr:nvSpPr>
            <xdr:cNvPr id="97284" name="Check Box 4" hidden="1">
              <a:extLst>
                <a:ext uri="{63B3BB69-23CF-44E3-9099-C40C66FF867C}">
                  <a14:compatExt spid="_x0000_s97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42</xdr:row>
          <xdr:rowOff>152400</xdr:rowOff>
        </xdr:from>
        <xdr:to>
          <xdr:col>35</xdr:col>
          <xdr:colOff>47625</xdr:colOff>
          <xdr:row>44</xdr:row>
          <xdr:rowOff>9525</xdr:rowOff>
        </xdr:to>
        <xdr:sp macro="" textlink="">
          <xdr:nvSpPr>
            <xdr:cNvPr id="97285" name="Check Box 5" hidden="1">
              <a:extLst>
                <a:ext uri="{63B3BB69-23CF-44E3-9099-C40C66FF867C}">
                  <a14:compatExt spid="_x0000_s97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43</xdr:row>
          <xdr:rowOff>152400</xdr:rowOff>
        </xdr:from>
        <xdr:to>
          <xdr:col>35</xdr:col>
          <xdr:colOff>47625</xdr:colOff>
          <xdr:row>45</xdr:row>
          <xdr:rowOff>9525</xdr:rowOff>
        </xdr:to>
        <xdr:sp macro="" textlink="">
          <xdr:nvSpPr>
            <xdr:cNvPr id="97286" name="Check Box 6" hidden="1">
              <a:extLst>
                <a:ext uri="{63B3BB69-23CF-44E3-9099-C40C66FF867C}">
                  <a14:compatExt spid="_x0000_s97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44</xdr:row>
          <xdr:rowOff>152400</xdr:rowOff>
        </xdr:from>
        <xdr:to>
          <xdr:col>35</xdr:col>
          <xdr:colOff>47625</xdr:colOff>
          <xdr:row>46</xdr:row>
          <xdr:rowOff>9525</xdr:rowOff>
        </xdr:to>
        <xdr:sp macro="" textlink="">
          <xdr:nvSpPr>
            <xdr:cNvPr id="97287" name="Check Box 7" hidden="1">
              <a:extLst>
                <a:ext uri="{63B3BB69-23CF-44E3-9099-C40C66FF867C}">
                  <a14:compatExt spid="_x0000_s97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45</xdr:row>
          <xdr:rowOff>152400</xdr:rowOff>
        </xdr:from>
        <xdr:to>
          <xdr:col>35</xdr:col>
          <xdr:colOff>47625</xdr:colOff>
          <xdr:row>47</xdr:row>
          <xdr:rowOff>9525</xdr:rowOff>
        </xdr:to>
        <xdr:sp macro="" textlink="">
          <xdr:nvSpPr>
            <xdr:cNvPr id="97288" name="Check Box 8" hidden="1">
              <a:extLst>
                <a:ext uri="{63B3BB69-23CF-44E3-9099-C40C66FF867C}">
                  <a14:compatExt spid="_x0000_s97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46</xdr:row>
          <xdr:rowOff>152400</xdr:rowOff>
        </xdr:from>
        <xdr:to>
          <xdr:col>35</xdr:col>
          <xdr:colOff>47625</xdr:colOff>
          <xdr:row>48</xdr:row>
          <xdr:rowOff>9525</xdr:rowOff>
        </xdr:to>
        <xdr:sp macro="" textlink="">
          <xdr:nvSpPr>
            <xdr:cNvPr id="97289" name="Check Box 9" hidden="1">
              <a:extLst>
                <a:ext uri="{63B3BB69-23CF-44E3-9099-C40C66FF867C}">
                  <a14:compatExt spid="_x0000_s97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47</xdr:row>
          <xdr:rowOff>152400</xdr:rowOff>
        </xdr:from>
        <xdr:to>
          <xdr:col>35</xdr:col>
          <xdr:colOff>47625</xdr:colOff>
          <xdr:row>49</xdr:row>
          <xdr:rowOff>9525</xdr:rowOff>
        </xdr:to>
        <xdr:sp macro="" textlink="">
          <xdr:nvSpPr>
            <xdr:cNvPr id="97290" name="Check Box 10" hidden="1">
              <a:extLst>
                <a:ext uri="{63B3BB69-23CF-44E3-9099-C40C66FF867C}">
                  <a14:compatExt spid="_x0000_s97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48</xdr:row>
          <xdr:rowOff>152400</xdr:rowOff>
        </xdr:from>
        <xdr:to>
          <xdr:col>35</xdr:col>
          <xdr:colOff>47625</xdr:colOff>
          <xdr:row>50</xdr:row>
          <xdr:rowOff>9525</xdr:rowOff>
        </xdr:to>
        <xdr:sp macro="" textlink="">
          <xdr:nvSpPr>
            <xdr:cNvPr id="97291" name="Check Box 11" hidden="1">
              <a:extLst>
                <a:ext uri="{63B3BB69-23CF-44E3-9099-C40C66FF867C}">
                  <a14:compatExt spid="_x0000_s97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49</xdr:row>
          <xdr:rowOff>152400</xdr:rowOff>
        </xdr:from>
        <xdr:to>
          <xdr:col>35</xdr:col>
          <xdr:colOff>47625</xdr:colOff>
          <xdr:row>51</xdr:row>
          <xdr:rowOff>9525</xdr:rowOff>
        </xdr:to>
        <xdr:sp macro="" textlink="">
          <xdr:nvSpPr>
            <xdr:cNvPr id="97292" name="Check Box 12" hidden="1">
              <a:extLst>
                <a:ext uri="{63B3BB69-23CF-44E3-9099-C40C66FF867C}">
                  <a14:compatExt spid="_x0000_s97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50</xdr:row>
          <xdr:rowOff>152400</xdr:rowOff>
        </xdr:from>
        <xdr:to>
          <xdr:col>35</xdr:col>
          <xdr:colOff>47625</xdr:colOff>
          <xdr:row>52</xdr:row>
          <xdr:rowOff>9525</xdr:rowOff>
        </xdr:to>
        <xdr:sp macro="" textlink="">
          <xdr:nvSpPr>
            <xdr:cNvPr id="97293" name="Check Box 13" hidden="1">
              <a:extLst>
                <a:ext uri="{63B3BB69-23CF-44E3-9099-C40C66FF867C}">
                  <a14:compatExt spid="_x0000_s97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51</xdr:row>
          <xdr:rowOff>152400</xdr:rowOff>
        </xdr:from>
        <xdr:to>
          <xdr:col>35</xdr:col>
          <xdr:colOff>47625</xdr:colOff>
          <xdr:row>53</xdr:row>
          <xdr:rowOff>9525</xdr:rowOff>
        </xdr:to>
        <xdr:sp macro="" textlink="">
          <xdr:nvSpPr>
            <xdr:cNvPr id="97294" name="Check Box 14" hidden="1">
              <a:extLst>
                <a:ext uri="{63B3BB69-23CF-44E3-9099-C40C66FF867C}">
                  <a14:compatExt spid="_x0000_s97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52</xdr:row>
          <xdr:rowOff>152400</xdr:rowOff>
        </xdr:from>
        <xdr:to>
          <xdr:col>35</xdr:col>
          <xdr:colOff>47625</xdr:colOff>
          <xdr:row>54</xdr:row>
          <xdr:rowOff>9525</xdr:rowOff>
        </xdr:to>
        <xdr:sp macro="" textlink="">
          <xdr:nvSpPr>
            <xdr:cNvPr id="97295" name="Check Box 15" hidden="1">
              <a:extLst>
                <a:ext uri="{63B3BB69-23CF-44E3-9099-C40C66FF867C}">
                  <a14:compatExt spid="_x0000_s97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53</xdr:row>
          <xdr:rowOff>152400</xdr:rowOff>
        </xdr:from>
        <xdr:to>
          <xdr:col>35</xdr:col>
          <xdr:colOff>47625</xdr:colOff>
          <xdr:row>55</xdr:row>
          <xdr:rowOff>9525</xdr:rowOff>
        </xdr:to>
        <xdr:sp macro="" textlink="">
          <xdr:nvSpPr>
            <xdr:cNvPr id="97296" name="Check Box 16" hidden="1">
              <a:extLst>
                <a:ext uri="{63B3BB69-23CF-44E3-9099-C40C66FF867C}">
                  <a14:compatExt spid="_x0000_s97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56</xdr:row>
          <xdr:rowOff>152400</xdr:rowOff>
        </xdr:from>
        <xdr:to>
          <xdr:col>35</xdr:col>
          <xdr:colOff>47625</xdr:colOff>
          <xdr:row>58</xdr:row>
          <xdr:rowOff>9525</xdr:rowOff>
        </xdr:to>
        <xdr:sp macro="" textlink="">
          <xdr:nvSpPr>
            <xdr:cNvPr id="97297" name="Check Box 17" hidden="1">
              <a:extLst>
                <a:ext uri="{63B3BB69-23CF-44E3-9099-C40C66FF867C}">
                  <a14:compatExt spid="_x0000_s97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57</xdr:row>
          <xdr:rowOff>152400</xdr:rowOff>
        </xdr:from>
        <xdr:to>
          <xdr:col>35</xdr:col>
          <xdr:colOff>47625</xdr:colOff>
          <xdr:row>59</xdr:row>
          <xdr:rowOff>9525</xdr:rowOff>
        </xdr:to>
        <xdr:sp macro="" textlink="">
          <xdr:nvSpPr>
            <xdr:cNvPr id="97298" name="Check Box 18" hidden="1">
              <a:extLst>
                <a:ext uri="{63B3BB69-23CF-44E3-9099-C40C66FF867C}">
                  <a14:compatExt spid="_x0000_s97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58</xdr:row>
          <xdr:rowOff>152400</xdr:rowOff>
        </xdr:from>
        <xdr:to>
          <xdr:col>35</xdr:col>
          <xdr:colOff>47625</xdr:colOff>
          <xdr:row>60</xdr:row>
          <xdr:rowOff>9525</xdr:rowOff>
        </xdr:to>
        <xdr:sp macro="" textlink="">
          <xdr:nvSpPr>
            <xdr:cNvPr id="97299" name="Check Box 19" hidden="1">
              <a:extLst>
                <a:ext uri="{63B3BB69-23CF-44E3-9099-C40C66FF867C}">
                  <a14:compatExt spid="_x0000_s97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59</xdr:row>
          <xdr:rowOff>152400</xdr:rowOff>
        </xdr:from>
        <xdr:to>
          <xdr:col>35</xdr:col>
          <xdr:colOff>47625</xdr:colOff>
          <xdr:row>61</xdr:row>
          <xdr:rowOff>9525</xdr:rowOff>
        </xdr:to>
        <xdr:sp macro="" textlink="">
          <xdr:nvSpPr>
            <xdr:cNvPr id="97300" name="Check Box 20" hidden="1">
              <a:extLst>
                <a:ext uri="{63B3BB69-23CF-44E3-9099-C40C66FF867C}">
                  <a14:compatExt spid="_x0000_s97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60</xdr:row>
          <xdr:rowOff>152400</xdr:rowOff>
        </xdr:from>
        <xdr:to>
          <xdr:col>35</xdr:col>
          <xdr:colOff>47625</xdr:colOff>
          <xdr:row>62</xdr:row>
          <xdr:rowOff>9525</xdr:rowOff>
        </xdr:to>
        <xdr:sp macro="" textlink="">
          <xdr:nvSpPr>
            <xdr:cNvPr id="97301" name="Check Box 21" hidden="1">
              <a:extLst>
                <a:ext uri="{63B3BB69-23CF-44E3-9099-C40C66FF867C}">
                  <a14:compatExt spid="_x0000_s97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54</xdr:row>
          <xdr:rowOff>152400</xdr:rowOff>
        </xdr:from>
        <xdr:to>
          <xdr:col>35</xdr:col>
          <xdr:colOff>47625</xdr:colOff>
          <xdr:row>56</xdr:row>
          <xdr:rowOff>9525</xdr:rowOff>
        </xdr:to>
        <xdr:sp macro="" textlink="">
          <xdr:nvSpPr>
            <xdr:cNvPr id="97302" name="Check Box 22" hidden="1">
              <a:extLst>
                <a:ext uri="{63B3BB69-23CF-44E3-9099-C40C66FF867C}">
                  <a14:compatExt spid="_x0000_s97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55</xdr:row>
          <xdr:rowOff>152400</xdr:rowOff>
        </xdr:from>
        <xdr:to>
          <xdr:col>35</xdr:col>
          <xdr:colOff>47625</xdr:colOff>
          <xdr:row>57</xdr:row>
          <xdr:rowOff>9525</xdr:rowOff>
        </xdr:to>
        <xdr:sp macro="" textlink="">
          <xdr:nvSpPr>
            <xdr:cNvPr id="97303" name="Check Box 23" hidden="1">
              <a:extLst>
                <a:ext uri="{63B3BB69-23CF-44E3-9099-C40C66FF867C}">
                  <a14:compatExt spid="_x0000_s97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61</xdr:row>
          <xdr:rowOff>152400</xdr:rowOff>
        </xdr:from>
        <xdr:to>
          <xdr:col>35</xdr:col>
          <xdr:colOff>47625</xdr:colOff>
          <xdr:row>63</xdr:row>
          <xdr:rowOff>9525</xdr:rowOff>
        </xdr:to>
        <xdr:sp macro="" textlink="">
          <xdr:nvSpPr>
            <xdr:cNvPr id="97304" name="Check Box 24" hidden="1">
              <a:extLst>
                <a:ext uri="{63B3BB69-23CF-44E3-9099-C40C66FF867C}">
                  <a14:compatExt spid="_x0000_s97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103</xdr:row>
      <xdr:rowOff>33750</xdr:rowOff>
    </xdr:from>
    <xdr:ext cx="252000" cy="252000"/>
    <xdr:sp macro="[0]!Sec_47" textlink="">
      <xdr:nvSpPr>
        <xdr:cNvPr id="37" name="Down Arrow 44"/>
        <xdr:cNvSpPr>
          <a:spLocks noChangeArrowheads="1"/>
        </xdr:cNvSpPr>
      </xdr:nvSpPr>
      <xdr:spPr bwMode="auto">
        <a:xfrm flipV="1">
          <a:off x="9239250" y="19950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10</xdr:col>
      <xdr:colOff>76199</xdr:colOff>
      <xdr:row>71</xdr:row>
      <xdr:rowOff>0</xdr:rowOff>
    </xdr:from>
    <xdr:to>
      <xdr:col>19</xdr:col>
      <xdr:colOff>419099</xdr:colOff>
      <xdr:row>102</xdr:row>
      <xdr:rowOff>0</xdr:rowOff>
    </xdr:to>
    <xdr:graphicFrame macro="">
      <xdr:nvGraphicFramePr>
        <xdr:cNvPr id="38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76200</xdr:colOff>
      <xdr:row>102</xdr:row>
      <xdr:rowOff>0</xdr:rowOff>
    </xdr:to>
    <xdr:graphicFrame macro="">
      <xdr:nvGraphicFramePr>
        <xdr:cNvPr id="39" name="Chart 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66675</xdr:colOff>
      <xdr:row>62</xdr:row>
      <xdr:rowOff>76200</xdr:rowOff>
    </xdr:from>
    <xdr:to>
      <xdr:col>11</xdr:col>
      <xdr:colOff>438150</xdr:colOff>
      <xdr:row>62</xdr:row>
      <xdr:rowOff>76200</xdr:rowOff>
    </xdr:to>
    <xdr:sp macro="" textlink="">
      <xdr:nvSpPr>
        <xdr:cNvPr id="40" name="Line 283"/>
        <xdr:cNvSpPr>
          <a:spLocks noChangeShapeType="1"/>
        </xdr:cNvSpPr>
      </xdr:nvSpPr>
      <xdr:spPr bwMode="auto">
        <a:xfrm>
          <a:off x="5029200" y="11229975"/>
          <a:ext cx="3714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228600</xdr:colOff>
      <xdr:row>62</xdr:row>
      <xdr:rowOff>38100</xdr:rowOff>
    </xdr:from>
    <xdr:to>
      <xdr:col>15</xdr:col>
      <xdr:colOff>304800</xdr:colOff>
      <xdr:row>62</xdr:row>
      <xdr:rowOff>114300</xdr:rowOff>
    </xdr:to>
    <xdr:sp macro="" textlink="">
      <xdr:nvSpPr>
        <xdr:cNvPr id="41" name="Oval 2164"/>
        <xdr:cNvSpPr>
          <a:spLocks noChangeArrowheads="1"/>
        </xdr:cNvSpPr>
      </xdr:nvSpPr>
      <xdr:spPr bwMode="auto">
        <a:xfrm>
          <a:off x="7172325" y="11191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</xdr:spPr>
    </xdr:sp>
    <xdr:clientData/>
  </xdr:twoCellAnchor>
  <xdr:twoCellAnchor>
    <xdr:from>
      <xdr:col>16</xdr:col>
      <xdr:colOff>66675</xdr:colOff>
      <xdr:row>63</xdr:row>
      <xdr:rowOff>76199</xdr:rowOff>
    </xdr:from>
    <xdr:to>
      <xdr:col>17</xdr:col>
      <xdr:colOff>367425</xdr:colOff>
      <xdr:row>63</xdr:row>
      <xdr:rowOff>76199</xdr:rowOff>
    </xdr:to>
    <xdr:sp macro="" textlink="">
      <xdr:nvSpPr>
        <xdr:cNvPr id="42" name="Line 283"/>
        <xdr:cNvSpPr>
          <a:spLocks noChangeShapeType="1"/>
        </xdr:cNvSpPr>
      </xdr:nvSpPr>
      <xdr:spPr bwMode="auto">
        <a:xfrm>
          <a:off x="7486650" y="11410949"/>
          <a:ext cx="396000" cy="0"/>
        </a:xfrm>
        <a:prstGeom prst="line">
          <a:avLst/>
        </a:prstGeom>
        <a:noFill/>
        <a:ln w="15875">
          <a:solidFill>
            <a:schemeClr val="tx1">
              <a:lumMod val="75000"/>
              <a:lumOff val="2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35</xdr:row>
      <xdr:rowOff>33750</xdr:rowOff>
    </xdr:from>
    <xdr:to>
      <xdr:col>21</xdr:col>
      <xdr:colOff>299625</xdr:colOff>
      <xdr:row>36</xdr:row>
      <xdr:rowOff>95250</xdr:rowOff>
    </xdr:to>
    <xdr:sp macro="[0]!ICPC" textlink="">
      <xdr:nvSpPr>
        <xdr:cNvPr id="2" name="Down Arrow 44"/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68</xdr:row>
      <xdr:rowOff>33750</xdr:rowOff>
    </xdr:from>
    <xdr:to>
      <xdr:col>21</xdr:col>
      <xdr:colOff>299625</xdr:colOff>
      <xdr:row>69</xdr:row>
      <xdr:rowOff>95250</xdr:rowOff>
    </xdr:to>
    <xdr:sp macro="[0]!ICPC" textlink="">
      <xdr:nvSpPr>
        <xdr:cNvPr id="3" name="Down Arrow 2"/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</xdr:colOff>
      <xdr:row>38</xdr:row>
      <xdr:rowOff>0</xdr:rowOff>
    </xdr:from>
    <xdr:to>
      <xdr:col>20</xdr:col>
      <xdr:colOff>1</xdr:colOff>
      <xdr:row>62</xdr:row>
      <xdr:rowOff>1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38</xdr:row>
      <xdr:rowOff>1</xdr:rowOff>
    </xdr:from>
    <xdr:to>
      <xdr:col>11</xdr:col>
      <xdr:colOff>1</xdr:colOff>
      <xdr:row>67</xdr:row>
      <xdr:rowOff>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219075</xdr:colOff>
      <xdr:row>63</xdr:row>
      <xdr:rowOff>38100</xdr:rowOff>
    </xdr:from>
    <xdr:to>
      <xdr:col>11</xdr:col>
      <xdr:colOff>295275</xdr:colOff>
      <xdr:row>63</xdr:row>
      <xdr:rowOff>114300</xdr:rowOff>
    </xdr:to>
    <xdr:sp macro="" textlink="">
      <xdr:nvSpPr>
        <xdr:cNvPr id="7" name="Oval 2165"/>
        <xdr:cNvSpPr>
          <a:spLocks noChangeArrowheads="1"/>
        </xdr:cNvSpPr>
      </xdr:nvSpPr>
      <xdr:spPr bwMode="auto">
        <a:xfrm>
          <a:off x="5181600" y="11372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6FEB8D" mc:Ignorable="a14" a14:legacySpreadsheetColorIndex="11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476249</xdr:colOff>
      <xdr:row>0</xdr:row>
      <xdr:rowOff>85725</xdr:rowOff>
    </xdr:from>
    <xdr:to>
      <xdr:col>20</xdr:col>
      <xdr:colOff>76199</xdr:colOff>
      <xdr:row>2</xdr:row>
      <xdr:rowOff>142875</xdr:rowOff>
    </xdr:to>
    <xdr:sp macro="" textlink="">
      <xdr:nvSpPr>
        <xdr:cNvPr id="8" name="AutoShape 32"/>
        <xdr:cNvSpPr>
          <a:spLocks noChangeArrowheads="1"/>
        </xdr:cNvSpPr>
      </xdr:nvSpPr>
      <xdr:spPr bwMode="auto">
        <a:xfrm>
          <a:off x="6924674" y="85725"/>
          <a:ext cx="219075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11</xdr:col>
      <xdr:colOff>1</xdr:colOff>
      <xdr:row>64</xdr:row>
      <xdr:rowOff>0</xdr:rowOff>
    </xdr:from>
    <xdr:to>
      <xdr:col>20</xdr:col>
      <xdr:colOff>1</xdr:colOff>
      <xdr:row>67</xdr:row>
      <xdr:rowOff>0</xdr:rowOff>
    </xdr:to>
    <xdr:graphicFrame macro="">
      <xdr:nvGraphicFramePr>
        <xdr:cNvPr id="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38</xdr:row>
          <xdr:rowOff>66675</xdr:rowOff>
        </xdr:from>
        <xdr:to>
          <xdr:col>35</xdr:col>
          <xdr:colOff>47625</xdr:colOff>
          <xdr:row>40</xdr:row>
          <xdr:rowOff>9525</xdr:rowOff>
        </xdr:to>
        <xdr:sp macro="" textlink="">
          <xdr:nvSpPr>
            <xdr:cNvPr id="98305" name="Check Box 1" hidden="1">
              <a:extLst>
                <a:ext uri="{63B3BB69-23CF-44E3-9099-C40C66FF867C}">
                  <a14:compatExt spid="_x0000_s98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39</xdr:row>
          <xdr:rowOff>152400</xdr:rowOff>
        </xdr:from>
        <xdr:to>
          <xdr:col>35</xdr:col>
          <xdr:colOff>47625</xdr:colOff>
          <xdr:row>41</xdr:row>
          <xdr:rowOff>9525</xdr:rowOff>
        </xdr:to>
        <xdr:sp macro="" textlink="">
          <xdr:nvSpPr>
            <xdr:cNvPr id="98306" name="Check Box 2" hidden="1">
              <a:extLst>
                <a:ext uri="{63B3BB69-23CF-44E3-9099-C40C66FF867C}">
                  <a14:compatExt spid="_x0000_s98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40</xdr:row>
          <xdr:rowOff>152400</xdr:rowOff>
        </xdr:from>
        <xdr:to>
          <xdr:col>35</xdr:col>
          <xdr:colOff>47625</xdr:colOff>
          <xdr:row>42</xdr:row>
          <xdr:rowOff>9525</xdr:rowOff>
        </xdr:to>
        <xdr:sp macro="" textlink="">
          <xdr:nvSpPr>
            <xdr:cNvPr id="98307" name="Check Box 3" hidden="1">
              <a:extLst>
                <a:ext uri="{63B3BB69-23CF-44E3-9099-C40C66FF867C}">
                  <a14:compatExt spid="_x0000_s98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41</xdr:row>
          <xdr:rowOff>152400</xdr:rowOff>
        </xdr:from>
        <xdr:to>
          <xdr:col>35</xdr:col>
          <xdr:colOff>47625</xdr:colOff>
          <xdr:row>43</xdr:row>
          <xdr:rowOff>9525</xdr:rowOff>
        </xdr:to>
        <xdr:sp macro="" textlink="">
          <xdr:nvSpPr>
            <xdr:cNvPr id="98308" name="Check Box 4" hidden="1">
              <a:extLst>
                <a:ext uri="{63B3BB69-23CF-44E3-9099-C40C66FF867C}">
                  <a14:compatExt spid="_x0000_s98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42</xdr:row>
          <xdr:rowOff>152400</xdr:rowOff>
        </xdr:from>
        <xdr:to>
          <xdr:col>35</xdr:col>
          <xdr:colOff>47625</xdr:colOff>
          <xdr:row>44</xdr:row>
          <xdr:rowOff>9525</xdr:rowOff>
        </xdr:to>
        <xdr:sp macro="" textlink="">
          <xdr:nvSpPr>
            <xdr:cNvPr id="98309" name="Check Box 5" hidden="1">
              <a:extLst>
                <a:ext uri="{63B3BB69-23CF-44E3-9099-C40C66FF867C}">
                  <a14:compatExt spid="_x0000_s98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43</xdr:row>
          <xdr:rowOff>152400</xdr:rowOff>
        </xdr:from>
        <xdr:to>
          <xdr:col>35</xdr:col>
          <xdr:colOff>47625</xdr:colOff>
          <xdr:row>45</xdr:row>
          <xdr:rowOff>9525</xdr:rowOff>
        </xdr:to>
        <xdr:sp macro="" textlink="">
          <xdr:nvSpPr>
            <xdr:cNvPr id="98310" name="Check Box 6" hidden="1">
              <a:extLst>
                <a:ext uri="{63B3BB69-23CF-44E3-9099-C40C66FF867C}">
                  <a14:compatExt spid="_x0000_s98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44</xdr:row>
          <xdr:rowOff>152400</xdr:rowOff>
        </xdr:from>
        <xdr:to>
          <xdr:col>35</xdr:col>
          <xdr:colOff>47625</xdr:colOff>
          <xdr:row>46</xdr:row>
          <xdr:rowOff>9525</xdr:rowOff>
        </xdr:to>
        <xdr:sp macro="" textlink="">
          <xdr:nvSpPr>
            <xdr:cNvPr id="98311" name="Check Box 7" hidden="1">
              <a:extLst>
                <a:ext uri="{63B3BB69-23CF-44E3-9099-C40C66FF867C}">
                  <a14:compatExt spid="_x0000_s98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45</xdr:row>
          <xdr:rowOff>152400</xdr:rowOff>
        </xdr:from>
        <xdr:to>
          <xdr:col>35</xdr:col>
          <xdr:colOff>47625</xdr:colOff>
          <xdr:row>47</xdr:row>
          <xdr:rowOff>9525</xdr:rowOff>
        </xdr:to>
        <xdr:sp macro="" textlink="">
          <xdr:nvSpPr>
            <xdr:cNvPr id="98312" name="Check Box 8" hidden="1">
              <a:extLst>
                <a:ext uri="{63B3BB69-23CF-44E3-9099-C40C66FF867C}">
                  <a14:compatExt spid="_x0000_s98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46</xdr:row>
          <xdr:rowOff>152400</xdr:rowOff>
        </xdr:from>
        <xdr:to>
          <xdr:col>35</xdr:col>
          <xdr:colOff>47625</xdr:colOff>
          <xdr:row>48</xdr:row>
          <xdr:rowOff>9525</xdr:rowOff>
        </xdr:to>
        <xdr:sp macro="" textlink="">
          <xdr:nvSpPr>
            <xdr:cNvPr id="98313" name="Check Box 9" hidden="1">
              <a:extLst>
                <a:ext uri="{63B3BB69-23CF-44E3-9099-C40C66FF867C}">
                  <a14:compatExt spid="_x0000_s98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47</xdr:row>
          <xdr:rowOff>152400</xdr:rowOff>
        </xdr:from>
        <xdr:to>
          <xdr:col>35</xdr:col>
          <xdr:colOff>47625</xdr:colOff>
          <xdr:row>49</xdr:row>
          <xdr:rowOff>9525</xdr:rowOff>
        </xdr:to>
        <xdr:sp macro="" textlink="">
          <xdr:nvSpPr>
            <xdr:cNvPr id="98314" name="Check Box 10" hidden="1">
              <a:extLst>
                <a:ext uri="{63B3BB69-23CF-44E3-9099-C40C66FF867C}">
                  <a14:compatExt spid="_x0000_s98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48</xdr:row>
          <xdr:rowOff>152400</xdr:rowOff>
        </xdr:from>
        <xdr:to>
          <xdr:col>35</xdr:col>
          <xdr:colOff>47625</xdr:colOff>
          <xdr:row>50</xdr:row>
          <xdr:rowOff>9525</xdr:rowOff>
        </xdr:to>
        <xdr:sp macro="" textlink="">
          <xdr:nvSpPr>
            <xdr:cNvPr id="98315" name="Check Box 11" hidden="1">
              <a:extLst>
                <a:ext uri="{63B3BB69-23CF-44E3-9099-C40C66FF867C}">
                  <a14:compatExt spid="_x0000_s98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49</xdr:row>
          <xdr:rowOff>152400</xdr:rowOff>
        </xdr:from>
        <xdr:to>
          <xdr:col>35</xdr:col>
          <xdr:colOff>47625</xdr:colOff>
          <xdr:row>51</xdr:row>
          <xdr:rowOff>9525</xdr:rowOff>
        </xdr:to>
        <xdr:sp macro="" textlink="">
          <xdr:nvSpPr>
            <xdr:cNvPr id="98316" name="Check Box 12" hidden="1">
              <a:extLst>
                <a:ext uri="{63B3BB69-23CF-44E3-9099-C40C66FF867C}">
                  <a14:compatExt spid="_x0000_s98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50</xdr:row>
          <xdr:rowOff>152400</xdr:rowOff>
        </xdr:from>
        <xdr:to>
          <xdr:col>35</xdr:col>
          <xdr:colOff>47625</xdr:colOff>
          <xdr:row>52</xdr:row>
          <xdr:rowOff>9525</xdr:rowOff>
        </xdr:to>
        <xdr:sp macro="" textlink="">
          <xdr:nvSpPr>
            <xdr:cNvPr id="98317" name="Check Box 13" hidden="1">
              <a:extLst>
                <a:ext uri="{63B3BB69-23CF-44E3-9099-C40C66FF867C}">
                  <a14:compatExt spid="_x0000_s98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51</xdr:row>
          <xdr:rowOff>152400</xdr:rowOff>
        </xdr:from>
        <xdr:to>
          <xdr:col>35</xdr:col>
          <xdr:colOff>47625</xdr:colOff>
          <xdr:row>53</xdr:row>
          <xdr:rowOff>9525</xdr:rowOff>
        </xdr:to>
        <xdr:sp macro="" textlink="">
          <xdr:nvSpPr>
            <xdr:cNvPr id="98318" name="Check Box 14" hidden="1">
              <a:extLst>
                <a:ext uri="{63B3BB69-23CF-44E3-9099-C40C66FF867C}">
                  <a14:compatExt spid="_x0000_s98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52</xdr:row>
          <xdr:rowOff>152400</xdr:rowOff>
        </xdr:from>
        <xdr:to>
          <xdr:col>35</xdr:col>
          <xdr:colOff>47625</xdr:colOff>
          <xdr:row>54</xdr:row>
          <xdr:rowOff>9525</xdr:rowOff>
        </xdr:to>
        <xdr:sp macro="" textlink="">
          <xdr:nvSpPr>
            <xdr:cNvPr id="98319" name="Check Box 15" hidden="1">
              <a:extLst>
                <a:ext uri="{63B3BB69-23CF-44E3-9099-C40C66FF867C}">
                  <a14:compatExt spid="_x0000_s98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53</xdr:row>
          <xdr:rowOff>152400</xdr:rowOff>
        </xdr:from>
        <xdr:to>
          <xdr:col>35</xdr:col>
          <xdr:colOff>47625</xdr:colOff>
          <xdr:row>55</xdr:row>
          <xdr:rowOff>9525</xdr:rowOff>
        </xdr:to>
        <xdr:sp macro="" textlink="">
          <xdr:nvSpPr>
            <xdr:cNvPr id="98320" name="Check Box 16" hidden="1">
              <a:extLst>
                <a:ext uri="{63B3BB69-23CF-44E3-9099-C40C66FF867C}">
                  <a14:compatExt spid="_x0000_s98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56</xdr:row>
          <xdr:rowOff>152400</xdr:rowOff>
        </xdr:from>
        <xdr:to>
          <xdr:col>35</xdr:col>
          <xdr:colOff>47625</xdr:colOff>
          <xdr:row>58</xdr:row>
          <xdr:rowOff>9525</xdr:rowOff>
        </xdr:to>
        <xdr:sp macro="" textlink="">
          <xdr:nvSpPr>
            <xdr:cNvPr id="98321" name="Check Box 17" hidden="1">
              <a:extLst>
                <a:ext uri="{63B3BB69-23CF-44E3-9099-C40C66FF867C}">
                  <a14:compatExt spid="_x0000_s98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57</xdr:row>
          <xdr:rowOff>152400</xdr:rowOff>
        </xdr:from>
        <xdr:to>
          <xdr:col>35</xdr:col>
          <xdr:colOff>47625</xdr:colOff>
          <xdr:row>59</xdr:row>
          <xdr:rowOff>9525</xdr:rowOff>
        </xdr:to>
        <xdr:sp macro="" textlink="">
          <xdr:nvSpPr>
            <xdr:cNvPr id="98322" name="Check Box 18" hidden="1">
              <a:extLst>
                <a:ext uri="{63B3BB69-23CF-44E3-9099-C40C66FF867C}">
                  <a14:compatExt spid="_x0000_s98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58</xdr:row>
          <xdr:rowOff>152400</xdr:rowOff>
        </xdr:from>
        <xdr:to>
          <xdr:col>35</xdr:col>
          <xdr:colOff>47625</xdr:colOff>
          <xdr:row>60</xdr:row>
          <xdr:rowOff>9525</xdr:rowOff>
        </xdr:to>
        <xdr:sp macro="" textlink="">
          <xdr:nvSpPr>
            <xdr:cNvPr id="98323" name="Check Box 19" hidden="1">
              <a:extLst>
                <a:ext uri="{63B3BB69-23CF-44E3-9099-C40C66FF867C}">
                  <a14:compatExt spid="_x0000_s98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59</xdr:row>
          <xdr:rowOff>152400</xdr:rowOff>
        </xdr:from>
        <xdr:to>
          <xdr:col>35</xdr:col>
          <xdr:colOff>47625</xdr:colOff>
          <xdr:row>61</xdr:row>
          <xdr:rowOff>9525</xdr:rowOff>
        </xdr:to>
        <xdr:sp macro="" textlink="">
          <xdr:nvSpPr>
            <xdr:cNvPr id="98324" name="Check Box 20" hidden="1">
              <a:extLst>
                <a:ext uri="{63B3BB69-23CF-44E3-9099-C40C66FF867C}">
                  <a14:compatExt spid="_x0000_s98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60</xdr:row>
          <xdr:rowOff>152400</xdr:rowOff>
        </xdr:from>
        <xdr:to>
          <xdr:col>35</xdr:col>
          <xdr:colOff>47625</xdr:colOff>
          <xdr:row>62</xdr:row>
          <xdr:rowOff>9525</xdr:rowOff>
        </xdr:to>
        <xdr:sp macro="" textlink="">
          <xdr:nvSpPr>
            <xdr:cNvPr id="98325" name="Check Box 21" hidden="1">
              <a:extLst>
                <a:ext uri="{63B3BB69-23CF-44E3-9099-C40C66FF867C}">
                  <a14:compatExt spid="_x0000_s98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173</xdr:row>
      <xdr:rowOff>33750</xdr:rowOff>
    </xdr:from>
    <xdr:ext cx="252000" cy="252000"/>
    <xdr:sp macro="[0]!ICPC" textlink="">
      <xdr:nvSpPr>
        <xdr:cNvPr id="31" name="Down Arrow 44"/>
        <xdr:cNvSpPr>
          <a:spLocks noChangeArrowheads="1"/>
        </xdr:cNvSpPr>
      </xdr:nvSpPr>
      <xdr:spPr bwMode="auto">
        <a:xfrm flipV="1">
          <a:off x="9239250" y="266942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169</xdr:row>
      <xdr:rowOff>0</xdr:rowOff>
    </xdr:from>
    <xdr:to>
      <xdr:col>8</xdr:col>
      <xdr:colOff>0</xdr:colOff>
      <xdr:row>172</xdr:row>
      <xdr:rowOff>0</xdr:rowOff>
    </xdr:to>
    <xdr:graphicFrame macro="">
      <xdr:nvGraphicFramePr>
        <xdr:cNvPr id="3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54</xdr:row>
          <xdr:rowOff>152400</xdr:rowOff>
        </xdr:from>
        <xdr:to>
          <xdr:col>35</xdr:col>
          <xdr:colOff>47625</xdr:colOff>
          <xdr:row>56</xdr:row>
          <xdr:rowOff>9525</xdr:rowOff>
        </xdr:to>
        <xdr:sp macro="" textlink="">
          <xdr:nvSpPr>
            <xdr:cNvPr id="98326" name="Check Box 22" hidden="1">
              <a:extLst>
                <a:ext uri="{63B3BB69-23CF-44E3-9099-C40C66FF867C}">
                  <a14:compatExt spid="_x0000_s98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55</xdr:row>
          <xdr:rowOff>152400</xdr:rowOff>
        </xdr:from>
        <xdr:to>
          <xdr:col>35</xdr:col>
          <xdr:colOff>47625</xdr:colOff>
          <xdr:row>57</xdr:row>
          <xdr:rowOff>9525</xdr:rowOff>
        </xdr:to>
        <xdr:sp macro="" textlink="">
          <xdr:nvSpPr>
            <xdr:cNvPr id="98327" name="Check Box 23" hidden="1">
              <a:extLst>
                <a:ext uri="{63B3BB69-23CF-44E3-9099-C40C66FF867C}">
                  <a14:compatExt spid="_x0000_s98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514349</xdr:colOff>
      <xdr:row>141</xdr:row>
      <xdr:rowOff>95250</xdr:rowOff>
    </xdr:from>
    <xdr:to>
      <xdr:col>19</xdr:col>
      <xdr:colOff>514349</xdr:colOff>
      <xdr:row>171</xdr:row>
      <xdr:rowOff>533399</xdr:rowOff>
    </xdr:to>
    <xdr:graphicFrame macro="">
      <xdr:nvGraphicFramePr>
        <xdr:cNvPr id="3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61</xdr:row>
          <xdr:rowOff>152400</xdr:rowOff>
        </xdr:from>
        <xdr:to>
          <xdr:col>35</xdr:col>
          <xdr:colOff>47625</xdr:colOff>
          <xdr:row>63</xdr:row>
          <xdr:rowOff>9525</xdr:rowOff>
        </xdr:to>
        <xdr:sp macro="" textlink="">
          <xdr:nvSpPr>
            <xdr:cNvPr id="98328" name="Check Box 24" hidden="1">
              <a:extLst>
                <a:ext uri="{63B3BB69-23CF-44E3-9099-C40C66FF867C}">
                  <a14:compatExt spid="_x0000_s98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103</xdr:row>
      <xdr:rowOff>33750</xdr:rowOff>
    </xdr:from>
    <xdr:ext cx="252000" cy="252000"/>
    <xdr:sp macro="[0]!ICPC" textlink="">
      <xdr:nvSpPr>
        <xdr:cNvPr id="37" name="Down Arrow 44"/>
        <xdr:cNvSpPr>
          <a:spLocks noChangeArrowheads="1"/>
        </xdr:cNvSpPr>
      </xdr:nvSpPr>
      <xdr:spPr bwMode="auto">
        <a:xfrm flipV="1">
          <a:off x="9239250" y="19950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10</xdr:col>
      <xdr:colOff>76199</xdr:colOff>
      <xdr:row>71</xdr:row>
      <xdr:rowOff>0</xdr:rowOff>
    </xdr:from>
    <xdr:to>
      <xdr:col>19</xdr:col>
      <xdr:colOff>419099</xdr:colOff>
      <xdr:row>102</xdr:row>
      <xdr:rowOff>0</xdr:rowOff>
    </xdr:to>
    <xdr:graphicFrame macro="">
      <xdr:nvGraphicFramePr>
        <xdr:cNvPr id="38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76200</xdr:colOff>
      <xdr:row>102</xdr:row>
      <xdr:rowOff>0</xdr:rowOff>
    </xdr:to>
    <xdr:graphicFrame macro="">
      <xdr:nvGraphicFramePr>
        <xdr:cNvPr id="39" name="Chart 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66675</xdr:colOff>
      <xdr:row>62</xdr:row>
      <xdr:rowOff>76200</xdr:rowOff>
    </xdr:from>
    <xdr:to>
      <xdr:col>11</xdr:col>
      <xdr:colOff>438150</xdr:colOff>
      <xdr:row>62</xdr:row>
      <xdr:rowOff>76200</xdr:rowOff>
    </xdr:to>
    <xdr:sp macro="" textlink="">
      <xdr:nvSpPr>
        <xdr:cNvPr id="40" name="Line 283"/>
        <xdr:cNvSpPr>
          <a:spLocks noChangeShapeType="1"/>
        </xdr:cNvSpPr>
      </xdr:nvSpPr>
      <xdr:spPr bwMode="auto">
        <a:xfrm>
          <a:off x="5029200" y="11229975"/>
          <a:ext cx="3714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228600</xdr:colOff>
      <xdr:row>62</xdr:row>
      <xdr:rowOff>38100</xdr:rowOff>
    </xdr:from>
    <xdr:to>
      <xdr:col>15</xdr:col>
      <xdr:colOff>304800</xdr:colOff>
      <xdr:row>62</xdr:row>
      <xdr:rowOff>114300</xdr:rowOff>
    </xdr:to>
    <xdr:sp macro="" textlink="">
      <xdr:nvSpPr>
        <xdr:cNvPr id="41" name="Oval 2164"/>
        <xdr:cNvSpPr>
          <a:spLocks noChangeArrowheads="1"/>
        </xdr:cNvSpPr>
      </xdr:nvSpPr>
      <xdr:spPr bwMode="auto">
        <a:xfrm>
          <a:off x="7172325" y="11191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</xdr:spPr>
    </xdr:sp>
    <xdr:clientData/>
  </xdr:twoCellAnchor>
  <xdr:oneCellAnchor>
    <xdr:from>
      <xdr:col>21</xdr:col>
      <xdr:colOff>47625</xdr:colOff>
      <xdr:row>138</xdr:row>
      <xdr:rowOff>33750</xdr:rowOff>
    </xdr:from>
    <xdr:ext cx="252000" cy="252000"/>
    <xdr:sp macro="[0]!ICPC" textlink="">
      <xdr:nvSpPr>
        <xdr:cNvPr id="42" name="Down Arrow 44"/>
        <xdr:cNvSpPr>
          <a:spLocks noChangeArrowheads="1"/>
        </xdr:cNvSpPr>
      </xdr:nvSpPr>
      <xdr:spPr bwMode="auto">
        <a:xfrm flipV="1">
          <a:off x="9239250" y="316948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134</xdr:row>
      <xdr:rowOff>0</xdr:rowOff>
    </xdr:from>
    <xdr:to>
      <xdr:col>8</xdr:col>
      <xdr:colOff>0</xdr:colOff>
      <xdr:row>137</xdr:row>
      <xdr:rowOff>0</xdr:rowOff>
    </xdr:to>
    <xdr:graphicFrame macro="">
      <xdr:nvGraphicFramePr>
        <xdr:cNvPr id="4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514349</xdr:colOff>
      <xdr:row>106</xdr:row>
      <xdr:rowOff>95250</xdr:rowOff>
    </xdr:from>
    <xdr:to>
      <xdr:col>19</xdr:col>
      <xdr:colOff>514349</xdr:colOff>
      <xdr:row>136</xdr:row>
      <xdr:rowOff>533399</xdr:rowOff>
    </xdr:to>
    <xdr:graphicFrame macro="">
      <xdr:nvGraphicFramePr>
        <xdr:cNvPr id="4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66675</xdr:colOff>
      <xdr:row>63</xdr:row>
      <xdr:rowOff>76199</xdr:rowOff>
    </xdr:from>
    <xdr:to>
      <xdr:col>17</xdr:col>
      <xdr:colOff>367425</xdr:colOff>
      <xdr:row>63</xdr:row>
      <xdr:rowOff>76199</xdr:rowOff>
    </xdr:to>
    <xdr:sp macro="" textlink="">
      <xdr:nvSpPr>
        <xdr:cNvPr id="45" name="Line 283"/>
        <xdr:cNvSpPr>
          <a:spLocks noChangeShapeType="1"/>
        </xdr:cNvSpPr>
      </xdr:nvSpPr>
      <xdr:spPr bwMode="auto">
        <a:xfrm>
          <a:off x="7486650" y="11410949"/>
          <a:ext cx="396000" cy="0"/>
        </a:xfrm>
        <a:prstGeom prst="line">
          <a:avLst/>
        </a:prstGeom>
        <a:noFill/>
        <a:ln w="15875">
          <a:solidFill>
            <a:schemeClr val="tx1">
              <a:lumMod val="75000"/>
              <a:lumOff val="2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35</xdr:row>
      <xdr:rowOff>33750</xdr:rowOff>
    </xdr:from>
    <xdr:to>
      <xdr:col>21</xdr:col>
      <xdr:colOff>299625</xdr:colOff>
      <xdr:row>36</xdr:row>
      <xdr:rowOff>95250</xdr:rowOff>
    </xdr:to>
    <xdr:sp macro="[0]!CPP" textlink="">
      <xdr:nvSpPr>
        <xdr:cNvPr id="2" name="Down Arrow 44"/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68</xdr:row>
      <xdr:rowOff>33750</xdr:rowOff>
    </xdr:from>
    <xdr:to>
      <xdr:col>21</xdr:col>
      <xdr:colOff>299625</xdr:colOff>
      <xdr:row>69</xdr:row>
      <xdr:rowOff>95250</xdr:rowOff>
    </xdr:to>
    <xdr:sp macro="[0]!CPP" textlink="">
      <xdr:nvSpPr>
        <xdr:cNvPr id="3" name="Down Arrow 2"/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</xdr:colOff>
      <xdr:row>38</xdr:row>
      <xdr:rowOff>0</xdr:rowOff>
    </xdr:from>
    <xdr:to>
      <xdr:col>20</xdr:col>
      <xdr:colOff>1</xdr:colOff>
      <xdr:row>62</xdr:row>
      <xdr:rowOff>1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38</xdr:row>
      <xdr:rowOff>1</xdr:rowOff>
    </xdr:from>
    <xdr:to>
      <xdr:col>11</xdr:col>
      <xdr:colOff>1</xdr:colOff>
      <xdr:row>67</xdr:row>
      <xdr:rowOff>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219075</xdr:colOff>
      <xdr:row>63</xdr:row>
      <xdr:rowOff>38100</xdr:rowOff>
    </xdr:from>
    <xdr:to>
      <xdr:col>11</xdr:col>
      <xdr:colOff>295275</xdr:colOff>
      <xdr:row>63</xdr:row>
      <xdr:rowOff>114300</xdr:rowOff>
    </xdr:to>
    <xdr:sp macro="" textlink="">
      <xdr:nvSpPr>
        <xdr:cNvPr id="7" name="Oval 2165"/>
        <xdr:cNvSpPr>
          <a:spLocks noChangeArrowheads="1"/>
        </xdr:cNvSpPr>
      </xdr:nvSpPr>
      <xdr:spPr bwMode="auto">
        <a:xfrm>
          <a:off x="5181600" y="11372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6FEB8D" mc:Ignorable="a14" a14:legacySpreadsheetColorIndex="11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476248</xdr:colOff>
      <xdr:row>0</xdr:row>
      <xdr:rowOff>85725</xdr:rowOff>
    </xdr:from>
    <xdr:to>
      <xdr:col>20</xdr:col>
      <xdr:colOff>77848</xdr:colOff>
      <xdr:row>2</xdr:row>
      <xdr:rowOff>142875</xdr:rowOff>
    </xdr:to>
    <xdr:sp macro="" textlink="">
      <xdr:nvSpPr>
        <xdr:cNvPr id="8" name="AutoShape 32"/>
        <xdr:cNvSpPr>
          <a:spLocks noChangeArrowheads="1"/>
        </xdr:cNvSpPr>
      </xdr:nvSpPr>
      <xdr:spPr bwMode="auto">
        <a:xfrm>
          <a:off x="6924673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11</xdr:col>
      <xdr:colOff>1</xdr:colOff>
      <xdr:row>64</xdr:row>
      <xdr:rowOff>0</xdr:rowOff>
    </xdr:from>
    <xdr:to>
      <xdr:col>20</xdr:col>
      <xdr:colOff>1</xdr:colOff>
      <xdr:row>67</xdr:row>
      <xdr:rowOff>0</xdr:rowOff>
    </xdr:to>
    <xdr:graphicFrame macro="">
      <xdr:nvGraphicFramePr>
        <xdr:cNvPr id="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38</xdr:row>
          <xdr:rowOff>76200</xdr:rowOff>
        </xdr:from>
        <xdr:to>
          <xdr:col>35</xdr:col>
          <xdr:colOff>47625</xdr:colOff>
          <xdr:row>40</xdr:row>
          <xdr:rowOff>19050</xdr:rowOff>
        </xdr:to>
        <xdr:sp macro="" textlink="">
          <xdr:nvSpPr>
            <xdr:cNvPr id="99329" name="Check Box 1" hidden="1">
              <a:extLst>
                <a:ext uri="{63B3BB69-23CF-44E3-9099-C40C66FF867C}">
                  <a14:compatExt spid="_x0000_s99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39</xdr:row>
          <xdr:rowOff>161925</xdr:rowOff>
        </xdr:from>
        <xdr:to>
          <xdr:col>35</xdr:col>
          <xdr:colOff>47625</xdr:colOff>
          <xdr:row>41</xdr:row>
          <xdr:rowOff>19050</xdr:rowOff>
        </xdr:to>
        <xdr:sp macro="" textlink="">
          <xdr:nvSpPr>
            <xdr:cNvPr id="99330" name="Check Box 2" hidden="1">
              <a:extLst>
                <a:ext uri="{63B3BB69-23CF-44E3-9099-C40C66FF867C}">
                  <a14:compatExt spid="_x0000_s99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40</xdr:row>
          <xdr:rowOff>161925</xdr:rowOff>
        </xdr:from>
        <xdr:to>
          <xdr:col>35</xdr:col>
          <xdr:colOff>47625</xdr:colOff>
          <xdr:row>42</xdr:row>
          <xdr:rowOff>19050</xdr:rowOff>
        </xdr:to>
        <xdr:sp macro="" textlink="">
          <xdr:nvSpPr>
            <xdr:cNvPr id="99331" name="Check Box 3" hidden="1">
              <a:extLst>
                <a:ext uri="{63B3BB69-23CF-44E3-9099-C40C66FF867C}">
                  <a14:compatExt spid="_x0000_s99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41</xdr:row>
          <xdr:rowOff>161925</xdr:rowOff>
        </xdr:from>
        <xdr:to>
          <xdr:col>35</xdr:col>
          <xdr:colOff>47625</xdr:colOff>
          <xdr:row>43</xdr:row>
          <xdr:rowOff>19050</xdr:rowOff>
        </xdr:to>
        <xdr:sp macro="" textlink="">
          <xdr:nvSpPr>
            <xdr:cNvPr id="99332" name="Check Box 4" hidden="1">
              <a:extLst>
                <a:ext uri="{63B3BB69-23CF-44E3-9099-C40C66FF867C}">
                  <a14:compatExt spid="_x0000_s99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42</xdr:row>
          <xdr:rowOff>161925</xdr:rowOff>
        </xdr:from>
        <xdr:to>
          <xdr:col>35</xdr:col>
          <xdr:colOff>47625</xdr:colOff>
          <xdr:row>44</xdr:row>
          <xdr:rowOff>19050</xdr:rowOff>
        </xdr:to>
        <xdr:sp macro="" textlink="">
          <xdr:nvSpPr>
            <xdr:cNvPr id="99333" name="Check Box 5" hidden="1">
              <a:extLst>
                <a:ext uri="{63B3BB69-23CF-44E3-9099-C40C66FF867C}">
                  <a14:compatExt spid="_x0000_s99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43</xdr:row>
          <xdr:rowOff>161925</xdr:rowOff>
        </xdr:from>
        <xdr:to>
          <xdr:col>35</xdr:col>
          <xdr:colOff>47625</xdr:colOff>
          <xdr:row>45</xdr:row>
          <xdr:rowOff>19050</xdr:rowOff>
        </xdr:to>
        <xdr:sp macro="" textlink="">
          <xdr:nvSpPr>
            <xdr:cNvPr id="99334" name="Check Box 6" hidden="1">
              <a:extLst>
                <a:ext uri="{63B3BB69-23CF-44E3-9099-C40C66FF867C}">
                  <a14:compatExt spid="_x0000_s99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44</xdr:row>
          <xdr:rowOff>161925</xdr:rowOff>
        </xdr:from>
        <xdr:to>
          <xdr:col>35</xdr:col>
          <xdr:colOff>47625</xdr:colOff>
          <xdr:row>46</xdr:row>
          <xdr:rowOff>19050</xdr:rowOff>
        </xdr:to>
        <xdr:sp macro="" textlink="">
          <xdr:nvSpPr>
            <xdr:cNvPr id="99335" name="Check Box 7" hidden="1">
              <a:extLst>
                <a:ext uri="{63B3BB69-23CF-44E3-9099-C40C66FF867C}">
                  <a14:compatExt spid="_x0000_s99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45</xdr:row>
          <xdr:rowOff>161925</xdr:rowOff>
        </xdr:from>
        <xdr:to>
          <xdr:col>35</xdr:col>
          <xdr:colOff>47625</xdr:colOff>
          <xdr:row>47</xdr:row>
          <xdr:rowOff>19050</xdr:rowOff>
        </xdr:to>
        <xdr:sp macro="" textlink="">
          <xdr:nvSpPr>
            <xdr:cNvPr id="99336" name="Check Box 8" hidden="1">
              <a:extLst>
                <a:ext uri="{63B3BB69-23CF-44E3-9099-C40C66FF867C}">
                  <a14:compatExt spid="_x0000_s99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46</xdr:row>
          <xdr:rowOff>161925</xdr:rowOff>
        </xdr:from>
        <xdr:to>
          <xdr:col>35</xdr:col>
          <xdr:colOff>47625</xdr:colOff>
          <xdr:row>48</xdr:row>
          <xdr:rowOff>19050</xdr:rowOff>
        </xdr:to>
        <xdr:sp macro="" textlink="">
          <xdr:nvSpPr>
            <xdr:cNvPr id="99337" name="Check Box 9" hidden="1">
              <a:extLst>
                <a:ext uri="{63B3BB69-23CF-44E3-9099-C40C66FF867C}">
                  <a14:compatExt spid="_x0000_s99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47</xdr:row>
          <xdr:rowOff>161925</xdr:rowOff>
        </xdr:from>
        <xdr:to>
          <xdr:col>35</xdr:col>
          <xdr:colOff>47625</xdr:colOff>
          <xdr:row>49</xdr:row>
          <xdr:rowOff>19050</xdr:rowOff>
        </xdr:to>
        <xdr:sp macro="" textlink="">
          <xdr:nvSpPr>
            <xdr:cNvPr id="99338" name="Check Box 10" hidden="1">
              <a:extLst>
                <a:ext uri="{63B3BB69-23CF-44E3-9099-C40C66FF867C}">
                  <a14:compatExt spid="_x0000_s99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48</xdr:row>
          <xdr:rowOff>161925</xdr:rowOff>
        </xdr:from>
        <xdr:to>
          <xdr:col>35</xdr:col>
          <xdr:colOff>47625</xdr:colOff>
          <xdr:row>50</xdr:row>
          <xdr:rowOff>19050</xdr:rowOff>
        </xdr:to>
        <xdr:sp macro="" textlink="">
          <xdr:nvSpPr>
            <xdr:cNvPr id="99339" name="Check Box 11" hidden="1">
              <a:extLst>
                <a:ext uri="{63B3BB69-23CF-44E3-9099-C40C66FF867C}">
                  <a14:compatExt spid="_x0000_s99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49</xdr:row>
          <xdr:rowOff>161925</xdr:rowOff>
        </xdr:from>
        <xdr:to>
          <xdr:col>35</xdr:col>
          <xdr:colOff>47625</xdr:colOff>
          <xdr:row>51</xdr:row>
          <xdr:rowOff>19050</xdr:rowOff>
        </xdr:to>
        <xdr:sp macro="" textlink="">
          <xdr:nvSpPr>
            <xdr:cNvPr id="99340" name="Check Box 12" hidden="1">
              <a:extLst>
                <a:ext uri="{63B3BB69-23CF-44E3-9099-C40C66FF867C}">
                  <a14:compatExt spid="_x0000_s99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50</xdr:row>
          <xdr:rowOff>161925</xdr:rowOff>
        </xdr:from>
        <xdr:to>
          <xdr:col>35</xdr:col>
          <xdr:colOff>47625</xdr:colOff>
          <xdr:row>52</xdr:row>
          <xdr:rowOff>19050</xdr:rowOff>
        </xdr:to>
        <xdr:sp macro="" textlink="">
          <xdr:nvSpPr>
            <xdr:cNvPr id="99341" name="Check Box 13" hidden="1">
              <a:extLst>
                <a:ext uri="{63B3BB69-23CF-44E3-9099-C40C66FF867C}">
                  <a14:compatExt spid="_x0000_s99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51</xdr:row>
          <xdr:rowOff>161925</xdr:rowOff>
        </xdr:from>
        <xdr:to>
          <xdr:col>35</xdr:col>
          <xdr:colOff>47625</xdr:colOff>
          <xdr:row>53</xdr:row>
          <xdr:rowOff>19050</xdr:rowOff>
        </xdr:to>
        <xdr:sp macro="" textlink="">
          <xdr:nvSpPr>
            <xdr:cNvPr id="99342" name="Check Box 14" hidden="1">
              <a:extLst>
                <a:ext uri="{63B3BB69-23CF-44E3-9099-C40C66FF867C}">
                  <a14:compatExt spid="_x0000_s99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52</xdr:row>
          <xdr:rowOff>161925</xdr:rowOff>
        </xdr:from>
        <xdr:to>
          <xdr:col>35</xdr:col>
          <xdr:colOff>47625</xdr:colOff>
          <xdr:row>54</xdr:row>
          <xdr:rowOff>19050</xdr:rowOff>
        </xdr:to>
        <xdr:sp macro="" textlink="">
          <xdr:nvSpPr>
            <xdr:cNvPr id="99343" name="Check Box 15" hidden="1">
              <a:extLst>
                <a:ext uri="{63B3BB69-23CF-44E3-9099-C40C66FF867C}">
                  <a14:compatExt spid="_x0000_s99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53</xdr:row>
          <xdr:rowOff>161925</xdr:rowOff>
        </xdr:from>
        <xdr:to>
          <xdr:col>35</xdr:col>
          <xdr:colOff>47625</xdr:colOff>
          <xdr:row>55</xdr:row>
          <xdr:rowOff>19050</xdr:rowOff>
        </xdr:to>
        <xdr:sp macro="" textlink="">
          <xdr:nvSpPr>
            <xdr:cNvPr id="99344" name="Check Box 16" hidden="1">
              <a:extLst>
                <a:ext uri="{63B3BB69-23CF-44E3-9099-C40C66FF867C}">
                  <a14:compatExt spid="_x0000_s99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56</xdr:row>
          <xdr:rowOff>161925</xdr:rowOff>
        </xdr:from>
        <xdr:to>
          <xdr:col>35</xdr:col>
          <xdr:colOff>47625</xdr:colOff>
          <xdr:row>58</xdr:row>
          <xdr:rowOff>19050</xdr:rowOff>
        </xdr:to>
        <xdr:sp macro="" textlink="">
          <xdr:nvSpPr>
            <xdr:cNvPr id="99345" name="Check Box 17" hidden="1">
              <a:extLst>
                <a:ext uri="{63B3BB69-23CF-44E3-9099-C40C66FF867C}">
                  <a14:compatExt spid="_x0000_s99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57</xdr:row>
          <xdr:rowOff>161925</xdr:rowOff>
        </xdr:from>
        <xdr:to>
          <xdr:col>35</xdr:col>
          <xdr:colOff>47625</xdr:colOff>
          <xdr:row>59</xdr:row>
          <xdr:rowOff>19050</xdr:rowOff>
        </xdr:to>
        <xdr:sp macro="" textlink="">
          <xdr:nvSpPr>
            <xdr:cNvPr id="99346" name="Check Box 18" hidden="1">
              <a:extLst>
                <a:ext uri="{63B3BB69-23CF-44E3-9099-C40C66FF867C}">
                  <a14:compatExt spid="_x0000_s99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58</xdr:row>
          <xdr:rowOff>161925</xdr:rowOff>
        </xdr:from>
        <xdr:to>
          <xdr:col>35</xdr:col>
          <xdr:colOff>47625</xdr:colOff>
          <xdr:row>60</xdr:row>
          <xdr:rowOff>19050</xdr:rowOff>
        </xdr:to>
        <xdr:sp macro="" textlink="">
          <xdr:nvSpPr>
            <xdr:cNvPr id="99347" name="Check Box 19" hidden="1">
              <a:extLst>
                <a:ext uri="{63B3BB69-23CF-44E3-9099-C40C66FF867C}">
                  <a14:compatExt spid="_x0000_s99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59</xdr:row>
          <xdr:rowOff>161925</xdr:rowOff>
        </xdr:from>
        <xdr:to>
          <xdr:col>35</xdr:col>
          <xdr:colOff>47625</xdr:colOff>
          <xdr:row>61</xdr:row>
          <xdr:rowOff>19050</xdr:rowOff>
        </xdr:to>
        <xdr:sp macro="" textlink="">
          <xdr:nvSpPr>
            <xdr:cNvPr id="99348" name="Check Box 20" hidden="1">
              <a:extLst>
                <a:ext uri="{63B3BB69-23CF-44E3-9099-C40C66FF867C}">
                  <a14:compatExt spid="_x0000_s99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60</xdr:row>
          <xdr:rowOff>161925</xdr:rowOff>
        </xdr:from>
        <xdr:to>
          <xdr:col>35</xdr:col>
          <xdr:colOff>47625</xdr:colOff>
          <xdr:row>62</xdr:row>
          <xdr:rowOff>19050</xdr:rowOff>
        </xdr:to>
        <xdr:sp macro="" textlink="">
          <xdr:nvSpPr>
            <xdr:cNvPr id="99349" name="Check Box 21" hidden="1">
              <a:extLst>
                <a:ext uri="{63B3BB69-23CF-44E3-9099-C40C66FF867C}">
                  <a14:compatExt spid="_x0000_s99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173</xdr:row>
      <xdr:rowOff>33750</xdr:rowOff>
    </xdr:from>
    <xdr:ext cx="252000" cy="252000"/>
    <xdr:sp macro="[0]!CPP" textlink="">
      <xdr:nvSpPr>
        <xdr:cNvPr id="31" name="Down Arrow 44"/>
        <xdr:cNvSpPr>
          <a:spLocks noChangeArrowheads="1"/>
        </xdr:cNvSpPr>
      </xdr:nvSpPr>
      <xdr:spPr bwMode="auto">
        <a:xfrm flipV="1">
          <a:off x="9239250" y="334379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169</xdr:row>
      <xdr:rowOff>0</xdr:rowOff>
    </xdr:from>
    <xdr:to>
      <xdr:col>8</xdr:col>
      <xdr:colOff>0</xdr:colOff>
      <xdr:row>172</xdr:row>
      <xdr:rowOff>0</xdr:rowOff>
    </xdr:to>
    <xdr:graphicFrame macro="">
      <xdr:nvGraphicFramePr>
        <xdr:cNvPr id="3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54</xdr:row>
          <xdr:rowOff>161925</xdr:rowOff>
        </xdr:from>
        <xdr:to>
          <xdr:col>35</xdr:col>
          <xdr:colOff>47625</xdr:colOff>
          <xdr:row>56</xdr:row>
          <xdr:rowOff>19050</xdr:rowOff>
        </xdr:to>
        <xdr:sp macro="" textlink="">
          <xdr:nvSpPr>
            <xdr:cNvPr id="99350" name="Check Box 22" hidden="1">
              <a:extLst>
                <a:ext uri="{63B3BB69-23CF-44E3-9099-C40C66FF867C}">
                  <a14:compatExt spid="_x0000_s99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55</xdr:row>
          <xdr:rowOff>161925</xdr:rowOff>
        </xdr:from>
        <xdr:to>
          <xdr:col>35</xdr:col>
          <xdr:colOff>47625</xdr:colOff>
          <xdr:row>57</xdr:row>
          <xdr:rowOff>19050</xdr:rowOff>
        </xdr:to>
        <xdr:sp macro="" textlink="">
          <xdr:nvSpPr>
            <xdr:cNvPr id="99351" name="Check Box 23" hidden="1">
              <a:extLst>
                <a:ext uri="{63B3BB69-23CF-44E3-9099-C40C66FF867C}">
                  <a14:compatExt spid="_x0000_s99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514349</xdr:colOff>
      <xdr:row>141</xdr:row>
      <xdr:rowOff>95250</xdr:rowOff>
    </xdr:from>
    <xdr:to>
      <xdr:col>19</xdr:col>
      <xdr:colOff>514349</xdr:colOff>
      <xdr:row>171</xdr:row>
      <xdr:rowOff>533399</xdr:rowOff>
    </xdr:to>
    <xdr:graphicFrame macro="">
      <xdr:nvGraphicFramePr>
        <xdr:cNvPr id="3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61</xdr:row>
          <xdr:rowOff>161925</xdr:rowOff>
        </xdr:from>
        <xdr:to>
          <xdr:col>35</xdr:col>
          <xdr:colOff>47625</xdr:colOff>
          <xdr:row>63</xdr:row>
          <xdr:rowOff>19050</xdr:rowOff>
        </xdr:to>
        <xdr:sp macro="" textlink="">
          <xdr:nvSpPr>
            <xdr:cNvPr id="99352" name="Check Box 24" hidden="1">
              <a:extLst>
                <a:ext uri="{63B3BB69-23CF-44E3-9099-C40C66FF867C}">
                  <a14:compatExt spid="_x0000_s99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103</xdr:row>
      <xdr:rowOff>33750</xdr:rowOff>
    </xdr:from>
    <xdr:ext cx="252000" cy="252000"/>
    <xdr:sp macro="[0]!CPP" textlink="">
      <xdr:nvSpPr>
        <xdr:cNvPr id="37" name="Down Arrow 44"/>
        <xdr:cNvSpPr>
          <a:spLocks noChangeArrowheads="1"/>
        </xdr:cNvSpPr>
      </xdr:nvSpPr>
      <xdr:spPr bwMode="auto">
        <a:xfrm flipV="1">
          <a:off x="9239250" y="19950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10</xdr:col>
      <xdr:colOff>76199</xdr:colOff>
      <xdr:row>71</xdr:row>
      <xdr:rowOff>0</xdr:rowOff>
    </xdr:from>
    <xdr:to>
      <xdr:col>19</xdr:col>
      <xdr:colOff>419099</xdr:colOff>
      <xdr:row>102</xdr:row>
      <xdr:rowOff>0</xdr:rowOff>
    </xdr:to>
    <xdr:graphicFrame macro="">
      <xdr:nvGraphicFramePr>
        <xdr:cNvPr id="38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76200</xdr:colOff>
      <xdr:row>102</xdr:row>
      <xdr:rowOff>0</xdr:rowOff>
    </xdr:to>
    <xdr:graphicFrame macro="">
      <xdr:nvGraphicFramePr>
        <xdr:cNvPr id="39" name="Chart 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66675</xdr:colOff>
      <xdr:row>62</xdr:row>
      <xdr:rowOff>76200</xdr:rowOff>
    </xdr:from>
    <xdr:to>
      <xdr:col>11</xdr:col>
      <xdr:colOff>438150</xdr:colOff>
      <xdr:row>62</xdr:row>
      <xdr:rowOff>76200</xdr:rowOff>
    </xdr:to>
    <xdr:sp macro="" textlink="">
      <xdr:nvSpPr>
        <xdr:cNvPr id="40" name="Line 283"/>
        <xdr:cNvSpPr>
          <a:spLocks noChangeShapeType="1"/>
        </xdr:cNvSpPr>
      </xdr:nvSpPr>
      <xdr:spPr bwMode="auto">
        <a:xfrm>
          <a:off x="5029200" y="11229975"/>
          <a:ext cx="3714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228600</xdr:colOff>
      <xdr:row>62</xdr:row>
      <xdr:rowOff>38100</xdr:rowOff>
    </xdr:from>
    <xdr:to>
      <xdr:col>15</xdr:col>
      <xdr:colOff>304800</xdr:colOff>
      <xdr:row>62</xdr:row>
      <xdr:rowOff>114300</xdr:rowOff>
    </xdr:to>
    <xdr:sp macro="" textlink="">
      <xdr:nvSpPr>
        <xdr:cNvPr id="41" name="Oval 2164"/>
        <xdr:cNvSpPr>
          <a:spLocks noChangeArrowheads="1"/>
        </xdr:cNvSpPr>
      </xdr:nvSpPr>
      <xdr:spPr bwMode="auto">
        <a:xfrm>
          <a:off x="7172325" y="11191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</xdr:spPr>
    </xdr:sp>
    <xdr:clientData/>
  </xdr:twoCellAnchor>
  <xdr:oneCellAnchor>
    <xdr:from>
      <xdr:col>21</xdr:col>
      <xdr:colOff>47625</xdr:colOff>
      <xdr:row>138</xdr:row>
      <xdr:rowOff>33750</xdr:rowOff>
    </xdr:from>
    <xdr:ext cx="252000" cy="252000"/>
    <xdr:sp macro="[0]!CPP" textlink="">
      <xdr:nvSpPr>
        <xdr:cNvPr id="42" name="Down Arrow 44"/>
        <xdr:cNvSpPr>
          <a:spLocks noChangeArrowheads="1"/>
        </xdr:cNvSpPr>
      </xdr:nvSpPr>
      <xdr:spPr bwMode="auto">
        <a:xfrm flipV="1">
          <a:off x="9239250" y="266942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134</xdr:row>
      <xdr:rowOff>0</xdr:rowOff>
    </xdr:from>
    <xdr:to>
      <xdr:col>8</xdr:col>
      <xdr:colOff>0</xdr:colOff>
      <xdr:row>137</xdr:row>
      <xdr:rowOff>0</xdr:rowOff>
    </xdr:to>
    <xdr:graphicFrame macro="">
      <xdr:nvGraphicFramePr>
        <xdr:cNvPr id="4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514349</xdr:colOff>
      <xdr:row>106</xdr:row>
      <xdr:rowOff>95250</xdr:rowOff>
    </xdr:from>
    <xdr:to>
      <xdr:col>19</xdr:col>
      <xdr:colOff>514349</xdr:colOff>
      <xdr:row>136</xdr:row>
      <xdr:rowOff>533399</xdr:rowOff>
    </xdr:to>
    <xdr:graphicFrame macro="">
      <xdr:nvGraphicFramePr>
        <xdr:cNvPr id="4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21</xdr:col>
      <xdr:colOff>47625</xdr:colOff>
      <xdr:row>208</xdr:row>
      <xdr:rowOff>33750</xdr:rowOff>
    </xdr:from>
    <xdr:ext cx="252000" cy="252000"/>
    <xdr:sp macro="[0]!CPP" textlink="">
      <xdr:nvSpPr>
        <xdr:cNvPr id="45" name="Down Arrow 44"/>
        <xdr:cNvSpPr>
          <a:spLocks noChangeArrowheads="1"/>
        </xdr:cNvSpPr>
      </xdr:nvSpPr>
      <xdr:spPr bwMode="auto">
        <a:xfrm flipV="1">
          <a:off x="9239250" y="334379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204</xdr:row>
      <xdr:rowOff>0</xdr:rowOff>
    </xdr:from>
    <xdr:to>
      <xdr:col>8</xdr:col>
      <xdr:colOff>0</xdr:colOff>
      <xdr:row>207</xdr:row>
      <xdr:rowOff>0</xdr:rowOff>
    </xdr:to>
    <xdr:graphicFrame macro="">
      <xdr:nvGraphicFramePr>
        <xdr:cNvPr id="4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514349</xdr:colOff>
      <xdr:row>176</xdr:row>
      <xdr:rowOff>95250</xdr:rowOff>
    </xdr:from>
    <xdr:to>
      <xdr:col>19</xdr:col>
      <xdr:colOff>514349</xdr:colOff>
      <xdr:row>206</xdr:row>
      <xdr:rowOff>533399</xdr:rowOff>
    </xdr:to>
    <xdr:graphicFrame macro="">
      <xdr:nvGraphicFramePr>
        <xdr:cNvPr id="4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66675</xdr:colOff>
      <xdr:row>63</xdr:row>
      <xdr:rowOff>76199</xdr:rowOff>
    </xdr:from>
    <xdr:to>
      <xdr:col>17</xdr:col>
      <xdr:colOff>367425</xdr:colOff>
      <xdr:row>63</xdr:row>
      <xdr:rowOff>76199</xdr:rowOff>
    </xdr:to>
    <xdr:sp macro="" textlink="">
      <xdr:nvSpPr>
        <xdr:cNvPr id="48" name="Line 283"/>
        <xdr:cNvSpPr>
          <a:spLocks noChangeShapeType="1"/>
        </xdr:cNvSpPr>
      </xdr:nvSpPr>
      <xdr:spPr bwMode="auto">
        <a:xfrm>
          <a:off x="7486650" y="11410949"/>
          <a:ext cx="396000" cy="0"/>
        </a:xfrm>
        <a:prstGeom prst="line">
          <a:avLst/>
        </a:prstGeom>
        <a:noFill/>
        <a:ln w="15875">
          <a:solidFill>
            <a:schemeClr val="tx1">
              <a:lumMod val="75000"/>
              <a:lumOff val="2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35</xdr:row>
      <xdr:rowOff>33750</xdr:rowOff>
    </xdr:from>
    <xdr:to>
      <xdr:col>21</xdr:col>
      <xdr:colOff>299625</xdr:colOff>
      <xdr:row>36</xdr:row>
      <xdr:rowOff>95250</xdr:rowOff>
    </xdr:to>
    <xdr:sp macro="[0]!Court" textlink="">
      <xdr:nvSpPr>
        <xdr:cNvPr id="2" name="Down Arrow 44"/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68</xdr:row>
      <xdr:rowOff>33750</xdr:rowOff>
    </xdr:from>
    <xdr:to>
      <xdr:col>21</xdr:col>
      <xdr:colOff>299625</xdr:colOff>
      <xdr:row>69</xdr:row>
      <xdr:rowOff>95250</xdr:rowOff>
    </xdr:to>
    <xdr:sp macro="[0]!Court" textlink="">
      <xdr:nvSpPr>
        <xdr:cNvPr id="3" name="Down Arrow 2"/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</xdr:colOff>
      <xdr:row>38</xdr:row>
      <xdr:rowOff>0</xdr:rowOff>
    </xdr:from>
    <xdr:to>
      <xdr:col>20</xdr:col>
      <xdr:colOff>1</xdr:colOff>
      <xdr:row>62</xdr:row>
      <xdr:rowOff>1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38</xdr:row>
      <xdr:rowOff>1</xdr:rowOff>
    </xdr:from>
    <xdr:to>
      <xdr:col>11</xdr:col>
      <xdr:colOff>1</xdr:colOff>
      <xdr:row>67</xdr:row>
      <xdr:rowOff>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219075</xdr:colOff>
      <xdr:row>63</xdr:row>
      <xdr:rowOff>38100</xdr:rowOff>
    </xdr:from>
    <xdr:to>
      <xdr:col>11</xdr:col>
      <xdr:colOff>295275</xdr:colOff>
      <xdr:row>63</xdr:row>
      <xdr:rowOff>114300</xdr:rowOff>
    </xdr:to>
    <xdr:sp macro="" textlink="">
      <xdr:nvSpPr>
        <xdr:cNvPr id="7" name="Oval 2165"/>
        <xdr:cNvSpPr>
          <a:spLocks noChangeArrowheads="1"/>
        </xdr:cNvSpPr>
      </xdr:nvSpPr>
      <xdr:spPr bwMode="auto">
        <a:xfrm>
          <a:off x="5181600" y="11372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6FEB8D" mc:Ignorable="a14" a14:legacySpreadsheetColorIndex="11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476248</xdr:colOff>
      <xdr:row>0</xdr:row>
      <xdr:rowOff>85725</xdr:rowOff>
    </xdr:from>
    <xdr:to>
      <xdr:col>20</xdr:col>
      <xdr:colOff>77848</xdr:colOff>
      <xdr:row>2</xdr:row>
      <xdr:rowOff>142875</xdr:rowOff>
    </xdr:to>
    <xdr:sp macro="" textlink="">
      <xdr:nvSpPr>
        <xdr:cNvPr id="8" name="AutoShape 32"/>
        <xdr:cNvSpPr>
          <a:spLocks noChangeArrowheads="1"/>
        </xdr:cNvSpPr>
      </xdr:nvSpPr>
      <xdr:spPr bwMode="auto">
        <a:xfrm>
          <a:off x="6924673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11</xdr:col>
      <xdr:colOff>1</xdr:colOff>
      <xdr:row>64</xdr:row>
      <xdr:rowOff>0</xdr:rowOff>
    </xdr:from>
    <xdr:to>
      <xdr:col>20</xdr:col>
      <xdr:colOff>1</xdr:colOff>
      <xdr:row>67</xdr:row>
      <xdr:rowOff>0</xdr:rowOff>
    </xdr:to>
    <xdr:graphicFrame macro="">
      <xdr:nvGraphicFramePr>
        <xdr:cNvPr id="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38</xdr:row>
          <xdr:rowOff>66675</xdr:rowOff>
        </xdr:from>
        <xdr:to>
          <xdr:col>35</xdr:col>
          <xdr:colOff>47625</xdr:colOff>
          <xdr:row>40</xdr:row>
          <xdr:rowOff>9525</xdr:rowOff>
        </xdr:to>
        <xdr:sp macro="" textlink="">
          <xdr:nvSpPr>
            <xdr:cNvPr id="104449" name="Check Box 1" hidden="1">
              <a:extLst>
                <a:ext uri="{63B3BB69-23CF-44E3-9099-C40C66FF867C}">
                  <a14:compatExt spid="_x0000_s104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39</xdr:row>
          <xdr:rowOff>152400</xdr:rowOff>
        </xdr:from>
        <xdr:to>
          <xdr:col>35</xdr:col>
          <xdr:colOff>47625</xdr:colOff>
          <xdr:row>41</xdr:row>
          <xdr:rowOff>9525</xdr:rowOff>
        </xdr:to>
        <xdr:sp macro="" textlink="">
          <xdr:nvSpPr>
            <xdr:cNvPr id="104450" name="Check Box 2" hidden="1">
              <a:extLst>
                <a:ext uri="{63B3BB69-23CF-44E3-9099-C40C66FF867C}">
                  <a14:compatExt spid="_x0000_s104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40</xdr:row>
          <xdr:rowOff>152400</xdr:rowOff>
        </xdr:from>
        <xdr:to>
          <xdr:col>35</xdr:col>
          <xdr:colOff>47625</xdr:colOff>
          <xdr:row>42</xdr:row>
          <xdr:rowOff>9525</xdr:rowOff>
        </xdr:to>
        <xdr:sp macro="" textlink="">
          <xdr:nvSpPr>
            <xdr:cNvPr id="104451" name="Check Box 3" hidden="1">
              <a:extLst>
                <a:ext uri="{63B3BB69-23CF-44E3-9099-C40C66FF867C}">
                  <a14:compatExt spid="_x0000_s104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41</xdr:row>
          <xdr:rowOff>152400</xdr:rowOff>
        </xdr:from>
        <xdr:to>
          <xdr:col>35</xdr:col>
          <xdr:colOff>47625</xdr:colOff>
          <xdr:row>43</xdr:row>
          <xdr:rowOff>9525</xdr:rowOff>
        </xdr:to>
        <xdr:sp macro="" textlink="">
          <xdr:nvSpPr>
            <xdr:cNvPr id="104452" name="Check Box 4" hidden="1">
              <a:extLst>
                <a:ext uri="{63B3BB69-23CF-44E3-9099-C40C66FF867C}">
                  <a14:compatExt spid="_x0000_s104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42</xdr:row>
          <xdr:rowOff>152400</xdr:rowOff>
        </xdr:from>
        <xdr:to>
          <xdr:col>35</xdr:col>
          <xdr:colOff>47625</xdr:colOff>
          <xdr:row>44</xdr:row>
          <xdr:rowOff>9525</xdr:rowOff>
        </xdr:to>
        <xdr:sp macro="" textlink="">
          <xdr:nvSpPr>
            <xdr:cNvPr id="104453" name="Check Box 5" hidden="1">
              <a:extLst>
                <a:ext uri="{63B3BB69-23CF-44E3-9099-C40C66FF867C}">
                  <a14:compatExt spid="_x0000_s104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43</xdr:row>
          <xdr:rowOff>152400</xdr:rowOff>
        </xdr:from>
        <xdr:to>
          <xdr:col>35</xdr:col>
          <xdr:colOff>47625</xdr:colOff>
          <xdr:row>45</xdr:row>
          <xdr:rowOff>9525</xdr:rowOff>
        </xdr:to>
        <xdr:sp macro="" textlink="">
          <xdr:nvSpPr>
            <xdr:cNvPr id="104454" name="Check Box 6" hidden="1">
              <a:extLst>
                <a:ext uri="{63B3BB69-23CF-44E3-9099-C40C66FF867C}">
                  <a14:compatExt spid="_x0000_s104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44</xdr:row>
          <xdr:rowOff>152400</xdr:rowOff>
        </xdr:from>
        <xdr:to>
          <xdr:col>35</xdr:col>
          <xdr:colOff>47625</xdr:colOff>
          <xdr:row>46</xdr:row>
          <xdr:rowOff>9525</xdr:rowOff>
        </xdr:to>
        <xdr:sp macro="" textlink="">
          <xdr:nvSpPr>
            <xdr:cNvPr id="104455" name="Check Box 7" hidden="1">
              <a:extLst>
                <a:ext uri="{63B3BB69-23CF-44E3-9099-C40C66FF867C}">
                  <a14:compatExt spid="_x0000_s104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45</xdr:row>
          <xdr:rowOff>152400</xdr:rowOff>
        </xdr:from>
        <xdr:to>
          <xdr:col>35</xdr:col>
          <xdr:colOff>47625</xdr:colOff>
          <xdr:row>47</xdr:row>
          <xdr:rowOff>9525</xdr:rowOff>
        </xdr:to>
        <xdr:sp macro="" textlink="">
          <xdr:nvSpPr>
            <xdr:cNvPr id="104456" name="Check Box 8" hidden="1">
              <a:extLst>
                <a:ext uri="{63B3BB69-23CF-44E3-9099-C40C66FF867C}">
                  <a14:compatExt spid="_x0000_s104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46</xdr:row>
          <xdr:rowOff>152400</xdr:rowOff>
        </xdr:from>
        <xdr:to>
          <xdr:col>35</xdr:col>
          <xdr:colOff>47625</xdr:colOff>
          <xdr:row>48</xdr:row>
          <xdr:rowOff>9525</xdr:rowOff>
        </xdr:to>
        <xdr:sp macro="" textlink="">
          <xdr:nvSpPr>
            <xdr:cNvPr id="104457" name="Check Box 9" hidden="1">
              <a:extLst>
                <a:ext uri="{63B3BB69-23CF-44E3-9099-C40C66FF867C}">
                  <a14:compatExt spid="_x0000_s104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47</xdr:row>
          <xdr:rowOff>152400</xdr:rowOff>
        </xdr:from>
        <xdr:to>
          <xdr:col>35</xdr:col>
          <xdr:colOff>47625</xdr:colOff>
          <xdr:row>49</xdr:row>
          <xdr:rowOff>9525</xdr:rowOff>
        </xdr:to>
        <xdr:sp macro="" textlink="">
          <xdr:nvSpPr>
            <xdr:cNvPr id="104458" name="Check Box 10" hidden="1">
              <a:extLst>
                <a:ext uri="{63B3BB69-23CF-44E3-9099-C40C66FF867C}">
                  <a14:compatExt spid="_x0000_s104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48</xdr:row>
          <xdr:rowOff>152400</xdr:rowOff>
        </xdr:from>
        <xdr:to>
          <xdr:col>35</xdr:col>
          <xdr:colOff>47625</xdr:colOff>
          <xdr:row>50</xdr:row>
          <xdr:rowOff>9525</xdr:rowOff>
        </xdr:to>
        <xdr:sp macro="" textlink="">
          <xdr:nvSpPr>
            <xdr:cNvPr id="104459" name="Check Box 11" hidden="1">
              <a:extLst>
                <a:ext uri="{63B3BB69-23CF-44E3-9099-C40C66FF867C}">
                  <a14:compatExt spid="_x0000_s104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49</xdr:row>
          <xdr:rowOff>152400</xdr:rowOff>
        </xdr:from>
        <xdr:to>
          <xdr:col>35</xdr:col>
          <xdr:colOff>47625</xdr:colOff>
          <xdr:row>51</xdr:row>
          <xdr:rowOff>9525</xdr:rowOff>
        </xdr:to>
        <xdr:sp macro="" textlink="">
          <xdr:nvSpPr>
            <xdr:cNvPr id="104460" name="Check Box 12" hidden="1">
              <a:extLst>
                <a:ext uri="{63B3BB69-23CF-44E3-9099-C40C66FF867C}">
                  <a14:compatExt spid="_x0000_s104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50</xdr:row>
          <xdr:rowOff>152400</xdr:rowOff>
        </xdr:from>
        <xdr:to>
          <xdr:col>35</xdr:col>
          <xdr:colOff>47625</xdr:colOff>
          <xdr:row>52</xdr:row>
          <xdr:rowOff>9525</xdr:rowOff>
        </xdr:to>
        <xdr:sp macro="" textlink="">
          <xdr:nvSpPr>
            <xdr:cNvPr id="104461" name="Check Box 13" hidden="1">
              <a:extLst>
                <a:ext uri="{63B3BB69-23CF-44E3-9099-C40C66FF867C}">
                  <a14:compatExt spid="_x0000_s104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51</xdr:row>
          <xdr:rowOff>152400</xdr:rowOff>
        </xdr:from>
        <xdr:to>
          <xdr:col>35</xdr:col>
          <xdr:colOff>47625</xdr:colOff>
          <xdr:row>53</xdr:row>
          <xdr:rowOff>9525</xdr:rowOff>
        </xdr:to>
        <xdr:sp macro="" textlink="">
          <xdr:nvSpPr>
            <xdr:cNvPr id="104462" name="Check Box 14" hidden="1">
              <a:extLst>
                <a:ext uri="{63B3BB69-23CF-44E3-9099-C40C66FF867C}">
                  <a14:compatExt spid="_x0000_s104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52</xdr:row>
          <xdr:rowOff>152400</xdr:rowOff>
        </xdr:from>
        <xdr:to>
          <xdr:col>35</xdr:col>
          <xdr:colOff>47625</xdr:colOff>
          <xdr:row>54</xdr:row>
          <xdr:rowOff>9525</xdr:rowOff>
        </xdr:to>
        <xdr:sp macro="" textlink="">
          <xdr:nvSpPr>
            <xdr:cNvPr id="104463" name="Check Box 15" hidden="1">
              <a:extLst>
                <a:ext uri="{63B3BB69-23CF-44E3-9099-C40C66FF867C}">
                  <a14:compatExt spid="_x0000_s104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53</xdr:row>
          <xdr:rowOff>152400</xdr:rowOff>
        </xdr:from>
        <xdr:to>
          <xdr:col>35</xdr:col>
          <xdr:colOff>47625</xdr:colOff>
          <xdr:row>55</xdr:row>
          <xdr:rowOff>9525</xdr:rowOff>
        </xdr:to>
        <xdr:sp macro="" textlink="">
          <xdr:nvSpPr>
            <xdr:cNvPr id="104464" name="Check Box 16" hidden="1">
              <a:extLst>
                <a:ext uri="{63B3BB69-23CF-44E3-9099-C40C66FF867C}">
                  <a14:compatExt spid="_x0000_s104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56</xdr:row>
          <xdr:rowOff>152400</xdr:rowOff>
        </xdr:from>
        <xdr:to>
          <xdr:col>35</xdr:col>
          <xdr:colOff>47625</xdr:colOff>
          <xdr:row>58</xdr:row>
          <xdr:rowOff>9525</xdr:rowOff>
        </xdr:to>
        <xdr:sp macro="" textlink="">
          <xdr:nvSpPr>
            <xdr:cNvPr id="104465" name="Check Box 17" hidden="1">
              <a:extLst>
                <a:ext uri="{63B3BB69-23CF-44E3-9099-C40C66FF867C}">
                  <a14:compatExt spid="_x0000_s104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57</xdr:row>
          <xdr:rowOff>152400</xdr:rowOff>
        </xdr:from>
        <xdr:to>
          <xdr:col>35</xdr:col>
          <xdr:colOff>47625</xdr:colOff>
          <xdr:row>59</xdr:row>
          <xdr:rowOff>9525</xdr:rowOff>
        </xdr:to>
        <xdr:sp macro="" textlink="">
          <xdr:nvSpPr>
            <xdr:cNvPr id="104466" name="Check Box 18" hidden="1">
              <a:extLst>
                <a:ext uri="{63B3BB69-23CF-44E3-9099-C40C66FF867C}">
                  <a14:compatExt spid="_x0000_s104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58</xdr:row>
          <xdr:rowOff>152400</xdr:rowOff>
        </xdr:from>
        <xdr:to>
          <xdr:col>35</xdr:col>
          <xdr:colOff>47625</xdr:colOff>
          <xdr:row>60</xdr:row>
          <xdr:rowOff>9525</xdr:rowOff>
        </xdr:to>
        <xdr:sp macro="" textlink="">
          <xdr:nvSpPr>
            <xdr:cNvPr id="104467" name="Check Box 19" hidden="1">
              <a:extLst>
                <a:ext uri="{63B3BB69-23CF-44E3-9099-C40C66FF867C}">
                  <a14:compatExt spid="_x0000_s104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59</xdr:row>
          <xdr:rowOff>152400</xdr:rowOff>
        </xdr:from>
        <xdr:to>
          <xdr:col>35</xdr:col>
          <xdr:colOff>47625</xdr:colOff>
          <xdr:row>61</xdr:row>
          <xdr:rowOff>9525</xdr:rowOff>
        </xdr:to>
        <xdr:sp macro="" textlink="">
          <xdr:nvSpPr>
            <xdr:cNvPr id="104468" name="Check Box 20" hidden="1">
              <a:extLst>
                <a:ext uri="{63B3BB69-23CF-44E3-9099-C40C66FF867C}">
                  <a14:compatExt spid="_x0000_s104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60</xdr:row>
          <xdr:rowOff>152400</xdr:rowOff>
        </xdr:from>
        <xdr:to>
          <xdr:col>35</xdr:col>
          <xdr:colOff>47625</xdr:colOff>
          <xdr:row>62</xdr:row>
          <xdr:rowOff>9525</xdr:rowOff>
        </xdr:to>
        <xdr:sp macro="" textlink="">
          <xdr:nvSpPr>
            <xdr:cNvPr id="104469" name="Check Box 21" hidden="1">
              <a:extLst>
                <a:ext uri="{63B3BB69-23CF-44E3-9099-C40C66FF867C}">
                  <a14:compatExt spid="_x0000_s104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54</xdr:row>
          <xdr:rowOff>152400</xdr:rowOff>
        </xdr:from>
        <xdr:to>
          <xdr:col>35</xdr:col>
          <xdr:colOff>47625</xdr:colOff>
          <xdr:row>56</xdr:row>
          <xdr:rowOff>9525</xdr:rowOff>
        </xdr:to>
        <xdr:sp macro="" textlink="">
          <xdr:nvSpPr>
            <xdr:cNvPr id="104470" name="Check Box 22" hidden="1">
              <a:extLst>
                <a:ext uri="{63B3BB69-23CF-44E3-9099-C40C66FF867C}">
                  <a14:compatExt spid="_x0000_s104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55</xdr:row>
          <xdr:rowOff>152400</xdr:rowOff>
        </xdr:from>
        <xdr:to>
          <xdr:col>35</xdr:col>
          <xdr:colOff>47625</xdr:colOff>
          <xdr:row>57</xdr:row>
          <xdr:rowOff>9525</xdr:rowOff>
        </xdr:to>
        <xdr:sp macro="" textlink="">
          <xdr:nvSpPr>
            <xdr:cNvPr id="104471" name="Check Box 23" hidden="1">
              <a:extLst>
                <a:ext uri="{63B3BB69-23CF-44E3-9099-C40C66FF867C}">
                  <a14:compatExt spid="_x0000_s104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61</xdr:row>
          <xdr:rowOff>152400</xdr:rowOff>
        </xdr:from>
        <xdr:to>
          <xdr:col>35</xdr:col>
          <xdr:colOff>47625</xdr:colOff>
          <xdr:row>63</xdr:row>
          <xdr:rowOff>9525</xdr:rowOff>
        </xdr:to>
        <xdr:sp macro="" textlink="">
          <xdr:nvSpPr>
            <xdr:cNvPr id="104472" name="Check Box 24" hidden="1">
              <a:extLst>
                <a:ext uri="{63B3BB69-23CF-44E3-9099-C40C66FF867C}">
                  <a14:compatExt spid="_x0000_s104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103</xdr:row>
      <xdr:rowOff>33750</xdr:rowOff>
    </xdr:from>
    <xdr:ext cx="252000" cy="252000"/>
    <xdr:sp macro="[0]!Court" textlink="">
      <xdr:nvSpPr>
        <xdr:cNvPr id="34" name="Down Arrow 44"/>
        <xdr:cNvSpPr>
          <a:spLocks noChangeArrowheads="1"/>
        </xdr:cNvSpPr>
      </xdr:nvSpPr>
      <xdr:spPr bwMode="auto">
        <a:xfrm flipV="1">
          <a:off x="9239250" y="19950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10</xdr:col>
      <xdr:colOff>76199</xdr:colOff>
      <xdr:row>71</xdr:row>
      <xdr:rowOff>0</xdr:rowOff>
    </xdr:from>
    <xdr:to>
      <xdr:col>19</xdr:col>
      <xdr:colOff>419099</xdr:colOff>
      <xdr:row>102</xdr:row>
      <xdr:rowOff>0</xdr:rowOff>
    </xdr:to>
    <xdr:graphicFrame macro="">
      <xdr:nvGraphicFramePr>
        <xdr:cNvPr id="3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76200</xdr:colOff>
      <xdr:row>102</xdr:row>
      <xdr:rowOff>0</xdr:rowOff>
    </xdr:to>
    <xdr:graphicFrame macro="">
      <xdr:nvGraphicFramePr>
        <xdr:cNvPr id="36" name="Chart 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66675</xdr:colOff>
      <xdr:row>62</xdr:row>
      <xdr:rowOff>76200</xdr:rowOff>
    </xdr:from>
    <xdr:to>
      <xdr:col>11</xdr:col>
      <xdr:colOff>438150</xdr:colOff>
      <xdr:row>62</xdr:row>
      <xdr:rowOff>76200</xdr:rowOff>
    </xdr:to>
    <xdr:sp macro="" textlink="">
      <xdr:nvSpPr>
        <xdr:cNvPr id="37" name="Line 283"/>
        <xdr:cNvSpPr>
          <a:spLocks noChangeShapeType="1"/>
        </xdr:cNvSpPr>
      </xdr:nvSpPr>
      <xdr:spPr bwMode="auto">
        <a:xfrm>
          <a:off x="5029200" y="11229975"/>
          <a:ext cx="3714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228600</xdr:colOff>
      <xdr:row>62</xdr:row>
      <xdr:rowOff>38100</xdr:rowOff>
    </xdr:from>
    <xdr:to>
      <xdr:col>15</xdr:col>
      <xdr:colOff>304800</xdr:colOff>
      <xdr:row>62</xdr:row>
      <xdr:rowOff>114300</xdr:rowOff>
    </xdr:to>
    <xdr:sp macro="" textlink="">
      <xdr:nvSpPr>
        <xdr:cNvPr id="38" name="Oval 2164"/>
        <xdr:cNvSpPr>
          <a:spLocks noChangeArrowheads="1"/>
        </xdr:cNvSpPr>
      </xdr:nvSpPr>
      <xdr:spPr bwMode="auto">
        <a:xfrm>
          <a:off x="7172325" y="11191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</xdr:spPr>
    </xdr:sp>
    <xdr:clientData/>
  </xdr:twoCellAnchor>
  <xdr:twoCellAnchor>
    <xdr:from>
      <xdr:col>16</xdr:col>
      <xdr:colOff>66675</xdr:colOff>
      <xdr:row>63</xdr:row>
      <xdr:rowOff>76199</xdr:rowOff>
    </xdr:from>
    <xdr:to>
      <xdr:col>17</xdr:col>
      <xdr:colOff>367425</xdr:colOff>
      <xdr:row>63</xdr:row>
      <xdr:rowOff>76199</xdr:rowOff>
    </xdr:to>
    <xdr:sp macro="" textlink="">
      <xdr:nvSpPr>
        <xdr:cNvPr id="39" name="Line 283"/>
        <xdr:cNvSpPr>
          <a:spLocks noChangeShapeType="1"/>
        </xdr:cNvSpPr>
      </xdr:nvSpPr>
      <xdr:spPr bwMode="auto">
        <a:xfrm>
          <a:off x="7486650" y="11410949"/>
          <a:ext cx="396000" cy="0"/>
        </a:xfrm>
        <a:prstGeom prst="line">
          <a:avLst/>
        </a:prstGeom>
        <a:noFill/>
        <a:ln w="15875">
          <a:solidFill>
            <a:schemeClr val="tx1">
              <a:lumMod val="75000"/>
              <a:lumOff val="2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35</xdr:row>
      <xdr:rowOff>33750</xdr:rowOff>
    </xdr:from>
    <xdr:to>
      <xdr:col>21</xdr:col>
      <xdr:colOff>299625</xdr:colOff>
      <xdr:row>36</xdr:row>
      <xdr:rowOff>95250</xdr:rowOff>
    </xdr:to>
    <xdr:sp macro="[0]!LAC" textlink="">
      <xdr:nvSpPr>
        <xdr:cNvPr id="2" name="Down Arrow 44"/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68</xdr:row>
      <xdr:rowOff>33750</xdr:rowOff>
    </xdr:from>
    <xdr:to>
      <xdr:col>21</xdr:col>
      <xdr:colOff>299625</xdr:colOff>
      <xdr:row>69</xdr:row>
      <xdr:rowOff>95250</xdr:rowOff>
    </xdr:to>
    <xdr:sp macro="[0]!LAC" textlink="">
      <xdr:nvSpPr>
        <xdr:cNvPr id="3" name="Down Arrow 2"/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</xdr:colOff>
      <xdr:row>38</xdr:row>
      <xdr:rowOff>0</xdr:rowOff>
    </xdr:from>
    <xdr:to>
      <xdr:col>20</xdr:col>
      <xdr:colOff>1</xdr:colOff>
      <xdr:row>62</xdr:row>
      <xdr:rowOff>1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38</xdr:row>
      <xdr:rowOff>1</xdr:rowOff>
    </xdr:from>
    <xdr:to>
      <xdr:col>11</xdr:col>
      <xdr:colOff>1</xdr:colOff>
      <xdr:row>67</xdr:row>
      <xdr:rowOff>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219075</xdr:colOff>
      <xdr:row>63</xdr:row>
      <xdr:rowOff>38100</xdr:rowOff>
    </xdr:from>
    <xdr:to>
      <xdr:col>11</xdr:col>
      <xdr:colOff>295275</xdr:colOff>
      <xdr:row>63</xdr:row>
      <xdr:rowOff>114300</xdr:rowOff>
    </xdr:to>
    <xdr:sp macro="" textlink="">
      <xdr:nvSpPr>
        <xdr:cNvPr id="7" name="Oval 2165"/>
        <xdr:cNvSpPr>
          <a:spLocks noChangeArrowheads="1"/>
        </xdr:cNvSpPr>
      </xdr:nvSpPr>
      <xdr:spPr bwMode="auto">
        <a:xfrm>
          <a:off x="5181600" y="11372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6FEB8D" mc:Ignorable="a14" a14:legacySpreadsheetColorIndex="11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466724</xdr:colOff>
      <xdr:row>0</xdr:row>
      <xdr:rowOff>85725</xdr:rowOff>
    </xdr:from>
    <xdr:to>
      <xdr:col>20</xdr:col>
      <xdr:colOff>77849</xdr:colOff>
      <xdr:row>2</xdr:row>
      <xdr:rowOff>142875</xdr:rowOff>
    </xdr:to>
    <xdr:sp macro="" textlink="">
      <xdr:nvSpPr>
        <xdr:cNvPr id="8" name="AutoShape 32"/>
        <xdr:cNvSpPr>
          <a:spLocks noChangeArrowheads="1"/>
        </xdr:cNvSpPr>
      </xdr:nvSpPr>
      <xdr:spPr bwMode="auto">
        <a:xfrm>
          <a:off x="6915149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11</xdr:col>
      <xdr:colOff>1</xdr:colOff>
      <xdr:row>64</xdr:row>
      <xdr:rowOff>0</xdr:rowOff>
    </xdr:from>
    <xdr:to>
      <xdr:col>20</xdr:col>
      <xdr:colOff>1</xdr:colOff>
      <xdr:row>67</xdr:row>
      <xdr:rowOff>0</xdr:rowOff>
    </xdr:to>
    <xdr:graphicFrame macro="">
      <xdr:nvGraphicFramePr>
        <xdr:cNvPr id="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38</xdr:row>
          <xdr:rowOff>66675</xdr:rowOff>
        </xdr:from>
        <xdr:to>
          <xdr:col>35</xdr:col>
          <xdr:colOff>57150</xdr:colOff>
          <xdr:row>40</xdr:row>
          <xdr:rowOff>9525</xdr:rowOff>
        </xdr:to>
        <xdr:sp macro="" textlink="">
          <xdr:nvSpPr>
            <xdr:cNvPr id="105473" name="Check Box 1" hidden="1">
              <a:extLst>
                <a:ext uri="{63B3BB69-23CF-44E3-9099-C40C66FF867C}">
                  <a14:compatExt spid="_x0000_s105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39</xdr:row>
          <xdr:rowOff>152400</xdr:rowOff>
        </xdr:from>
        <xdr:to>
          <xdr:col>35</xdr:col>
          <xdr:colOff>57150</xdr:colOff>
          <xdr:row>41</xdr:row>
          <xdr:rowOff>9525</xdr:rowOff>
        </xdr:to>
        <xdr:sp macro="" textlink="">
          <xdr:nvSpPr>
            <xdr:cNvPr id="105474" name="Check Box 2" hidden="1">
              <a:extLst>
                <a:ext uri="{63B3BB69-23CF-44E3-9099-C40C66FF867C}">
                  <a14:compatExt spid="_x0000_s105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40</xdr:row>
          <xdr:rowOff>152400</xdr:rowOff>
        </xdr:from>
        <xdr:to>
          <xdr:col>35</xdr:col>
          <xdr:colOff>57150</xdr:colOff>
          <xdr:row>42</xdr:row>
          <xdr:rowOff>9525</xdr:rowOff>
        </xdr:to>
        <xdr:sp macro="" textlink="">
          <xdr:nvSpPr>
            <xdr:cNvPr id="105475" name="Check Box 3" hidden="1">
              <a:extLst>
                <a:ext uri="{63B3BB69-23CF-44E3-9099-C40C66FF867C}">
                  <a14:compatExt spid="_x0000_s105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41</xdr:row>
          <xdr:rowOff>152400</xdr:rowOff>
        </xdr:from>
        <xdr:to>
          <xdr:col>35</xdr:col>
          <xdr:colOff>57150</xdr:colOff>
          <xdr:row>43</xdr:row>
          <xdr:rowOff>9525</xdr:rowOff>
        </xdr:to>
        <xdr:sp macro="" textlink="">
          <xdr:nvSpPr>
            <xdr:cNvPr id="105476" name="Check Box 4" hidden="1">
              <a:extLst>
                <a:ext uri="{63B3BB69-23CF-44E3-9099-C40C66FF867C}">
                  <a14:compatExt spid="_x0000_s105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42</xdr:row>
          <xdr:rowOff>152400</xdr:rowOff>
        </xdr:from>
        <xdr:to>
          <xdr:col>35</xdr:col>
          <xdr:colOff>57150</xdr:colOff>
          <xdr:row>44</xdr:row>
          <xdr:rowOff>9525</xdr:rowOff>
        </xdr:to>
        <xdr:sp macro="" textlink="">
          <xdr:nvSpPr>
            <xdr:cNvPr id="105477" name="Check Box 5" hidden="1">
              <a:extLst>
                <a:ext uri="{63B3BB69-23CF-44E3-9099-C40C66FF867C}">
                  <a14:compatExt spid="_x0000_s105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43</xdr:row>
          <xdr:rowOff>152400</xdr:rowOff>
        </xdr:from>
        <xdr:to>
          <xdr:col>35</xdr:col>
          <xdr:colOff>57150</xdr:colOff>
          <xdr:row>45</xdr:row>
          <xdr:rowOff>9525</xdr:rowOff>
        </xdr:to>
        <xdr:sp macro="" textlink="">
          <xdr:nvSpPr>
            <xdr:cNvPr id="105478" name="Check Box 6" hidden="1">
              <a:extLst>
                <a:ext uri="{63B3BB69-23CF-44E3-9099-C40C66FF867C}">
                  <a14:compatExt spid="_x0000_s105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44</xdr:row>
          <xdr:rowOff>152400</xdr:rowOff>
        </xdr:from>
        <xdr:to>
          <xdr:col>35</xdr:col>
          <xdr:colOff>57150</xdr:colOff>
          <xdr:row>46</xdr:row>
          <xdr:rowOff>9525</xdr:rowOff>
        </xdr:to>
        <xdr:sp macro="" textlink="">
          <xdr:nvSpPr>
            <xdr:cNvPr id="105479" name="Check Box 7" hidden="1">
              <a:extLst>
                <a:ext uri="{63B3BB69-23CF-44E3-9099-C40C66FF867C}">
                  <a14:compatExt spid="_x0000_s105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45</xdr:row>
          <xdr:rowOff>152400</xdr:rowOff>
        </xdr:from>
        <xdr:to>
          <xdr:col>35</xdr:col>
          <xdr:colOff>57150</xdr:colOff>
          <xdr:row>47</xdr:row>
          <xdr:rowOff>9525</xdr:rowOff>
        </xdr:to>
        <xdr:sp macro="" textlink="">
          <xdr:nvSpPr>
            <xdr:cNvPr id="105480" name="Check Box 8" hidden="1">
              <a:extLst>
                <a:ext uri="{63B3BB69-23CF-44E3-9099-C40C66FF867C}">
                  <a14:compatExt spid="_x0000_s105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46</xdr:row>
          <xdr:rowOff>152400</xdr:rowOff>
        </xdr:from>
        <xdr:to>
          <xdr:col>35</xdr:col>
          <xdr:colOff>57150</xdr:colOff>
          <xdr:row>48</xdr:row>
          <xdr:rowOff>9525</xdr:rowOff>
        </xdr:to>
        <xdr:sp macro="" textlink="">
          <xdr:nvSpPr>
            <xdr:cNvPr id="105481" name="Check Box 9" hidden="1">
              <a:extLst>
                <a:ext uri="{63B3BB69-23CF-44E3-9099-C40C66FF867C}">
                  <a14:compatExt spid="_x0000_s105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47</xdr:row>
          <xdr:rowOff>152400</xdr:rowOff>
        </xdr:from>
        <xdr:to>
          <xdr:col>35</xdr:col>
          <xdr:colOff>57150</xdr:colOff>
          <xdr:row>49</xdr:row>
          <xdr:rowOff>9525</xdr:rowOff>
        </xdr:to>
        <xdr:sp macro="" textlink="">
          <xdr:nvSpPr>
            <xdr:cNvPr id="105482" name="Check Box 10" hidden="1">
              <a:extLst>
                <a:ext uri="{63B3BB69-23CF-44E3-9099-C40C66FF867C}">
                  <a14:compatExt spid="_x0000_s105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48</xdr:row>
          <xdr:rowOff>152400</xdr:rowOff>
        </xdr:from>
        <xdr:to>
          <xdr:col>35</xdr:col>
          <xdr:colOff>57150</xdr:colOff>
          <xdr:row>50</xdr:row>
          <xdr:rowOff>9525</xdr:rowOff>
        </xdr:to>
        <xdr:sp macro="" textlink="">
          <xdr:nvSpPr>
            <xdr:cNvPr id="105483" name="Check Box 11" hidden="1">
              <a:extLst>
                <a:ext uri="{63B3BB69-23CF-44E3-9099-C40C66FF867C}">
                  <a14:compatExt spid="_x0000_s105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49</xdr:row>
          <xdr:rowOff>152400</xdr:rowOff>
        </xdr:from>
        <xdr:to>
          <xdr:col>35</xdr:col>
          <xdr:colOff>57150</xdr:colOff>
          <xdr:row>51</xdr:row>
          <xdr:rowOff>9525</xdr:rowOff>
        </xdr:to>
        <xdr:sp macro="" textlink="">
          <xdr:nvSpPr>
            <xdr:cNvPr id="105484" name="Check Box 12" hidden="1">
              <a:extLst>
                <a:ext uri="{63B3BB69-23CF-44E3-9099-C40C66FF867C}">
                  <a14:compatExt spid="_x0000_s105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50</xdr:row>
          <xdr:rowOff>152400</xdr:rowOff>
        </xdr:from>
        <xdr:to>
          <xdr:col>35</xdr:col>
          <xdr:colOff>57150</xdr:colOff>
          <xdr:row>52</xdr:row>
          <xdr:rowOff>9525</xdr:rowOff>
        </xdr:to>
        <xdr:sp macro="" textlink="">
          <xdr:nvSpPr>
            <xdr:cNvPr id="105485" name="Check Box 13" hidden="1">
              <a:extLst>
                <a:ext uri="{63B3BB69-23CF-44E3-9099-C40C66FF867C}">
                  <a14:compatExt spid="_x0000_s105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51</xdr:row>
          <xdr:rowOff>152400</xdr:rowOff>
        </xdr:from>
        <xdr:to>
          <xdr:col>35</xdr:col>
          <xdr:colOff>57150</xdr:colOff>
          <xdr:row>53</xdr:row>
          <xdr:rowOff>9525</xdr:rowOff>
        </xdr:to>
        <xdr:sp macro="" textlink="">
          <xdr:nvSpPr>
            <xdr:cNvPr id="105486" name="Check Box 14" hidden="1">
              <a:extLst>
                <a:ext uri="{63B3BB69-23CF-44E3-9099-C40C66FF867C}">
                  <a14:compatExt spid="_x0000_s105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52</xdr:row>
          <xdr:rowOff>152400</xdr:rowOff>
        </xdr:from>
        <xdr:to>
          <xdr:col>35</xdr:col>
          <xdr:colOff>57150</xdr:colOff>
          <xdr:row>54</xdr:row>
          <xdr:rowOff>9525</xdr:rowOff>
        </xdr:to>
        <xdr:sp macro="" textlink="">
          <xdr:nvSpPr>
            <xdr:cNvPr id="105487" name="Check Box 15" hidden="1">
              <a:extLst>
                <a:ext uri="{63B3BB69-23CF-44E3-9099-C40C66FF867C}">
                  <a14:compatExt spid="_x0000_s105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53</xdr:row>
          <xdr:rowOff>152400</xdr:rowOff>
        </xdr:from>
        <xdr:to>
          <xdr:col>35</xdr:col>
          <xdr:colOff>57150</xdr:colOff>
          <xdr:row>55</xdr:row>
          <xdr:rowOff>9525</xdr:rowOff>
        </xdr:to>
        <xdr:sp macro="" textlink="">
          <xdr:nvSpPr>
            <xdr:cNvPr id="105488" name="Check Box 16" hidden="1">
              <a:extLst>
                <a:ext uri="{63B3BB69-23CF-44E3-9099-C40C66FF867C}">
                  <a14:compatExt spid="_x0000_s105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56</xdr:row>
          <xdr:rowOff>152400</xdr:rowOff>
        </xdr:from>
        <xdr:to>
          <xdr:col>35</xdr:col>
          <xdr:colOff>57150</xdr:colOff>
          <xdr:row>58</xdr:row>
          <xdr:rowOff>9525</xdr:rowOff>
        </xdr:to>
        <xdr:sp macro="" textlink="">
          <xdr:nvSpPr>
            <xdr:cNvPr id="105489" name="Check Box 17" hidden="1">
              <a:extLst>
                <a:ext uri="{63B3BB69-23CF-44E3-9099-C40C66FF867C}">
                  <a14:compatExt spid="_x0000_s10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57</xdr:row>
          <xdr:rowOff>152400</xdr:rowOff>
        </xdr:from>
        <xdr:to>
          <xdr:col>35</xdr:col>
          <xdr:colOff>57150</xdr:colOff>
          <xdr:row>59</xdr:row>
          <xdr:rowOff>9525</xdr:rowOff>
        </xdr:to>
        <xdr:sp macro="" textlink="">
          <xdr:nvSpPr>
            <xdr:cNvPr id="105490" name="Check Box 18" hidden="1">
              <a:extLst>
                <a:ext uri="{63B3BB69-23CF-44E3-9099-C40C66FF867C}">
                  <a14:compatExt spid="_x0000_s105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58</xdr:row>
          <xdr:rowOff>152400</xdr:rowOff>
        </xdr:from>
        <xdr:to>
          <xdr:col>35</xdr:col>
          <xdr:colOff>57150</xdr:colOff>
          <xdr:row>60</xdr:row>
          <xdr:rowOff>9525</xdr:rowOff>
        </xdr:to>
        <xdr:sp macro="" textlink="">
          <xdr:nvSpPr>
            <xdr:cNvPr id="105491" name="Check Box 19" hidden="1">
              <a:extLst>
                <a:ext uri="{63B3BB69-23CF-44E3-9099-C40C66FF867C}">
                  <a14:compatExt spid="_x0000_s105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59</xdr:row>
          <xdr:rowOff>152400</xdr:rowOff>
        </xdr:from>
        <xdr:to>
          <xdr:col>35</xdr:col>
          <xdr:colOff>57150</xdr:colOff>
          <xdr:row>61</xdr:row>
          <xdr:rowOff>9525</xdr:rowOff>
        </xdr:to>
        <xdr:sp macro="" textlink="">
          <xdr:nvSpPr>
            <xdr:cNvPr id="105492" name="Check Box 20" hidden="1">
              <a:extLst>
                <a:ext uri="{63B3BB69-23CF-44E3-9099-C40C66FF867C}">
                  <a14:compatExt spid="_x0000_s105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60</xdr:row>
          <xdr:rowOff>152400</xdr:rowOff>
        </xdr:from>
        <xdr:to>
          <xdr:col>35</xdr:col>
          <xdr:colOff>57150</xdr:colOff>
          <xdr:row>62</xdr:row>
          <xdr:rowOff>9525</xdr:rowOff>
        </xdr:to>
        <xdr:sp macro="" textlink="">
          <xdr:nvSpPr>
            <xdr:cNvPr id="105493" name="Check Box 21" hidden="1">
              <a:extLst>
                <a:ext uri="{63B3BB69-23CF-44E3-9099-C40C66FF867C}">
                  <a14:compatExt spid="_x0000_s105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54</xdr:row>
          <xdr:rowOff>152400</xdr:rowOff>
        </xdr:from>
        <xdr:to>
          <xdr:col>35</xdr:col>
          <xdr:colOff>57150</xdr:colOff>
          <xdr:row>56</xdr:row>
          <xdr:rowOff>9525</xdr:rowOff>
        </xdr:to>
        <xdr:sp macro="" textlink="">
          <xdr:nvSpPr>
            <xdr:cNvPr id="105494" name="Check Box 22" hidden="1">
              <a:extLst>
                <a:ext uri="{63B3BB69-23CF-44E3-9099-C40C66FF867C}">
                  <a14:compatExt spid="_x0000_s105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55</xdr:row>
          <xdr:rowOff>152400</xdr:rowOff>
        </xdr:from>
        <xdr:to>
          <xdr:col>35</xdr:col>
          <xdr:colOff>57150</xdr:colOff>
          <xdr:row>57</xdr:row>
          <xdr:rowOff>9525</xdr:rowOff>
        </xdr:to>
        <xdr:sp macro="" textlink="">
          <xdr:nvSpPr>
            <xdr:cNvPr id="105495" name="Check Box 23" hidden="1">
              <a:extLst>
                <a:ext uri="{63B3BB69-23CF-44E3-9099-C40C66FF867C}">
                  <a14:compatExt spid="_x0000_s105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76200</xdr:colOff>
          <xdr:row>61</xdr:row>
          <xdr:rowOff>152400</xdr:rowOff>
        </xdr:from>
        <xdr:to>
          <xdr:col>35</xdr:col>
          <xdr:colOff>57150</xdr:colOff>
          <xdr:row>63</xdr:row>
          <xdr:rowOff>9525</xdr:rowOff>
        </xdr:to>
        <xdr:sp macro="" textlink="">
          <xdr:nvSpPr>
            <xdr:cNvPr id="105496" name="Check Box 24" hidden="1">
              <a:extLst>
                <a:ext uri="{63B3BB69-23CF-44E3-9099-C40C66FF867C}">
                  <a14:compatExt spid="_x0000_s105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103</xdr:row>
      <xdr:rowOff>33750</xdr:rowOff>
    </xdr:from>
    <xdr:ext cx="252000" cy="252000"/>
    <xdr:sp macro="[0]!LAC" textlink="">
      <xdr:nvSpPr>
        <xdr:cNvPr id="37" name="Down Arrow 44"/>
        <xdr:cNvSpPr>
          <a:spLocks noChangeArrowheads="1"/>
        </xdr:cNvSpPr>
      </xdr:nvSpPr>
      <xdr:spPr bwMode="auto">
        <a:xfrm flipV="1">
          <a:off x="9239250" y="19950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10</xdr:col>
      <xdr:colOff>76199</xdr:colOff>
      <xdr:row>71</xdr:row>
      <xdr:rowOff>0</xdr:rowOff>
    </xdr:from>
    <xdr:to>
      <xdr:col>19</xdr:col>
      <xdr:colOff>419099</xdr:colOff>
      <xdr:row>102</xdr:row>
      <xdr:rowOff>0</xdr:rowOff>
    </xdr:to>
    <xdr:graphicFrame macro="">
      <xdr:nvGraphicFramePr>
        <xdr:cNvPr id="38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76200</xdr:colOff>
      <xdr:row>102</xdr:row>
      <xdr:rowOff>0</xdr:rowOff>
    </xdr:to>
    <xdr:graphicFrame macro="">
      <xdr:nvGraphicFramePr>
        <xdr:cNvPr id="39" name="Chart 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66675</xdr:colOff>
      <xdr:row>62</xdr:row>
      <xdr:rowOff>76200</xdr:rowOff>
    </xdr:from>
    <xdr:to>
      <xdr:col>11</xdr:col>
      <xdr:colOff>438150</xdr:colOff>
      <xdr:row>62</xdr:row>
      <xdr:rowOff>76200</xdr:rowOff>
    </xdr:to>
    <xdr:sp macro="" textlink="">
      <xdr:nvSpPr>
        <xdr:cNvPr id="40" name="Line 283"/>
        <xdr:cNvSpPr>
          <a:spLocks noChangeShapeType="1"/>
        </xdr:cNvSpPr>
      </xdr:nvSpPr>
      <xdr:spPr bwMode="auto">
        <a:xfrm>
          <a:off x="5029200" y="11229975"/>
          <a:ext cx="3714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200025</xdr:colOff>
      <xdr:row>62</xdr:row>
      <xdr:rowOff>47625</xdr:rowOff>
    </xdr:from>
    <xdr:to>
      <xdr:col>15</xdr:col>
      <xdr:colOff>276225</xdr:colOff>
      <xdr:row>62</xdr:row>
      <xdr:rowOff>123825</xdr:rowOff>
    </xdr:to>
    <xdr:sp macro="" textlink="">
      <xdr:nvSpPr>
        <xdr:cNvPr id="41" name="Oval 2164"/>
        <xdr:cNvSpPr>
          <a:spLocks noChangeArrowheads="1"/>
        </xdr:cNvSpPr>
      </xdr:nvSpPr>
      <xdr:spPr bwMode="auto">
        <a:xfrm>
          <a:off x="7143750" y="1120140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</xdr:spPr>
    </xdr:sp>
    <xdr:clientData/>
  </xdr:twoCellAnchor>
  <xdr:oneCellAnchor>
    <xdr:from>
      <xdr:col>21</xdr:col>
      <xdr:colOff>47625</xdr:colOff>
      <xdr:row>138</xdr:row>
      <xdr:rowOff>33750</xdr:rowOff>
    </xdr:from>
    <xdr:ext cx="252000" cy="252000"/>
    <xdr:sp macro="[0]!LAC" textlink="">
      <xdr:nvSpPr>
        <xdr:cNvPr id="58" name="Down Arrow 57"/>
        <xdr:cNvSpPr>
          <a:spLocks noChangeArrowheads="1"/>
        </xdr:cNvSpPr>
      </xdr:nvSpPr>
      <xdr:spPr bwMode="auto">
        <a:xfrm flipV="1">
          <a:off x="9239250" y="401816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134</xdr:row>
      <xdr:rowOff>0</xdr:rowOff>
    </xdr:from>
    <xdr:to>
      <xdr:col>8</xdr:col>
      <xdr:colOff>0</xdr:colOff>
      <xdr:row>137</xdr:row>
      <xdr:rowOff>0</xdr:rowOff>
    </xdr:to>
    <xdr:graphicFrame macro="">
      <xdr:nvGraphicFramePr>
        <xdr:cNvPr id="5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514349</xdr:colOff>
      <xdr:row>106</xdr:row>
      <xdr:rowOff>95250</xdr:rowOff>
    </xdr:from>
    <xdr:to>
      <xdr:col>19</xdr:col>
      <xdr:colOff>514349</xdr:colOff>
      <xdr:row>136</xdr:row>
      <xdr:rowOff>533399</xdr:rowOff>
    </xdr:to>
    <xdr:graphicFrame macro="">
      <xdr:nvGraphicFramePr>
        <xdr:cNvPr id="6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66675</xdr:colOff>
      <xdr:row>63</xdr:row>
      <xdr:rowOff>76199</xdr:rowOff>
    </xdr:from>
    <xdr:to>
      <xdr:col>17</xdr:col>
      <xdr:colOff>367425</xdr:colOff>
      <xdr:row>63</xdr:row>
      <xdr:rowOff>76199</xdr:rowOff>
    </xdr:to>
    <xdr:sp macro="" textlink="">
      <xdr:nvSpPr>
        <xdr:cNvPr id="64" name="Line 283"/>
        <xdr:cNvSpPr>
          <a:spLocks noChangeShapeType="1"/>
        </xdr:cNvSpPr>
      </xdr:nvSpPr>
      <xdr:spPr bwMode="auto">
        <a:xfrm>
          <a:off x="7486650" y="11410949"/>
          <a:ext cx="396000" cy="0"/>
        </a:xfrm>
        <a:prstGeom prst="line">
          <a:avLst/>
        </a:prstGeom>
        <a:noFill/>
        <a:ln w="15875">
          <a:solidFill>
            <a:schemeClr val="tx1">
              <a:lumMod val="75000"/>
              <a:lumOff val="2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34</xdr:row>
      <xdr:rowOff>33750</xdr:rowOff>
    </xdr:from>
    <xdr:to>
      <xdr:col>21</xdr:col>
      <xdr:colOff>299625</xdr:colOff>
      <xdr:row>35</xdr:row>
      <xdr:rowOff>95250</xdr:rowOff>
    </xdr:to>
    <xdr:sp macro="[0]!Adoption" textlink="">
      <xdr:nvSpPr>
        <xdr:cNvPr id="2" name="Down Arrow 44"/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14</xdr:col>
      <xdr:colOff>476248</xdr:colOff>
      <xdr:row>0</xdr:row>
      <xdr:rowOff>85725</xdr:rowOff>
    </xdr:from>
    <xdr:to>
      <xdr:col>20</xdr:col>
      <xdr:colOff>77848</xdr:colOff>
      <xdr:row>2</xdr:row>
      <xdr:rowOff>142875</xdr:rowOff>
    </xdr:to>
    <xdr:sp macro="" textlink="">
      <xdr:nvSpPr>
        <xdr:cNvPr id="8" name="AutoShape 32"/>
        <xdr:cNvSpPr>
          <a:spLocks noChangeArrowheads="1"/>
        </xdr:cNvSpPr>
      </xdr:nvSpPr>
      <xdr:spPr bwMode="auto">
        <a:xfrm>
          <a:off x="6924673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</xdr:row>
          <xdr:rowOff>142875</xdr:rowOff>
        </xdr:from>
        <xdr:to>
          <xdr:col>40</xdr:col>
          <xdr:colOff>47625</xdr:colOff>
          <xdr:row>8</xdr:row>
          <xdr:rowOff>19050</xdr:rowOff>
        </xdr:to>
        <xdr:sp macro="" textlink="">
          <xdr:nvSpPr>
            <xdr:cNvPr id="108545" name="Check Box 1" hidden="1">
              <a:extLst>
                <a:ext uri="{63B3BB69-23CF-44E3-9099-C40C66FF867C}">
                  <a14:compatExt spid="_x0000_s108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7</xdr:row>
          <xdr:rowOff>161925</xdr:rowOff>
        </xdr:from>
        <xdr:to>
          <xdr:col>40</xdr:col>
          <xdr:colOff>47625</xdr:colOff>
          <xdr:row>9</xdr:row>
          <xdr:rowOff>19050</xdr:rowOff>
        </xdr:to>
        <xdr:sp macro="" textlink="">
          <xdr:nvSpPr>
            <xdr:cNvPr id="108546" name="Check Box 2" hidden="1">
              <a:extLst>
                <a:ext uri="{63B3BB69-23CF-44E3-9099-C40C66FF867C}">
                  <a14:compatExt spid="_x0000_s108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8</xdr:row>
          <xdr:rowOff>161925</xdr:rowOff>
        </xdr:from>
        <xdr:to>
          <xdr:col>40</xdr:col>
          <xdr:colOff>47625</xdr:colOff>
          <xdr:row>10</xdr:row>
          <xdr:rowOff>19050</xdr:rowOff>
        </xdr:to>
        <xdr:sp macro="" textlink="">
          <xdr:nvSpPr>
            <xdr:cNvPr id="108547" name="Check Box 3" hidden="1">
              <a:extLst>
                <a:ext uri="{63B3BB69-23CF-44E3-9099-C40C66FF867C}">
                  <a14:compatExt spid="_x0000_s108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9</xdr:row>
          <xdr:rowOff>161925</xdr:rowOff>
        </xdr:from>
        <xdr:to>
          <xdr:col>40</xdr:col>
          <xdr:colOff>47625</xdr:colOff>
          <xdr:row>11</xdr:row>
          <xdr:rowOff>19050</xdr:rowOff>
        </xdr:to>
        <xdr:sp macro="" textlink="">
          <xdr:nvSpPr>
            <xdr:cNvPr id="108548" name="Check Box 4" hidden="1">
              <a:extLst>
                <a:ext uri="{63B3BB69-23CF-44E3-9099-C40C66FF867C}">
                  <a14:compatExt spid="_x0000_s108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10</xdr:row>
          <xdr:rowOff>161925</xdr:rowOff>
        </xdr:from>
        <xdr:to>
          <xdr:col>40</xdr:col>
          <xdr:colOff>47625</xdr:colOff>
          <xdr:row>12</xdr:row>
          <xdr:rowOff>19050</xdr:rowOff>
        </xdr:to>
        <xdr:sp macro="" textlink="">
          <xdr:nvSpPr>
            <xdr:cNvPr id="108549" name="Check Box 5" hidden="1">
              <a:extLst>
                <a:ext uri="{63B3BB69-23CF-44E3-9099-C40C66FF867C}">
                  <a14:compatExt spid="_x0000_s108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11</xdr:row>
          <xdr:rowOff>161925</xdr:rowOff>
        </xdr:from>
        <xdr:to>
          <xdr:col>40</xdr:col>
          <xdr:colOff>47625</xdr:colOff>
          <xdr:row>13</xdr:row>
          <xdr:rowOff>19050</xdr:rowOff>
        </xdr:to>
        <xdr:sp macro="" textlink="">
          <xdr:nvSpPr>
            <xdr:cNvPr id="108550" name="Check Box 6" hidden="1">
              <a:extLst>
                <a:ext uri="{63B3BB69-23CF-44E3-9099-C40C66FF867C}">
                  <a14:compatExt spid="_x0000_s108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12</xdr:row>
          <xdr:rowOff>161925</xdr:rowOff>
        </xdr:from>
        <xdr:to>
          <xdr:col>40</xdr:col>
          <xdr:colOff>47625</xdr:colOff>
          <xdr:row>14</xdr:row>
          <xdr:rowOff>19050</xdr:rowOff>
        </xdr:to>
        <xdr:sp macro="" textlink="">
          <xdr:nvSpPr>
            <xdr:cNvPr id="108551" name="Check Box 7" hidden="1">
              <a:extLst>
                <a:ext uri="{63B3BB69-23CF-44E3-9099-C40C66FF867C}">
                  <a14:compatExt spid="_x0000_s108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13</xdr:row>
          <xdr:rowOff>161925</xdr:rowOff>
        </xdr:from>
        <xdr:to>
          <xdr:col>40</xdr:col>
          <xdr:colOff>47625</xdr:colOff>
          <xdr:row>15</xdr:row>
          <xdr:rowOff>19050</xdr:rowOff>
        </xdr:to>
        <xdr:sp macro="" textlink="">
          <xdr:nvSpPr>
            <xdr:cNvPr id="108552" name="Check Box 8" hidden="1">
              <a:extLst>
                <a:ext uri="{63B3BB69-23CF-44E3-9099-C40C66FF867C}">
                  <a14:compatExt spid="_x0000_s108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14</xdr:row>
          <xdr:rowOff>161925</xdr:rowOff>
        </xdr:from>
        <xdr:to>
          <xdr:col>40</xdr:col>
          <xdr:colOff>47625</xdr:colOff>
          <xdr:row>16</xdr:row>
          <xdr:rowOff>19050</xdr:rowOff>
        </xdr:to>
        <xdr:sp macro="" textlink="">
          <xdr:nvSpPr>
            <xdr:cNvPr id="108553" name="Check Box 9" hidden="1">
              <a:extLst>
                <a:ext uri="{63B3BB69-23CF-44E3-9099-C40C66FF867C}">
                  <a14:compatExt spid="_x0000_s108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15</xdr:row>
          <xdr:rowOff>161925</xdr:rowOff>
        </xdr:from>
        <xdr:to>
          <xdr:col>40</xdr:col>
          <xdr:colOff>47625</xdr:colOff>
          <xdr:row>17</xdr:row>
          <xdr:rowOff>19050</xdr:rowOff>
        </xdr:to>
        <xdr:sp macro="" textlink="">
          <xdr:nvSpPr>
            <xdr:cNvPr id="108554" name="Check Box 10" hidden="1">
              <a:extLst>
                <a:ext uri="{63B3BB69-23CF-44E3-9099-C40C66FF867C}">
                  <a14:compatExt spid="_x0000_s108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16</xdr:row>
          <xdr:rowOff>161925</xdr:rowOff>
        </xdr:from>
        <xdr:to>
          <xdr:col>40</xdr:col>
          <xdr:colOff>47625</xdr:colOff>
          <xdr:row>18</xdr:row>
          <xdr:rowOff>19050</xdr:rowOff>
        </xdr:to>
        <xdr:sp macro="" textlink="">
          <xdr:nvSpPr>
            <xdr:cNvPr id="108555" name="Check Box 11" hidden="1">
              <a:extLst>
                <a:ext uri="{63B3BB69-23CF-44E3-9099-C40C66FF867C}">
                  <a14:compatExt spid="_x0000_s108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17</xdr:row>
          <xdr:rowOff>161925</xdr:rowOff>
        </xdr:from>
        <xdr:to>
          <xdr:col>40</xdr:col>
          <xdr:colOff>47625</xdr:colOff>
          <xdr:row>19</xdr:row>
          <xdr:rowOff>19050</xdr:rowOff>
        </xdr:to>
        <xdr:sp macro="" textlink="">
          <xdr:nvSpPr>
            <xdr:cNvPr id="108556" name="Check Box 12" hidden="1">
              <a:extLst>
                <a:ext uri="{63B3BB69-23CF-44E3-9099-C40C66FF867C}">
                  <a14:compatExt spid="_x0000_s108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18</xdr:row>
          <xdr:rowOff>161925</xdr:rowOff>
        </xdr:from>
        <xdr:to>
          <xdr:col>40</xdr:col>
          <xdr:colOff>47625</xdr:colOff>
          <xdr:row>20</xdr:row>
          <xdr:rowOff>19050</xdr:rowOff>
        </xdr:to>
        <xdr:sp macro="" textlink="">
          <xdr:nvSpPr>
            <xdr:cNvPr id="108557" name="Check Box 13" hidden="1">
              <a:extLst>
                <a:ext uri="{63B3BB69-23CF-44E3-9099-C40C66FF867C}">
                  <a14:compatExt spid="_x0000_s108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19</xdr:row>
          <xdr:rowOff>161925</xdr:rowOff>
        </xdr:from>
        <xdr:to>
          <xdr:col>40</xdr:col>
          <xdr:colOff>47625</xdr:colOff>
          <xdr:row>21</xdr:row>
          <xdr:rowOff>19050</xdr:rowOff>
        </xdr:to>
        <xdr:sp macro="" textlink="">
          <xdr:nvSpPr>
            <xdr:cNvPr id="108558" name="Check Box 14" hidden="1">
              <a:extLst>
                <a:ext uri="{63B3BB69-23CF-44E3-9099-C40C66FF867C}">
                  <a14:compatExt spid="_x0000_s108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20</xdr:row>
          <xdr:rowOff>161925</xdr:rowOff>
        </xdr:from>
        <xdr:to>
          <xdr:col>40</xdr:col>
          <xdr:colOff>47625</xdr:colOff>
          <xdr:row>22</xdr:row>
          <xdr:rowOff>19050</xdr:rowOff>
        </xdr:to>
        <xdr:sp macro="" textlink="">
          <xdr:nvSpPr>
            <xdr:cNvPr id="108559" name="Check Box 15" hidden="1">
              <a:extLst>
                <a:ext uri="{63B3BB69-23CF-44E3-9099-C40C66FF867C}">
                  <a14:compatExt spid="_x0000_s108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21</xdr:row>
          <xdr:rowOff>161925</xdr:rowOff>
        </xdr:from>
        <xdr:to>
          <xdr:col>40</xdr:col>
          <xdr:colOff>47625</xdr:colOff>
          <xdr:row>23</xdr:row>
          <xdr:rowOff>19050</xdr:rowOff>
        </xdr:to>
        <xdr:sp macro="" textlink="">
          <xdr:nvSpPr>
            <xdr:cNvPr id="108560" name="Check Box 16" hidden="1">
              <a:extLst>
                <a:ext uri="{63B3BB69-23CF-44E3-9099-C40C66FF867C}">
                  <a14:compatExt spid="_x0000_s108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24</xdr:row>
          <xdr:rowOff>161925</xdr:rowOff>
        </xdr:from>
        <xdr:to>
          <xdr:col>40</xdr:col>
          <xdr:colOff>47625</xdr:colOff>
          <xdr:row>26</xdr:row>
          <xdr:rowOff>19050</xdr:rowOff>
        </xdr:to>
        <xdr:sp macro="" textlink="">
          <xdr:nvSpPr>
            <xdr:cNvPr id="108561" name="Check Box 17" hidden="1">
              <a:extLst>
                <a:ext uri="{63B3BB69-23CF-44E3-9099-C40C66FF867C}">
                  <a14:compatExt spid="_x0000_s108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25</xdr:row>
          <xdr:rowOff>161925</xdr:rowOff>
        </xdr:from>
        <xdr:to>
          <xdr:col>40</xdr:col>
          <xdr:colOff>47625</xdr:colOff>
          <xdr:row>27</xdr:row>
          <xdr:rowOff>19050</xdr:rowOff>
        </xdr:to>
        <xdr:sp macro="" textlink="">
          <xdr:nvSpPr>
            <xdr:cNvPr id="108562" name="Check Box 18" hidden="1">
              <a:extLst>
                <a:ext uri="{63B3BB69-23CF-44E3-9099-C40C66FF867C}">
                  <a14:compatExt spid="_x0000_s108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26</xdr:row>
          <xdr:rowOff>161925</xdr:rowOff>
        </xdr:from>
        <xdr:to>
          <xdr:col>40</xdr:col>
          <xdr:colOff>47625</xdr:colOff>
          <xdr:row>28</xdr:row>
          <xdr:rowOff>19050</xdr:rowOff>
        </xdr:to>
        <xdr:sp macro="" textlink="">
          <xdr:nvSpPr>
            <xdr:cNvPr id="108563" name="Check Box 19" hidden="1">
              <a:extLst>
                <a:ext uri="{63B3BB69-23CF-44E3-9099-C40C66FF867C}">
                  <a14:compatExt spid="_x0000_s108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27</xdr:row>
          <xdr:rowOff>161925</xdr:rowOff>
        </xdr:from>
        <xdr:to>
          <xdr:col>40</xdr:col>
          <xdr:colOff>47625</xdr:colOff>
          <xdr:row>29</xdr:row>
          <xdr:rowOff>19050</xdr:rowOff>
        </xdr:to>
        <xdr:sp macro="" textlink="">
          <xdr:nvSpPr>
            <xdr:cNvPr id="108564" name="Check Box 20" hidden="1">
              <a:extLst>
                <a:ext uri="{63B3BB69-23CF-44E3-9099-C40C66FF867C}">
                  <a14:compatExt spid="_x0000_s108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28</xdr:row>
          <xdr:rowOff>161925</xdr:rowOff>
        </xdr:from>
        <xdr:to>
          <xdr:col>40</xdr:col>
          <xdr:colOff>47625</xdr:colOff>
          <xdr:row>30</xdr:row>
          <xdr:rowOff>19050</xdr:rowOff>
        </xdr:to>
        <xdr:sp macro="" textlink="">
          <xdr:nvSpPr>
            <xdr:cNvPr id="108565" name="Check Box 21" hidden="1">
              <a:extLst>
                <a:ext uri="{63B3BB69-23CF-44E3-9099-C40C66FF867C}">
                  <a14:compatExt spid="_x0000_s108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22</xdr:row>
          <xdr:rowOff>161925</xdr:rowOff>
        </xdr:from>
        <xdr:to>
          <xdr:col>40</xdr:col>
          <xdr:colOff>47625</xdr:colOff>
          <xdr:row>24</xdr:row>
          <xdr:rowOff>19050</xdr:rowOff>
        </xdr:to>
        <xdr:sp macro="" textlink="">
          <xdr:nvSpPr>
            <xdr:cNvPr id="108566" name="Check Box 22" hidden="1">
              <a:extLst>
                <a:ext uri="{63B3BB69-23CF-44E3-9099-C40C66FF867C}">
                  <a14:compatExt spid="_x0000_s108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23</xdr:row>
          <xdr:rowOff>161925</xdr:rowOff>
        </xdr:from>
        <xdr:to>
          <xdr:col>40</xdr:col>
          <xdr:colOff>47625</xdr:colOff>
          <xdr:row>25</xdr:row>
          <xdr:rowOff>19050</xdr:rowOff>
        </xdr:to>
        <xdr:sp macro="" textlink="">
          <xdr:nvSpPr>
            <xdr:cNvPr id="108567" name="Check Box 23" hidden="1">
              <a:extLst>
                <a:ext uri="{63B3BB69-23CF-44E3-9099-C40C66FF867C}">
                  <a14:compatExt spid="_x0000_s108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0</xdr:rowOff>
    </xdr:from>
    <xdr:to>
      <xdr:col>20</xdr:col>
      <xdr:colOff>0</xdr:colOff>
      <xdr:row>33</xdr:row>
      <xdr:rowOff>0</xdr:rowOff>
    </xdr:to>
    <xdr:graphicFrame macro="">
      <xdr:nvGraphicFramePr>
        <xdr:cNvPr id="3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29</xdr:row>
          <xdr:rowOff>161925</xdr:rowOff>
        </xdr:from>
        <xdr:to>
          <xdr:col>40</xdr:col>
          <xdr:colOff>47625</xdr:colOff>
          <xdr:row>31</xdr:row>
          <xdr:rowOff>19050</xdr:rowOff>
        </xdr:to>
        <xdr:sp macro="" textlink="">
          <xdr:nvSpPr>
            <xdr:cNvPr id="108568" name="Check Box 24" hidden="1">
              <a:extLst>
                <a:ext uri="{63B3BB69-23CF-44E3-9099-C40C66FF867C}">
                  <a14:compatExt spid="_x0000_s108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17</xdr:row>
      <xdr:rowOff>95250</xdr:rowOff>
    </xdr:from>
    <xdr:to>
      <xdr:col>6</xdr:col>
      <xdr:colOff>333375</xdr:colOff>
      <xdr:row>19</xdr:row>
      <xdr:rowOff>57150</xdr:rowOff>
    </xdr:to>
    <xdr:sp macro="[0]!IDACI" textlink="">
      <xdr:nvSpPr>
        <xdr:cNvPr id="840782" name="Right Arrow 50"/>
        <xdr:cNvSpPr>
          <a:spLocks noChangeArrowheads="1"/>
        </xdr:cNvSpPr>
      </xdr:nvSpPr>
      <xdr:spPr bwMode="auto">
        <a:xfrm>
          <a:off x="8610600" y="29051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14</xdr:row>
      <xdr:rowOff>95250</xdr:rowOff>
    </xdr:from>
    <xdr:to>
      <xdr:col>6</xdr:col>
      <xdr:colOff>333375</xdr:colOff>
      <xdr:row>16</xdr:row>
      <xdr:rowOff>57150</xdr:rowOff>
    </xdr:to>
    <xdr:sp macro="[0]!Coverage" textlink="">
      <xdr:nvSpPr>
        <xdr:cNvPr id="840784" name="Right Arrow 50"/>
        <xdr:cNvSpPr>
          <a:spLocks noChangeArrowheads="1"/>
        </xdr:cNvSpPr>
      </xdr:nvSpPr>
      <xdr:spPr bwMode="auto">
        <a:xfrm>
          <a:off x="8610600" y="24765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20</xdr:row>
      <xdr:rowOff>95250</xdr:rowOff>
    </xdr:from>
    <xdr:to>
      <xdr:col>6</xdr:col>
      <xdr:colOff>333375</xdr:colOff>
      <xdr:row>22</xdr:row>
      <xdr:rowOff>57150</xdr:rowOff>
    </xdr:to>
    <xdr:sp macro="[0]!Population" textlink="">
      <xdr:nvSpPr>
        <xdr:cNvPr id="840785" name="Right Arrow 50"/>
        <xdr:cNvSpPr>
          <a:spLocks noChangeArrowheads="1"/>
        </xdr:cNvSpPr>
      </xdr:nvSpPr>
      <xdr:spPr bwMode="auto">
        <a:xfrm>
          <a:off x="8601075" y="34099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27</xdr:row>
      <xdr:rowOff>95250</xdr:rowOff>
    </xdr:from>
    <xdr:to>
      <xdr:col>6</xdr:col>
      <xdr:colOff>333375</xdr:colOff>
      <xdr:row>29</xdr:row>
      <xdr:rowOff>57150</xdr:rowOff>
    </xdr:to>
    <xdr:sp macro="[0]!Referral_Source" textlink="">
      <xdr:nvSpPr>
        <xdr:cNvPr id="840787" name="Right Arrow 50"/>
        <xdr:cNvSpPr>
          <a:spLocks noChangeArrowheads="1"/>
        </xdr:cNvSpPr>
      </xdr:nvSpPr>
      <xdr:spPr bwMode="auto">
        <a:xfrm>
          <a:off x="8610600" y="49053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333375</xdr:colOff>
      <xdr:row>26</xdr:row>
      <xdr:rowOff>10275</xdr:rowOff>
    </xdr:to>
    <xdr:sp macro="[0]!Referrals" textlink="">
      <xdr:nvSpPr>
        <xdr:cNvPr id="840788" name="Right Arrow 50"/>
        <xdr:cNvSpPr>
          <a:spLocks noChangeArrowheads="1"/>
        </xdr:cNvSpPr>
      </xdr:nvSpPr>
      <xdr:spPr bwMode="auto">
        <a:xfrm>
          <a:off x="8601075" y="3933825"/>
          <a:ext cx="276225" cy="24840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31</xdr:row>
      <xdr:rowOff>95250</xdr:rowOff>
    </xdr:from>
    <xdr:to>
      <xdr:col>6</xdr:col>
      <xdr:colOff>333375</xdr:colOff>
      <xdr:row>33</xdr:row>
      <xdr:rowOff>57150</xdr:rowOff>
    </xdr:to>
    <xdr:sp macro="[0]!Re_referrals" textlink="">
      <xdr:nvSpPr>
        <xdr:cNvPr id="840789" name="Right Arrow 50"/>
        <xdr:cNvSpPr>
          <a:spLocks noChangeArrowheads="1"/>
        </xdr:cNvSpPr>
      </xdr:nvSpPr>
      <xdr:spPr bwMode="auto">
        <a:xfrm>
          <a:off x="8601075" y="55530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48</xdr:row>
      <xdr:rowOff>28575</xdr:rowOff>
    </xdr:from>
    <xdr:to>
      <xdr:col>6</xdr:col>
      <xdr:colOff>333375</xdr:colOff>
      <xdr:row>49</xdr:row>
      <xdr:rowOff>133350</xdr:rowOff>
    </xdr:to>
    <xdr:sp macro="[0]!Assessments" textlink="">
      <xdr:nvSpPr>
        <xdr:cNvPr id="840790" name="Right Arrow 50"/>
        <xdr:cNvSpPr>
          <a:spLocks noChangeArrowheads="1"/>
        </xdr:cNvSpPr>
      </xdr:nvSpPr>
      <xdr:spPr bwMode="auto">
        <a:xfrm>
          <a:off x="8601075" y="76104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53</xdr:row>
      <xdr:rowOff>19050</xdr:rowOff>
    </xdr:from>
    <xdr:to>
      <xdr:col>6</xdr:col>
      <xdr:colOff>333375</xdr:colOff>
      <xdr:row>54</xdr:row>
      <xdr:rowOff>123825</xdr:rowOff>
    </xdr:to>
    <xdr:sp macro="[0]!CiN" textlink="">
      <xdr:nvSpPr>
        <xdr:cNvPr id="840791" name="Right Arrow 50"/>
        <xdr:cNvSpPr>
          <a:spLocks noChangeArrowheads="1"/>
        </xdr:cNvSpPr>
      </xdr:nvSpPr>
      <xdr:spPr bwMode="auto">
        <a:xfrm>
          <a:off x="8601075" y="84677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57</xdr:row>
      <xdr:rowOff>28575</xdr:rowOff>
    </xdr:from>
    <xdr:to>
      <xdr:col>6</xdr:col>
      <xdr:colOff>333375</xdr:colOff>
      <xdr:row>58</xdr:row>
      <xdr:rowOff>133350</xdr:rowOff>
    </xdr:to>
    <xdr:sp macro="[0]!Sec_47" textlink="">
      <xdr:nvSpPr>
        <xdr:cNvPr id="840792" name="Right Arrow 50"/>
        <xdr:cNvSpPr>
          <a:spLocks noChangeArrowheads="1"/>
        </xdr:cNvSpPr>
      </xdr:nvSpPr>
      <xdr:spPr bwMode="auto">
        <a:xfrm>
          <a:off x="8601075" y="88963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62</xdr:row>
      <xdr:rowOff>19050</xdr:rowOff>
    </xdr:from>
    <xdr:to>
      <xdr:col>6</xdr:col>
      <xdr:colOff>333375</xdr:colOff>
      <xdr:row>63</xdr:row>
      <xdr:rowOff>124575</xdr:rowOff>
    </xdr:to>
    <xdr:sp macro="[0]!ICPC" textlink="">
      <xdr:nvSpPr>
        <xdr:cNvPr id="840793" name="Right Arrow 50"/>
        <xdr:cNvSpPr>
          <a:spLocks noChangeArrowheads="1"/>
        </xdr:cNvSpPr>
      </xdr:nvSpPr>
      <xdr:spPr bwMode="auto">
        <a:xfrm>
          <a:off x="8601075" y="9896475"/>
          <a:ext cx="276225" cy="24840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68</xdr:row>
      <xdr:rowOff>104775</xdr:rowOff>
    </xdr:from>
    <xdr:to>
      <xdr:col>6</xdr:col>
      <xdr:colOff>333375</xdr:colOff>
      <xdr:row>70</xdr:row>
      <xdr:rowOff>66675</xdr:rowOff>
    </xdr:to>
    <xdr:sp macro="[0]!CPP" textlink="">
      <xdr:nvSpPr>
        <xdr:cNvPr id="840794" name="Right Arrow 50"/>
        <xdr:cNvSpPr>
          <a:spLocks noChangeArrowheads="1"/>
        </xdr:cNvSpPr>
      </xdr:nvSpPr>
      <xdr:spPr bwMode="auto">
        <a:xfrm>
          <a:off x="8601075" y="105441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74</xdr:row>
      <xdr:rowOff>28574</xdr:rowOff>
    </xdr:from>
    <xdr:to>
      <xdr:col>6</xdr:col>
      <xdr:colOff>333375</xdr:colOff>
      <xdr:row>75</xdr:row>
      <xdr:rowOff>124574</xdr:rowOff>
    </xdr:to>
    <xdr:sp macro="[0]!Court" textlink="">
      <xdr:nvSpPr>
        <xdr:cNvPr id="840795" name="Right Arrow 50"/>
        <xdr:cNvSpPr>
          <a:spLocks noChangeArrowheads="1"/>
        </xdr:cNvSpPr>
      </xdr:nvSpPr>
      <xdr:spPr bwMode="auto">
        <a:xfrm>
          <a:off x="8601075" y="11325224"/>
          <a:ext cx="276225" cy="24840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78</xdr:row>
      <xdr:rowOff>104775</xdr:rowOff>
    </xdr:from>
    <xdr:to>
      <xdr:col>6</xdr:col>
      <xdr:colOff>314325</xdr:colOff>
      <xdr:row>80</xdr:row>
      <xdr:rowOff>67425</xdr:rowOff>
    </xdr:to>
    <xdr:sp macro="[0]!LAC" textlink="">
      <xdr:nvSpPr>
        <xdr:cNvPr id="840798" name="Right Arrow 50"/>
        <xdr:cNvSpPr>
          <a:spLocks noChangeArrowheads="1"/>
        </xdr:cNvSpPr>
      </xdr:nvSpPr>
      <xdr:spPr bwMode="auto">
        <a:xfrm>
          <a:off x="8582025" y="11982450"/>
          <a:ext cx="276225" cy="24840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82</xdr:row>
      <xdr:rowOff>123825</xdr:rowOff>
    </xdr:from>
    <xdr:to>
      <xdr:col>6</xdr:col>
      <xdr:colOff>304800</xdr:colOff>
      <xdr:row>82</xdr:row>
      <xdr:rowOff>371475</xdr:rowOff>
    </xdr:to>
    <xdr:sp macro="[0]!Adoption" textlink="">
      <xdr:nvSpPr>
        <xdr:cNvPr id="840799" name="Right Arrow 50"/>
        <xdr:cNvSpPr>
          <a:spLocks noChangeArrowheads="1"/>
        </xdr:cNvSpPr>
      </xdr:nvSpPr>
      <xdr:spPr bwMode="auto">
        <a:xfrm>
          <a:off x="8572500" y="125730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1</xdr:row>
      <xdr:rowOff>9525</xdr:rowOff>
    </xdr:from>
    <xdr:to>
      <xdr:col>8</xdr:col>
      <xdr:colOff>371475</xdr:colOff>
      <xdr:row>2</xdr:row>
      <xdr:rowOff>19050</xdr:rowOff>
    </xdr:to>
    <xdr:sp macro="[0]!Frontpage" textlink="">
      <xdr:nvSpPr>
        <xdr:cNvPr id="840800" name="Right Arrow 50"/>
        <xdr:cNvSpPr>
          <a:spLocks noChangeArrowheads="1"/>
        </xdr:cNvSpPr>
      </xdr:nvSpPr>
      <xdr:spPr bwMode="auto">
        <a:xfrm flipH="1">
          <a:off x="9296400" y="2476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47625</xdr:colOff>
      <xdr:row>41</xdr:row>
      <xdr:rowOff>114300</xdr:rowOff>
    </xdr:from>
    <xdr:to>
      <xdr:col>8</xdr:col>
      <xdr:colOff>295275</xdr:colOff>
      <xdr:row>42</xdr:row>
      <xdr:rowOff>123825</xdr:rowOff>
    </xdr:to>
    <xdr:sp macro="[0]!Home" textlink="">
      <xdr:nvSpPr>
        <xdr:cNvPr id="840801" name="Down Arrow 44"/>
        <xdr:cNvSpPr>
          <a:spLocks noChangeArrowheads="1"/>
        </xdr:cNvSpPr>
      </xdr:nvSpPr>
      <xdr:spPr bwMode="auto">
        <a:xfrm flipV="1">
          <a:off x="9248775" y="6505575"/>
          <a:ext cx="247650" cy="219075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47625</xdr:colOff>
      <xdr:row>84</xdr:row>
      <xdr:rowOff>114300</xdr:rowOff>
    </xdr:from>
    <xdr:to>
      <xdr:col>8</xdr:col>
      <xdr:colOff>295275</xdr:colOff>
      <xdr:row>85</xdr:row>
      <xdr:rowOff>123825</xdr:rowOff>
    </xdr:to>
    <xdr:sp macro="[0]!Home" textlink="">
      <xdr:nvSpPr>
        <xdr:cNvPr id="840802" name="Down Arrow 44"/>
        <xdr:cNvSpPr>
          <a:spLocks noChangeArrowheads="1"/>
        </xdr:cNvSpPr>
      </xdr:nvSpPr>
      <xdr:spPr bwMode="auto">
        <a:xfrm flipV="1">
          <a:off x="9248775" y="13249275"/>
          <a:ext cx="247650" cy="219075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4905374</xdr:colOff>
      <xdr:row>0</xdr:row>
      <xdr:rowOff>85725</xdr:rowOff>
    </xdr:from>
    <xdr:to>
      <xdr:col>7</xdr:col>
      <xdr:colOff>182249</xdr:colOff>
      <xdr:row>2</xdr:row>
      <xdr:rowOff>142875</xdr:rowOff>
    </xdr:to>
    <xdr:sp macro="" textlink="">
      <xdr:nvSpPr>
        <xdr:cNvPr id="27" name="AutoShape 32"/>
        <xdr:cNvSpPr>
          <a:spLocks noChangeArrowheads="1"/>
        </xdr:cNvSpPr>
      </xdr:nvSpPr>
      <xdr:spPr bwMode="auto">
        <a:xfrm>
          <a:off x="6819899" y="85725"/>
          <a:ext cx="22968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47625</xdr:colOff>
      <xdr:row>0</xdr:row>
      <xdr:rowOff>161925</xdr:rowOff>
    </xdr:from>
    <xdr:ext cx="304800" cy="342900"/>
    <xdr:pic macro="[0]!Home">
      <xdr:nvPicPr>
        <xdr:cNvPr id="5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48775" y="16192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twoCellAnchor>
    <xdr:from>
      <xdr:col>18</xdr:col>
      <xdr:colOff>47623</xdr:colOff>
      <xdr:row>0</xdr:row>
      <xdr:rowOff>76200</xdr:rowOff>
    </xdr:from>
    <xdr:to>
      <xdr:col>27</xdr:col>
      <xdr:colOff>125473</xdr:colOff>
      <xdr:row>2</xdr:row>
      <xdr:rowOff>133350</xdr:rowOff>
    </xdr:to>
    <xdr:sp macro="" textlink="">
      <xdr:nvSpPr>
        <xdr:cNvPr id="6" name="AutoShape 32"/>
        <xdr:cNvSpPr>
          <a:spLocks noChangeArrowheads="1"/>
        </xdr:cNvSpPr>
      </xdr:nvSpPr>
      <xdr:spPr bwMode="auto">
        <a:xfrm>
          <a:off x="6924673" y="76200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6</xdr:row>
      <xdr:rowOff>0</xdr:rowOff>
    </xdr:from>
    <xdr:to>
      <xdr:col>16</xdr:col>
      <xdr:colOff>0</xdr:colOff>
      <xdr:row>35</xdr:row>
      <xdr:rowOff>0</xdr:rowOff>
    </xdr:to>
    <xdr:graphicFrame macro="">
      <xdr:nvGraphicFramePr>
        <xdr:cNvPr id="86336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76200</xdr:colOff>
      <xdr:row>0</xdr:row>
      <xdr:rowOff>190500</xdr:rowOff>
    </xdr:from>
    <xdr:ext cx="304800" cy="342900"/>
    <xdr:pic macro="[0]!Home">
      <xdr:nvPicPr>
        <xdr:cNvPr id="6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563100" y="1905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twoCellAnchor>
    <xdr:from>
      <xdr:col>12</xdr:col>
      <xdr:colOff>9524</xdr:colOff>
      <xdr:row>0</xdr:row>
      <xdr:rowOff>85725</xdr:rowOff>
    </xdr:from>
    <xdr:to>
      <xdr:col>16</xdr:col>
      <xdr:colOff>354074</xdr:colOff>
      <xdr:row>2</xdr:row>
      <xdr:rowOff>142875</xdr:rowOff>
    </xdr:to>
    <xdr:sp macro="" textlink="">
      <xdr:nvSpPr>
        <xdr:cNvPr id="7" name="AutoShape 32"/>
        <xdr:cNvSpPr>
          <a:spLocks noChangeArrowheads="1"/>
        </xdr:cNvSpPr>
      </xdr:nvSpPr>
      <xdr:spPr bwMode="auto">
        <a:xfrm>
          <a:off x="6924674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57150</xdr:colOff>
      <xdr:row>0</xdr:row>
      <xdr:rowOff>180975</xdr:rowOff>
    </xdr:from>
    <xdr:ext cx="304800" cy="342900"/>
    <xdr:pic macro="[0]!Home">
      <xdr:nvPicPr>
        <xdr:cNvPr id="8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6869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twoCellAnchor>
    <xdr:from>
      <xdr:col>11</xdr:col>
      <xdr:colOff>571499</xdr:colOff>
      <xdr:row>0</xdr:row>
      <xdr:rowOff>85725</xdr:rowOff>
    </xdr:from>
    <xdr:to>
      <xdr:col>15</xdr:col>
      <xdr:colOff>106424</xdr:colOff>
      <xdr:row>2</xdr:row>
      <xdr:rowOff>142875</xdr:rowOff>
    </xdr:to>
    <xdr:sp macro="" textlink="">
      <xdr:nvSpPr>
        <xdr:cNvPr id="9" name="AutoShape 32"/>
        <xdr:cNvSpPr>
          <a:spLocks noChangeArrowheads="1"/>
        </xdr:cNvSpPr>
      </xdr:nvSpPr>
      <xdr:spPr bwMode="auto">
        <a:xfrm>
          <a:off x="6934199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8</xdr:col>
      <xdr:colOff>0</xdr:colOff>
      <xdr:row>4</xdr:row>
      <xdr:rowOff>133350</xdr:rowOff>
    </xdr:from>
    <xdr:to>
      <xdr:col>15</xdr:col>
      <xdr:colOff>0</xdr:colOff>
      <xdr:row>35</xdr:row>
      <xdr:rowOff>66675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35</xdr:row>
      <xdr:rowOff>33750</xdr:rowOff>
    </xdr:from>
    <xdr:to>
      <xdr:col>21</xdr:col>
      <xdr:colOff>299625</xdr:colOff>
      <xdr:row>36</xdr:row>
      <xdr:rowOff>95250</xdr:rowOff>
    </xdr:to>
    <xdr:sp macro="[0]!Referrals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68</xdr:row>
      <xdr:rowOff>33750</xdr:rowOff>
    </xdr:from>
    <xdr:to>
      <xdr:col>21</xdr:col>
      <xdr:colOff>299625</xdr:colOff>
      <xdr:row>69</xdr:row>
      <xdr:rowOff>95250</xdr:rowOff>
    </xdr:to>
    <xdr:sp macro="[0]!Referrals" textlink="">
      <xdr:nvSpPr>
        <xdr:cNvPr id="3" name="Down Arrow 2"/>
        <xdr:cNvSpPr/>
      </xdr:nvSpPr>
      <xdr:spPr>
        <a:xfrm flipV="1">
          <a:off x="9248775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</xdr:colOff>
      <xdr:row>38</xdr:row>
      <xdr:rowOff>0</xdr:rowOff>
    </xdr:from>
    <xdr:to>
      <xdr:col>20</xdr:col>
      <xdr:colOff>1</xdr:colOff>
      <xdr:row>62</xdr:row>
      <xdr:rowOff>1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38</xdr:row>
      <xdr:rowOff>1</xdr:rowOff>
    </xdr:from>
    <xdr:to>
      <xdr:col>11</xdr:col>
      <xdr:colOff>1</xdr:colOff>
      <xdr:row>67</xdr:row>
      <xdr:rowOff>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219075</xdr:colOff>
      <xdr:row>63</xdr:row>
      <xdr:rowOff>38100</xdr:rowOff>
    </xdr:from>
    <xdr:to>
      <xdr:col>11</xdr:col>
      <xdr:colOff>295275</xdr:colOff>
      <xdr:row>63</xdr:row>
      <xdr:rowOff>114300</xdr:rowOff>
    </xdr:to>
    <xdr:sp macro="" textlink="">
      <xdr:nvSpPr>
        <xdr:cNvPr id="9" name="Oval 2165"/>
        <xdr:cNvSpPr>
          <a:spLocks noChangeArrowheads="1"/>
        </xdr:cNvSpPr>
      </xdr:nvSpPr>
      <xdr:spPr bwMode="auto">
        <a:xfrm>
          <a:off x="4943475" y="115252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6FEB8D" mc:Ignorable="a14" a14:legacySpreadsheetColorIndex="11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466723</xdr:colOff>
      <xdr:row>0</xdr:row>
      <xdr:rowOff>85725</xdr:rowOff>
    </xdr:from>
    <xdr:to>
      <xdr:col>20</xdr:col>
      <xdr:colOff>68323</xdr:colOff>
      <xdr:row>2</xdr:row>
      <xdr:rowOff>142875</xdr:rowOff>
    </xdr:to>
    <xdr:sp macro="" textlink="">
      <xdr:nvSpPr>
        <xdr:cNvPr id="10" name="AutoShape 32"/>
        <xdr:cNvSpPr>
          <a:spLocks noChangeArrowheads="1"/>
        </xdr:cNvSpPr>
      </xdr:nvSpPr>
      <xdr:spPr bwMode="auto">
        <a:xfrm>
          <a:off x="6915148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11</xdr:col>
      <xdr:colOff>1</xdr:colOff>
      <xdr:row>64</xdr:row>
      <xdr:rowOff>0</xdr:rowOff>
    </xdr:from>
    <xdr:to>
      <xdr:col>20</xdr:col>
      <xdr:colOff>1</xdr:colOff>
      <xdr:row>67</xdr:row>
      <xdr:rowOff>0</xdr:rowOff>
    </xdr:to>
    <xdr:graphicFrame macro="">
      <xdr:nvGraphicFramePr>
        <xdr:cNvPr id="1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38</xdr:row>
          <xdr:rowOff>76200</xdr:rowOff>
        </xdr:from>
        <xdr:to>
          <xdr:col>35</xdr:col>
          <xdr:colOff>47625</xdr:colOff>
          <xdr:row>40</xdr:row>
          <xdr:rowOff>19050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39</xdr:row>
          <xdr:rowOff>161925</xdr:rowOff>
        </xdr:from>
        <xdr:to>
          <xdr:col>35</xdr:col>
          <xdr:colOff>47625</xdr:colOff>
          <xdr:row>41</xdr:row>
          <xdr:rowOff>19050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40</xdr:row>
          <xdr:rowOff>161925</xdr:rowOff>
        </xdr:from>
        <xdr:to>
          <xdr:col>35</xdr:col>
          <xdr:colOff>47625</xdr:colOff>
          <xdr:row>42</xdr:row>
          <xdr:rowOff>19050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41</xdr:row>
          <xdr:rowOff>161925</xdr:rowOff>
        </xdr:from>
        <xdr:to>
          <xdr:col>35</xdr:col>
          <xdr:colOff>47625</xdr:colOff>
          <xdr:row>43</xdr:row>
          <xdr:rowOff>19050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42</xdr:row>
          <xdr:rowOff>161925</xdr:rowOff>
        </xdr:from>
        <xdr:to>
          <xdr:col>35</xdr:col>
          <xdr:colOff>47625</xdr:colOff>
          <xdr:row>44</xdr:row>
          <xdr:rowOff>19050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43</xdr:row>
          <xdr:rowOff>161925</xdr:rowOff>
        </xdr:from>
        <xdr:to>
          <xdr:col>35</xdr:col>
          <xdr:colOff>47625</xdr:colOff>
          <xdr:row>45</xdr:row>
          <xdr:rowOff>19050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44</xdr:row>
          <xdr:rowOff>161925</xdr:rowOff>
        </xdr:from>
        <xdr:to>
          <xdr:col>35</xdr:col>
          <xdr:colOff>47625</xdr:colOff>
          <xdr:row>46</xdr:row>
          <xdr:rowOff>19050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45</xdr:row>
          <xdr:rowOff>161925</xdr:rowOff>
        </xdr:from>
        <xdr:to>
          <xdr:col>35</xdr:col>
          <xdr:colOff>47625</xdr:colOff>
          <xdr:row>47</xdr:row>
          <xdr:rowOff>19050</xdr:rowOff>
        </xdr:to>
        <xdr:sp macro="" textlink="">
          <xdr:nvSpPr>
            <xdr:cNvPr id="34824" name="Check Box 8" hidden="1">
              <a:extLst>
                <a:ext uri="{63B3BB69-23CF-44E3-9099-C40C66FF867C}">
                  <a14:compatExt spid="_x0000_s34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46</xdr:row>
          <xdr:rowOff>161925</xdr:rowOff>
        </xdr:from>
        <xdr:to>
          <xdr:col>35</xdr:col>
          <xdr:colOff>47625</xdr:colOff>
          <xdr:row>48</xdr:row>
          <xdr:rowOff>19050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47</xdr:row>
          <xdr:rowOff>161925</xdr:rowOff>
        </xdr:from>
        <xdr:to>
          <xdr:col>35</xdr:col>
          <xdr:colOff>47625</xdr:colOff>
          <xdr:row>49</xdr:row>
          <xdr:rowOff>19050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48</xdr:row>
          <xdr:rowOff>161925</xdr:rowOff>
        </xdr:from>
        <xdr:to>
          <xdr:col>35</xdr:col>
          <xdr:colOff>47625</xdr:colOff>
          <xdr:row>50</xdr:row>
          <xdr:rowOff>19050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49</xdr:row>
          <xdr:rowOff>161925</xdr:rowOff>
        </xdr:from>
        <xdr:to>
          <xdr:col>35</xdr:col>
          <xdr:colOff>47625</xdr:colOff>
          <xdr:row>51</xdr:row>
          <xdr:rowOff>19050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50</xdr:row>
          <xdr:rowOff>161925</xdr:rowOff>
        </xdr:from>
        <xdr:to>
          <xdr:col>35</xdr:col>
          <xdr:colOff>47625</xdr:colOff>
          <xdr:row>52</xdr:row>
          <xdr:rowOff>19050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51</xdr:row>
          <xdr:rowOff>161925</xdr:rowOff>
        </xdr:from>
        <xdr:to>
          <xdr:col>35</xdr:col>
          <xdr:colOff>47625</xdr:colOff>
          <xdr:row>53</xdr:row>
          <xdr:rowOff>19050</xdr:rowOff>
        </xdr:to>
        <xdr:sp macro="" textlink="">
          <xdr:nvSpPr>
            <xdr:cNvPr id="34830" name="Check Box 14" hidden="1">
              <a:extLst>
                <a:ext uri="{63B3BB69-23CF-44E3-9099-C40C66FF867C}">
                  <a14:compatExt spid="_x0000_s34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52</xdr:row>
          <xdr:rowOff>161925</xdr:rowOff>
        </xdr:from>
        <xdr:to>
          <xdr:col>35</xdr:col>
          <xdr:colOff>47625</xdr:colOff>
          <xdr:row>54</xdr:row>
          <xdr:rowOff>19050</xdr:rowOff>
        </xdr:to>
        <xdr:sp macro="" textlink="">
          <xdr:nvSpPr>
            <xdr:cNvPr id="34831" name="Check Box 15" hidden="1">
              <a:extLst>
                <a:ext uri="{63B3BB69-23CF-44E3-9099-C40C66FF867C}">
                  <a14:compatExt spid="_x0000_s34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53</xdr:row>
          <xdr:rowOff>161925</xdr:rowOff>
        </xdr:from>
        <xdr:to>
          <xdr:col>35</xdr:col>
          <xdr:colOff>47625</xdr:colOff>
          <xdr:row>55</xdr:row>
          <xdr:rowOff>19050</xdr:rowOff>
        </xdr:to>
        <xdr:sp macro="" textlink="">
          <xdr:nvSpPr>
            <xdr:cNvPr id="34832" name="Check Box 16" hidden="1">
              <a:extLst>
                <a:ext uri="{63B3BB69-23CF-44E3-9099-C40C66FF867C}">
                  <a14:compatExt spid="_x0000_s34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56</xdr:row>
          <xdr:rowOff>161925</xdr:rowOff>
        </xdr:from>
        <xdr:to>
          <xdr:col>35</xdr:col>
          <xdr:colOff>47625</xdr:colOff>
          <xdr:row>58</xdr:row>
          <xdr:rowOff>19050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57</xdr:row>
          <xdr:rowOff>161925</xdr:rowOff>
        </xdr:from>
        <xdr:to>
          <xdr:col>35</xdr:col>
          <xdr:colOff>47625</xdr:colOff>
          <xdr:row>59</xdr:row>
          <xdr:rowOff>19050</xdr:rowOff>
        </xdr:to>
        <xdr:sp macro="" textlink="">
          <xdr:nvSpPr>
            <xdr:cNvPr id="34834" name="Check Box 18" hidden="1">
              <a:extLst>
                <a:ext uri="{63B3BB69-23CF-44E3-9099-C40C66FF867C}">
                  <a14:compatExt spid="_x0000_s34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58</xdr:row>
          <xdr:rowOff>161925</xdr:rowOff>
        </xdr:from>
        <xdr:to>
          <xdr:col>35</xdr:col>
          <xdr:colOff>47625</xdr:colOff>
          <xdr:row>60</xdr:row>
          <xdr:rowOff>19050</xdr:rowOff>
        </xdr:to>
        <xdr:sp macro="" textlink="">
          <xdr:nvSpPr>
            <xdr:cNvPr id="34835" name="Check Box 19" hidden="1">
              <a:extLst>
                <a:ext uri="{63B3BB69-23CF-44E3-9099-C40C66FF867C}">
                  <a14:compatExt spid="_x0000_s34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59</xdr:row>
          <xdr:rowOff>161925</xdr:rowOff>
        </xdr:from>
        <xdr:to>
          <xdr:col>35</xdr:col>
          <xdr:colOff>47625</xdr:colOff>
          <xdr:row>61</xdr:row>
          <xdr:rowOff>19050</xdr:rowOff>
        </xdr:to>
        <xdr:sp macro="" textlink="">
          <xdr:nvSpPr>
            <xdr:cNvPr id="34836" name="Check Box 20" hidden="1">
              <a:extLst>
                <a:ext uri="{63B3BB69-23CF-44E3-9099-C40C66FF867C}">
                  <a14:compatExt spid="_x0000_s34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60</xdr:row>
          <xdr:rowOff>161925</xdr:rowOff>
        </xdr:from>
        <xdr:to>
          <xdr:col>35</xdr:col>
          <xdr:colOff>47625</xdr:colOff>
          <xdr:row>62</xdr:row>
          <xdr:rowOff>19050</xdr:rowOff>
        </xdr:to>
        <xdr:sp macro="" textlink="">
          <xdr:nvSpPr>
            <xdr:cNvPr id="34837" name="Check Box 21" hidden="1">
              <a:extLst>
                <a:ext uri="{63B3BB69-23CF-44E3-9099-C40C66FF867C}">
                  <a14:compatExt spid="_x0000_s34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54</xdr:row>
          <xdr:rowOff>161925</xdr:rowOff>
        </xdr:from>
        <xdr:to>
          <xdr:col>35</xdr:col>
          <xdr:colOff>47625</xdr:colOff>
          <xdr:row>56</xdr:row>
          <xdr:rowOff>19050</xdr:rowOff>
        </xdr:to>
        <xdr:sp macro="" textlink="">
          <xdr:nvSpPr>
            <xdr:cNvPr id="34838" name="Check Box 22" hidden="1">
              <a:extLst>
                <a:ext uri="{63B3BB69-23CF-44E3-9099-C40C66FF867C}">
                  <a14:compatExt spid="_x0000_s34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55</xdr:row>
          <xdr:rowOff>161925</xdr:rowOff>
        </xdr:from>
        <xdr:to>
          <xdr:col>35</xdr:col>
          <xdr:colOff>47625</xdr:colOff>
          <xdr:row>57</xdr:row>
          <xdr:rowOff>19050</xdr:rowOff>
        </xdr:to>
        <xdr:sp macro="" textlink="">
          <xdr:nvSpPr>
            <xdr:cNvPr id="34839" name="Check Box 23" hidden="1">
              <a:extLst>
                <a:ext uri="{63B3BB69-23CF-44E3-9099-C40C66FF867C}">
                  <a14:compatExt spid="_x0000_s34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61</xdr:row>
          <xdr:rowOff>161925</xdr:rowOff>
        </xdr:from>
        <xdr:to>
          <xdr:col>35</xdr:col>
          <xdr:colOff>47625</xdr:colOff>
          <xdr:row>63</xdr:row>
          <xdr:rowOff>19050</xdr:rowOff>
        </xdr:to>
        <xdr:sp macro="" textlink="">
          <xdr:nvSpPr>
            <xdr:cNvPr id="34840" name="Check Box 24" hidden="1">
              <a:extLst>
                <a:ext uri="{63B3BB69-23CF-44E3-9099-C40C66FF867C}">
                  <a14:compatExt spid="_x0000_s34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103</xdr:row>
      <xdr:rowOff>33750</xdr:rowOff>
    </xdr:from>
    <xdr:ext cx="252000" cy="252000"/>
    <xdr:sp macro="[0]!Referrals" textlink="">
      <xdr:nvSpPr>
        <xdr:cNvPr id="40" name="Down Arrow 44"/>
        <xdr:cNvSpPr>
          <a:spLocks noChangeArrowheads="1"/>
        </xdr:cNvSpPr>
      </xdr:nvSpPr>
      <xdr:spPr bwMode="auto">
        <a:xfrm flipV="1">
          <a:off x="9239250" y="249511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10</xdr:col>
      <xdr:colOff>76199</xdr:colOff>
      <xdr:row>71</xdr:row>
      <xdr:rowOff>0</xdr:rowOff>
    </xdr:from>
    <xdr:to>
      <xdr:col>19</xdr:col>
      <xdr:colOff>419099</xdr:colOff>
      <xdr:row>102</xdr:row>
      <xdr:rowOff>0</xdr:rowOff>
    </xdr:to>
    <xdr:graphicFrame macro="">
      <xdr:nvGraphicFramePr>
        <xdr:cNvPr id="44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76200</xdr:colOff>
      <xdr:row>102</xdr:row>
      <xdr:rowOff>0</xdr:rowOff>
    </xdr:to>
    <xdr:graphicFrame macro="">
      <xdr:nvGraphicFramePr>
        <xdr:cNvPr id="45" name="Chart 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66675</xdr:colOff>
      <xdr:row>62</xdr:row>
      <xdr:rowOff>76200</xdr:rowOff>
    </xdr:from>
    <xdr:to>
      <xdr:col>11</xdr:col>
      <xdr:colOff>438150</xdr:colOff>
      <xdr:row>62</xdr:row>
      <xdr:rowOff>76200</xdr:rowOff>
    </xdr:to>
    <xdr:sp macro="" textlink="">
      <xdr:nvSpPr>
        <xdr:cNvPr id="42" name="Line 283"/>
        <xdr:cNvSpPr>
          <a:spLocks noChangeShapeType="1"/>
        </xdr:cNvSpPr>
      </xdr:nvSpPr>
      <xdr:spPr bwMode="auto">
        <a:xfrm>
          <a:off x="5029200" y="11229975"/>
          <a:ext cx="3714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228600</xdr:colOff>
      <xdr:row>62</xdr:row>
      <xdr:rowOff>38100</xdr:rowOff>
    </xdr:from>
    <xdr:to>
      <xdr:col>15</xdr:col>
      <xdr:colOff>304800</xdr:colOff>
      <xdr:row>62</xdr:row>
      <xdr:rowOff>114300</xdr:rowOff>
    </xdr:to>
    <xdr:sp macro="" textlink="">
      <xdr:nvSpPr>
        <xdr:cNvPr id="43" name="Oval 2164"/>
        <xdr:cNvSpPr>
          <a:spLocks noChangeArrowheads="1"/>
        </xdr:cNvSpPr>
      </xdr:nvSpPr>
      <xdr:spPr bwMode="auto">
        <a:xfrm>
          <a:off x="7172325" y="11191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</xdr:spPr>
    </xdr:sp>
    <xdr:clientData/>
  </xdr:twoCellAnchor>
  <xdr:twoCellAnchor>
    <xdr:from>
      <xdr:col>16</xdr:col>
      <xdr:colOff>66675</xdr:colOff>
      <xdr:row>63</xdr:row>
      <xdr:rowOff>76199</xdr:rowOff>
    </xdr:from>
    <xdr:to>
      <xdr:col>17</xdr:col>
      <xdr:colOff>367425</xdr:colOff>
      <xdr:row>63</xdr:row>
      <xdr:rowOff>76199</xdr:rowOff>
    </xdr:to>
    <xdr:sp macro="" textlink="">
      <xdr:nvSpPr>
        <xdr:cNvPr id="46" name="Line 283"/>
        <xdr:cNvSpPr>
          <a:spLocks noChangeShapeType="1"/>
        </xdr:cNvSpPr>
      </xdr:nvSpPr>
      <xdr:spPr bwMode="auto">
        <a:xfrm>
          <a:off x="7486650" y="11410949"/>
          <a:ext cx="396000" cy="0"/>
        </a:xfrm>
        <a:prstGeom prst="line">
          <a:avLst/>
        </a:prstGeom>
        <a:noFill/>
        <a:ln w="15875">
          <a:solidFill>
            <a:schemeClr val="tx1">
              <a:lumMod val="75000"/>
              <a:lumOff val="2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</xdr:colOff>
      <xdr:row>34</xdr:row>
      <xdr:rowOff>33750</xdr:rowOff>
    </xdr:from>
    <xdr:to>
      <xdr:col>16</xdr:col>
      <xdr:colOff>299625</xdr:colOff>
      <xdr:row>35</xdr:row>
      <xdr:rowOff>95250</xdr:rowOff>
    </xdr:to>
    <xdr:sp macro="[0]!Referral_Source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66675</xdr:colOff>
      <xdr:row>0</xdr:row>
      <xdr:rowOff>180975</xdr:rowOff>
    </xdr:from>
    <xdr:to>
      <xdr:col>16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absolute">
    <xdr:from>
      <xdr:col>11</xdr:col>
      <xdr:colOff>323849</xdr:colOff>
      <xdr:row>0</xdr:row>
      <xdr:rowOff>85725</xdr:rowOff>
    </xdr:from>
    <xdr:to>
      <xdr:col>15</xdr:col>
      <xdr:colOff>104774</xdr:colOff>
      <xdr:row>2</xdr:row>
      <xdr:rowOff>142875</xdr:rowOff>
    </xdr:to>
    <xdr:sp macro="" textlink="">
      <xdr:nvSpPr>
        <xdr:cNvPr id="10" name="AutoShape 32"/>
        <xdr:cNvSpPr>
          <a:spLocks noChangeArrowheads="1"/>
        </xdr:cNvSpPr>
      </xdr:nvSpPr>
      <xdr:spPr bwMode="auto">
        <a:xfrm>
          <a:off x="6829424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0</xdr:col>
      <xdr:colOff>171449</xdr:colOff>
      <xdr:row>73</xdr:row>
      <xdr:rowOff>1</xdr:rowOff>
    </xdr:from>
    <xdr:to>
      <xdr:col>5</xdr:col>
      <xdr:colOff>268274</xdr:colOff>
      <xdr:row>81</xdr:row>
      <xdr:rowOff>1</xdr:rowOff>
    </xdr:to>
    <xdr:graphicFrame macro="">
      <xdr:nvGraphicFramePr>
        <xdr:cNvPr id="13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276224</xdr:colOff>
      <xdr:row>73</xdr:row>
      <xdr:rowOff>1</xdr:rowOff>
    </xdr:from>
    <xdr:to>
      <xdr:col>10</xdr:col>
      <xdr:colOff>173024</xdr:colOff>
      <xdr:row>81</xdr:row>
      <xdr:rowOff>1</xdr:rowOff>
    </xdr:to>
    <xdr:graphicFrame macro="">
      <xdr:nvGraphicFramePr>
        <xdr:cNvPr id="24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180974</xdr:colOff>
      <xdr:row>73</xdr:row>
      <xdr:rowOff>1</xdr:rowOff>
    </xdr:from>
    <xdr:to>
      <xdr:col>15</xdr:col>
      <xdr:colOff>1574</xdr:colOff>
      <xdr:row>81</xdr:row>
      <xdr:rowOff>1</xdr:rowOff>
    </xdr:to>
    <xdr:graphicFrame macro="">
      <xdr:nvGraphicFramePr>
        <xdr:cNvPr id="25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171449</xdr:colOff>
      <xdr:row>81</xdr:row>
      <xdr:rowOff>0</xdr:rowOff>
    </xdr:from>
    <xdr:to>
      <xdr:col>5</xdr:col>
      <xdr:colOff>268274</xdr:colOff>
      <xdr:row>89</xdr:row>
      <xdr:rowOff>0</xdr:rowOff>
    </xdr:to>
    <xdr:graphicFrame macro="">
      <xdr:nvGraphicFramePr>
        <xdr:cNvPr id="26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276224</xdr:colOff>
      <xdr:row>81</xdr:row>
      <xdr:rowOff>0</xdr:rowOff>
    </xdr:from>
    <xdr:to>
      <xdr:col>10</xdr:col>
      <xdr:colOff>173024</xdr:colOff>
      <xdr:row>89</xdr:row>
      <xdr:rowOff>0</xdr:rowOff>
    </xdr:to>
    <xdr:graphicFrame macro="">
      <xdr:nvGraphicFramePr>
        <xdr:cNvPr id="27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180974</xdr:colOff>
      <xdr:row>81</xdr:row>
      <xdr:rowOff>0</xdr:rowOff>
    </xdr:from>
    <xdr:to>
      <xdr:col>15</xdr:col>
      <xdr:colOff>1574</xdr:colOff>
      <xdr:row>89</xdr:row>
      <xdr:rowOff>0</xdr:rowOff>
    </xdr:to>
    <xdr:graphicFrame macro="">
      <xdr:nvGraphicFramePr>
        <xdr:cNvPr id="28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89</xdr:row>
      <xdr:rowOff>0</xdr:rowOff>
    </xdr:from>
    <xdr:to>
      <xdr:col>4</xdr:col>
      <xdr:colOff>47624</xdr:colOff>
      <xdr:row>97</xdr:row>
      <xdr:rowOff>0</xdr:rowOff>
    </xdr:to>
    <xdr:graphicFrame macro="">
      <xdr:nvGraphicFramePr>
        <xdr:cNvPr id="17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57151</xdr:colOff>
      <xdr:row>89</xdr:row>
      <xdr:rowOff>0</xdr:rowOff>
    </xdr:from>
    <xdr:to>
      <xdr:col>7</xdr:col>
      <xdr:colOff>152400</xdr:colOff>
      <xdr:row>97</xdr:row>
      <xdr:rowOff>0</xdr:rowOff>
    </xdr:to>
    <xdr:graphicFrame macro="">
      <xdr:nvGraphicFramePr>
        <xdr:cNvPr id="18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161924</xdr:colOff>
      <xdr:row>89</xdr:row>
      <xdr:rowOff>0</xdr:rowOff>
    </xdr:from>
    <xdr:to>
      <xdr:col>10</xdr:col>
      <xdr:colOff>257173</xdr:colOff>
      <xdr:row>97</xdr:row>
      <xdr:rowOff>0</xdr:rowOff>
    </xdr:to>
    <xdr:graphicFrame macro="">
      <xdr:nvGraphicFramePr>
        <xdr:cNvPr id="19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266700</xdr:colOff>
      <xdr:row>89</xdr:row>
      <xdr:rowOff>0</xdr:rowOff>
    </xdr:from>
    <xdr:to>
      <xdr:col>14</xdr:col>
      <xdr:colOff>342899</xdr:colOff>
      <xdr:row>97</xdr:row>
      <xdr:rowOff>0</xdr:rowOff>
    </xdr:to>
    <xdr:graphicFrame macro="">
      <xdr:nvGraphicFramePr>
        <xdr:cNvPr id="20" name="Chart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16</xdr:col>
      <xdr:colOff>47625</xdr:colOff>
      <xdr:row>67</xdr:row>
      <xdr:rowOff>33750</xdr:rowOff>
    </xdr:from>
    <xdr:ext cx="252000" cy="252000"/>
    <xdr:sp macro="[0]!Referral_Source" textlink="">
      <xdr:nvSpPr>
        <xdr:cNvPr id="21" name="Down Arrow 44"/>
        <xdr:cNvSpPr>
          <a:spLocks noChangeArrowheads="1"/>
        </xdr:cNvSpPr>
      </xdr:nvSpPr>
      <xdr:spPr bwMode="auto">
        <a:xfrm flipV="1">
          <a:off x="9239250" y="64440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oneCellAnchor>
    <xdr:from>
      <xdr:col>16</xdr:col>
      <xdr:colOff>47625</xdr:colOff>
      <xdr:row>98</xdr:row>
      <xdr:rowOff>5175</xdr:rowOff>
    </xdr:from>
    <xdr:ext cx="252000" cy="252000"/>
    <xdr:sp macro="[0]!Referral_Source" textlink="">
      <xdr:nvSpPr>
        <xdr:cNvPr id="22" name="Down Arrow 44"/>
        <xdr:cNvSpPr>
          <a:spLocks noChangeArrowheads="1"/>
        </xdr:cNvSpPr>
      </xdr:nvSpPr>
      <xdr:spPr bwMode="auto">
        <a:xfrm flipV="1">
          <a:off x="9239250" y="199695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 editAs="oneCell">
    <xdr:from>
      <xdr:col>11</xdr:col>
      <xdr:colOff>523875</xdr:colOff>
      <xdr:row>71</xdr:row>
      <xdr:rowOff>57150</xdr:rowOff>
    </xdr:from>
    <xdr:to>
      <xdr:col>15</xdr:col>
      <xdr:colOff>1</xdr:colOff>
      <xdr:row>72</xdr:row>
      <xdr:rowOff>190500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1410" t="49173" r="57703" b="48883"/>
        <a:stretch/>
      </xdr:blipFill>
      <xdr:spPr>
        <a:xfrm>
          <a:off x="7029450" y="13544550"/>
          <a:ext cx="1990726" cy="2000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35</xdr:row>
      <xdr:rowOff>33750</xdr:rowOff>
    </xdr:from>
    <xdr:to>
      <xdr:col>21</xdr:col>
      <xdr:colOff>299625</xdr:colOff>
      <xdr:row>36</xdr:row>
      <xdr:rowOff>95250</xdr:rowOff>
    </xdr:to>
    <xdr:sp macro="[0]!Re_referrals" textlink="">
      <xdr:nvSpPr>
        <xdr:cNvPr id="2" name="Down Arrow 44"/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68</xdr:row>
      <xdr:rowOff>33750</xdr:rowOff>
    </xdr:from>
    <xdr:to>
      <xdr:col>21</xdr:col>
      <xdr:colOff>299625</xdr:colOff>
      <xdr:row>69</xdr:row>
      <xdr:rowOff>95250</xdr:rowOff>
    </xdr:to>
    <xdr:sp macro="[0]!Re_referrals" textlink="">
      <xdr:nvSpPr>
        <xdr:cNvPr id="3" name="Down Arrow 2"/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</xdr:colOff>
      <xdr:row>38</xdr:row>
      <xdr:rowOff>0</xdr:rowOff>
    </xdr:from>
    <xdr:to>
      <xdr:col>20</xdr:col>
      <xdr:colOff>1</xdr:colOff>
      <xdr:row>62</xdr:row>
      <xdr:rowOff>1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38</xdr:row>
      <xdr:rowOff>1</xdr:rowOff>
    </xdr:from>
    <xdr:to>
      <xdr:col>11</xdr:col>
      <xdr:colOff>1</xdr:colOff>
      <xdr:row>67</xdr:row>
      <xdr:rowOff>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219075</xdr:colOff>
      <xdr:row>63</xdr:row>
      <xdr:rowOff>38100</xdr:rowOff>
    </xdr:from>
    <xdr:to>
      <xdr:col>11</xdr:col>
      <xdr:colOff>295275</xdr:colOff>
      <xdr:row>63</xdr:row>
      <xdr:rowOff>114300</xdr:rowOff>
    </xdr:to>
    <xdr:sp macro="" textlink="">
      <xdr:nvSpPr>
        <xdr:cNvPr id="9" name="Oval 2165"/>
        <xdr:cNvSpPr>
          <a:spLocks noChangeArrowheads="1"/>
        </xdr:cNvSpPr>
      </xdr:nvSpPr>
      <xdr:spPr bwMode="auto">
        <a:xfrm>
          <a:off x="5181600" y="11372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6FEB8D" mc:Ignorable="a14" a14:legacySpreadsheetColorIndex="11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476248</xdr:colOff>
      <xdr:row>0</xdr:row>
      <xdr:rowOff>85725</xdr:rowOff>
    </xdr:from>
    <xdr:to>
      <xdr:col>20</xdr:col>
      <xdr:colOff>77848</xdr:colOff>
      <xdr:row>2</xdr:row>
      <xdr:rowOff>142875</xdr:rowOff>
    </xdr:to>
    <xdr:sp macro="" textlink="">
      <xdr:nvSpPr>
        <xdr:cNvPr id="10" name="AutoShape 32"/>
        <xdr:cNvSpPr>
          <a:spLocks noChangeArrowheads="1"/>
        </xdr:cNvSpPr>
      </xdr:nvSpPr>
      <xdr:spPr bwMode="auto">
        <a:xfrm>
          <a:off x="6924673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11</xdr:col>
      <xdr:colOff>1</xdr:colOff>
      <xdr:row>64</xdr:row>
      <xdr:rowOff>0</xdr:rowOff>
    </xdr:from>
    <xdr:to>
      <xdr:col>20</xdr:col>
      <xdr:colOff>1</xdr:colOff>
      <xdr:row>67</xdr:row>
      <xdr:rowOff>0</xdr:rowOff>
    </xdr:to>
    <xdr:graphicFrame macro="">
      <xdr:nvGraphicFramePr>
        <xdr:cNvPr id="1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38</xdr:row>
          <xdr:rowOff>76200</xdr:rowOff>
        </xdr:from>
        <xdr:to>
          <xdr:col>35</xdr:col>
          <xdr:colOff>47625</xdr:colOff>
          <xdr:row>40</xdr:row>
          <xdr:rowOff>19050</xdr:rowOff>
        </xdr:to>
        <xdr:sp macro="" textlink="">
          <xdr:nvSpPr>
            <xdr:cNvPr id="86017" name="Check Box 1" hidden="1">
              <a:extLst>
                <a:ext uri="{63B3BB69-23CF-44E3-9099-C40C66FF867C}">
                  <a14:compatExt spid="_x0000_s86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39</xdr:row>
          <xdr:rowOff>161925</xdr:rowOff>
        </xdr:from>
        <xdr:to>
          <xdr:col>35</xdr:col>
          <xdr:colOff>47625</xdr:colOff>
          <xdr:row>41</xdr:row>
          <xdr:rowOff>19050</xdr:rowOff>
        </xdr:to>
        <xdr:sp macro="" textlink="">
          <xdr:nvSpPr>
            <xdr:cNvPr id="86018" name="Check Box 2" hidden="1">
              <a:extLst>
                <a:ext uri="{63B3BB69-23CF-44E3-9099-C40C66FF867C}">
                  <a14:compatExt spid="_x0000_s86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40</xdr:row>
          <xdr:rowOff>161925</xdr:rowOff>
        </xdr:from>
        <xdr:to>
          <xdr:col>35</xdr:col>
          <xdr:colOff>47625</xdr:colOff>
          <xdr:row>42</xdr:row>
          <xdr:rowOff>19050</xdr:rowOff>
        </xdr:to>
        <xdr:sp macro="" textlink="">
          <xdr:nvSpPr>
            <xdr:cNvPr id="86019" name="Check Box 3" hidden="1">
              <a:extLst>
                <a:ext uri="{63B3BB69-23CF-44E3-9099-C40C66FF867C}">
                  <a14:compatExt spid="_x0000_s86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41</xdr:row>
          <xdr:rowOff>161925</xdr:rowOff>
        </xdr:from>
        <xdr:to>
          <xdr:col>35</xdr:col>
          <xdr:colOff>47625</xdr:colOff>
          <xdr:row>43</xdr:row>
          <xdr:rowOff>19050</xdr:rowOff>
        </xdr:to>
        <xdr:sp macro="" textlink="">
          <xdr:nvSpPr>
            <xdr:cNvPr id="86020" name="Check Box 4" hidden="1">
              <a:extLst>
                <a:ext uri="{63B3BB69-23CF-44E3-9099-C40C66FF867C}">
                  <a14:compatExt spid="_x0000_s86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42</xdr:row>
          <xdr:rowOff>161925</xdr:rowOff>
        </xdr:from>
        <xdr:to>
          <xdr:col>35</xdr:col>
          <xdr:colOff>47625</xdr:colOff>
          <xdr:row>44</xdr:row>
          <xdr:rowOff>19050</xdr:rowOff>
        </xdr:to>
        <xdr:sp macro="" textlink="">
          <xdr:nvSpPr>
            <xdr:cNvPr id="86021" name="Check Box 5" hidden="1">
              <a:extLst>
                <a:ext uri="{63B3BB69-23CF-44E3-9099-C40C66FF867C}">
                  <a14:compatExt spid="_x0000_s86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43</xdr:row>
          <xdr:rowOff>161925</xdr:rowOff>
        </xdr:from>
        <xdr:to>
          <xdr:col>35</xdr:col>
          <xdr:colOff>47625</xdr:colOff>
          <xdr:row>45</xdr:row>
          <xdr:rowOff>19050</xdr:rowOff>
        </xdr:to>
        <xdr:sp macro="" textlink="">
          <xdr:nvSpPr>
            <xdr:cNvPr id="86022" name="Check Box 6" hidden="1">
              <a:extLst>
                <a:ext uri="{63B3BB69-23CF-44E3-9099-C40C66FF867C}">
                  <a14:compatExt spid="_x0000_s86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44</xdr:row>
          <xdr:rowOff>161925</xdr:rowOff>
        </xdr:from>
        <xdr:to>
          <xdr:col>35</xdr:col>
          <xdr:colOff>47625</xdr:colOff>
          <xdr:row>46</xdr:row>
          <xdr:rowOff>19050</xdr:rowOff>
        </xdr:to>
        <xdr:sp macro="" textlink="">
          <xdr:nvSpPr>
            <xdr:cNvPr id="86023" name="Check Box 7" hidden="1">
              <a:extLst>
                <a:ext uri="{63B3BB69-23CF-44E3-9099-C40C66FF867C}">
                  <a14:compatExt spid="_x0000_s86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45</xdr:row>
          <xdr:rowOff>161925</xdr:rowOff>
        </xdr:from>
        <xdr:to>
          <xdr:col>35</xdr:col>
          <xdr:colOff>47625</xdr:colOff>
          <xdr:row>47</xdr:row>
          <xdr:rowOff>19050</xdr:rowOff>
        </xdr:to>
        <xdr:sp macro="" textlink="">
          <xdr:nvSpPr>
            <xdr:cNvPr id="86024" name="Check Box 8" hidden="1">
              <a:extLst>
                <a:ext uri="{63B3BB69-23CF-44E3-9099-C40C66FF867C}">
                  <a14:compatExt spid="_x0000_s86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46</xdr:row>
          <xdr:rowOff>161925</xdr:rowOff>
        </xdr:from>
        <xdr:to>
          <xdr:col>35</xdr:col>
          <xdr:colOff>47625</xdr:colOff>
          <xdr:row>48</xdr:row>
          <xdr:rowOff>19050</xdr:rowOff>
        </xdr:to>
        <xdr:sp macro="" textlink="">
          <xdr:nvSpPr>
            <xdr:cNvPr id="86025" name="Check Box 9" hidden="1">
              <a:extLst>
                <a:ext uri="{63B3BB69-23CF-44E3-9099-C40C66FF867C}">
                  <a14:compatExt spid="_x0000_s86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47</xdr:row>
          <xdr:rowOff>161925</xdr:rowOff>
        </xdr:from>
        <xdr:to>
          <xdr:col>35</xdr:col>
          <xdr:colOff>47625</xdr:colOff>
          <xdr:row>49</xdr:row>
          <xdr:rowOff>19050</xdr:rowOff>
        </xdr:to>
        <xdr:sp macro="" textlink="">
          <xdr:nvSpPr>
            <xdr:cNvPr id="86026" name="Check Box 10" hidden="1">
              <a:extLst>
                <a:ext uri="{63B3BB69-23CF-44E3-9099-C40C66FF867C}">
                  <a14:compatExt spid="_x0000_s86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48</xdr:row>
          <xdr:rowOff>161925</xdr:rowOff>
        </xdr:from>
        <xdr:to>
          <xdr:col>35</xdr:col>
          <xdr:colOff>47625</xdr:colOff>
          <xdr:row>50</xdr:row>
          <xdr:rowOff>19050</xdr:rowOff>
        </xdr:to>
        <xdr:sp macro="" textlink="">
          <xdr:nvSpPr>
            <xdr:cNvPr id="86027" name="Check Box 11" hidden="1">
              <a:extLst>
                <a:ext uri="{63B3BB69-23CF-44E3-9099-C40C66FF867C}">
                  <a14:compatExt spid="_x0000_s86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49</xdr:row>
          <xdr:rowOff>161925</xdr:rowOff>
        </xdr:from>
        <xdr:to>
          <xdr:col>35</xdr:col>
          <xdr:colOff>47625</xdr:colOff>
          <xdr:row>51</xdr:row>
          <xdr:rowOff>19050</xdr:rowOff>
        </xdr:to>
        <xdr:sp macro="" textlink="">
          <xdr:nvSpPr>
            <xdr:cNvPr id="86028" name="Check Box 12" hidden="1">
              <a:extLst>
                <a:ext uri="{63B3BB69-23CF-44E3-9099-C40C66FF867C}">
                  <a14:compatExt spid="_x0000_s86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50</xdr:row>
          <xdr:rowOff>161925</xdr:rowOff>
        </xdr:from>
        <xdr:to>
          <xdr:col>35</xdr:col>
          <xdr:colOff>47625</xdr:colOff>
          <xdr:row>52</xdr:row>
          <xdr:rowOff>19050</xdr:rowOff>
        </xdr:to>
        <xdr:sp macro="" textlink="">
          <xdr:nvSpPr>
            <xdr:cNvPr id="86029" name="Check Box 13" hidden="1">
              <a:extLst>
                <a:ext uri="{63B3BB69-23CF-44E3-9099-C40C66FF867C}">
                  <a14:compatExt spid="_x0000_s86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51</xdr:row>
          <xdr:rowOff>161925</xdr:rowOff>
        </xdr:from>
        <xdr:to>
          <xdr:col>35</xdr:col>
          <xdr:colOff>47625</xdr:colOff>
          <xdr:row>53</xdr:row>
          <xdr:rowOff>19050</xdr:rowOff>
        </xdr:to>
        <xdr:sp macro="" textlink="">
          <xdr:nvSpPr>
            <xdr:cNvPr id="86030" name="Check Box 14" hidden="1">
              <a:extLst>
                <a:ext uri="{63B3BB69-23CF-44E3-9099-C40C66FF867C}">
                  <a14:compatExt spid="_x0000_s86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52</xdr:row>
          <xdr:rowOff>161925</xdr:rowOff>
        </xdr:from>
        <xdr:to>
          <xdr:col>35</xdr:col>
          <xdr:colOff>47625</xdr:colOff>
          <xdr:row>54</xdr:row>
          <xdr:rowOff>19050</xdr:rowOff>
        </xdr:to>
        <xdr:sp macro="" textlink="">
          <xdr:nvSpPr>
            <xdr:cNvPr id="86031" name="Check Box 15" hidden="1">
              <a:extLst>
                <a:ext uri="{63B3BB69-23CF-44E3-9099-C40C66FF867C}">
                  <a14:compatExt spid="_x0000_s86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53</xdr:row>
          <xdr:rowOff>161925</xdr:rowOff>
        </xdr:from>
        <xdr:to>
          <xdr:col>35</xdr:col>
          <xdr:colOff>47625</xdr:colOff>
          <xdr:row>55</xdr:row>
          <xdr:rowOff>19050</xdr:rowOff>
        </xdr:to>
        <xdr:sp macro="" textlink="">
          <xdr:nvSpPr>
            <xdr:cNvPr id="86032" name="Check Box 16" hidden="1">
              <a:extLst>
                <a:ext uri="{63B3BB69-23CF-44E3-9099-C40C66FF867C}">
                  <a14:compatExt spid="_x0000_s86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56</xdr:row>
          <xdr:rowOff>161925</xdr:rowOff>
        </xdr:from>
        <xdr:to>
          <xdr:col>35</xdr:col>
          <xdr:colOff>47625</xdr:colOff>
          <xdr:row>58</xdr:row>
          <xdr:rowOff>19050</xdr:rowOff>
        </xdr:to>
        <xdr:sp macro="" textlink="">
          <xdr:nvSpPr>
            <xdr:cNvPr id="86033" name="Check Box 17" hidden="1">
              <a:extLst>
                <a:ext uri="{63B3BB69-23CF-44E3-9099-C40C66FF867C}">
                  <a14:compatExt spid="_x0000_s86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57</xdr:row>
          <xdr:rowOff>161925</xdr:rowOff>
        </xdr:from>
        <xdr:to>
          <xdr:col>35</xdr:col>
          <xdr:colOff>47625</xdr:colOff>
          <xdr:row>59</xdr:row>
          <xdr:rowOff>19050</xdr:rowOff>
        </xdr:to>
        <xdr:sp macro="" textlink="">
          <xdr:nvSpPr>
            <xdr:cNvPr id="86034" name="Check Box 18" hidden="1">
              <a:extLst>
                <a:ext uri="{63B3BB69-23CF-44E3-9099-C40C66FF867C}">
                  <a14:compatExt spid="_x0000_s86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58</xdr:row>
          <xdr:rowOff>161925</xdr:rowOff>
        </xdr:from>
        <xdr:to>
          <xdr:col>35</xdr:col>
          <xdr:colOff>47625</xdr:colOff>
          <xdr:row>60</xdr:row>
          <xdr:rowOff>19050</xdr:rowOff>
        </xdr:to>
        <xdr:sp macro="" textlink="">
          <xdr:nvSpPr>
            <xdr:cNvPr id="86035" name="Check Box 19" hidden="1">
              <a:extLst>
                <a:ext uri="{63B3BB69-23CF-44E3-9099-C40C66FF867C}">
                  <a14:compatExt spid="_x0000_s86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59</xdr:row>
          <xdr:rowOff>161925</xdr:rowOff>
        </xdr:from>
        <xdr:to>
          <xdr:col>35</xdr:col>
          <xdr:colOff>47625</xdr:colOff>
          <xdr:row>61</xdr:row>
          <xdr:rowOff>19050</xdr:rowOff>
        </xdr:to>
        <xdr:sp macro="" textlink="">
          <xdr:nvSpPr>
            <xdr:cNvPr id="86036" name="Check Box 20" hidden="1">
              <a:extLst>
                <a:ext uri="{63B3BB69-23CF-44E3-9099-C40C66FF867C}">
                  <a14:compatExt spid="_x0000_s86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60</xdr:row>
          <xdr:rowOff>161925</xdr:rowOff>
        </xdr:from>
        <xdr:to>
          <xdr:col>35</xdr:col>
          <xdr:colOff>47625</xdr:colOff>
          <xdr:row>62</xdr:row>
          <xdr:rowOff>19050</xdr:rowOff>
        </xdr:to>
        <xdr:sp macro="" textlink="">
          <xdr:nvSpPr>
            <xdr:cNvPr id="86037" name="Check Box 21" hidden="1">
              <a:extLst>
                <a:ext uri="{63B3BB69-23CF-44E3-9099-C40C66FF867C}">
                  <a14:compatExt spid="_x0000_s86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138</xdr:row>
      <xdr:rowOff>33750</xdr:rowOff>
    </xdr:from>
    <xdr:ext cx="252000" cy="252000"/>
    <xdr:sp macro="[0]!Re_referrals" textlink="">
      <xdr:nvSpPr>
        <xdr:cNvPr id="33" name="Down Arrow 44"/>
        <xdr:cNvSpPr>
          <a:spLocks noChangeArrowheads="1"/>
        </xdr:cNvSpPr>
      </xdr:nvSpPr>
      <xdr:spPr bwMode="auto">
        <a:xfrm flipV="1">
          <a:off x="9239250" y="266942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134</xdr:row>
      <xdr:rowOff>0</xdr:rowOff>
    </xdr:from>
    <xdr:to>
      <xdr:col>8</xdr:col>
      <xdr:colOff>0</xdr:colOff>
      <xdr:row>137</xdr:row>
      <xdr:rowOff>0</xdr:rowOff>
    </xdr:to>
    <xdr:graphicFrame macro="">
      <xdr:nvGraphicFramePr>
        <xdr:cNvPr id="3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54</xdr:row>
          <xdr:rowOff>161925</xdr:rowOff>
        </xdr:from>
        <xdr:to>
          <xdr:col>35</xdr:col>
          <xdr:colOff>47625</xdr:colOff>
          <xdr:row>56</xdr:row>
          <xdr:rowOff>19050</xdr:rowOff>
        </xdr:to>
        <xdr:sp macro="" textlink="">
          <xdr:nvSpPr>
            <xdr:cNvPr id="86038" name="Check Box 22" hidden="1">
              <a:extLst>
                <a:ext uri="{63B3BB69-23CF-44E3-9099-C40C66FF867C}">
                  <a14:compatExt spid="_x0000_s86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55</xdr:row>
          <xdr:rowOff>161925</xdr:rowOff>
        </xdr:from>
        <xdr:to>
          <xdr:col>35</xdr:col>
          <xdr:colOff>47625</xdr:colOff>
          <xdr:row>57</xdr:row>
          <xdr:rowOff>19050</xdr:rowOff>
        </xdr:to>
        <xdr:sp macro="" textlink="">
          <xdr:nvSpPr>
            <xdr:cNvPr id="86039" name="Check Box 23" hidden="1">
              <a:extLst>
                <a:ext uri="{63B3BB69-23CF-44E3-9099-C40C66FF867C}">
                  <a14:compatExt spid="_x0000_s86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514349</xdr:colOff>
      <xdr:row>106</xdr:row>
      <xdr:rowOff>95250</xdr:rowOff>
    </xdr:from>
    <xdr:to>
      <xdr:col>19</xdr:col>
      <xdr:colOff>514349</xdr:colOff>
      <xdr:row>136</xdr:row>
      <xdr:rowOff>533399</xdr:rowOff>
    </xdr:to>
    <xdr:graphicFrame macro="">
      <xdr:nvGraphicFramePr>
        <xdr:cNvPr id="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61</xdr:row>
          <xdr:rowOff>161925</xdr:rowOff>
        </xdr:from>
        <xdr:to>
          <xdr:col>35</xdr:col>
          <xdr:colOff>47625</xdr:colOff>
          <xdr:row>63</xdr:row>
          <xdr:rowOff>19050</xdr:rowOff>
        </xdr:to>
        <xdr:sp macro="" textlink="">
          <xdr:nvSpPr>
            <xdr:cNvPr id="86040" name="Check Box 24" hidden="1">
              <a:extLst>
                <a:ext uri="{63B3BB69-23CF-44E3-9099-C40C66FF867C}">
                  <a14:compatExt spid="_x0000_s86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103</xdr:row>
      <xdr:rowOff>33750</xdr:rowOff>
    </xdr:from>
    <xdr:ext cx="252000" cy="252000"/>
    <xdr:sp macro="[0]!Re_referrals" textlink="">
      <xdr:nvSpPr>
        <xdr:cNvPr id="39" name="Down Arrow 44"/>
        <xdr:cNvSpPr>
          <a:spLocks noChangeArrowheads="1"/>
        </xdr:cNvSpPr>
      </xdr:nvSpPr>
      <xdr:spPr bwMode="auto">
        <a:xfrm flipV="1">
          <a:off x="9239250" y="19950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10</xdr:col>
      <xdr:colOff>76199</xdr:colOff>
      <xdr:row>71</xdr:row>
      <xdr:rowOff>0</xdr:rowOff>
    </xdr:from>
    <xdr:to>
      <xdr:col>19</xdr:col>
      <xdr:colOff>419099</xdr:colOff>
      <xdr:row>102</xdr:row>
      <xdr:rowOff>0</xdr:rowOff>
    </xdr:to>
    <xdr:graphicFrame macro="">
      <xdr:nvGraphicFramePr>
        <xdr:cNvPr id="40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76200</xdr:colOff>
      <xdr:row>102</xdr:row>
      <xdr:rowOff>0</xdr:rowOff>
    </xdr:to>
    <xdr:graphicFrame macro="">
      <xdr:nvGraphicFramePr>
        <xdr:cNvPr id="41" name="Chart 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66675</xdr:colOff>
      <xdr:row>62</xdr:row>
      <xdr:rowOff>76200</xdr:rowOff>
    </xdr:from>
    <xdr:to>
      <xdr:col>11</xdr:col>
      <xdr:colOff>438150</xdr:colOff>
      <xdr:row>62</xdr:row>
      <xdr:rowOff>76200</xdr:rowOff>
    </xdr:to>
    <xdr:sp macro="" textlink="">
      <xdr:nvSpPr>
        <xdr:cNvPr id="42" name="Line 283"/>
        <xdr:cNvSpPr>
          <a:spLocks noChangeShapeType="1"/>
        </xdr:cNvSpPr>
      </xdr:nvSpPr>
      <xdr:spPr bwMode="auto">
        <a:xfrm>
          <a:off x="5029200" y="11229975"/>
          <a:ext cx="3714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228600</xdr:colOff>
      <xdr:row>62</xdr:row>
      <xdr:rowOff>38100</xdr:rowOff>
    </xdr:from>
    <xdr:to>
      <xdr:col>15</xdr:col>
      <xdr:colOff>304800</xdr:colOff>
      <xdr:row>62</xdr:row>
      <xdr:rowOff>114300</xdr:rowOff>
    </xdr:to>
    <xdr:sp macro="" textlink="">
      <xdr:nvSpPr>
        <xdr:cNvPr id="43" name="Oval 2164"/>
        <xdr:cNvSpPr>
          <a:spLocks noChangeArrowheads="1"/>
        </xdr:cNvSpPr>
      </xdr:nvSpPr>
      <xdr:spPr bwMode="auto">
        <a:xfrm>
          <a:off x="7172325" y="11191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</xdr:spPr>
    </xdr:sp>
    <xdr:clientData/>
  </xdr:twoCellAnchor>
  <xdr:twoCellAnchor>
    <xdr:from>
      <xdr:col>16</xdr:col>
      <xdr:colOff>66675</xdr:colOff>
      <xdr:row>63</xdr:row>
      <xdr:rowOff>76199</xdr:rowOff>
    </xdr:from>
    <xdr:to>
      <xdr:col>17</xdr:col>
      <xdr:colOff>367425</xdr:colOff>
      <xdr:row>63</xdr:row>
      <xdr:rowOff>76199</xdr:rowOff>
    </xdr:to>
    <xdr:sp macro="" textlink="">
      <xdr:nvSpPr>
        <xdr:cNvPr id="44" name="Line 283"/>
        <xdr:cNvSpPr>
          <a:spLocks noChangeShapeType="1"/>
        </xdr:cNvSpPr>
      </xdr:nvSpPr>
      <xdr:spPr bwMode="auto">
        <a:xfrm>
          <a:off x="7486650" y="11410949"/>
          <a:ext cx="396000" cy="0"/>
        </a:xfrm>
        <a:prstGeom prst="line">
          <a:avLst/>
        </a:prstGeom>
        <a:noFill/>
        <a:ln w="15875">
          <a:solidFill>
            <a:schemeClr val="tx1">
              <a:lumMod val="75000"/>
              <a:lumOff val="2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76199</xdr:colOff>
      <xdr:row>71</xdr:row>
      <xdr:rowOff>0</xdr:rowOff>
    </xdr:from>
    <xdr:to>
      <xdr:col>19</xdr:col>
      <xdr:colOff>419099</xdr:colOff>
      <xdr:row>102</xdr:row>
      <xdr:rowOff>0</xdr:rowOff>
    </xdr:to>
    <xdr:graphicFrame macro="">
      <xdr:nvGraphicFramePr>
        <xdr:cNvPr id="52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76200</xdr:colOff>
      <xdr:row>102</xdr:row>
      <xdr:rowOff>0</xdr:rowOff>
    </xdr:to>
    <xdr:graphicFrame macro="">
      <xdr:nvGraphicFramePr>
        <xdr:cNvPr id="54" name="Chart 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47625</xdr:colOff>
      <xdr:row>35</xdr:row>
      <xdr:rowOff>33750</xdr:rowOff>
    </xdr:from>
    <xdr:to>
      <xdr:col>21</xdr:col>
      <xdr:colOff>299625</xdr:colOff>
      <xdr:row>36</xdr:row>
      <xdr:rowOff>95250</xdr:rowOff>
    </xdr:to>
    <xdr:sp macro="[0]!Assessments" textlink="">
      <xdr:nvSpPr>
        <xdr:cNvPr id="2" name="Down Arrow 44"/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47625</xdr:colOff>
      <xdr:row>68</xdr:row>
      <xdr:rowOff>33750</xdr:rowOff>
    </xdr:from>
    <xdr:to>
      <xdr:col>21</xdr:col>
      <xdr:colOff>299625</xdr:colOff>
      <xdr:row>69</xdr:row>
      <xdr:rowOff>95250</xdr:rowOff>
    </xdr:to>
    <xdr:sp macro="[0]!Assessments" textlink="">
      <xdr:nvSpPr>
        <xdr:cNvPr id="3" name="Down Arrow 2"/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21</xdr:col>
      <xdr:colOff>66675</xdr:colOff>
      <xdr:row>0</xdr:row>
      <xdr:rowOff>180975</xdr:rowOff>
    </xdr:from>
    <xdr:to>
      <xdr:col>21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</xdr:colOff>
      <xdr:row>38</xdr:row>
      <xdr:rowOff>0</xdr:rowOff>
    </xdr:from>
    <xdr:to>
      <xdr:col>20</xdr:col>
      <xdr:colOff>1</xdr:colOff>
      <xdr:row>62</xdr:row>
      <xdr:rowOff>1</xdr:rowOff>
    </xdr:to>
    <xdr:graphicFrame macro="">
      <xdr:nvGraphicFramePr>
        <xdr:cNvPr id="5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0</xdr:colOff>
      <xdr:row>66</xdr:row>
      <xdr:rowOff>533399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66675</xdr:colOff>
      <xdr:row>62</xdr:row>
      <xdr:rowOff>76200</xdr:rowOff>
    </xdr:from>
    <xdr:to>
      <xdr:col>11</xdr:col>
      <xdr:colOff>438150</xdr:colOff>
      <xdr:row>62</xdr:row>
      <xdr:rowOff>76200</xdr:rowOff>
    </xdr:to>
    <xdr:sp macro="" textlink="">
      <xdr:nvSpPr>
        <xdr:cNvPr id="7" name="Line 283"/>
        <xdr:cNvSpPr>
          <a:spLocks noChangeShapeType="1"/>
        </xdr:cNvSpPr>
      </xdr:nvSpPr>
      <xdr:spPr bwMode="auto">
        <a:xfrm>
          <a:off x="5029200" y="11229975"/>
          <a:ext cx="3714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228600</xdr:colOff>
      <xdr:row>62</xdr:row>
      <xdr:rowOff>38100</xdr:rowOff>
    </xdr:from>
    <xdr:to>
      <xdr:col>15</xdr:col>
      <xdr:colOff>304800</xdr:colOff>
      <xdr:row>62</xdr:row>
      <xdr:rowOff>114300</xdr:rowOff>
    </xdr:to>
    <xdr:sp macro="" textlink="">
      <xdr:nvSpPr>
        <xdr:cNvPr id="8" name="Oval 2164"/>
        <xdr:cNvSpPr>
          <a:spLocks noChangeArrowheads="1"/>
        </xdr:cNvSpPr>
      </xdr:nvSpPr>
      <xdr:spPr bwMode="auto">
        <a:xfrm>
          <a:off x="6677025" y="11191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BA1400" mc:Ignorable="a14" a14:legacySpreadsheetColorIndex="37"/>
          </a:solidFill>
          <a:round/>
          <a:headEnd/>
          <a:tailEnd/>
        </a:ln>
      </xdr:spPr>
    </xdr:sp>
    <xdr:clientData/>
  </xdr:twoCellAnchor>
  <xdr:twoCellAnchor>
    <xdr:from>
      <xdr:col>11</xdr:col>
      <xdr:colOff>219075</xdr:colOff>
      <xdr:row>63</xdr:row>
      <xdr:rowOff>38100</xdr:rowOff>
    </xdr:from>
    <xdr:to>
      <xdr:col>11</xdr:col>
      <xdr:colOff>295275</xdr:colOff>
      <xdr:row>63</xdr:row>
      <xdr:rowOff>114300</xdr:rowOff>
    </xdr:to>
    <xdr:sp macro="" textlink="">
      <xdr:nvSpPr>
        <xdr:cNvPr id="9" name="Oval 2165"/>
        <xdr:cNvSpPr>
          <a:spLocks noChangeArrowheads="1"/>
        </xdr:cNvSpPr>
      </xdr:nvSpPr>
      <xdr:spPr bwMode="auto">
        <a:xfrm>
          <a:off x="5181600" y="113728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6FEB8D" mc:Ignorable="a14" a14:legacySpreadsheetColorIndex="11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476248</xdr:colOff>
      <xdr:row>0</xdr:row>
      <xdr:rowOff>85725</xdr:rowOff>
    </xdr:from>
    <xdr:to>
      <xdr:col>20</xdr:col>
      <xdr:colOff>77848</xdr:colOff>
      <xdr:row>2</xdr:row>
      <xdr:rowOff>142875</xdr:rowOff>
    </xdr:to>
    <xdr:sp macro="" textlink="">
      <xdr:nvSpPr>
        <xdr:cNvPr id="10" name="AutoShape 32"/>
        <xdr:cNvSpPr>
          <a:spLocks noChangeArrowheads="1"/>
        </xdr:cNvSpPr>
      </xdr:nvSpPr>
      <xdr:spPr bwMode="auto">
        <a:xfrm>
          <a:off x="6924673" y="85725"/>
          <a:ext cx="21924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11</xdr:col>
      <xdr:colOff>1</xdr:colOff>
      <xdr:row>64</xdr:row>
      <xdr:rowOff>0</xdr:rowOff>
    </xdr:from>
    <xdr:to>
      <xdr:col>20</xdr:col>
      <xdr:colOff>1</xdr:colOff>
      <xdr:row>67</xdr:row>
      <xdr:rowOff>0</xdr:rowOff>
    </xdr:to>
    <xdr:graphicFrame macro="">
      <xdr:nvGraphicFramePr>
        <xdr:cNvPr id="1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38</xdr:row>
          <xdr:rowOff>66675</xdr:rowOff>
        </xdr:from>
        <xdr:to>
          <xdr:col>36</xdr:col>
          <xdr:colOff>47625</xdr:colOff>
          <xdr:row>40</xdr:row>
          <xdr:rowOff>9525</xdr:rowOff>
        </xdr:to>
        <xdr:sp macro="" textlink="">
          <xdr:nvSpPr>
            <xdr:cNvPr id="87041" name="Check Box 1" hidden="1">
              <a:extLst>
                <a:ext uri="{63B3BB69-23CF-44E3-9099-C40C66FF867C}">
                  <a14:compatExt spid="_x0000_s87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39</xdr:row>
          <xdr:rowOff>152400</xdr:rowOff>
        </xdr:from>
        <xdr:to>
          <xdr:col>36</xdr:col>
          <xdr:colOff>47625</xdr:colOff>
          <xdr:row>41</xdr:row>
          <xdr:rowOff>9525</xdr:rowOff>
        </xdr:to>
        <xdr:sp macro="" textlink="">
          <xdr:nvSpPr>
            <xdr:cNvPr id="87042" name="Check Box 2" hidden="1">
              <a:extLst>
                <a:ext uri="{63B3BB69-23CF-44E3-9099-C40C66FF867C}">
                  <a14:compatExt spid="_x0000_s87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40</xdr:row>
          <xdr:rowOff>152400</xdr:rowOff>
        </xdr:from>
        <xdr:to>
          <xdr:col>36</xdr:col>
          <xdr:colOff>47625</xdr:colOff>
          <xdr:row>42</xdr:row>
          <xdr:rowOff>9525</xdr:rowOff>
        </xdr:to>
        <xdr:sp macro="" textlink="">
          <xdr:nvSpPr>
            <xdr:cNvPr id="87043" name="Check Box 3" hidden="1">
              <a:extLst>
                <a:ext uri="{63B3BB69-23CF-44E3-9099-C40C66FF867C}">
                  <a14:compatExt spid="_x0000_s87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41</xdr:row>
          <xdr:rowOff>152400</xdr:rowOff>
        </xdr:from>
        <xdr:to>
          <xdr:col>36</xdr:col>
          <xdr:colOff>47625</xdr:colOff>
          <xdr:row>43</xdr:row>
          <xdr:rowOff>9525</xdr:rowOff>
        </xdr:to>
        <xdr:sp macro="" textlink="">
          <xdr:nvSpPr>
            <xdr:cNvPr id="87044" name="Check Box 4" hidden="1">
              <a:extLst>
                <a:ext uri="{63B3BB69-23CF-44E3-9099-C40C66FF867C}">
                  <a14:compatExt spid="_x0000_s87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42</xdr:row>
          <xdr:rowOff>152400</xdr:rowOff>
        </xdr:from>
        <xdr:to>
          <xdr:col>36</xdr:col>
          <xdr:colOff>47625</xdr:colOff>
          <xdr:row>44</xdr:row>
          <xdr:rowOff>9525</xdr:rowOff>
        </xdr:to>
        <xdr:sp macro="" textlink="">
          <xdr:nvSpPr>
            <xdr:cNvPr id="87045" name="Check Box 5" hidden="1">
              <a:extLst>
                <a:ext uri="{63B3BB69-23CF-44E3-9099-C40C66FF867C}">
                  <a14:compatExt spid="_x0000_s87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43</xdr:row>
          <xdr:rowOff>152400</xdr:rowOff>
        </xdr:from>
        <xdr:to>
          <xdr:col>36</xdr:col>
          <xdr:colOff>47625</xdr:colOff>
          <xdr:row>45</xdr:row>
          <xdr:rowOff>9525</xdr:rowOff>
        </xdr:to>
        <xdr:sp macro="" textlink="">
          <xdr:nvSpPr>
            <xdr:cNvPr id="87046" name="Check Box 6" hidden="1">
              <a:extLst>
                <a:ext uri="{63B3BB69-23CF-44E3-9099-C40C66FF867C}">
                  <a14:compatExt spid="_x0000_s87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44</xdr:row>
          <xdr:rowOff>152400</xdr:rowOff>
        </xdr:from>
        <xdr:to>
          <xdr:col>36</xdr:col>
          <xdr:colOff>47625</xdr:colOff>
          <xdr:row>46</xdr:row>
          <xdr:rowOff>9525</xdr:rowOff>
        </xdr:to>
        <xdr:sp macro="" textlink="">
          <xdr:nvSpPr>
            <xdr:cNvPr id="87047" name="Check Box 7" hidden="1">
              <a:extLst>
                <a:ext uri="{63B3BB69-23CF-44E3-9099-C40C66FF867C}">
                  <a14:compatExt spid="_x0000_s87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45</xdr:row>
          <xdr:rowOff>152400</xdr:rowOff>
        </xdr:from>
        <xdr:to>
          <xdr:col>36</xdr:col>
          <xdr:colOff>47625</xdr:colOff>
          <xdr:row>47</xdr:row>
          <xdr:rowOff>9525</xdr:rowOff>
        </xdr:to>
        <xdr:sp macro="" textlink="">
          <xdr:nvSpPr>
            <xdr:cNvPr id="87048" name="Check Box 8" hidden="1">
              <a:extLst>
                <a:ext uri="{63B3BB69-23CF-44E3-9099-C40C66FF867C}">
                  <a14:compatExt spid="_x0000_s87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46</xdr:row>
          <xdr:rowOff>152400</xdr:rowOff>
        </xdr:from>
        <xdr:to>
          <xdr:col>36</xdr:col>
          <xdr:colOff>47625</xdr:colOff>
          <xdr:row>48</xdr:row>
          <xdr:rowOff>9525</xdr:rowOff>
        </xdr:to>
        <xdr:sp macro="" textlink="">
          <xdr:nvSpPr>
            <xdr:cNvPr id="87049" name="Check Box 9" hidden="1">
              <a:extLst>
                <a:ext uri="{63B3BB69-23CF-44E3-9099-C40C66FF867C}">
                  <a14:compatExt spid="_x0000_s87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47</xdr:row>
          <xdr:rowOff>152400</xdr:rowOff>
        </xdr:from>
        <xdr:to>
          <xdr:col>36</xdr:col>
          <xdr:colOff>47625</xdr:colOff>
          <xdr:row>49</xdr:row>
          <xdr:rowOff>9525</xdr:rowOff>
        </xdr:to>
        <xdr:sp macro="" textlink="">
          <xdr:nvSpPr>
            <xdr:cNvPr id="87050" name="Check Box 10" hidden="1">
              <a:extLst>
                <a:ext uri="{63B3BB69-23CF-44E3-9099-C40C66FF867C}">
                  <a14:compatExt spid="_x0000_s87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48</xdr:row>
          <xdr:rowOff>152400</xdr:rowOff>
        </xdr:from>
        <xdr:to>
          <xdr:col>36</xdr:col>
          <xdr:colOff>47625</xdr:colOff>
          <xdr:row>50</xdr:row>
          <xdr:rowOff>9525</xdr:rowOff>
        </xdr:to>
        <xdr:sp macro="" textlink="">
          <xdr:nvSpPr>
            <xdr:cNvPr id="87051" name="Check Box 11" hidden="1">
              <a:extLst>
                <a:ext uri="{63B3BB69-23CF-44E3-9099-C40C66FF867C}">
                  <a14:compatExt spid="_x0000_s87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49</xdr:row>
          <xdr:rowOff>152400</xdr:rowOff>
        </xdr:from>
        <xdr:to>
          <xdr:col>36</xdr:col>
          <xdr:colOff>47625</xdr:colOff>
          <xdr:row>51</xdr:row>
          <xdr:rowOff>9525</xdr:rowOff>
        </xdr:to>
        <xdr:sp macro="" textlink="">
          <xdr:nvSpPr>
            <xdr:cNvPr id="87052" name="Check Box 12" hidden="1">
              <a:extLst>
                <a:ext uri="{63B3BB69-23CF-44E3-9099-C40C66FF867C}">
                  <a14:compatExt spid="_x0000_s87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50</xdr:row>
          <xdr:rowOff>152400</xdr:rowOff>
        </xdr:from>
        <xdr:to>
          <xdr:col>36</xdr:col>
          <xdr:colOff>47625</xdr:colOff>
          <xdr:row>52</xdr:row>
          <xdr:rowOff>9525</xdr:rowOff>
        </xdr:to>
        <xdr:sp macro="" textlink="">
          <xdr:nvSpPr>
            <xdr:cNvPr id="87053" name="Check Box 13" hidden="1">
              <a:extLst>
                <a:ext uri="{63B3BB69-23CF-44E3-9099-C40C66FF867C}">
                  <a14:compatExt spid="_x0000_s87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51</xdr:row>
          <xdr:rowOff>152400</xdr:rowOff>
        </xdr:from>
        <xdr:to>
          <xdr:col>36</xdr:col>
          <xdr:colOff>47625</xdr:colOff>
          <xdr:row>53</xdr:row>
          <xdr:rowOff>9525</xdr:rowOff>
        </xdr:to>
        <xdr:sp macro="" textlink="">
          <xdr:nvSpPr>
            <xdr:cNvPr id="87054" name="Check Box 14" hidden="1">
              <a:extLst>
                <a:ext uri="{63B3BB69-23CF-44E3-9099-C40C66FF867C}">
                  <a14:compatExt spid="_x0000_s87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52</xdr:row>
          <xdr:rowOff>152400</xdr:rowOff>
        </xdr:from>
        <xdr:to>
          <xdr:col>36</xdr:col>
          <xdr:colOff>47625</xdr:colOff>
          <xdr:row>54</xdr:row>
          <xdr:rowOff>9525</xdr:rowOff>
        </xdr:to>
        <xdr:sp macro="" textlink="">
          <xdr:nvSpPr>
            <xdr:cNvPr id="87055" name="Check Box 15" hidden="1">
              <a:extLst>
                <a:ext uri="{63B3BB69-23CF-44E3-9099-C40C66FF867C}">
                  <a14:compatExt spid="_x0000_s87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53</xdr:row>
          <xdr:rowOff>152400</xdr:rowOff>
        </xdr:from>
        <xdr:to>
          <xdr:col>36</xdr:col>
          <xdr:colOff>47625</xdr:colOff>
          <xdr:row>55</xdr:row>
          <xdr:rowOff>9525</xdr:rowOff>
        </xdr:to>
        <xdr:sp macro="" textlink="">
          <xdr:nvSpPr>
            <xdr:cNvPr id="87056" name="Check Box 16" hidden="1">
              <a:extLst>
                <a:ext uri="{63B3BB69-23CF-44E3-9099-C40C66FF867C}">
                  <a14:compatExt spid="_x0000_s87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56</xdr:row>
          <xdr:rowOff>152400</xdr:rowOff>
        </xdr:from>
        <xdr:to>
          <xdr:col>36</xdr:col>
          <xdr:colOff>47625</xdr:colOff>
          <xdr:row>58</xdr:row>
          <xdr:rowOff>9525</xdr:rowOff>
        </xdr:to>
        <xdr:sp macro="" textlink="">
          <xdr:nvSpPr>
            <xdr:cNvPr id="87057" name="Check Box 17" hidden="1">
              <a:extLst>
                <a:ext uri="{63B3BB69-23CF-44E3-9099-C40C66FF867C}">
                  <a14:compatExt spid="_x0000_s87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57</xdr:row>
          <xdr:rowOff>152400</xdr:rowOff>
        </xdr:from>
        <xdr:to>
          <xdr:col>36</xdr:col>
          <xdr:colOff>47625</xdr:colOff>
          <xdr:row>59</xdr:row>
          <xdr:rowOff>9525</xdr:rowOff>
        </xdr:to>
        <xdr:sp macro="" textlink="">
          <xdr:nvSpPr>
            <xdr:cNvPr id="87058" name="Check Box 18" hidden="1">
              <a:extLst>
                <a:ext uri="{63B3BB69-23CF-44E3-9099-C40C66FF867C}">
                  <a14:compatExt spid="_x0000_s87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58</xdr:row>
          <xdr:rowOff>152400</xdr:rowOff>
        </xdr:from>
        <xdr:to>
          <xdr:col>36</xdr:col>
          <xdr:colOff>47625</xdr:colOff>
          <xdr:row>60</xdr:row>
          <xdr:rowOff>9525</xdr:rowOff>
        </xdr:to>
        <xdr:sp macro="" textlink="">
          <xdr:nvSpPr>
            <xdr:cNvPr id="87059" name="Check Box 19" hidden="1">
              <a:extLst>
                <a:ext uri="{63B3BB69-23CF-44E3-9099-C40C66FF867C}">
                  <a14:compatExt spid="_x0000_s87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59</xdr:row>
          <xdr:rowOff>152400</xdr:rowOff>
        </xdr:from>
        <xdr:to>
          <xdr:col>36</xdr:col>
          <xdr:colOff>47625</xdr:colOff>
          <xdr:row>61</xdr:row>
          <xdr:rowOff>9525</xdr:rowOff>
        </xdr:to>
        <xdr:sp macro="" textlink="">
          <xdr:nvSpPr>
            <xdr:cNvPr id="87060" name="Check Box 20" hidden="1">
              <a:extLst>
                <a:ext uri="{63B3BB69-23CF-44E3-9099-C40C66FF867C}">
                  <a14:compatExt spid="_x0000_s87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60</xdr:row>
          <xdr:rowOff>152400</xdr:rowOff>
        </xdr:from>
        <xdr:to>
          <xdr:col>36</xdr:col>
          <xdr:colOff>47625</xdr:colOff>
          <xdr:row>62</xdr:row>
          <xdr:rowOff>9525</xdr:rowOff>
        </xdr:to>
        <xdr:sp macro="" textlink="">
          <xdr:nvSpPr>
            <xdr:cNvPr id="87061" name="Check Box 21" hidden="1">
              <a:extLst>
                <a:ext uri="{63B3BB69-23CF-44E3-9099-C40C66FF867C}">
                  <a14:compatExt spid="_x0000_s87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139</xdr:row>
      <xdr:rowOff>33750</xdr:rowOff>
    </xdr:from>
    <xdr:ext cx="252000" cy="252000"/>
    <xdr:sp macro="[0]!Assessments" textlink="">
      <xdr:nvSpPr>
        <xdr:cNvPr id="33" name="Down Arrow 44"/>
        <xdr:cNvSpPr>
          <a:spLocks noChangeArrowheads="1"/>
        </xdr:cNvSpPr>
      </xdr:nvSpPr>
      <xdr:spPr bwMode="auto">
        <a:xfrm flipV="1">
          <a:off x="9239250" y="266942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54</xdr:row>
          <xdr:rowOff>152400</xdr:rowOff>
        </xdr:from>
        <xdr:to>
          <xdr:col>36</xdr:col>
          <xdr:colOff>47625</xdr:colOff>
          <xdr:row>56</xdr:row>
          <xdr:rowOff>9525</xdr:rowOff>
        </xdr:to>
        <xdr:sp macro="" textlink="">
          <xdr:nvSpPr>
            <xdr:cNvPr id="87062" name="Check Box 22" hidden="1">
              <a:extLst>
                <a:ext uri="{63B3BB69-23CF-44E3-9099-C40C66FF867C}">
                  <a14:compatExt spid="_x0000_s87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55</xdr:row>
          <xdr:rowOff>152400</xdr:rowOff>
        </xdr:from>
        <xdr:to>
          <xdr:col>36</xdr:col>
          <xdr:colOff>47625</xdr:colOff>
          <xdr:row>57</xdr:row>
          <xdr:rowOff>9525</xdr:rowOff>
        </xdr:to>
        <xdr:sp macro="" textlink="">
          <xdr:nvSpPr>
            <xdr:cNvPr id="87063" name="Check Box 23" hidden="1">
              <a:extLst>
                <a:ext uri="{63B3BB69-23CF-44E3-9099-C40C66FF867C}">
                  <a14:compatExt spid="_x0000_s87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61</xdr:row>
          <xdr:rowOff>152400</xdr:rowOff>
        </xdr:from>
        <xdr:to>
          <xdr:col>36</xdr:col>
          <xdr:colOff>47625</xdr:colOff>
          <xdr:row>63</xdr:row>
          <xdr:rowOff>9525</xdr:rowOff>
        </xdr:to>
        <xdr:sp macro="" textlink="">
          <xdr:nvSpPr>
            <xdr:cNvPr id="87064" name="Check Box 24" hidden="1">
              <a:extLst>
                <a:ext uri="{63B3BB69-23CF-44E3-9099-C40C66FF867C}">
                  <a14:compatExt spid="_x0000_s87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21</xdr:col>
      <xdr:colOff>47625</xdr:colOff>
      <xdr:row>103</xdr:row>
      <xdr:rowOff>33750</xdr:rowOff>
    </xdr:from>
    <xdr:ext cx="252000" cy="252000"/>
    <xdr:sp macro="[0]!Assessments" textlink="">
      <xdr:nvSpPr>
        <xdr:cNvPr id="39" name="Down Arrow 44"/>
        <xdr:cNvSpPr>
          <a:spLocks noChangeArrowheads="1"/>
        </xdr:cNvSpPr>
      </xdr:nvSpPr>
      <xdr:spPr bwMode="auto">
        <a:xfrm flipV="1">
          <a:off x="9239250" y="19950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9</xdr:col>
      <xdr:colOff>0</xdr:colOff>
      <xdr:row>144</xdr:row>
      <xdr:rowOff>0</xdr:rowOff>
    </xdr:from>
    <xdr:to>
      <xdr:col>19</xdr:col>
      <xdr:colOff>476251</xdr:colOff>
      <xdr:row>173</xdr:row>
      <xdr:rowOff>0</xdr:rowOff>
    </xdr:to>
    <xdr:graphicFrame macro="">
      <xdr:nvGraphicFramePr>
        <xdr:cNvPr id="4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106</xdr:row>
      <xdr:rowOff>0</xdr:rowOff>
    </xdr:from>
    <xdr:to>
      <xdr:col>19</xdr:col>
      <xdr:colOff>476250</xdr:colOff>
      <xdr:row>116</xdr:row>
      <xdr:rowOff>170700</xdr:rowOff>
    </xdr:to>
    <xdr:graphicFrame macro="">
      <xdr:nvGraphicFramePr>
        <xdr:cNvPr id="4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117</xdr:row>
      <xdr:rowOff>9525</xdr:rowOff>
    </xdr:from>
    <xdr:to>
      <xdr:col>19</xdr:col>
      <xdr:colOff>476250</xdr:colOff>
      <xdr:row>128</xdr:row>
      <xdr:rowOff>161175</xdr:rowOff>
    </xdr:to>
    <xdr:graphicFrame macro="">
      <xdr:nvGraphicFramePr>
        <xdr:cNvPr id="4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129</xdr:row>
      <xdr:rowOff>0</xdr:rowOff>
    </xdr:from>
    <xdr:to>
      <xdr:col>19</xdr:col>
      <xdr:colOff>476250</xdr:colOff>
      <xdr:row>137</xdr:row>
      <xdr:rowOff>399300</xdr:rowOff>
    </xdr:to>
    <xdr:graphicFrame macro="">
      <xdr:nvGraphicFramePr>
        <xdr:cNvPr id="5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21</xdr:col>
      <xdr:colOff>47625</xdr:colOff>
      <xdr:row>175</xdr:row>
      <xdr:rowOff>33750</xdr:rowOff>
    </xdr:from>
    <xdr:ext cx="252000" cy="252000"/>
    <xdr:sp macro="[0]!Assessments" textlink="">
      <xdr:nvSpPr>
        <xdr:cNvPr id="47" name="Down Arrow 44"/>
        <xdr:cNvSpPr>
          <a:spLocks noChangeArrowheads="1"/>
        </xdr:cNvSpPr>
      </xdr:nvSpPr>
      <xdr:spPr bwMode="auto">
        <a:xfrm flipV="1">
          <a:off x="9239250" y="267037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16</xdr:col>
      <xdr:colOff>66675</xdr:colOff>
      <xdr:row>63</xdr:row>
      <xdr:rowOff>76199</xdr:rowOff>
    </xdr:from>
    <xdr:to>
      <xdr:col>17</xdr:col>
      <xdr:colOff>367425</xdr:colOff>
      <xdr:row>63</xdr:row>
      <xdr:rowOff>76199</xdr:rowOff>
    </xdr:to>
    <xdr:sp macro="" textlink="">
      <xdr:nvSpPr>
        <xdr:cNvPr id="48" name="Line 283"/>
        <xdr:cNvSpPr>
          <a:spLocks noChangeShapeType="1"/>
        </xdr:cNvSpPr>
      </xdr:nvSpPr>
      <xdr:spPr bwMode="auto">
        <a:xfrm>
          <a:off x="7486650" y="11410949"/>
          <a:ext cx="396000" cy="0"/>
        </a:xfrm>
        <a:prstGeom prst="line">
          <a:avLst/>
        </a:prstGeom>
        <a:noFill/>
        <a:ln w="15875">
          <a:solidFill>
            <a:schemeClr val="tx1">
              <a:lumMod val="75000"/>
              <a:lumOff val="2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ildren's%20Social%20Care/2.%20LA%20Benchmarking/2.%20Childrens'%20Social%20Care/Benchmarking%20Reports%20(working%20files)/Quarterly%20Reports/2015-16%20Q2/2015-16%20Q1/(Restricted)%20Quarterly%20Benchmarking%20Report%202015-16%20Q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Home"/>
      <sheetName val="Coverage"/>
      <sheetName val="IDACI"/>
      <sheetName val="Population"/>
      <sheetName val="CAF_EHA"/>
      <sheetName val="Referrals"/>
      <sheetName val="Referral_Source"/>
      <sheetName val="Re-referrals"/>
      <sheetName val="Assessments"/>
      <sheetName val="Children in Need"/>
      <sheetName val="Section 47 Enquiries"/>
      <sheetName val="Initial CP Conferences"/>
      <sheetName val="Child Protection Plans"/>
      <sheetName val="Court Applications"/>
      <sheetName val="Looked After Children"/>
      <sheetName val="Adoption"/>
      <sheetName val="ROSGO"/>
      <sheetName val="Commentary"/>
      <sheetName val="(Restricted) Quarterly Benchmar"/>
    </sheetNames>
    <sheetDataSet>
      <sheetData sheetId="0"/>
      <sheetData sheetId="1">
        <row r="13">
          <cell r="J13" t="str">
            <v>Bracknell Forest</v>
          </cell>
        </row>
        <row r="14">
          <cell r="J14" t="str">
            <v>Brighton &amp; Hove</v>
          </cell>
        </row>
        <row r="15">
          <cell r="J15" t="str">
            <v>Buckinghamshire</v>
          </cell>
        </row>
        <row r="16">
          <cell r="J16" t="str">
            <v>East Sussex</v>
          </cell>
        </row>
        <row r="17">
          <cell r="J17" t="str">
            <v>Hampshire</v>
          </cell>
        </row>
        <row r="18">
          <cell r="J18" t="str">
            <v>Isle of Wight</v>
          </cell>
        </row>
        <row r="19">
          <cell r="J19" t="str">
            <v>Kent</v>
          </cell>
        </row>
        <row r="20">
          <cell r="J20" t="str">
            <v>Medway</v>
          </cell>
        </row>
        <row r="21">
          <cell r="J21" t="str">
            <v>Milton Keynes</v>
          </cell>
        </row>
        <row r="22">
          <cell r="J22" t="str">
            <v>Oxfordshire</v>
          </cell>
        </row>
        <row r="23">
          <cell r="J23" t="str">
            <v>Portsmouth</v>
          </cell>
        </row>
        <row r="24">
          <cell r="J24" t="str">
            <v>Reading</v>
          </cell>
        </row>
        <row r="25">
          <cell r="J25" t="str">
            <v>Slough</v>
          </cell>
        </row>
        <row r="26">
          <cell r="J26" t="str">
            <v>Somerset</v>
          </cell>
        </row>
        <row r="27">
          <cell r="J27" t="str">
            <v>Southampton</v>
          </cell>
        </row>
        <row r="28">
          <cell r="J28" t="str">
            <v>Surrey</v>
          </cell>
        </row>
        <row r="29">
          <cell r="J29" t="str">
            <v>West Berkshire</v>
          </cell>
        </row>
        <row r="30">
          <cell r="J30" t="str">
            <v>West Sussex</v>
          </cell>
        </row>
        <row r="31">
          <cell r="J31" t="str">
            <v>Windsor &amp; Maidenhead</v>
          </cell>
        </row>
        <row r="32">
          <cell r="J32" t="str">
            <v>Wokingham</v>
          </cell>
        </row>
        <row r="33">
          <cell r="J33" t="str">
            <v>(None)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a:spPr>
      <a:bodyPr vertOverflow="clip" wrap="square" lIns="27432" tIns="22860" rIns="27432" bIns="0" anchor="ctr" upright="1"/>
      <a:lstStyle>
        <a:defPPr algn="ctr" rtl="0">
          <a:defRPr sz="1200" b="1" i="0" u="none" strike="noStrike" baseline="0">
            <a:solidFill>
              <a:srgbClr val="FFFFFF"/>
            </a:solidFill>
            <a:latin typeface="Arial"/>
            <a:cs typeface="Arial"/>
          </a:defRPr>
        </a:defPPr>
      </a:lstStyle>
    </a:sp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26" Type="http://schemas.openxmlformats.org/officeDocument/2006/relationships/ctrlProp" Target="../ctrlProps/ctrlProp9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0.xml"/><Relationship Id="rId7" Type="http://schemas.openxmlformats.org/officeDocument/2006/relationships/ctrlProp" Target="../ctrlProps/ctrlProp76.x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25" Type="http://schemas.openxmlformats.org/officeDocument/2006/relationships/ctrlProp" Target="../ctrlProps/ctrlProp94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85.xml"/><Relationship Id="rId20" Type="http://schemas.openxmlformats.org/officeDocument/2006/relationships/ctrlProp" Target="../ctrlProps/ctrlProp8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24" Type="http://schemas.openxmlformats.org/officeDocument/2006/relationships/ctrlProp" Target="../ctrlProps/ctrlProp93.xml"/><Relationship Id="rId5" Type="http://schemas.openxmlformats.org/officeDocument/2006/relationships/ctrlProp" Target="../ctrlProps/ctrlProp74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10" Type="http://schemas.openxmlformats.org/officeDocument/2006/relationships/ctrlProp" Target="../ctrlProps/ctrlProp79.xml"/><Relationship Id="rId19" Type="http://schemas.openxmlformats.org/officeDocument/2006/relationships/ctrlProp" Target="../ctrlProps/ctrlProp88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4" Type="http://schemas.openxmlformats.org/officeDocument/2006/relationships/ctrlProp" Target="../ctrlProps/ctrlProp83.xml"/><Relationship Id="rId22" Type="http://schemas.openxmlformats.org/officeDocument/2006/relationships/ctrlProp" Target="../ctrlProps/ctrlProp91.xml"/><Relationship Id="rId27" Type="http://schemas.openxmlformats.org/officeDocument/2006/relationships/ctrlProp" Target="../ctrlProps/ctrlProp96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13" Type="http://schemas.openxmlformats.org/officeDocument/2006/relationships/ctrlProp" Target="../ctrlProps/ctrlProp106.xml"/><Relationship Id="rId18" Type="http://schemas.openxmlformats.org/officeDocument/2006/relationships/ctrlProp" Target="../ctrlProps/ctrlProp111.xml"/><Relationship Id="rId26" Type="http://schemas.openxmlformats.org/officeDocument/2006/relationships/ctrlProp" Target="../ctrlProps/ctrlProp119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14.xml"/><Relationship Id="rId7" Type="http://schemas.openxmlformats.org/officeDocument/2006/relationships/ctrlProp" Target="../ctrlProps/ctrlProp100.xml"/><Relationship Id="rId12" Type="http://schemas.openxmlformats.org/officeDocument/2006/relationships/ctrlProp" Target="../ctrlProps/ctrlProp105.xml"/><Relationship Id="rId17" Type="http://schemas.openxmlformats.org/officeDocument/2006/relationships/ctrlProp" Target="../ctrlProps/ctrlProp110.xml"/><Relationship Id="rId25" Type="http://schemas.openxmlformats.org/officeDocument/2006/relationships/ctrlProp" Target="../ctrlProps/ctrlProp118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109.xml"/><Relationship Id="rId20" Type="http://schemas.openxmlformats.org/officeDocument/2006/relationships/ctrlProp" Target="../ctrlProps/ctrlProp11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24" Type="http://schemas.openxmlformats.org/officeDocument/2006/relationships/ctrlProp" Target="../ctrlProps/ctrlProp117.xml"/><Relationship Id="rId5" Type="http://schemas.openxmlformats.org/officeDocument/2006/relationships/ctrlProp" Target="../ctrlProps/ctrlProp98.xml"/><Relationship Id="rId15" Type="http://schemas.openxmlformats.org/officeDocument/2006/relationships/ctrlProp" Target="../ctrlProps/ctrlProp108.xml"/><Relationship Id="rId23" Type="http://schemas.openxmlformats.org/officeDocument/2006/relationships/ctrlProp" Target="../ctrlProps/ctrlProp116.xml"/><Relationship Id="rId10" Type="http://schemas.openxmlformats.org/officeDocument/2006/relationships/ctrlProp" Target="../ctrlProps/ctrlProp103.xml"/><Relationship Id="rId19" Type="http://schemas.openxmlformats.org/officeDocument/2006/relationships/ctrlProp" Target="../ctrlProps/ctrlProp112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Relationship Id="rId14" Type="http://schemas.openxmlformats.org/officeDocument/2006/relationships/ctrlProp" Target="../ctrlProps/ctrlProp107.xml"/><Relationship Id="rId22" Type="http://schemas.openxmlformats.org/officeDocument/2006/relationships/ctrlProp" Target="../ctrlProps/ctrlProp115.xml"/><Relationship Id="rId27" Type="http://schemas.openxmlformats.org/officeDocument/2006/relationships/ctrlProp" Target="../ctrlProps/ctrlProp120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26" Type="http://schemas.openxmlformats.org/officeDocument/2006/relationships/ctrlProp" Target="../ctrlProps/ctrlProp143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38.x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25" Type="http://schemas.openxmlformats.org/officeDocument/2006/relationships/ctrlProp" Target="../ctrlProps/ctrlProp142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133.xml"/><Relationship Id="rId2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24" Type="http://schemas.openxmlformats.org/officeDocument/2006/relationships/ctrlProp" Target="../ctrlProps/ctrlProp141.xml"/><Relationship Id="rId5" Type="http://schemas.openxmlformats.org/officeDocument/2006/relationships/ctrlProp" Target="../ctrlProps/ctrlProp122.xml"/><Relationship Id="rId15" Type="http://schemas.openxmlformats.org/officeDocument/2006/relationships/ctrlProp" Target="../ctrlProps/ctrlProp132.xml"/><Relationship Id="rId23" Type="http://schemas.openxmlformats.org/officeDocument/2006/relationships/ctrlProp" Target="../ctrlProps/ctrlProp140.xml"/><Relationship Id="rId10" Type="http://schemas.openxmlformats.org/officeDocument/2006/relationships/ctrlProp" Target="../ctrlProps/ctrlProp127.xml"/><Relationship Id="rId19" Type="http://schemas.openxmlformats.org/officeDocument/2006/relationships/ctrlProp" Target="../ctrlProps/ctrlProp136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Relationship Id="rId22" Type="http://schemas.openxmlformats.org/officeDocument/2006/relationships/ctrlProp" Target="../ctrlProps/ctrlProp139.xml"/><Relationship Id="rId27" Type="http://schemas.openxmlformats.org/officeDocument/2006/relationships/ctrlProp" Target="../ctrlProps/ctrlProp144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9.xml"/><Relationship Id="rId13" Type="http://schemas.openxmlformats.org/officeDocument/2006/relationships/ctrlProp" Target="../ctrlProps/ctrlProp154.xml"/><Relationship Id="rId18" Type="http://schemas.openxmlformats.org/officeDocument/2006/relationships/ctrlProp" Target="../ctrlProps/ctrlProp159.xml"/><Relationship Id="rId26" Type="http://schemas.openxmlformats.org/officeDocument/2006/relationships/ctrlProp" Target="../ctrlProps/ctrlProp167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62.xml"/><Relationship Id="rId7" Type="http://schemas.openxmlformats.org/officeDocument/2006/relationships/ctrlProp" Target="../ctrlProps/ctrlProp148.xml"/><Relationship Id="rId12" Type="http://schemas.openxmlformats.org/officeDocument/2006/relationships/ctrlProp" Target="../ctrlProps/ctrlProp153.xml"/><Relationship Id="rId17" Type="http://schemas.openxmlformats.org/officeDocument/2006/relationships/ctrlProp" Target="../ctrlProps/ctrlProp158.xml"/><Relationship Id="rId25" Type="http://schemas.openxmlformats.org/officeDocument/2006/relationships/ctrlProp" Target="../ctrlProps/ctrlProp166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157.xml"/><Relationship Id="rId20" Type="http://schemas.openxmlformats.org/officeDocument/2006/relationships/ctrlProp" Target="../ctrlProps/ctrlProp16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47.xml"/><Relationship Id="rId11" Type="http://schemas.openxmlformats.org/officeDocument/2006/relationships/ctrlProp" Target="../ctrlProps/ctrlProp152.xml"/><Relationship Id="rId24" Type="http://schemas.openxmlformats.org/officeDocument/2006/relationships/ctrlProp" Target="../ctrlProps/ctrlProp165.xml"/><Relationship Id="rId5" Type="http://schemas.openxmlformats.org/officeDocument/2006/relationships/ctrlProp" Target="../ctrlProps/ctrlProp146.xml"/><Relationship Id="rId15" Type="http://schemas.openxmlformats.org/officeDocument/2006/relationships/ctrlProp" Target="../ctrlProps/ctrlProp156.xml"/><Relationship Id="rId23" Type="http://schemas.openxmlformats.org/officeDocument/2006/relationships/ctrlProp" Target="../ctrlProps/ctrlProp164.xml"/><Relationship Id="rId10" Type="http://schemas.openxmlformats.org/officeDocument/2006/relationships/ctrlProp" Target="../ctrlProps/ctrlProp151.xml"/><Relationship Id="rId19" Type="http://schemas.openxmlformats.org/officeDocument/2006/relationships/ctrlProp" Target="../ctrlProps/ctrlProp160.xml"/><Relationship Id="rId4" Type="http://schemas.openxmlformats.org/officeDocument/2006/relationships/ctrlProp" Target="../ctrlProps/ctrlProp145.xml"/><Relationship Id="rId9" Type="http://schemas.openxmlformats.org/officeDocument/2006/relationships/ctrlProp" Target="../ctrlProps/ctrlProp150.xml"/><Relationship Id="rId14" Type="http://schemas.openxmlformats.org/officeDocument/2006/relationships/ctrlProp" Target="../ctrlProps/ctrlProp155.xml"/><Relationship Id="rId22" Type="http://schemas.openxmlformats.org/officeDocument/2006/relationships/ctrlProp" Target="../ctrlProps/ctrlProp163.xml"/><Relationship Id="rId27" Type="http://schemas.openxmlformats.org/officeDocument/2006/relationships/ctrlProp" Target="../ctrlProps/ctrlProp16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3.xml"/><Relationship Id="rId13" Type="http://schemas.openxmlformats.org/officeDocument/2006/relationships/ctrlProp" Target="../ctrlProps/ctrlProp178.xml"/><Relationship Id="rId18" Type="http://schemas.openxmlformats.org/officeDocument/2006/relationships/ctrlProp" Target="../ctrlProps/ctrlProp183.xml"/><Relationship Id="rId26" Type="http://schemas.openxmlformats.org/officeDocument/2006/relationships/ctrlProp" Target="../ctrlProps/ctrlProp191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86.xml"/><Relationship Id="rId7" Type="http://schemas.openxmlformats.org/officeDocument/2006/relationships/ctrlProp" Target="../ctrlProps/ctrlProp172.xml"/><Relationship Id="rId12" Type="http://schemas.openxmlformats.org/officeDocument/2006/relationships/ctrlProp" Target="../ctrlProps/ctrlProp177.xml"/><Relationship Id="rId17" Type="http://schemas.openxmlformats.org/officeDocument/2006/relationships/ctrlProp" Target="../ctrlProps/ctrlProp182.xml"/><Relationship Id="rId25" Type="http://schemas.openxmlformats.org/officeDocument/2006/relationships/ctrlProp" Target="../ctrlProps/ctrlProp190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181.xml"/><Relationship Id="rId20" Type="http://schemas.openxmlformats.org/officeDocument/2006/relationships/ctrlProp" Target="../ctrlProps/ctrlProp185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71.xml"/><Relationship Id="rId11" Type="http://schemas.openxmlformats.org/officeDocument/2006/relationships/ctrlProp" Target="../ctrlProps/ctrlProp176.xml"/><Relationship Id="rId24" Type="http://schemas.openxmlformats.org/officeDocument/2006/relationships/ctrlProp" Target="../ctrlProps/ctrlProp189.xml"/><Relationship Id="rId5" Type="http://schemas.openxmlformats.org/officeDocument/2006/relationships/ctrlProp" Target="../ctrlProps/ctrlProp170.xml"/><Relationship Id="rId15" Type="http://schemas.openxmlformats.org/officeDocument/2006/relationships/ctrlProp" Target="../ctrlProps/ctrlProp180.xml"/><Relationship Id="rId23" Type="http://schemas.openxmlformats.org/officeDocument/2006/relationships/ctrlProp" Target="../ctrlProps/ctrlProp188.xml"/><Relationship Id="rId10" Type="http://schemas.openxmlformats.org/officeDocument/2006/relationships/ctrlProp" Target="../ctrlProps/ctrlProp175.xml"/><Relationship Id="rId19" Type="http://schemas.openxmlformats.org/officeDocument/2006/relationships/ctrlProp" Target="../ctrlProps/ctrlProp184.xml"/><Relationship Id="rId4" Type="http://schemas.openxmlformats.org/officeDocument/2006/relationships/ctrlProp" Target="../ctrlProps/ctrlProp169.xml"/><Relationship Id="rId9" Type="http://schemas.openxmlformats.org/officeDocument/2006/relationships/ctrlProp" Target="../ctrlProps/ctrlProp174.xml"/><Relationship Id="rId14" Type="http://schemas.openxmlformats.org/officeDocument/2006/relationships/ctrlProp" Target="../ctrlProps/ctrlProp179.xml"/><Relationship Id="rId22" Type="http://schemas.openxmlformats.org/officeDocument/2006/relationships/ctrlProp" Target="../ctrlProps/ctrlProp187.xml"/><Relationship Id="rId27" Type="http://schemas.openxmlformats.org/officeDocument/2006/relationships/ctrlProp" Target="../ctrlProps/ctrlProp192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7.xml"/><Relationship Id="rId13" Type="http://schemas.openxmlformats.org/officeDocument/2006/relationships/ctrlProp" Target="../ctrlProps/ctrlProp202.xml"/><Relationship Id="rId18" Type="http://schemas.openxmlformats.org/officeDocument/2006/relationships/ctrlProp" Target="../ctrlProps/ctrlProp207.xml"/><Relationship Id="rId26" Type="http://schemas.openxmlformats.org/officeDocument/2006/relationships/ctrlProp" Target="../ctrlProps/ctrlProp215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10.xml"/><Relationship Id="rId7" Type="http://schemas.openxmlformats.org/officeDocument/2006/relationships/ctrlProp" Target="../ctrlProps/ctrlProp196.xml"/><Relationship Id="rId12" Type="http://schemas.openxmlformats.org/officeDocument/2006/relationships/ctrlProp" Target="../ctrlProps/ctrlProp201.xml"/><Relationship Id="rId17" Type="http://schemas.openxmlformats.org/officeDocument/2006/relationships/ctrlProp" Target="../ctrlProps/ctrlProp206.xml"/><Relationship Id="rId25" Type="http://schemas.openxmlformats.org/officeDocument/2006/relationships/ctrlProp" Target="../ctrlProps/ctrlProp214.xml"/><Relationship Id="rId2" Type="http://schemas.openxmlformats.org/officeDocument/2006/relationships/drawing" Target="../drawings/drawing15.xml"/><Relationship Id="rId16" Type="http://schemas.openxmlformats.org/officeDocument/2006/relationships/ctrlProp" Target="../ctrlProps/ctrlProp205.xml"/><Relationship Id="rId20" Type="http://schemas.openxmlformats.org/officeDocument/2006/relationships/ctrlProp" Target="../ctrlProps/ctrlProp209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95.xml"/><Relationship Id="rId11" Type="http://schemas.openxmlformats.org/officeDocument/2006/relationships/ctrlProp" Target="../ctrlProps/ctrlProp200.xml"/><Relationship Id="rId24" Type="http://schemas.openxmlformats.org/officeDocument/2006/relationships/ctrlProp" Target="../ctrlProps/ctrlProp213.xml"/><Relationship Id="rId5" Type="http://schemas.openxmlformats.org/officeDocument/2006/relationships/ctrlProp" Target="../ctrlProps/ctrlProp194.xml"/><Relationship Id="rId15" Type="http://schemas.openxmlformats.org/officeDocument/2006/relationships/ctrlProp" Target="../ctrlProps/ctrlProp204.xml"/><Relationship Id="rId23" Type="http://schemas.openxmlformats.org/officeDocument/2006/relationships/ctrlProp" Target="../ctrlProps/ctrlProp212.xml"/><Relationship Id="rId10" Type="http://schemas.openxmlformats.org/officeDocument/2006/relationships/ctrlProp" Target="../ctrlProps/ctrlProp199.xml"/><Relationship Id="rId19" Type="http://schemas.openxmlformats.org/officeDocument/2006/relationships/ctrlProp" Target="../ctrlProps/ctrlProp208.xml"/><Relationship Id="rId4" Type="http://schemas.openxmlformats.org/officeDocument/2006/relationships/ctrlProp" Target="../ctrlProps/ctrlProp193.xml"/><Relationship Id="rId9" Type="http://schemas.openxmlformats.org/officeDocument/2006/relationships/ctrlProp" Target="../ctrlProps/ctrlProp198.xml"/><Relationship Id="rId14" Type="http://schemas.openxmlformats.org/officeDocument/2006/relationships/ctrlProp" Target="../ctrlProps/ctrlProp203.xml"/><Relationship Id="rId22" Type="http://schemas.openxmlformats.org/officeDocument/2006/relationships/ctrlProp" Target="../ctrlProps/ctrlProp211.xml"/><Relationship Id="rId27" Type="http://schemas.openxmlformats.org/officeDocument/2006/relationships/ctrlProp" Target="../ctrlProps/ctrlProp216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1.xml"/><Relationship Id="rId13" Type="http://schemas.openxmlformats.org/officeDocument/2006/relationships/ctrlProp" Target="../ctrlProps/ctrlProp226.xml"/><Relationship Id="rId18" Type="http://schemas.openxmlformats.org/officeDocument/2006/relationships/ctrlProp" Target="../ctrlProps/ctrlProp231.xml"/><Relationship Id="rId26" Type="http://schemas.openxmlformats.org/officeDocument/2006/relationships/ctrlProp" Target="../ctrlProps/ctrlProp239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234.xml"/><Relationship Id="rId7" Type="http://schemas.openxmlformats.org/officeDocument/2006/relationships/ctrlProp" Target="../ctrlProps/ctrlProp220.xml"/><Relationship Id="rId12" Type="http://schemas.openxmlformats.org/officeDocument/2006/relationships/ctrlProp" Target="../ctrlProps/ctrlProp225.xml"/><Relationship Id="rId17" Type="http://schemas.openxmlformats.org/officeDocument/2006/relationships/ctrlProp" Target="../ctrlProps/ctrlProp230.xml"/><Relationship Id="rId25" Type="http://schemas.openxmlformats.org/officeDocument/2006/relationships/ctrlProp" Target="../ctrlProps/ctrlProp238.xml"/><Relationship Id="rId2" Type="http://schemas.openxmlformats.org/officeDocument/2006/relationships/drawing" Target="../drawings/drawing16.xml"/><Relationship Id="rId16" Type="http://schemas.openxmlformats.org/officeDocument/2006/relationships/ctrlProp" Target="../ctrlProps/ctrlProp229.xml"/><Relationship Id="rId20" Type="http://schemas.openxmlformats.org/officeDocument/2006/relationships/ctrlProp" Target="../ctrlProps/ctrlProp23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219.xml"/><Relationship Id="rId11" Type="http://schemas.openxmlformats.org/officeDocument/2006/relationships/ctrlProp" Target="../ctrlProps/ctrlProp224.xml"/><Relationship Id="rId24" Type="http://schemas.openxmlformats.org/officeDocument/2006/relationships/ctrlProp" Target="../ctrlProps/ctrlProp237.xml"/><Relationship Id="rId5" Type="http://schemas.openxmlformats.org/officeDocument/2006/relationships/ctrlProp" Target="../ctrlProps/ctrlProp218.xml"/><Relationship Id="rId15" Type="http://schemas.openxmlformats.org/officeDocument/2006/relationships/ctrlProp" Target="../ctrlProps/ctrlProp228.xml"/><Relationship Id="rId23" Type="http://schemas.openxmlformats.org/officeDocument/2006/relationships/ctrlProp" Target="../ctrlProps/ctrlProp236.xml"/><Relationship Id="rId10" Type="http://schemas.openxmlformats.org/officeDocument/2006/relationships/ctrlProp" Target="../ctrlProps/ctrlProp223.xml"/><Relationship Id="rId19" Type="http://schemas.openxmlformats.org/officeDocument/2006/relationships/ctrlProp" Target="../ctrlProps/ctrlProp232.xml"/><Relationship Id="rId4" Type="http://schemas.openxmlformats.org/officeDocument/2006/relationships/ctrlProp" Target="../ctrlProps/ctrlProp217.xml"/><Relationship Id="rId9" Type="http://schemas.openxmlformats.org/officeDocument/2006/relationships/ctrlProp" Target="../ctrlProps/ctrlProp222.xml"/><Relationship Id="rId14" Type="http://schemas.openxmlformats.org/officeDocument/2006/relationships/ctrlProp" Target="../ctrlProps/ctrlProp227.xml"/><Relationship Id="rId22" Type="http://schemas.openxmlformats.org/officeDocument/2006/relationships/ctrlProp" Target="../ctrlProps/ctrlProp235.xml"/><Relationship Id="rId27" Type="http://schemas.openxmlformats.org/officeDocument/2006/relationships/ctrlProp" Target="../ctrlProps/ctrlProp24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6.x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61.xml"/><Relationship Id="rId20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0"/>
  <sheetViews>
    <sheetView showRowColHeaders="0" tabSelected="1" workbookViewId="0"/>
  </sheetViews>
  <sheetFormatPr defaultRowHeight="11.25" customHeight="1" x14ac:dyDescent="0.2"/>
  <cols>
    <col min="1" max="1" width="4" style="656" customWidth="1"/>
    <col min="2" max="2" width="17.140625" style="656" customWidth="1"/>
    <col min="3" max="3" width="31.42578125" style="656" customWidth="1"/>
    <col min="4" max="4" width="4.28515625" style="656" customWidth="1"/>
    <col min="5" max="5" width="17.140625" style="657" customWidth="1"/>
    <col min="6" max="6" width="31.42578125" style="656" customWidth="1"/>
    <col min="7" max="7" width="4.28515625" style="656" customWidth="1"/>
    <col min="8" max="8" width="14.140625" style="656" customWidth="1"/>
    <col min="9" max="9" width="5.7109375" style="656" customWidth="1"/>
    <col min="10" max="10" width="4.28515625" style="656" customWidth="1"/>
    <col min="11" max="11" width="4" style="656" customWidth="1"/>
    <col min="12" max="12" width="12.140625" style="656" bestFit="1" customWidth="1"/>
    <col min="13" max="16384" width="9.140625" style="656"/>
  </cols>
  <sheetData>
    <row r="1" spans="1:12" ht="21" customHeight="1" x14ac:dyDescent="0.2">
      <c r="A1" s="20"/>
      <c r="B1" s="21"/>
      <c r="C1" s="21"/>
      <c r="D1" s="21"/>
      <c r="E1" s="17"/>
      <c r="F1" s="21"/>
      <c r="G1" s="21"/>
      <c r="H1" s="21"/>
      <c r="I1" s="21"/>
      <c r="J1" s="21"/>
      <c r="K1" s="22"/>
    </row>
    <row r="2" spans="1:12" ht="18" x14ac:dyDescent="0.25">
      <c r="A2" s="23"/>
      <c r="B2" s="5"/>
      <c r="C2" s="4"/>
      <c r="D2" s="4"/>
      <c r="E2" s="3"/>
      <c r="F2" s="4"/>
      <c r="G2" s="4"/>
      <c r="H2" s="4"/>
      <c r="I2" s="4"/>
      <c r="J2" s="4"/>
      <c r="K2" s="29"/>
      <c r="L2" s="658"/>
    </row>
    <row r="3" spans="1:12" ht="13.5" customHeight="1" x14ac:dyDescent="0.2">
      <c r="A3" s="23"/>
      <c r="B3" s="4"/>
      <c r="C3" s="4"/>
      <c r="D3" s="4"/>
      <c r="E3" s="660" t="s">
        <v>228</v>
      </c>
      <c r="F3" s="661"/>
      <c r="G3" s="661"/>
      <c r="H3" s="661"/>
      <c r="I3" s="661"/>
      <c r="J3" s="661"/>
      <c r="K3" s="24"/>
    </row>
    <row r="4" spans="1:12" ht="13.5" customHeight="1" x14ac:dyDescent="0.2">
      <c r="A4" s="23"/>
      <c r="B4" s="4"/>
      <c r="C4" s="4"/>
      <c r="D4" s="4"/>
      <c r="E4" s="661"/>
      <c r="F4" s="661"/>
      <c r="G4" s="661"/>
      <c r="H4" s="661"/>
      <c r="I4" s="661"/>
      <c r="J4" s="661"/>
      <c r="K4" s="24"/>
    </row>
    <row r="5" spans="1:12" ht="11.25" customHeight="1" x14ac:dyDescent="0.2">
      <c r="A5" s="23"/>
      <c r="B5" s="4"/>
      <c r="C5" s="4"/>
      <c r="D5" s="4"/>
      <c r="E5" s="661"/>
      <c r="F5" s="661"/>
      <c r="G5" s="661"/>
      <c r="H5" s="661"/>
      <c r="I5" s="661"/>
      <c r="J5" s="661"/>
      <c r="K5" s="24"/>
    </row>
    <row r="6" spans="1:12" ht="33.75" customHeight="1" thickBot="1" x14ac:dyDescent="0.25">
      <c r="A6" s="23"/>
      <c r="B6" s="28"/>
      <c r="C6" s="28"/>
      <c r="D6" s="28"/>
      <c r="E6" s="662"/>
      <c r="F6" s="662"/>
      <c r="G6" s="662"/>
      <c r="H6" s="662"/>
      <c r="I6" s="662"/>
      <c r="J6" s="662"/>
      <c r="K6" s="30"/>
    </row>
    <row r="7" spans="1:12" ht="18" customHeight="1" thickTop="1" x14ac:dyDescent="0.25">
      <c r="A7" s="23"/>
      <c r="B7" s="4"/>
      <c r="C7" s="4"/>
      <c r="D7" s="4"/>
      <c r="E7" s="4"/>
      <c r="F7" s="1"/>
      <c r="G7" s="34"/>
      <c r="H7" s="34"/>
      <c r="I7" s="34"/>
      <c r="J7" s="36" t="s">
        <v>95</v>
      </c>
      <c r="K7" s="24"/>
    </row>
    <row r="8" spans="1:12" ht="7.5" customHeight="1" x14ac:dyDescent="0.2">
      <c r="A8" s="23"/>
      <c r="B8" s="4"/>
      <c r="C8" s="4"/>
      <c r="D8" s="4"/>
      <c r="E8" s="4"/>
      <c r="F8" s="4"/>
      <c r="G8" s="4"/>
      <c r="H8" s="4"/>
      <c r="I8" s="4"/>
      <c r="J8" s="4"/>
      <c r="K8" s="24"/>
    </row>
    <row r="9" spans="1:12" ht="12" customHeight="1" x14ac:dyDescent="0.2">
      <c r="A9" s="23"/>
      <c r="B9" s="4"/>
      <c r="C9" s="4"/>
      <c r="D9" s="4"/>
      <c r="E9" s="4"/>
      <c r="F9" s="4"/>
      <c r="G9" s="4"/>
      <c r="H9" s="4"/>
      <c r="I9" s="4"/>
      <c r="J9" s="4"/>
      <c r="K9" s="24"/>
    </row>
    <row r="10" spans="1:12" ht="11.25" customHeight="1" x14ac:dyDescent="0.2">
      <c r="A10" s="23"/>
      <c r="B10" s="4"/>
      <c r="C10" s="4"/>
      <c r="D10" s="4"/>
      <c r="E10" s="4"/>
      <c r="F10" s="4"/>
      <c r="G10" s="4"/>
      <c r="H10" s="4"/>
      <c r="I10" s="4"/>
      <c r="J10" s="4"/>
      <c r="K10" s="24"/>
    </row>
    <row r="11" spans="1:12" ht="11.25" customHeight="1" x14ac:dyDescent="0.2">
      <c r="A11" s="23"/>
      <c r="B11" s="4"/>
      <c r="C11" s="4"/>
      <c r="D11" s="4"/>
      <c r="E11" s="4"/>
      <c r="F11" s="4"/>
      <c r="G11" s="4"/>
      <c r="H11" s="4"/>
      <c r="I11" s="4"/>
      <c r="J11" s="4"/>
      <c r="K11" s="24"/>
    </row>
    <row r="12" spans="1:12" ht="11.25" customHeight="1" x14ac:dyDescent="0.2">
      <c r="A12" s="23"/>
      <c r="B12" s="4"/>
      <c r="C12" s="4"/>
      <c r="D12" s="4"/>
      <c r="E12" s="4"/>
      <c r="F12" s="4"/>
      <c r="G12" s="4"/>
      <c r="H12" s="4"/>
      <c r="I12" s="4"/>
      <c r="J12" s="4"/>
      <c r="K12" s="24"/>
    </row>
    <row r="13" spans="1:12" ht="15" customHeight="1" x14ac:dyDescent="0.25">
      <c r="A13" s="23"/>
      <c r="B13" s="665" t="s">
        <v>44</v>
      </c>
      <c r="C13" s="666"/>
      <c r="D13" s="666"/>
      <c r="E13" s="666"/>
      <c r="F13" s="666"/>
      <c r="G13" s="666"/>
      <c r="H13" s="666"/>
      <c r="I13" s="666"/>
      <c r="J13" s="666"/>
      <c r="K13" s="24"/>
    </row>
    <row r="14" spans="1:12" ht="9" customHeight="1" x14ac:dyDescent="0.2">
      <c r="A14" s="23"/>
      <c r="B14" s="11"/>
      <c r="C14" s="11"/>
      <c r="D14" s="11"/>
      <c r="E14" s="11"/>
      <c r="F14" s="11"/>
      <c r="G14" s="11"/>
      <c r="H14" s="11"/>
      <c r="I14" s="11"/>
      <c r="J14" s="11"/>
      <c r="K14" s="24"/>
    </row>
    <row r="15" spans="1:12" ht="12.75" customHeight="1" x14ac:dyDescent="0.2">
      <c r="A15" s="23"/>
      <c r="B15" s="667"/>
      <c r="C15" s="668"/>
      <c r="D15" s="668"/>
      <c r="E15" s="668"/>
      <c r="F15" s="668"/>
      <c r="G15" s="668"/>
      <c r="H15" s="668"/>
      <c r="I15" s="668"/>
      <c r="J15" s="668"/>
      <c r="K15" s="24"/>
    </row>
    <row r="16" spans="1:12" ht="12.75" customHeight="1" x14ac:dyDescent="0.2">
      <c r="A16" s="23"/>
      <c r="B16" s="667" t="s">
        <v>79</v>
      </c>
      <c r="C16" s="668"/>
      <c r="D16" s="668"/>
      <c r="E16" s="668"/>
      <c r="F16" s="668"/>
      <c r="G16" s="668"/>
      <c r="H16" s="668"/>
      <c r="I16" s="668"/>
      <c r="J16" s="668"/>
      <c r="K16" s="24"/>
    </row>
    <row r="17" spans="1:11" ht="13.5" customHeight="1" x14ac:dyDescent="0.2">
      <c r="A17" s="23"/>
      <c r="B17" s="670" t="s">
        <v>229</v>
      </c>
      <c r="C17" s="670"/>
      <c r="D17" s="670"/>
      <c r="E17" s="670"/>
      <c r="F17" s="670"/>
      <c r="G17" s="670"/>
      <c r="H17" s="670"/>
      <c r="I17" s="670"/>
      <c r="J17" s="670"/>
      <c r="K17" s="24"/>
    </row>
    <row r="18" spans="1:11" ht="13.5" customHeight="1" x14ac:dyDescent="0.2">
      <c r="A18" s="23"/>
      <c r="B18" s="670"/>
      <c r="C18" s="670"/>
      <c r="D18" s="670"/>
      <c r="E18" s="670"/>
      <c r="F18" s="670"/>
      <c r="G18" s="670"/>
      <c r="H18" s="670"/>
      <c r="I18" s="670"/>
      <c r="J18" s="670"/>
      <c r="K18" s="24"/>
    </row>
    <row r="19" spans="1:11" ht="9" customHeight="1" x14ac:dyDescent="0.2">
      <c r="A19" s="23"/>
      <c r="B19" s="670"/>
      <c r="C19" s="670"/>
      <c r="D19" s="670"/>
      <c r="E19" s="670"/>
      <c r="F19" s="670"/>
      <c r="G19" s="670"/>
      <c r="H19" s="670"/>
      <c r="I19" s="670"/>
      <c r="J19" s="670"/>
      <c r="K19" s="24"/>
    </row>
    <row r="20" spans="1:11" ht="13.5" customHeight="1" x14ac:dyDescent="0.2">
      <c r="A20" s="23"/>
      <c r="B20" s="667" t="s">
        <v>230</v>
      </c>
      <c r="C20" s="667"/>
      <c r="D20" s="667"/>
      <c r="E20" s="667"/>
      <c r="F20" s="667"/>
      <c r="G20" s="667"/>
      <c r="H20" s="667"/>
      <c r="I20" s="669"/>
      <c r="J20" s="669"/>
      <c r="K20" s="24"/>
    </row>
    <row r="21" spans="1:11" ht="13.5" customHeight="1" x14ac:dyDescent="0.2">
      <c r="A21" s="23"/>
      <c r="B21" s="667"/>
      <c r="C21" s="667"/>
      <c r="D21" s="667"/>
      <c r="E21" s="667"/>
      <c r="F21" s="667"/>
      <c r="G21" s="667"/>
      <c r="H21" s="667"/>
      <c r="I21" s="669"/>
      <c r="J21" s="669"/>
      <c r="K21" s="24"/>
    </row>
    <row r="22" spans="1:11" ht="9" customHeight="1" x14ac:dyDescent="0.2">
      <c r="A22" s="23"/>
      <c r="B22" s="12"/>
      <c r="C22" s="13"/>
      <c r="D22" s="13"/>
      <c r="E22" s="13"/>
      <c r="F22" s="13"/>
      <c r="G22" s="13"/>
      <c r="H22" s="13"/>
      <c r="I22" s="13"/>
      <c r="J22" s="12"/>
      <c r="K22" s="24"/>
    </row>
    <row r="23" spans="1:11" ht="11.25" customHeight="1" x14ac:dyDescent="0.2">
      <c r="A23" s="23"/>
      <c r="B23" s="16"/>
      <c r="C23" s="16"/>
      <c r="D23" s="19"/>
      <c r="E23" s="16"/>
      <c r="F23" s="16"/>
      <c r="G23" s="16"/>
      <c r="H23" s="16"/>
      <c r="I23" s="16"/>
      <c r="J23" s="16"/>
      <c r="K23" s="24"/>
    </row>
    <row r="24" spans="1:11" ht="12.75" x14ac:dyDescent="0.2">
      <c r="A24" s="23"/>
      <c r="B24" s="33"/>
      <c r="C24" s="14"/>
      <c r="D24" s="14"/>
      <c r="E24" s="2"/>
      <c r="F24" s="15"/>
      <c r="G24" s="15"/>
      <c r="H24" s="15"/>
      <c r="I24" s="15"/>
      <c r="J24" s="15"/>
      <c r="K24" s="24"/>
    </row>
    <row r="25" spans="1:11" ht="15" customHeight="1" x14ac:dyDescent="0.25">
      <c r="A25" s="23"/>
      <c r="B25" s="663" t="s">
        <v>43</v>
      </c>
      <c r="C25" s="661"/>
      <c r="D25" s="661"/>
      <c r="E25" s="661"/>
      <c r="F25" s="661"/>
      <c r="G25" s="661"/>
      <c r="H25" s="661"/>
      <c r="I25" s="661"/>
      <c r="J25" s="664"/>
      <c r="K25" s="24"/>
    </row>
    <row r="26" spans="1:11" ht="13.5" customHeight="1" x14ac:dyDescent="0.2">
      <c r="A26" s="23"/>
      <c r="B26" s="16"/>
      <c r="C26" s="16"/>
      <c r="D26" s="16"/>
      <c r="E26" s="16"/>
      <c r="F26" s="16"/>
      <c r="G26" s="16"/>
      <c r="H26" s="16"/>
      <c r="I26" s="16"/>
      <c r="J26" s="16"/>
      <c r="K26" s="24"/>
    </row>
    <row r="27" spans="1:11" x14ac:dyDescent="0.2">
      <c r="A27" s="23"/>
      <c r="B27" s="16"/>
      <c r="C27" s="16"/>
      <c r="D27" s="16"/>
      <c r="E27" s="16"/>
      <c r="F27" s="16"/>
      <c r="G27" s="16"/>
      <c r="H27" s="16"/>
      <c r="I27" s="16"/>
      <c r="J27" s="16"/>
      <c r="K27" s="24"/>
    </row>
    <row r="28" spans="1:11" ht="11.25" customHeight="1" x14ac:dyDescent="0.2">
      <c r="A28" s="23"/>
      <c r="B28" s="16"/>
      <c r="C28" s="16"/>
      <c r="D28" s="16"/>
      <c r="E28" s="16"/>
      <c r="F28" s="16"/>
      <c r="G28" s="16"/>
      <c r="H28" s="16"/>
      <c r="I28" s="16"/>
      <c r="J28" s="16"/>
      <c r="K28" s="24"/>
    </row>
    <row r="29" spans="1:11" ht="11.25" customHeigh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24"/>
    </row>
    <row r="30" spans="1:11" ht="10.5" customHeight="1" x14ac:dyDescent="0.2">
      <c r="A30" s="23"/>
      <c r="B30" s="16"/>
      <c r="C30" s="16"/>
      <c r="D30" s="16"/>
      <c r="E30" s="16"/>
      <c r="F30" s="16"/>
      <c r="G30" s="16"/>
      <c r="H30" s="16"/>
      <c r="I30" s="16"/>
      <c r="J30" s="16"/>
      <c r="K30" s="24"/>
    </row>
    <row r="31" spans="1:11" x14ac:dyDescent="0.2">
      <c r="A31" s="23"/>
      <c r="B31" s="16"/>
      <c r="C31" s="16"/>
      <c r="D31" s="16"/>
      <c r="E31" s="16"/>
      <c r="F31" s="16"/>
      <c r="G31" s="16"/>
      <c r="H31" s="16"/>
      <c r="I31" s="16"/>
      <c r="J31" s="16"/>
      <c r="K31" s="24"/>
    </row>
    <row r="32" spans="1:11" ht="12.75" x14ac:dyDescent="0.2">
      <c r="A32" s="23"/>
      <c r="B32" s="16"/>
      <c r="C32" s="15"/>
      <c r="D32" s="15"/>
      <c r="E32" s="2"/>
      <c r="F32" s="15"/>
      <c r="G32" s="15"/>
      <c r="H32" s="15"/>
      <c r="I32" s="16"/>
      <c r="J32" s="16"/>
      <c r="K32" s="24"/>
    </row>
    <row r="33" spans="1:12" s="659" customFormat="1" ht="12" x14ac:dyDescent="0.2">
      <c r="A33" s="31"/>
      <c r="B33" s="16"/>
      <c r="C33" s="16"/>
      <c r="D33" s="16" t="s">
        <v>78</v>
      </c>
      <c r="E33" s="16"/>
      <c r="F33" s="16"/>
      <c r="G33" s="16"/>
      <c r="H33" s="16"/>
      <c r="I33" s="16"/>
      <c r="J33" s="16"/>
      <c r="K33" s="32"/>
    </row>
    <row r="34" spans="1:12" s="659" customFormat="1" ht="12.75" x14ac:dyDescent="0.2">
      <c r="A34" s="31"/>
      <c r="B34" s="16"/>
      <c r="C34" s="16"/>
      <c r="D34" s="10"/>
      <c r="E34" s="10"/>
      <c r="F34" s="7"/>
      <c r="G34" s="10"/>
      <c r="H34" s="10"/>
      <c r="I34" s="10"/>
      <c r="J34" s="10"/>
      <c r="K34" s="32"/>
    </row>
    <row r="35" spans="1:12" s="659" customFormat="1" ht="10.5" customHeight="1" x14ac:dyDescent="0.2">
      <c r="A35" s="31"/>
      <c r="B35" s="16"/>
      <c r="C35" s="16"/>
      <c r="D35" s="16"/>
      <c r="E35" s="16"/>
      <c r="F35" s="10"/>
      <c r="G35" s="16"/>
      <c r="H35" s="16"/>
      <c r="I35" s="16"/>
      <c r="J35" s="16"/>
      <c r="K35" s="32"/>
    </row>
    <row r="36" spans="1:12" ht="12.75" x14ac:dyDescent="0.2">
      <c r="A36" s="23"/>
      <c r="B36" s="16"/>
      <c r="C36" s="16"/>
      <c r="D36" s="6"/>
      <c r="E36" s="2"/>
      <c r="F36" s="15"/>
      <c r="G36" s="8"/>
      <c r="H36" s="9"/>
      <c r="I36" s="6"/>
      <c r="J36" s="6"/>
      <c r="K36" s="24"/>
    </row>
    <row r="37" spans="1:12" ht="12.75" x14ac:dyDescent="0.2">
      <c r="A37" s="23"/>
      <c r="B37" s="16"/>
      <c r="C37" s="16"/>
      <c r="D37" s="6"/>
      <c r="E37" s="2"/>
      <c r="F37" s="15"/>
      <c r="G37" s="8"/>
      <c r="H37" s="6"/>
      <c r="I37" s="6"/>
      <c r="J37" s="6"/>
      <c r="K37" s="24"/>
    </row>
    <row r="38" spans="1:12" ht="12.75" x14ac:dyDescent="0.2">
      <c r="A38" s="23"/>
      <c r="B38" s="16"/>
      <c r="C38" s="16"/>
      <c r="D38" s="6"/>
      <c r="E38" s="2"/>
      <c r="F38" s="15"/>
      <c r="G38" s="8"/>
      <c r="H38" s="6"/>
      <c r="I38" s="6"/>
      <c r="J38" s="6"/>
      <c r="K38" s="24"/>
      <c r="L38" s="658"/>
    </row>
    <row r="39" spans="1:12" ht="12.75" x14ac:dyDescent="0.2">
      <c r="A39" s="23"/>
      <c r="B39" s="16"/>
      <c r="C39" s="16"/>
      <c r="D39" s="16"/>
      <c r="E39" s="16"/>
      <c r="F39" s="16"/>
      <c r="G39" s="16"/>
      <c r="H39" s="16"/>
      <c r="I39" s="16"/>
      <c r="J39" s="16"/>
      <c r="K39" s="24"/>
      <c r="L39" s="658"/>
    </row>
    <row r="40" spans="1:12" ht="21" customHeight="1" thickBot="1" x14ac:dyDescent="0.25">
      <c r="A40" s="25"/>
      <c r="B40" s="26"/>
      <c r="C40" s="26"/>
      <c r="D40" s="26"/>
      <c r="E40" s="18"/>
      <c r="F40" s="26"/>
      <c r="G40" s="26"/>
      <c r="H40" s="26"/>
      <c r="I40" s="26"/>
      <c r="J40" s="26"/>
      <c r="K40" s="27"/>
    </row>
  </sheetData>
  <sheetProtection sheet="1" objects="1" scenarios="1" selectLockedCells="1"/>
  <mergeCells count="7">
    <mergeCell ref="E3:J6"/>
    <mergeCell ref="B25:J25"/>
    <mergeCell ref="B13:J13"/>
    <mergeCell ref="B15:J15"/>
    <mergeCell ref="B16:J16"/>
    <mergeCell ref="B20:J21"/>
    <mergeCell ref="B17:J19"/>
  </mergeCells>
  <phoneticPr fontId="2" type="noConversion"/>
  <printOptions horizontalCentered="1" verticalCentered="1"/>
  <pageMargins left="0.55118110236220474" right="0.55118110236220474" top="0.55118110236220474" bottom="0.55118110236220474" header="0.51181102362204722" footer="0.74803149606299213"/>
  <pageSetup paperSize="9" orientation="landscape" r:id="rId1"/>
  <headerFooter alignWithMargins="0">
    <oddFooter>&amp;C&amp;"Arial,Bold"&amp;9&amp;F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indexed="39"/>
  </sheetPr>
  <dimension ref="A1:AW267"/>
  <sheetViews>
    <sheetView showRowColHeaders="0" zoomScaleNormal="100" workbookViewId="0">
      <selection activeCell="D9" sqref="D9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5703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85546875" style="133" hidden="1" customWidth="1"/>
    <col min="25" max="25" width="19.42578125" style="133" hidden="1" customWidth="1"/>
    <col min="26" max="26" width="19.85546875" style="133" hidden="1" customWidth="1"/>
    <col min="27" max="28" width="16.7109375" style="133" hidden="1" customWidth="1"/>
    <col min="29" max="30" width="8.5703125" style="133" hidden="1" customWidth="1"/>
    <col min="31" max="31" width="3.5703125" style="133" hidden="1" customWidth="1"/>
    <col min="32" max="32" width="17" style="133" hidden="1" customWidth="1"/>
    <col min="33" max="33" width="5.7109375" style="133" hidden="1" customWidth="1"/>
    <col min="34" max="34" width="4.85546875" style="133" hidden="1" customWidth="1"/>
    <col min="35" max="35" width="5.7109375" style="125" hidden="1" customWidth="1"/>
    <col min="36" max="36" width="31.5703125" style="125" customWidth="1"/>
    <col min="37" max="37" width="17" style="125" hidden="1" customWidth="1"/>
    <col min="38" max="42" width="13.7109375" style="125" hidden="1" customWidth="1"/>
    <col min="43" max="48" width="9.140625" style="125" hidden="1" customWidth="1"/>
    <col min="49" max="52" width="9.140625" style="125" customWidth="1"/>
    <col min="53" max="16384" width="9.140625" style="125"/>
  </cols>
  <sheetData>
    <row r="1" spans="1:44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3"/>
      <c r="AJ1" s="244"/>
    </row>
    <row r="2" spans="1:44" ht="18.75" customHeight="1" x14ac:dyDescent="0.2">
      <c r="A2" s="179"/>
      <c r="B2" s="189" t="s">
        <v>37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213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90"/>
      <c r="AJ2" s="245"/>
    </row>
    <row r="3" spans="1:44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213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90"/>
      <c r="AJ3" s="245"/>
    </row>
    <row r="4" spans="1:44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213"/>
      <c r="X4" s="215" t="e">
        <f>VLOOKUP(Y4,$X$9:$Y$30,2,FALSE)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90"/>
      <c r="AJ4" s="245"/>
    </row>
    <row r="5" spans="1:44" s="127" customFormat="1" ht="15" customHeight="1" x14ac:dyDescent="0.2">
      <c r="A5" s="180"/>
      <c r="B5" s="723" t="s">
        <v>161</v>
      </c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115"/>
      <c r="P5" s="115"/>
      <c r="Q5" s="115"/>
      <c r="R5" s="115"/>
      <c r="S5" s="115"/>
      <c r="T5" s="115"/>
      <c r="U5" s="181"/>
      <c r="V5" s="198"/>
      <c r="W5" s="214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246"/>
    </row>
    <row r="6" spans="1:44" ht="13.5" customHeight="1" x14ac:dyDescent="0.2">
      <c r="A6" s="179"/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115"/>
      <c r="P6" s="115"/>
      <c r="Q6" s="115"/>
      <c r="R6" s="115"/>
      <c r="S6" s="115"/>
      <c r="T6" s="115"/>
      <c r="U6" s="178"/>
      <c r="V6" s="197"/>
      <c r="W6" s="213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90"/>
      <c r="AJ6" s="245"/>
    </row>
    <row r="7" spans="1:44" s="147" customFormat="1" ht="22.5" customHeight="1" x14ac:dyDescent="0.2">
      <c r="A7" s="182"/>
      <c r="B7" s="142"/>
      <c r="C7" s="142"/>
      <c r="D7" s="707" t="s">
        <v>88</v>
      </c>
      <c r="E7" s="734"/>
      <c r="F7" s="734"/>
      <c r="G7" s="734"/>
      <c r="H7" s="735"/>
      <c r="I7" s="736" t="s">
        <v>144</v>
      </c>
      <c r="J7" s="161"/>
      <c r="K7" s="738" t="s">
        <v>89</v>
      </c>
      <c r="L7" s="739"/>
      <c r="M7" s="739"/>
      <c r="N7" s="739"/>
      <c r="O7" s="739"/>
      <c r="P7" s="740" t="s">
        <v>143</v>
      </c>
      <c r="Q7" s="115"/>
      <c r="R7" s="731" t="s">
        <v>232</v>
      </c>
      <c r="S7" s="732"/>
      <c r="T7" s="733"/>
      <c r="U7" s="183"/>
      <c r="V7" s="199"/>
      <c r="W7" s="216"/>
      <c r="X7" s="247"/>
      <c r="Y7" s="247"/>
      <c r="Z7" s="217" t="s">
        <v>74</v>
      </c>
      <c r="AA7" s="110"/>
      <c r="AB7" s="110"/>
      <c r="AC7" s="218"/>
      <c r="AD7" s="218"/>
      <c r="AE7" s="110"/>
      <c r="AF7" s="219" t="s">
        <v>94</v>
      </c>
      <c r="AG7" s="110"/>
      <c r="AH7" s="110"/>
      <c r="AI7" s="247"/>
      <c r="AJ7" s="248"/>
    </row>
    <row r="8" spans="1:44" s="147" customFormat="1" ht="22.5" x14ac:dyDescent="0.2">
      <c r="A8" s="182"/>
      <c r="B8" s="142"/>
      <c r="C8" s="142"/>
      <c r="D8" s="483">
        <v>2012</v>
      </c>
      <c r="E8" s="483">
        <v>2013</v>
      </c>
      <c r="F8" s="483">
        <v>2014</v>
      </c>
      <c r="G8" s="483">
        <v>2015</v>
      </c>
      <c r="H8" s="484">
        <v>2016</v>
      </c>
      <c r="I8" s="737"/>
      <c r="J8" s="161"/>
      <c r="K8" s="485">
        <v>2012</v>
      </c>
      <c r="L8" s="485">
        <v>2013</v>
      </c>
      <c r="M8" s="485">
        <v>2014</v>
      </c>
      <c r="N8" s="485">
        <v>2015</v>
      </c>
      <c r="O8" s="486">
        <v>2016</v>
      </c>
      <c r="P8" s="741"/>
      <c r="Q8" s="115"/>
      <c r="R8" s="407" t="s">
        <v>73</v>
      </c>
      <c r="S8" s="463" t="s">
        <v>145</v>
      </c>
      <c r="T8" s="464" t="s">
        <v>146</v>
      </c>
      <c r="U8" s="183"/>
      <c r="V8" s="199"/>
      <c r="W8" s="216"/>
      <c r="X8" s="247"/>
      <c r="Y8" s="247"/>
      <c r="Z8" s="220">
        <f>K8</f>
        <v>2012</v>
      </c>
      <c r="AA8" s="220">
        <f>L8</f>
        <v>2013</v>
      </c>
      <c r="AB8" s="220">
        <f>M8</f>
        <v>2014</v>
      </c>
      <c r="AC8" s="220">
        <f>N8</f>
        <v>2015</v>
      </c>
      <c r="AD8" s="220">
        <f>O8</f>
        <v>2016</v>
      </c>
      <c r="AE8" s="110"/>
      <c r="AF8" s="110"/>
      <c r="AG8" s="110"/>
      <c r="AH8" s="110"/>
      <c r="AI8" s="247"/>
      <c r="AJ8" s="248"/>
    </row>
    <row r="9" spans="1:44" s="147" customFormat="1" ht="13.5" customHeight="1" x14ac:dyDescent="0.2">
      <c r="A9" s="182"/>
      <c r="B9" s="158" t="s">
        <v>1</v>
      </c>
      <c r="C9" s="142"/>
      <c r="D9" s="159">
        <v>663</v>
      </c>
      <c r="E9" s="159">
        <v>758</v>
      </c>
      <c r="F9" s="159">
        <v>774</v>
      </c>
      <c r="G9" s="159">
        <v>748</v>
      </c>
      <c r="H9" s="160">
        <v>839</v>
      </c>
      <c r="I9" s="482">
        <f>IF(H9=0,"",(H9-E9)/E9)</f>
        <v>0.10686015831134564</v>
      </c>
      <c r="J9" s="161"/>
      <c r="K9" s="162">
        <f>IF(D9=0,#N/A,D9/Population!C8*10000)</f>
        <v>249.24812030075188</v>
      </c>
      <c r="L9" s="162">
        <f>IF(E9=0,#N/A,E9/Population!D8*10000)</f>
        <v>284.96240601503757</v>
      </c>
      <c r="M9" s="162">
        <f>IF(F9=0,#N/A,F9/Population!E8*10000)</f>
        <v>285.60885608856086</v>
      </c>
      <c r="N9" s="162">
        <f>IF(G9=0,#N/A,G9/Population!F8*10000)</f>
        <v>269.06474820143887</v>
      </c>
      <c r="O9" s="163">
        <f>IF(H9=0,#N/A,H9/Population!G8*10000)</f>
        <v>297.51773049645391</v>
      </c>
      <c r="P9" s="487">
        <f t="shared" ref="P9:P30" si="0">IF(ISNA(VLOOKUP(B9,$AF$9:$AH$27,3,FALSE)),"--",VLOOKUP(B9,$AF$9:$AH$27,3,FALSE))</f>
        <v>9</v>
      </c>
      <c r="Q9" s="115"/>
      <c r="R9" s="477">
        <f>IDACI!C8</f>
        <v>11</v>
      </c>
      <c r="S9" s="478">
        <f>(R9*$Y$68)+$Z$68</f>
        <v>286.84320000000002</v>
      </c>
      <c r="T9" s="479">
        <f>O9-S9</f>
        <v>10.674530496453883</v>
      </c>
      <c r="U9" s="183"/>
      <c r="V9" s="199"/>
      <c r="W9" s="216"/>
      <c r="X9" s="221" t="str">
        <f t="shared" ref="X9:X32" si="1">B9</f>
        <v>Bracknell Forest</v>
      </c>
      <c r="Y9" s="222">
        <v>1</v>
      </c>
      <c r="Z9" s="223">
        <f>IF(D9&gt;0,Population!C8,"")</f>
        <v>26600</v>
      </c>
      <c r="AA9" s="223">
        <f>IF(E9&gt;0,Population!D8,"")</f>
        <v>26600</v>
      </c>
      <c r="AB9" s="223">
        <f>IF(F9&gt;0,Population!E8,"")</f>
        <v>27100</v>
      </c>
      <c r="AC9" s="223">
        <f>IF(G9&gt;0,Population!F8,"")</f>
        <v>27800</v>
      </c>
      <c r="AD9" s="223">
        <f>IF(H9&gt;0,Population!G8,"")</f>
        <v>28200</v>
      </c>
      <c r="AE9" s="110"/>
      <c r="AF9" s="158" t="s">
        <v>1</v>
      </c>
      <c r="AG9" s="163">
        <v>297.51773049645391</v>
      </c>
      <c r="AH9" s="224">
        <f>RANK(AG9,$AG$9:$AG$27,1)</f>
        <v>9</v>
      </c>
      <c r="AI9" s="247"/>
      <c r="AJ9" s="248"/>
    </row>
    <row r="10" spans="1:44" s="147" customFormat="1" ht="13.5" customHeight="1" x14ac:dyDescent="0.2">
      <c r="A10" s="182"/>
      <c r="B10" s="158" t="s">
        <v>47</v>
      </c>
      <c r="C10" s="142"/>
      <c r="D10" s="159">
        <v>1887</v>
      </c>
      <c r="E10" s="159">
        <v>1812</v>
      </c>
      <c r="F10" s="159">
        <v>1796</v>
      </c>
      <c r="G10" s="159">
        <v>2475</v>
      </c>
      <c r="H10" s="160">
        <v>2347</v>
      </c>
      <c r="I10" s="482">
        <f t="shared" ref="I10:I30" si="2">IF(H10=0,"",(H10-E10)/E10)</f>
        <v>0.29525386313465785</v>
      </c>
      <c r="J10" s="161"/>
      <c r="K10" s="162">
        <f>IF(D10=0,#N/A,D10/Population!C9*10000)</f>
        <v>378.15631262525051</v>
      </c>
      <c r="L10" s="162">
        <f>IF(E10=0,#N/A,E10/Population!D9*10000)</f>
        <v>360.95617529880474</v>
      </c>
      <c r="M10" s="162">
        <f>IF(F10=0,#N/A,F10/Population!E9*10000)</f>
        <v>355.6435643564356</v>
      </c>
      <c r="N10" s="162">
        <f>IF(G10=0,#N/A,G10/Population!F9*10000)</f>
        <v>485.29411764705884</v>
      </c>
      <c r="O10" s="163">
        <f>IF(H10=0,#N/A,H10/Population!G9*10000)</f>
        <v>458.3984375</v>
      </c>
      <c r="P10" s="487">
        <f t="shared" si="0"/>
        <v>16</v>
      </c>
      <c r="Q10" s="115"/>
      <c r="R10" s="477">
        <f>IDACI!C9</f>
        <v>18.3</v>
      </c>
      <c r="S10" s="478">
        <f t="shared" ref="S10:S32" si="3">(R10*$Y$68)+$Z$68</f>
        <v>344.44896</v>
      </c>
      <c r="T10" s="479">
        <f t="shared" ref="T10:T32" si="4">O10-S10</f>
        <v>113.9494775</v>
      </c>
      <c r="U10" s="183"/>
      <c r="V10" s="199"/>
      <c r="W10" s="216"/>
      <c r="X10" s="221" t="str">
        <f t="shared" si="1"/>
        <v>Brighton &amp; Hove</v>
      </c>
      <c r="Y10" s="222">
        <v>2</v>
      </c>
      <c r="Z10" s="223">
        <f>IF(D10&gt;0,Population!C9,"")</f>
        <v>49900</v>
      </c>
      <c r="AA10" s="223">
        <f>IF(E10&gt;0,Population!D9,"")</f>
        <v>50200</v>
      </c>
      <c r="AB10" s="223">
        <f>IF(F10&gt;0,Population!E9,"")</f>
        <v>50500</v>
      </c>
      <c r="AC10" s="223">
        <f>IF(G10&gt;0,Population!F9,"")</f>
        <v>51000</v>
      </c>
      <c r="AD10" s="223">
        <f>IF(H10&gt;0,Population!G9,"")</f>
        <v>51200</v>
      </c>
      <c r="AE10" s="110"/>
      <c r="AF10" s="158" t="s">
        <v>47</v>
      </c>
      <c r="AG10" s="163">
        <v>458.3984375</v>
      </c>
      <c r="AH10" s="224">
        <f t="shared" ref="AH10:AH27" si="5">RANK(AG10,$AG$9:$AG$27,1)</f>
        <v>16</v>
      </c>
      <c r="AI10" s="247"/>
      <c r="AJ10" s="248"/>
    </row>
    <row r="11" spans="1:44" s="147" customFormat="1" ht="13.5" customHeight="1" x14ac:dyDescent="0.2">
      <c r="A11" s="182"/>
      <c r="B11" s="158" t="s">
        <v>11</v>
      </c>
      <c r="C11" s="142"/>
      <c r="D11" s="159">
        <v>2437</v>
      </c>
      <c r="E11" s="159">
        <v>1973</v>
      </c>
      <c r="F11" s="159">
        <v>2417</v>
      </c>
      <c r="G11" s="159">
        <v>2703</v>
      </c>
      <c r="H11" s="160">
        <v>2635</v>
      </c>
      <c r="I11" s="482">
        <f t="shared" si="2"/>
        <v>0.3355296502787633</v>
      </c>
      <c r="J11" s="161"/>
      <c r="K11" s="162">
        <f>IF(D11=0,#N/A,D11/Population!C10*10000)</f>
        <v>210.99567099567102</v>
      </c>
      <c r="L11" s="162">
        <f>IF(E11=0,#N/A,E11/Population!D10*10000)</f>
        <v>169.64746345657784</v>
      </c>
      <c r="M11" s="162">
        <f>IF(F11=0,#N/A,F11/Population!E10*10000)</f>
        <v>205.52721088435374</v>
      </c>
      <c r="N11" s="162">
        <f>IF(G11=0,#N/A,G11/Population!F10*10000)</f>
        <v>227.33389402859547</v>
      </c>
      <c r="O11" s="163">
        <f>IF(H11=0,#N/A,H11/Population!G10*10000)</f>
        <v>218.49087893864015</v>
      </c>
      <c r="P11" s="487">
        <f t="shared" si="0"/>
        <v>2</v>
      </c>
      <c r="Q11" s="115"/>
      <c r="R11" s="477">
        <f>IDACI!C10</f>
        <v>9.8000000000000007</v>
      </c>
      <c r="S11" s="478">
        <f t="shared" si="3"/>
        <v>277.37376</v>
      </c>
      <c r="T11" s="479">
        <f t="shared" si="4"/>
        <v>-58.882881061359853</v>
      </c>
      <c r="U11" s="183"/>
      <c r="V11" s="199"/>
      <c r="W11" s="216"/>
      <c r="X11" s="221" t="str">
        <f t="shared" si="1"/>
        <v>Buckinghamshire</v>
      </c>
      <c r="Y11" s="222">
        <v>3</v>
      </c>
      <c r="Z11" s="223">
        <f>IF(D11&gt;0,Population!C10,"")</f>
        <v>115500</v>
      </c>
      <c r="AA11" s="223">
        <f>IF(E11&gt;0,Population!D10,"")</f>
        <v>116300</v>
      </c>
      <c r="AB11" s="223">
        <f>IF(F11&gt;0,Population!E10,"")</f>
        <v>117600</v>
      </c>
      <c r="AC11" s="223">
        <f>IF(G11&gt;0,Population!F10,"")</f>
        <v>118900</v>
      </c>
      <c r="AD11" s="223">
        <f>IF(H11&gt;0,Population!G10,"")</f>
        <v>120600</v>
      </c>
      <c r="AE11" s="110"/>
      <c r="AF11" s="158" t="s">
        <v>11</v>
      </c>
      <c r="AG11" s="163">
        <v>218.49087893864015</v>
      </c>
      <c r="AH11" s="224">
        <f t="shared" si="5"/>
        <v>2</v>
      </c>
      <c r="AI11" s="247"/>
      <c r="AJ11" s="248"/>
    </row>
    <row r="12" spans="1:44" s="147" customFormat="1" ht="13.5" customHeight="1" x14ac:dyDescent="0.2">
      <c r="A12" s="182"/>
      <c r="B12" s="158" t="s">
        <v>5</v>
      </c>
      <c r="C12" s="142"/>
      <c r="D12" s="159">
        <v>4901</v>
      </c>
      <c r="E12" s="164">
        <v>4863</v>
      </c>
      <c r="F12" s="159">
        <v>4325</v>
      </c>
      <c r="G12" s="159">
        <v>3351</v>
      </c>
      <c r="H12" s="160">
        <v>2999</v>
      </c>
      <c r="I12" s="482">
        <f t="shared" si="2"/>
        <v>-0.38330248817602303</v>
      </c>
      <c r="J12" s="161"/>
      <c r="K12" s="162">
        <f>IF(D12=0,#N/A,D12/Population!C11*10000)</f>
        <v>469.89453499520613</v>
      </c>
      <c r="L12" s="162">
        <f>IF(E12=0,#N/A,E12/Population!D11*10000)</f>
        <v>465.80459770114942</v>
      </c>
      <c r="M12" s="162">
        <f>IF(F12=0,#N/A,F12/Population!E11*10000)</f>
        <v>412.69083969465652</v>
      </c>
      <c r="N12" s="162">
        <f>IF(G12=0,#N/A,G12/Population!F11*10000)</f>
        <v>317.93168880455408</v>
      </c>
      <c r="O12" s="163">
        <f>IF(H12=0,#N/A,H12/Population!G11*10000)</f>
        <v>283.19169027384328</v>
      </c>
      <c r="P12" s="487">
        <f t="shared" si="0"/>
        <v>7</v>
      </c>
      <c r="Q12" s="115"/>
      <c r="R12" s="477">
        <f>IDACI!C11</f>
        <v>17.399999999999999</v>
      </c>
      <c r="S12" s="478">
        <f t="shared" si="3"/>
        <v>337.34688</v>
      </c>
      <c r="T12" s="479">
        <f t="shared" si="4"/>
        <v>-54.155189726156721</v>
      </c>
      <c r="U12" s="183"/>
      <c r="V12" s="199"/>
      <c r="W12" s="216"/>
      <c r="X12" s="221" t="str">
        <f t="shared" si="1"/>
        <v>East Sussex</v>
      </c>
      <c r="Y12" s="222">
        <v>4</v>
      </c>
      <c r="Z12" s="223">
        <f>IF(D12&gt;0,Population!C11,"")</f>
        <v>104300</v>
      </c>
      <c r="AA12" s="223">
        <f>IF(E12&gt;0,Population!D11,"")</f>
        <v>104400</v>
      </c>
      <c r="AB12" s="223">
        <f>IF(F12&gt;0,Population!E11,"")</f>
        <v>104800</v>
      </c>
      <c r="AC12" s="223">
        <f>IF(G12&gt;0,Population!F11,"")</f>
        <v>105400</v>
      </c>
      <c r="AD12" s="223">
        <f>IF(H12&gt;0,Population!G11,"")</f>
        <v>105900</v>
      </c>
      <c r="AE12" s="110"/>
      <c r="AF12" s="158" t="s">
        <v>5</v>
      </c>
      <c r="AG12" s="163">
        <v>283.19169027384328</v>
      </c>
      <c r="AH12" s="224">
        <f t="shared" si="5"/>
        <v>7</v>
      </c>
      <c r="AI12" s="247"/>
      <c r="AJ12" s="248"/>
    </row>
    <row r="13" spans="1:44" s="147" customFormat="1" ht="13.5" customHeight="1" x14ac:dyDescent="0.2">
      <c r="A13" s="182"/>
      <c r="B13" s="158" t="s">
        <v>7</v>
      </c>
      <c r="C13" s="142"/>
      <c r="D13" s="159">
        <v>6312</v>
      </c>
      <c r="E13" s="159">
        <v>6502</v>
      </c>
      <c r="F13" s="165">
        <v>8020</v>
      </c>
      <c r="G13" s="165">
        <v>7818</v>
      </c>
      <c r="H13" s="160">
        <v>8732</v>
      </c>
      <c r="I13" s="482">
        <f t="shared" si="2"/>
        <v>0.34297139341741001</v>
      </c>
      <c r="J13" s="161"/>
      <c r="K13" s="162">
        <f>IF(D13=0,#N/A,D13/Population!C12*10000)</f>
        <v>225.26766595289078</v>
      </c>
      <c r="L13" s="162">
        <f>IF(E13=0,#N/A,E13/Population!D12*10000)</f>
        <v>231.47027411890352</v>
      </c>
      <c r="M13" s="162">
        <f>IF(F13=0,#N/A,F13/Population!E12*10000)</f>
        <v>284.49804895352963</v>
      </c>
      <c r="N13" s="162">
        <f>IF(G13=0,#N/A,G13/Population!F12*10000)</f>
        <v>277.72646536412077</v>
      </c>
      <c r="O13" s="163">
        <f>IF(H13=0,#N/A,H13/Population!G12*10000)</f>
        <v>309.7552323518978</v>
      </c>
      <c r="P13" s="487">
        <f t="shared" si="0"/>
        <v>12</v>
      </c>
      <c r="Q13" s="115"/>
      <c r="R13" s="477">
        <f>IDACI!C12</f>
        <v>11.799999999999999</v>
      </c>
      <c r="S13" s="478">
        <f t="shared" si="3"/>
        <v>293.15616</v>
      </c>
      <c r="T13" s="479">
        <f t="shared" si="4"/>
        <v>16.599072351897803</v>
      </c>
      <c r="U13" s="183"/>
      <c r="V13" s="199"/>
      <c r="W13" s="216"/>
      <c r="X13" s="221" t="str">
        <f t="shared" si="1"/>
        <v>Hampshire</v>
      </c>
      <c r="Y13" s="222">
        <v>5</v>
      </c>
      <c r="Z13" s="223">
        <f>IF(D13&gt;0,Population!C12,"")</f>
        <v>280200</v>
      </c>
      <c r="AA13" s="223">
        <f>IF(E13&gt;0,Population!D12,"")</f>
        <v>280900</v>
      </c>
      <c r="AB13" s="223">
        <f>IF(F13&gt;0,Population!E12,"")</f>
        <v>281900</v>
      </c>
      <c r="AC13" s="223">
        <f>IF(G13&gt;0,Population!F12,"")</f>
        <v>281500</v>
      </c>
      <c r="AD13" s="223">
        <f>IF(H13&gt;0,Population!G12,"")</f>
        <v>281900</v>
      </c>
      <c r="AE13" s="110"/>
      <c r="AF13" s="158" t="s">
        <v>7</v>
      </c>
      <c r="AG13" s="163">
        <v>309.7552323518978</v>
      </c>
      <c r="AH13" s="224">
        <f t="shared" si="5"/>
        <v>12</v>
      </c>
      <c r="AI13" s="247"/>
      <c r="AJ13" s="248"/>
    </row>
    <row r="14" spans="1:44" s="147" customFormat="1" ht="13.5" customHeight="1" x14ac:dyDescent="0.2">
      <c r="A14" s="182"/>
      <c r="B14" s="158" t="s">
        <v>2</v>
      </c>
      <c r="C14" s="142"/>
      <c r="D14" s="159">
        <v>645</v>
      </c>
      <c r="E14" s="159">
        <v>1232</v>
      </c>
      <c r="F14" s="159">
        <v>1155</v>
      </c>
      <c r="G14" s="159">
        <v>1092</v>
      </c>
      <c r="H14" s="160">
        <v>1302</v>
      </c>
      <c r="I14" s="482">
        <f t="shared" si="2"/>
        <v>5.6818181818181816E-2</v>
      </c>
      <c r="J14" s="161"/>
      <c r="K14" s="162">
        <f>IF(D14=0,#N/A,D14/Population!C13*10000)</f>
        <v>247.12643678160919</v>
      </c>
      <c r="L14" s="162">
        <f>IF(E14=0,#N/A,E14/Population!D13*10000)</f>
        <v>473.84615384615387</v>
      </c>
      <c r="M14" s="162">
        <f>IF(F14=0,#N/A,F14/Population!E13*10000)</f>
        <v>447.67441860465112</v>
      </c>
      <c r="N14" s="162">
        <f>IF(G14=0,#N/A,G14/Population!F13*10000)</f>
        <v>428.23529411764707</v>
      </c>
      <c r="O14" s="163">
        <f>IF(H14=0,#N/A,H14/Population!G13*10000)</f>
        <v>514.62450592885375</v>
      </c>
      <c r="P14" s="487">
        <f t="shared" si="0"/>
        <v>18</v>
      </c>
      <c r="Q14" s="115"/>
      <c r="R14" s="477">
        <f>IDACI!C13</f>
        <v>20.399999999999999</v>
      </c>
      <c r="S14" s="478">
        <f t="shared" si="3"/>
        <v>361.02048000000002</v>
      </c>
      <c r="T14" s="479">
        <f t="shared" si="4"/>
        <v>153.60402592885373</v>
      </c>
      <c r="U14" s="183"/>
      <c r="V14" s="199"/>
      <c r="W14" s="216"/>
      <c r="X14" s="221" t="str">
        <f t="shared" si="1"/>
        <v>Isle of Wight</v>
      </c>
      <c r="Y14" s="222">
        <v>6</v>
      </c>
      <c r="Z14" s="223">
        <f>IF(D14&gt;0,Population!C13,"")</f>
        <v>26100</v>
      </c>
      <c r="AA14" s="223">
        <f>IF(E14&gt;0,Population!D13,"")</f>
        <v>26000</v>
      </c>
      <c r="AB14" s="223">
        <f>IF(F14&gt;0,Population!E13,"")</f>
        <v>25800</v>
      </c>
      <c r="AC14" s="223">
        <f>IF(G14&gt;0,Population!F13,"")</f>
        <v>25500</v>
      </c>
      <c r="AD14" s="223">
        <f>IF(H14&gt;0,Population!G13,"")</f>
        <v>25300</v>
      </c>
      <c r="AE14" s="110"/>
      <c r="AF14" s="158" t="s">
        <v>2</v>
      </c>
      <c r="AG14" s="163">
        <v>514.62450592885375</v>
      </c>
      <c r="AH14" s="224">
        <f t="shared" si="5"/>
        <v>18</v>
      </c>
      <c r="AI14" s="247"/>
      <c r="AJ14" s="248"/>
      <c r="AR14" s="147" t="s">
        <v>109</v>
      </c>
    </row>
    <row r="15" spans="1:44" s="147" customFormat="1" ht="13.5" customHeight="1" x14ac:dyDescent="0.2">
      <c r="A15" s="182"/>
      <c r="B15" s="158" t="s">
        <v>12</v>
      </c>
      <c r="C15" s="142"/>
      <c r="D15" s="159">
        <v>8755</v>
      </c>
      <c r="E15" s="159">
        <v>8827</v>
      </c>
      <c r="F15" s="159">
        <v>10030</v>
      </c>
      <c r="G15" s="159">
        <v>9182</v>
      </c>
      <c r="H15" s="160">
        <v>9290</v>
      </c>
      <c r="I15" s="482">
        <f t="shared" si="2"/>
        <v>5.2452701937238021E-2</v>
      </c>
      <c r="J15" s="161"/>
      <c r="K15" s="162">
        <f>IF(D15=0,#N/A,D15/Population!C14*10000)</f>
        <v>271.30461729160209</v>
      </c>
      <c r="L15" s="162">
        <f>IF(E15=0,#N/A,E15/Population!D14*10000)</f>
        <v>272.52238345168263</v>
      </c>
      <c r="M15" s="162">
        <f>IF(F15=0,#N/A,F15/Population!E14*10000)</f>
        <v>308.04668304668303</v>
      </c>
      <c r="N15" s="162">
        <f>IF(G15=0,#N/A,G15/Population!F14*10000)</f>
        <v>279.68321657021016</v>
      </c>
      <c r="O15" s="163">
        <f>IF(H15=0,#N/A,H15/Population!G14*10000)</f>
        <v>281.17433414043586</v>
      </c>
      <c r="P15" s="487">
        <f t="shared" si="0"/>
        <v>6</v>
      </c>
      <c r="Q15" s="115"/>
      <c r="R15" s="477">
        <f>IDACI!C14</f>
        <v>17.8</v>
      </c>
      <c r="S15" s="478">
        <f t="shared" si="3"/>
        <v>340.50336000000004</v>
      </c>
      <c r="T15" s="479">
        <f t="shared" si="4"/>
        <v>-59.329025859564183</v>
      </c>
      <c r="U15" s="183"/>
      <c r="V15" s="199"/>
      <c r="W15" s="216"/>
      <c r="X15" s="221" t="str">
        <f t="shared" si="1"/>
        <v>Kent</v>
      </c>
      <c r="Y15" s="222">
        <v>7</v>
      </c>
      <c r="Z15" s="223">
        <f>IF(D15&gt;0,Population!C14,"")</f>
        <v>322700</v>
      </c>
      <c r="AA15" s="223">
        <f>IF(E15&gt;0,Population!D14,"")</f>
        <v>323900</v>
      </c>
      <c r="AB15" s="223">
        <f>IF(F15&gt;0,Population!E14,"")</f>
        <v>325600</v>
      </c>
      <c r="AC15" s="223">
        <f>IF(G15&gt;0,Population!F14,"")</f>
        <v>328300</v>
      </c>
      <c r="AD15" s="223">
        <f>IF(H15&gt;0,Population!G14,"")</f>
        <v>330400</v>
      </c>
      <c r="AE15" s="110"/>
      <c r="AF15" s="158" t="s">
        <v>12</v>
      </c>
      <c r="AG15" s="163">
        <v>281.17433414043586</v>
      </c>
      <c r="AH15" s="224">
        <f t="shared" si="5"/>
        <v>6</v>
      </c>
      <c r="AI15" s="247"/>
      <c r="AJ15" s="248"/>
    </row>
    <row r="16" spans="1:44" s="147" customFormat="1" ht="13.5" customHeight="1" x14ac:dyDescent="0.2">
      <c r="A16" s="182"/>
      <c r="B16" s="158" t="s">
        <v>3</v>
      </c>
      <c r="C16" s="142"/>
      <c r="D16" s="159">
        <v>1837</v>
      </c>
      <c r="E16" s="411">
        <v>1812</v>
      </c>
      <c r="F16" s="411">
        <v>2589</v>
      </c>
      <c r="G16" s="411">
        <v>2544</v>
      </c>
      <c r="H16" s="412">
        <v>2618</v>
      </c>
      <c r="I16" s="482">
        <f t="shared" si="2"/>
        <v>0.44481236203090507</v>
      </c>
      <c r="J16" s="161"/>
      <c r="K16" s="162">
        <f>IF(D16=0,#N/A,D16/Population!C15*10000)</f>
        <v>301.14754098360658</v>
      </c>
      <c r="L16" s="162">
        <f>IF(E16=0,#N/A,E16/Population!D15*10000)</f>
        <v>297.53694581280786</v>
      </c>
      <c r="M16" s="162">
        <f>IF(F16=0,#N/A,F16/Population!E15*10000)</f>
        <v>420.29220779220776</v>
      </c>
      <c r="N16" s="162">
        <f>IF(G16=0,#N/A,G16/Population!F15*10000)</f>
        <v>407.03999999999996</v>
      </c>
      <c r="O16" s="163">
        <f>IF(H16=0,#N/A,H16/Population!G15*10000)</f>
        <v>414.24050632911394</v>
      </c>
      <c r="P16" s="487">
        <f t="shared" si="0"/>
        <v>15</v>
      </c>
      <c r="Q16" s="115"/>
      <c r="R16" s="477">
        <f>IDACI!C15</f>
        <v>22</v>
      </c>
      <c r="S16" s="478">
        <f t="shared" si="3"/>
        <v>373.64639999999997</v>
      </c>
      <c r="T16" s="479">
        <f t="shared" si="4"/>
        <v>40.59410632911397</v>
      </c>
      <c r="U16" s="183"/>
      <c r="V16" s="199"/>
      <c r="W16" s="216"/>
      <c r="X16" s="221" t="str">
        <f t="shared" si="1"/>
        <v>Medway</v>
      </c>
      <c r="Y16" s="222">
        <v>8</v>
      </c>
      <c r="Z16" s="223">
        <f>IF(D16&gt;0,Population!C15,"")</f>
        <v>61000</v>
      </c>
      <c r="AA16" s="223">
        <f>IF(E16&gt;0,Population!D15,"")</f>
        <v>60900</v>
      </c>
      <c r="AB16" s="223">
        <f>IF(F16&gt;0,Population!E15,"")</f>
        <v>61600</v>
      </c>
      <c r="AC16" s="223">
        <f>IF(G16&gt;0,Population!F15,"")</f>
        <v>62500</v>
      </c>
      <c r="AD16" s="223">
        <f>IF(H16&gt;0,Population!G15,"")</f>
        <v>63200</v>
      </c>
      <c r="AE16" s="110"/>
      <c r="AF16" s="158" t="s">
        <v>3</v>
      </c>
      <c r="AG16" s="163">
        <v>414.24050632911394</v>
      </c>
      <c r="AH16" s="224">
        <f t="shared" si="5"/>
        <v>15</v>
      </c>
      <c r="AI16" s="247"/>
      <c r="AJ16" s="248"/>
    </row>
    <row r="17" spans="1:36" s="147" customFormat="1" ht="13.5" customHeight="1" x14ac:dyDescent="0.2">
      <c r="A17" s="182"/>
      <c r="B17" s="158" t="s">
        <v>13</v>
      </c>
      <c r="C17" s="142"/>
      <c r="D17" s="159">
        <v>1383</v>
      </c>
      <c r="E17" s="159">
        <v>1313</v>
      </c>
      <c r="F17" s="159">
        <v>1487</v>
      </c>
      <c r="G17" s="159">
        <v>1584</v>
      </c>
      <c r="H17" s="160">
        <v>1730</v>
      </c>
      <c r="I17" s="482">
        <f t="shared" si="2"/>
        <v>0.31759329779131762</v>
      </c>
      <c r="J17" s="161"/>
      <c r="K17" s="162">
        <f>IF(D17=0,#N/A,D17/Population!C16*10000)</f>
        <v>223.06451612903226</v>
      </c>
      <c r="L17" s="162">
        <f>IF(E17=0,#N/A,E17/Population!D16*10000)</f>
        <v>207.09779179810727</v>
      </c>
      <c r="M17" s="162">
        <f>IF(F17=0,#N/A,F17/Population!E16*10000)</f>
        <v>232.34375000000003</v>
      </c>
      <c r="N17" s="162">
        <f>IF(G17=0,#N/A,G17/Population!F16*10000)</f>
        <v>242.94478527607362</v>
      </c>
      <c r="O17" s="163">
        <f>IF(H17=0,#N/A,H17/Population!G16*10000)</f>
        <v>261.72465960665659</v>
      </c>
      <c r="P17" s="487">
        <f t="shared" si="0"/>
        <v>5</v>
      </c>
      <c r="Q17" s="115"/>
      <c r="R17" s="477">
        <f>IDACI!C16</f>
        <v>19.7</v>
      </c>
      <c r="S17" s="478">
        <f t="shared" si="3"/>
        <v>355.49663999999996</v>
      </c>
      <c r="T17" s="479">
        <f t="shared" si="4"/>
        <v>-93.77198039334337</v>
      </c>
      <c r="U17" s="183"/>
      <c r="V17" s="199"/>
      <c r="W17" s="216"/>
      <c r="X17" s="221" t="str">
        <f t="shared" si="1"/>
        <v>Milton Keynes</v>
      </c>
      <c r="Y17" s="222">
        <v>9</v>
      </c>
      <c r="Z17" s="223">
        <f>IF(D17&gt;0,Population!C16,"")</f>
        <v>62000</v>
      </c>
      <c r="AA17" s="223">
        <f>IF(E17&gt;0,Population!D16,"")</f>
        <v>63400</v>
      </c>
      <c r="AB17" s="223">
        <f>IF(F17&gt;0,Population!E16,"")</f>
        <v>64000</v>
      </c>
      <c r="AC17" s="223">
        <f>IF(G17&gt;0,Population!F16,"")</f>
        <v>65200</v>
      </c>
      <c r="AD17" s="223">
        <f>IF(H17&gt;0,Population!G16,"")</f>
        <v>66100</v>
      </c>
      <c r="AE17" s="110"/>
      <c r="AF17" s="158" t="s">
        <v>13</v>
      </c>
      <c r="AG17" s="163">
        <v>261.72465960665659</v>
      </c>
      <c r="AH17" s="224">
        <f t="shared" si="5"/>
        <v>5</v>
      </c>
      <c r="AI17" s="247"/>
      <c r="AJ17" s="248"/>
    </row>
    <row r="18" spans="1:36" s="147" customFormat="1" ht="13.5" customHeight="1" x14ac:dyDescent="0.2">
      <c r="A18" s="182"/>
      <c r="B18" s="158" t="s">
        <v>14</v>
      </c>
      <c r="C18" s="142"/>
      <c r="D18" s="159">
        <v>3234</v>
      </c>
      <c r="E18" s="159">
        <v>3471</v>
      </c>
      <c r="F18" s="159">
        <v>3504</v>
      </c>
      <c r="G18" s="159">
        <v>3917</v>
      </c>
      <c r="H18" s="160">
        <v>4636</v>
      </c>
      <c r="I18" s="482">
        <f t="shared" si="2"/>
        <v>0.33563814462690866</v>
      </c>
      <c r="J18" s="161"/>
      <c r="K18" s="162">
        <f>IF(D18=0,#N/A,D18/Population!C17*10000)</f>
        <v>234.3478260869565</v>
      </c>
      <c r="L18" s="162">
        <f>IF(E18=0,#N/A,E18/Population!D17*10000)</f>
        <v>249.35344827586206</v>
      </c>
      <c r="M18" s="162">
        <f>IF(F18=0,#N/A,F18/Population!E17*10000)</f>
        <v>249.75053456878121</v>
      </c>
      <c r="N18" s="162">
        <f>IF(G18=0,#N/A,G18/Population!F17*10000)</f>
        <v>277.40793201133147</v>
      </c>
      <c r="O18" s="163">
        <f>IF(H18=0,#N/A,H18/Population!G17*10000)</f>
        <v>326.93935119887163</v>
      </c>
      <c r="P18" s="487">
        <f t="shared" si="0"/>
        <v>13</v>
      </c>
      <c r="Q18" s="115"/>
      <c r="R18" s="477">
        <f>IDACI!C17</f>
        <v>11.799999999999999</v>
      </c>
      <c r="S18" s="478">
        <f t="shared" si="3"/>
        <v>293.15616</v>
      </c>
      <c r="T18" s="479">
        <f t="shared" si="4"/>
        <v>33.783191198871634</v>
      </c>
      <c r="U18" s="183"/>
      <c r="V18" s="199"/>
      <c r="W18" s="216"/>
      <c r="X18" s="221" t="str">
        <f t="shared" si="1"/>
        <v>Oxfordshire</v>
      </c>
      <c r="Y18" s="222">
        <v>10</v>
      </c>
      <c r="Z18" s="223">
        <f>IF(D18&gt;0,Population!C17,"")</f>
        <v>138000</v>
      </c>
      <c r="AA18" s="223">
        <f>IF(E18&gt;0,Population!D17,"")</f>
        <v>139200</v>
      </c>
      <c r="AB18" s="223">
        <f>IF(F18&gt;0,Population!E17,"")</f>
        <v>140300</v>
      </c>
      <c r="AC18" s="223">
        <f>IF(G18&gt;0,Population!F17,"")</f>
        <v>141200</v>
      </c>
      <c r="AD18" s="223">
        <f>IF(H18&gt;0,Population!G17,"")</f>
        <v>141800</v>
      </c>
      <c r="AE18" s="110"/>
      <c r="AF18" s="158" t="s">
        <v>14</v>
      </c>
      <c r="AG18" s="163">
        <v>326.93935119887163</v>
      </c>
      <c r="AH18" s="224">
        <f t="shared" si="5"/>
        <v>13</v>
      </c>
      <c r="AI18" s="247"/>
      <c r="AJ18" s="248"/>
    </row>
    <row r="19" spans="1:36" s="147" customFormat="1" ht="13.5" customHeight="1" x14ac:dyDescent="0.2">
      <c r="A19" s="182"/>
      <c r="B19" s="158" t="s">
        <v>15</v>
      </c>
      <c r="C19" s="142"/>
      <c r="D19" s="159">
        <v>1410</v>
      </c>
      <c r="E19" s="159">
        <v>1296</v>
      </c>
      <c r="F19" s="159">
        <v>1328</v>
      </c>
      <c r="G19" s="159">
        <v>1436</v>
      </c>
      <c r="H19" s="160">
        <v>1331</v>
      </c>
      <c r="I19" s="482">
        <f t="shared" si="2"/>
        <v>2.7006172839506171E-2</v>
      </c>
      <c r="J19" s="161"/>
      <c r="K19" s="162">
        <f>IF(D19=0,#N/A,D19/Population!C18*10000)</f>
        <v>331.76470588235293</v>
      </c>
      <c r="L19" s="162">
        <f>IF(E19=0,#N/A,E19/Population!D18*10000)</f>
        <v>306.38297872340422</v>
      </c>
      <c r="M19" s="162">
        <f>IF(F19=0,#N/A,F19/Population!E18*10000)</f>
        <v>311.73708920187789</v>
      </c>
      <c r="N19" s="162">
        <f>IF(G19=0,#N/A,G19/Population!F18*10000)</f>
        <v>330.87557603686639</v>
      </c>
      <c r="O19" s="163">
        <f>IF(H19=0,#N/A,H19/Population!G18*10000)</f>
        <v>303.88127853881281</v>
      </c>
      <c r="P19" s="487">
        <f t="shared" si="0"/>
        <v>11</v>
      </c>
      <c r="Q19" s="115"/>
      <c r="R19" s="477">
        <f>IDACI!C18</f>
        <v>23.799999999999997</v>
      </c>
      <c r="S19" s="478">
        <f t="shared" si="3"/>
        <v>387.85055999999997</v>
      </c>
      <c r="T19" s="479">
        <f t="shared" si="4"/>
        <v>-83.969281461187165</v>
      </c>
      <c r="U19" s="183"/>
      <c r="V19" s="199"/>
      <c r="W19" s="216"/>
      <c r="X19" s="221" t="str">
        <f t="shared" si="1"/>
        <v>Portsmouth</v>
      </c>
      <c r="Y19" s="222">
        <v>11</v>
      </c>
      <c r="Z19" s="223">
        <f>IF(D19&gt;0,Population!C18,"")</f>
        <v>42500</v>
      </c>
      <c r="AA19" s="223">
        <f>IF(E19&gt;0,Population!D18,"")</f>
        <v>42300</v>
      </c>
      <c r="AB19" s="223">
        <f>IF(F19&gt;0,Population!E18,"")</f>
        <v>42600</v>
      </c>
      <c r="AC19" s="223">
        <f>IF(G19&gt;0,Population!F18,"")</f>
        <v>43400</v>
      </c>
      <c r="AD19" s="223">
        <f>IF(H19&gt;0,Population!G18,"")</f>
        <v>43800</v>
      </c>
      <c r="AE19" s="110"/>
      <c r="AF19" s="158" t="s">
        <v>15</v>
      </c>
      <c r="AG19" s="163">
        <v>303.88127853881281</v>
      </c>
      <c r="AH19" s="224">
        <f t="shared" si="5"/>
        <v>11</v>
      </c>
      <c r="AI19" s="247"/>
      <c r="AJ19" s="248"/>
    </row>
    <row r="20" spans="1:36" s="147" customFormat="1" ht="13.5" customHeight="1" x14ac:dyDescent="0.2">
      <c r="A20" s="182"/>
      <c r="B20" s="158" t="s">
        <v>4</v>
      </c>
      <c r="C20" s="142"/>
      <c r="D20" s="159">
        <v>1233</v>
      </c>
      <c r="E20" s="159">
        <v>1221</v>
      </c>
      <c r="F20" s="159">
        <v>1499</v>
      </c>
      <c r="G20" s="159">
        <v>1394</v>
      </c>
      <c r="H20" s="160">
        <v>1869</v>
      </c>
      <c r="I20" s="482">
        <f t="shared" si="2"/>
        <v>0.53071253071253066</v>
      </c>
      <c r="J20" s="161"/>
      <c r="K20" s="162">
        <f>IF(D20=0,#N/A,D20/Population!C19*10000)</f>
        <v>369.16167664670661</v>
      </c>
      <c r="L20" s="162">
        <f>IF(E20=0,#N/A,E20/Population!D19*10000)</f>
        <v>359.11764705882354</v>
      </c>
      <c r="M20" s="162">
        <f>IF(F20=0,#N/A,F20/Population!E19*10000)</f>
        <v>431.98847262247841</v>
      </c>
      <c r="N20" s="162">
        <f>IF(G20=0,#N/A,G20/Population!F19*10000)</f>
        <v>388.30083565459609</v>
      </c>
      <c r="O20" s="163">
        <f>IF(H20=0,#N/A,H20/Population!G19*10000)</f>
        <v>513.46153846153845</v>
      </c>
      <c r="P20" s="487">
        <f t="shared" si="0"/>
        <v>17</v>
      </c>
      <c r="Q20" s="115"/>
      <c r="R20" s="477">
        <f>IDACI!C19</f>
        <v>19.8</v>
      </c>
      <c r="S20" s="478">
        <f t="shared" si="3"/>
        <v>356.28575999999998</v>
      </c>
      <c r="T20" s="479">
        <f t="shared" si="4"/>
        <v>157.17577846153847</v>
      </c>
      <c r="U20" s="183"/>
      <c r="V20" s="199"/>
      <c r="W20" s="216"/>
      <c r="X20" s="221" t="str">
        <f t="shared" si="1"/>
        <v>Reading</v>
      </c>
      <c r="Y20" s="222">
        <v>12</v>
      </c>
      <c r="Z20" s="223">
        <f>IF(D20&gt;0,Population!C19,"")</f>
        <v>33400</v>
      </c>
      <c r="AA20" s="223">
        <f>IF(E20&gt;0,Population!D19,"")</f>
        <v>34000</v>
      </c>
      <c r="AB20" s="223">
        <f>IF(F20&gt;0,Population!E19,"")</f>
        <v>34700</v>
      </c>
      <c r="AC20" s="223">
        <f>IF(G20&gt;0,Population!F19,"")</f>
        <v>35900</v>
      </c>
      <c r="AD20" s="223">
        <f>IF(H20&gt;0,Population!G19,"")</f>
        <v>36400</v>
      </c>
      <c r="AE20" s="110"/>
      <c r="AF20" s="158" t="s">
        <v>4</v>
      </c>
      <c r="AG20" s="163">
        <v>513.46153846153845</v>
      </c>
      <c r="AH20" s="224">
        <f t="shared" si="5"/>
        <v>17</v>
      </c>
      <c r="AI20" s="247"/>
      <c r="AJ20" s="248"/>
    </row>
    <row r="21" spans="1:36" s="147" customFormat="1" ht="13.5" customHeight="1" x14ac:dyDescent="0.2">
      <c r="A21" s="182"/>
      <c r="B21" s="158" t="s">
        <v>16</v>
      </c>
      <c r="C21" s="142"/>
      <c r="D21" s="159">
        <v>980</v>
      </c>
      <c r="E21" s="159">
        <v>1132</v>
      </c>
      <c r="F21" s="159">
        <v>1549</v>
      </c>
      <c r="G21" s="159">
        <v>1450</v>
      </c>
      <c r="H21" s="160">
        <v>1601</v>
      </c>
      <c r="I21" s="482">
        <f t="shared" si="2"/>
        <v>0.41431095406360424</v>
      </c>
      <c r="J21" s="161"/>
      <c r="K21" s="162">
        <f>IF(D21=0,#N/A,D21/Population!C20*10000)</f>
        <v>262.03208556149735</v>
      </c>
      <c r="L21" s="162">
        <f>IF(E21=0,#N/A,E21/Population!D20*10000)</f>
        <v>297.89473684210526</v>
      </c>
      <c r="M21" s="162">
        <f>IF(F21=0,#N/A,F21/Population!E20*10000)</f>
        <v>398.20051413881748</v>
      </c>
      <c r="N21" s="162">
        <f>IF(G21=0,#N/A,G21/Population!F20*10000)</f>
        <v>363.40852130325811</v>
      </c>
      <c r="O21" s="163">
        <f>IF(H21=0,#N/A,H21/Population!G20*10000)</f>
        <v>394.33497536945811</v>
      </c>
      <c r="P21" s="487">
        <f t="shared" si="0"/>
        <v>14</v>
      </c>
      <c r="Q21" s="115"/>
      <c r="R21" s="477">
        <f>IDACI!C20</f>
        <v>19.5</v>
      </c>
      <c r="S21" s="478">
        <f t="shared" si="3"/>
        <v>353.91840000000002</v>
      </c>
      <c r="T21" s="479">
        <f t="shared" si="4"/>
        <v>40.416575369458087</v>
      </c>
      <c r="U21" s="183"/>
      <c r="V21" s="199"/>
      <c r="W21" s="216"/>
      <c r="X21" s="221" t="str">
        <f t="shared" si="1"/>
        <v>Slough</v>
      </c>
      <c r="Y21" s="222">
        <v>13</v>
      </c>
      <c r="Z21" s="223">
        <f>IF(D21&gt;0,Population!C20,"")</f>
        <v>37400</v>
      </c>
      <c r="AA21" s="223">
        <f>IF(E21&gt;0,Population!D20,"")</f>
        <v>38000</v>
      </c>
      <c r="AB21" s="223">
        <f>IF(F21&gt;0,Population!E20,"")</f>
        <v>38900</v>
      </c>
      <c r="AC21" s="223">
        <f>IF(G21&gt;0,Population!F20,"")</f>
        <v>39900</v>
      </c>
      <c r="AD21" s="223">
        <f>IF(H21&gt;0,Population!G20,"")</f>
        <v>40600</v>
      </c>
      <c r="AE21" s="110"/>
      <c r="AF21" s="158" t="s">
        <v>16</v>
      </c>
      <c r="AG21" s="163">
        <v>394.33497536945811</v>
      </c>
      <c r="AH21" s="224">
        <f t="shared" si="5"/>
        <v>14</v>
      </c>
      <c r="AI21" s="247"/>
      <c r="AJ21" s="248"/>
    </row>
    <row r="22" spans="1:36" s="147" customFormat="1" ht="13.5" customHeight="1" x14ac:dyDescent="0.2">
      <c r="A22" s="182"/>
      <c r="B22" s="158" t="s">
        <v>96</v>
      </c>
      <c r="C22" s="142"/>
      <c r="D22" s="159">
        <v>3465</v>
      </c>
      <c r="E22" s="159">
        <v>3769</v>
      </c>
      <c r="F22" s="159">
        <v>4037</v>
      </c>
      <c r="G22" s="159">
        <v>4264</v>
      </c>
      <c r="H22" s="160">
        <v>2903</v>
      </c>
      <c r="I22" s="482">
        <f t="shared" si="2"/>
        <v>-0.2297691695409923</v>
      </c>
      <c r="J22" s="161"/>
      <c r="K22" s="162">
        <f>IF(D22=0,#N/A,D22/Population!C21*10000)</f>
        <v>318.47426470588232</v>
      </c>
      <c r="L22" s="162">
        <f>IF(E22=0,#N/A,E22/Population!D21*10000)</f>
        <v>346.41544117647061</v>
      </c>
      <c r="M22" s="162">
        <f>IF(F22=0,#N/A,F22/Population!E21*10000)</f>
        <v>371.04779411764702</v>
      </c>
      <c r="N22" s="162">
        <f>IF(G22=0,#N/A,G22/Population!F21*10000)</f>
        <v>391.55188246097339</v>
      </c>
      <c r="O22" s="163">
        <f>IF(H22=0,#N/A,H22/Population!G21*10000)</f>
        <v>265.84249084249086</v>
      </c>
      <c r="P22" s="511" t="str">
        <f t="shared" si="0"/>
        <v>--</v>
      </c>
      <c r="Q22" s="115"/>
      <c r="R22" s="477">
        <f>IDACI!C21</f>
        <v>14.8</v>
      </c>
      <c r="S22" s="478">
        <f t="shared" si="3"/>
        <v>316.82976000000002</v>
      </c>
      <c r="T22" s="479">
        <f t="shared" si="4"/>
        <v>-50.987269157509161</v>
      </c>
      <c r="U22" s="183"/>
      <c r="V22" s="199"/>
      <c r="W22" s="216"/>
      <c r="X22" s="221" t="str">
        <f t="shared" si="1"/>
        <v>Somerset</v>
      </c>
      <c r="Y22" s="222">
        <v>14</v>
      </c>
      <c r="Z22" s="223">
        <f>IF(D22&gt;0,Population!C21,"")</f>
        <v>108800</v>
      </c>
      <c r="AA22" s="223">
        <f>IF(E22&gt;0,Population!D21,"")</f>
        <v>108800</v>
      </c>
      <c r="AB22" s="223">
        <f>IF(F22&gt;0,Population!E21,"")</f>
        <v>108800</v>
      </c>
      <c r="AC22" s="223">
        <f>IF(G22&gt;0,Population!F21,"")</f>
        <v>108900</v>
      </c>
      <c r="AD22" s="223">
        <f>IF(H22&gt;0,Population!G21,"")</f>
        <v>109200</v>
      </c>
      <c r="AE22" s="110"/>
      <c r="AF22" s="158" t="s">
        <v>17</v>
      </c>
      <c r="AG22" s="163">
        <v>700.00000000000011</v>
      </c>
      <c r="AH22" s="224">
        <f t="shared" si="5"/>
        <v>19</v>
      </c>
      <c r="AI22" s="247"/>
      <c r="AJ22" s="248"/>
    </row>
    <row r="23" spans="1:36" s="147" customFormat="1" ht="13.5" customHeight="1" x14ac:dyDescent="0.2">
      <c r="A23" s="182"/>
      <c r="B23" s="158" t="s">
        <v>17</v>
      </c>
      <c r="C23" s="142"/>
      <c r="D23" s="159">
        <v>2046</v>
      </c>
      <c r="E23" s="159">
        <v>2118</v>
      </c>
      <c r="F23" s="159">
        <v>1952</v>
      </c>
      <c r="G23" s="159">
        <v>1347</v>
      </c>
      <c r="H23" s="160">
        <v>3444</v>
      </c>
      <c r="I23" s="482">
        <f t="shared" si="2"/>
        <v>0.62606232294617559</v>
      </c>
      <c r="J23" s="161"/>
      <c r="K23" s="162">
        <f>IF(D23=0,#N/A,D23/Population!C22*10000)</f>
        <v>442.85714285714283</v>
      </c>
      <c r="L23" s="162">
        <f>IF(E23=0,#N/A,E23/Population!D22*10000)</f>
        <v>455.48387096774195</v>
      </c>
      <c r="M23" s="162">
        <f>IF(F23=0,#N/A,F23/Population!E22*10000)</f>
        <v>411.81434599156114</v>
      </c>
      <c r="N23" s="162">
        <f>IF(G23=0,#N/A,G23/Population!F22*10000)</f>
        <v>277.16049382716051</v>
      </c>
      <c r="O23" s="163">
        <f>IF(H23=0,#N/A,H23/Population!G22*10000)</f>
        <v>700.00000000000011</v>
      </c>
      <c r="P23" s="487">
        <f t="shared" si="0"/>
        <v>19</v>
      </c>
      <c r="Q23" s="115"/>
      <c r="R23" s="477">
        <f>IDACI!C22</f>
        <v>25</v>
      </c>
      <c r="S23" s="478">
        <f t="shared" si="3"/>
        <v>397.32</v>
      </c>
      <c r="T23" s="479">
        <f t="shared" si="4"/>
        <v>302.68000000000012</v>
      </c>
      <c r="U23" s="183"/>
      <c r="V23" s="199"/>
      <c r="W23" s="216"/>
      <c r="X23" s="221" t="str">
        <f t="shared" si="1"/>
        <v>Southampton</v>
      </c>
      <c r="Y23" s="222">
        <v>15</v>
      </c>
      <c r="Z23" s="223">
        <f>IF(D23&gt;0,Population!C22,"")</f>
        <v>46200</v>
      </c>
      <c r="AA23" s="223">
        <f>IF(E23&gt;0,Population!D22,"")</f>
        <v>46500</v>
      </c>
      <c r="AB23" s="223">
        <f>IF(F23&gt;0,Population!E22,"")</f>
        <v>47400</v>
      </c>
      <c r="AC23" s="223">
        <f>IF(G23&gt;0,Population!F22,"")</f>
        <v>48600</v>
      </c>
      <c r="AD23" s="223">
        <f>IF(H23&gt;0,Population!G22,"")</f>
        <v>49200</v>
      </c>
      <c r="AE23" s="110"/>
      <c r="AF23" s="158" t="s">
        <v>8</v>
      </c>
      <c r="AG23" s="163">
        <v>242.86271450858032</v>
      </c>
      <c r="AH23" s="224">
        <f>RANK(AG23,$AG$9:$AG$27,1)</f>
        <v>4</v>
      </c>
      <c r="AI23" s="247"/>
      <c r="AJ23" s="248"/>
    </row>
    <row r="24" spans="1:36" s="147" customFormat="1" ht="13.5" customHeight="1" x14ac:dyDescent="0.2">
      <c r="A24" s="182"/>
      <c r="B24" s="158" t="s">
        <v>8</v>
      </c>
      <c r="C24" s="142"/>
      <c r="D24" s="159">
        <v>5198</v>
      </c>
      <c r="E24" s="159">
        <v>5116</v>
      </c>
      <c r="F24" s="159">
        <v>4583</v>
      </c>
      <c r="G24" s="159">
        <v>5735</v>
      </c>
      <c r="H24" s="160">
        <v>6227</v>
      </c>
      <c r="I24" s="482">
        <f t="shared" si="2"/>
        <v>0.2171618451915559</v>
      </c>
      <c r="J24" s="161"/>
      <c r="K24" s="162">
        <f>IF(D24=0,#N/A,D24/Population!C23*10000)</f>
        <v>210.44534412955466</v>
      </c>
      <c r="L24" s="162">
        <f>IF(E24=0,#N/A,E24/Population!D23*10000)</f>
        <v>204.9679487179487</v>
      </c>
      <c r="M24" s="162">
        <f>IF(F24=0,#N/A,F24/Population!E23*10000)</f>
        <v>181.8650793650794</v>
      </c>
      <c r="N24" s="162">
        <f>IF(G24=0,#N/A,G24/Population!F23*10000)</f>
        <v>225.25530243519245</v>
      </c>
      <c r="O24" s="163">
        <f>IF(H24=0,#N/A,H24/Population!G23*10000)</f>
        <v>242.86271450858032</v>
      </c>
      <c r="P24" s="487">
        <f t="shared" si="0"/>
        <v>4</v>
      </c>
      <c r="Q24" s="115"/>
      <c r="R24" s="477">
        <f>IDACI!C23</f>
        <v>9.7000000000000011</v>
      </c>
      <c r="S24" s="478">
        <f t="shared" si="3"/>
        <v>276.58464000000004</v>
      </c>
      <c r="T24" s="479">
        <f t="shared" si="4"/>
        <v>-33.721925491419711</v>
      </c>
      <c r="U24" s="183"/>
      <c r="V24" s="199"/>
      <c r="W24" s="216"/>
      <c r="X24" s="221" t="str">
        <f t="shared" si="1"/>
        <v>Surrey</v>
      </c>
      <c r="Y24" s="222">
        <v>16</v>
      </c>
      <c r="Z24" s="223">
        <f>IF(D24&gt;0,Population!C23,"")</f>
        <v>247000</v>
      </c>
      <c r="AA24" s="223">
        <f>IF(E24&gt;0,Population!D23,"")</f>
        <v>249600</v>
      </c>
      <c r="AB24" s="223">
        <f>IF(F24&gt;0,Population!E23,"")</f>
        <v>252000</v>
      </c>
      <c r="AC24" s="223">
        <f>IF(G24&gt;0,Population!F23,"")</f>
        <v>254600</v>
      </c>
      <c r="AD24" s="223">
        <f>IF(H24&gt;0,Population!G23,"")</f>
        <v>256400</v>
      </c>
      <c r="AE24" s="110"/>
      <c r="AF24" s="158" t="s">
        <v>18</v>
      </c>
      <c r="AG24" s="163">
        <v>295.23809523809524</v>
      </c>
      <c r="AH24" s="224">
        <f t="shared" si="5"/>
        <v>8</v>
      </c>
      <c r="AI24" s="247"/>
      <c r="AJ24" s="248"/>
    </row>
    <row r="25" spans="1:36" s="147" customFormat="1" ht="13.5" customHeight="1" x14ac:dyDescent="0.2">
      <c r="A25" s="397"/>
      <c r="B25" s="158" t="s">
        <v>124</v>
      </c>
      <c r="C25" s="142"/>
      <c r="D25" s="159">
        <v>1101</v>
      </c>
      <c r="E25" s="159">
        <v>1205</v>
      </c>
      <c r="F25" s="159">
        <v>1618</v>
      </c>
      <c r="G25" s="159">
        <v>1879</v>
      </c>
      <c r="H25" s="160">
        <v>1968</v>
      </c>
      <c r="I25" s="482">
        <f t="shared" si="2"/>
        <v>0.63319502074688794</v>
      </c>
      <c r="J25" s="161"/>
      <c r="K25" s="162">
        <f>IF(D25=0,#N/A,D25/Population!C24*10000)</f>
        <v>236.26609442060087</v>
      </c>
      <c r="L25" s="162">
        <f>IF(E25=0,#N/A,E25/Population!D24*10000)</f>
        <v>254.21940928270041</v>
      </c>
      <c r="M25" s="162">
        <f>IF(F25=0,#N/A,F25/Population!E24*10000)</f>
        <v>337.78705636743211</v>
      </c>
      <c r="N25" s="162">
        <f>IF(G25=0,#N/A,G25/Population!F24*10000)</f>
        <v>386.62551440329219</v>
      </c>
      <c r="O25" s="163">
        <f>IF(H25=0,#N/A,H25/Population!G24*10000)</f>
        <v>401.63265306122452</v>
      </c>
      <c r="P25" s="511" t="str">
        <f t="shared" si="0"/>
        <v>--</v>
      </c>
      <c r="Q25" s="115"/>
      <c r="R25" s="477">
        <f>IDACI!C24</f>
        <v>17.2</v>
      </c>
      <c r="S25" s="478">
        <f t="shared" si="3"/>
        <v>335.76864</v>
      </c>
      <c r="T25" s="479">
        <f t="shared" si="4"/>
        <v>65.864013061224512</v>
      </c>
      <c r="U25" s="183"/>
      <c r="V25" s="199"/>
      <c r="W25" s="216"/>
      <c r="X25" s="221" t="str">
        <f t="shared" si="1"/>
        <v>Swindon</v>
      </c>
      <c r="Y25" s="222">
        <v>17</v>
      </c>
      <c r="Z25" s="223">
        <f>IF(D25&gt;0,Population!C24,"")</f>
        <v>46600</v>
      </c>
      <c r="AA25" s="223">
        <f>IF(E25&gt;0,Population!D24,"")</f>
        <v>47400</v>
      </c>
      <c r="AB25" s="223">
        <f>IF(F25&gt;0,Population!E24,"")</f>
        <v>47900</v>
      </c>
      <c r="AC25" s="223">
        <f>IF(G25&gt;0,Population!F24,"")</f>
        <v>48600</v>
      </c>
      <c r="AD25" s="223">
        <f>IF(H25&gt;0,Population!G24,"")</f>
        <v>49000</v>
      </c>
      <c r="AE25" s="110"/>
      <c r="AF25" s="158" t="s">
        <v>6</v>
      </c>
      <c r="AG25" s="163">
        <v>227.52347417840377</v>
      </c>
      <c r="AH25" s="224">
        <f t="shared" si="5"/>
        <v>3</v>
      </c>
      <c r="AI25" s="247"/>
      <c r="AJ25" s="248"/>
    </row>
    <row r="26" spans="1:36" s="147" customFormat="1" ht="13.5" customHeight="1" x14ac:dyDescent="0.2">
      <c r="A26" s="397"/>
      <c r="B26" s="158" t="s">
        <v>125</v>
      </c>
      <c r="C26" s="142"/>
      <c r="D26" s="159">
        <v>1529</v>
      </c>
      <c r="E26" s="159">
        <v>1513</v>
      </c>
      <c r="F26" s="159">
        <v>1843</v>
      </c>
      <c r="G26" s="159">
        <v>1555</v>
      </c>
      <c r="H26" s="160">
        <v>1180</v>
      </c>
      <c r="I26" s="482">
        <f t="shared" si="2"/>
        <v>-0.22009253139458029</v>
      </c>
      <c r="J26" s="161"/>
      <c r="K26" s="162">
        <f>IF(D26=0,#N/A,D26/Population!C25*10000)</f>
        <v>616.5322580645161</v>
      </c>
      <c r="L26" s="162">
        <f>IF(E26=0,#N/A,E26/Population!D25*10000)</f>
        <v>607.63052208835347</v>
      </c>
      <c r="M26" s="162">
        <f>IF(F26=0,#N/A,F26/Population!E25*10000)</f>
        <v>743.14516129032256</v>
      </c>
      <c r="N26" s="162">
        <f>IF(G26=0,#N/A,G26/Population!F25*10000)</f>
        <v>619.52191235059763</v>
      </c>
      <c r="O26" s="163">
        <f>IF(H26=0,#N/A,H26/Population!G25*10000)</f>
        <v>468.25396825396825</v>
      </c>
      <c r="P26" s="511" t="str">
        <f t="shared" si="0"/>
        <v>--</v>
      </c>
      <c r="Q26" s="115"/>
      <c r="R26" s="477">
        <f>IDACI!C25</f>
        <v>24.1</v>
      </c>
      <c r="S26" s="478">
        <f t="shared" si="3"/>
        <v>390.21792000000005</v>
      </c>
      <c r="T26" s="479">
        <f t="shared" si="4"/>
        <v>78.036048253968204</v>
      </c>
      <c r="U26" s="183"/>
      <c r="V26" s="199"/>
      <c r="W26" s="216"/>
      <c r="X26" s="221" t="str">
        <f t="shared" si="1"/>
        <v>Torbay</v>
      </c>
      <c r="Y26" s="222">
        <v>18</v>
      </c>
      <c r="Z26" s="223">
        <f>IF(D26&gt;0,Population!C25,"")</f>
        <v>24800</v>
      </c>
      <c r="AA26" s="223">
        <f>IF(E26&gt;0,Population!D25,"")</f>
        <v>24900</v>
      </c>
      <c r="AB26" s="223">
        <f>IF(F26&gt;0,Population!E25,"")</f>
        <v>24800</v>
      </c>
      <c r="AC26" s="223">
        <f>IF(G26&gt;0,Population!F25,"")</f>
        <v>25100</v>
      </c>
      <c r="AD26" s="223">
        <f>IF(H26&gt;0,Population!G25,"")</f>
        <v>25200</v>
      </c>
      <c r="AE26" s="110"/>
      <c r="AF26" s="158" t="s">
        <v>46</v>
      </c>
      <c r="AG26" s="163">
        <v>300.593471810089</v>
      </c>
      <c r="AH26" s="224">
        <f t="shared" si="5"/>
        <v>10</v>
      </c>
      <c r="AI26" s="247"/>
      <c r="AJ26" s="248"/>
    </row>
    <row r="27" spans="1:36" s="147" customFormat="1" ht="13.5" customHeight="1" x14ac:dyDescent="0.2">
      <c r="A27" s="182"/>
      <c r="B27" s="158" t="s">
        <v>18</v>
      </c>
      <c r="C27" s="142"/>
      <c r="D27" s="159">
        <v>849</v>
      </c>
      <c r="E27" s="164">
        <v>713</v>
      </c>
      <c r="F27" s="159">
        <v>838</v>
      </c>
      <c r="G27" s="159">
        <v>955</v>
      </c>
      <c r="H27" s="160">
        <v>1054</v>
      </c>
      <c r="I27" s="482">
        <f t="shared" si="2"/>
        <v>0.47826086956521741</v>
      </c>
      <c r="J27" s="161"/>
      <c r="K27" s="162">
        <f>IF(D27=0,#N/A,D27/Population!C26*10000)</f>
        <v>239.83050847457628</v>
      </c>
      <c r="L27" s="162">
        <f>IF(E27=0,#N/A,E27/Population!D26*10000)</f>
        <v>198.60724233983288</v>
      </c>
      <c r="M27" s="162">
        <f>IF(F27=0,#N/A,F27/Population!E26*10000)</f>
        <v>234.73389355742299</v>
      </c>
      <c r="N27" s="162">
        <f>IF(G27=0,#N/A,G27/Population!F26*10000)</f>
        <v>268.25842696629218</v>
      </c>
      <c r="O27" s="163">
        <f>IF(H27=0,#N/A,H27/Population!G26*10000)</f>
        <v>295.23809523809524</v>
      </c>
      <c r="P27" s="487">
        <f t="shared" si="0"/>
        <v>8</v>
      </c>
      <c r="Q27" s="115"/>
      <c r="R27" s="477">
        <f>IDACI!C26</f>
        <v>10.4</v>
      </c>
      <c r="S27" s="478">
        <f t="shared" si="3"/>
        <v>282.10847999999999</v>
      </c>
      <c r="T27" s="479">
        <f t="shared" si="4"/>
        <v>13.129615238095255</v>
      </c>
      <c r="U27" s="183"/>
      <c r="V27" s="199"/>
      <c r="W27" s="216"/>
      <c r="X27" s="221" t="str">
        <f t="shared" si="1"/>
        <v>West Berkshire</v>
      </c>
      <c r="Y27" s="222">
        <v>19</v>
      </c>
      <c r="Z27" s="223">
        <f>IF(D27&gt;0,Population!C26,"")</f>
        <v>35400</v>
      </c>
      <c r="AA27" s="223">
        <f>IF(E27&gt;0,Population!D26,"")</f>
        <v>35900</v>
      </c>
      <c r="AB27" s="223">
        <f>IF(F27&gt;0,Population!E26,"")</f>
        <v>35700</v>
      </c>
      <c r="AC27" s="223">
        <f>IF(G27&gt;0,Population!F26,"")</f>
        <v>35600</v>
      </c>
      <c r="AD27" s="223">
        <f>IF(H27&gt;0,Population!G26,"")</f>
        <v>35700</v>
      </c>
      <c r="AE27" s="247"/>
      <c r="AF27" s="158" t="s">
        <v>19</v>
      </c>
      <c r="AG27" s="163">
        <v>150.93833780160858</v>
      </c>
      <c r="AH27" s="224">
        <f t="shared" si="5"/>
        <v>1</v>
      </c>
      <c r="AI27" s="247"/>
      <c r="AJ27" s="248"/>
    </row>
    <row r="28" spans="1:36" s="147" customFormat="1" ht="13.5" customHeight="1" x14ac:dyDescent="0.2">
      <c r="A28" s="182"/>
      <c r="B28" s="158" t="s">
        <v>6</v>
      </c>
      <c r="C28" s="142"/>
      <c r="D28" s="159">
        <v>3345</v>
      </c>
      <c r="E28" s="164">
        <v>3872</v>
      </c>
      <c r="F28" s="159">
        <v>4979</v>
      </c>
      <c r="G28" s="159">
        <v>4766</v>
      </c>
      <c r="H28" s="160">
        <v>3877</v>
      </c>
      <c r="I28" s="482">
        <f t="shared" si="2"/>
        <v>1.2913223140495868E-3</v>
      </c>
      <c r="J28" s="161"/>
      <c r="K28" s="162">
        <f>IF(D28=0,#N/A,D28/Population!C27*10000)</f>
        <v>203.46715328467155</v>
      </c>
      <c r="L28" s="162">
        <f>IF(E28=0,#N/A,E28/Population!D27*10000)</f>
        <v>233.81642512077295</v>
      </c>
      <c r="M28" s="162">
        <f>IF(F28=0,#N/A,F28/Population!E27*10000)</f>
        <v>298.14371257485027</v>
      </c>
      <c r="N28" s="162">
        <f>IF(G28=0,#N/A,G28/Population!F27*10000)</f>
        <v>282.34597156398104</v>
      </c>
      <c r="O28" s="163">
        <f>IF(H28=0,#N/A,H28/Population!G27*10000)</f>
        <v>227.52347417840377</v>
      </c>
      <c r="P28" s="487">
        <f t="shared" si="0"/>
        <v>3</v>
      </c>
      <c r="Q28" s="115"/>
      <c r="R28" s="477">
        <f>IDACI!C27</f>
        <v>12.9</v>
      </c>
      <c r="S28" s="478">
        <f t="shared" si="3"/>
        <v>301.83647999999999</v>
      </c>
      <c r="T28" s="479">
        <f t="shared" si="4"/>
        <v>-74.313005821596221</v>
      </c>
      <c r="U28" s="183"/>
      <c r="V28" s="199"/>
      <c r="W28" s="216"/>
      <c r="X28" s="221" t="str">
        <f t="shared" si="1"/>
        <v>West Sussex</v>
      </c>
      <c r="Y28" s="222">
        <v>20</v>
      </c>
      <c r="Z28" s="223">
        <f>IF(D28&gt;0,Population!C27,"")</f>
        <v>164400</v>
      </c>
      <c r="AA28" s="223">
        <f>IF(E28&gt;0,Population!D27,"")</f>
        <v>165600</v>
      </c>
      <c r="AB28" s="223">
        <f>IF(F28&gt;0,Population!E27,"")</f>
        <v>167000</v>
      </c>
      <c r="AC28" s="223">
        <f>IF(G28&gt;0,Population!F27,"")</f>
        <v>168800</v>
      </c>
      <c r="AD28" s="223">
        <f>IF(H28&gt;0,Population!G27,"")</f>
        <v>170400</v>
      </c>
      <c r="AE28" s="247"/>
      <c r="AF28" s="247"/>
      <c r="AG28" s="247"/>
      <c r="AH28" s="110"/>
      <c r="AI28" s="247"/>
      <c r="AJ28" s="248"/>
    </row>
    <row r="29" spans="1:36" s="147" customFormat="1" ht="13.5" customHeight="1" x14ac:dyDescent="0.2">
      <c r="A29" s="182"/>
      <c r="B29" s="158" t="s">
        <v>46</v>
      </c>
      <c r="C29" s="142"/>
      <c r="D29" s="164">
        <v>841</v>
      </c>
      <c r="E29" s="159">
        <v>682</v>
      </c>
      <c r="F29" s="159">
        <v>951</v>
      </c>
      <c r="G29" s="159">
        <v>841</v>
      </c>
      <c r="H29" s="160">
        <v>1013</v>
      </c>
      <c r="I29" s="482">
        <f t="shared" si="2"/>
        <v>0.48533724340175954</v>
      </c>
      <c r="J29" s="161"/>
      <c r="K29" s="162">
        <f>IF(D29=0,#N/A,D29/Population!C28*10000)</f>
        <v>257.97546012269942</v>
      </c>
      <c r="L29" s="162">
        <f>IF(E29=0,#N/A,E29/Population!D28*10000)</f>
        <v>206.04229607250755</v>
      </c>
      <c r="M29" s="162">
        <f>IF(F29=0,#N/A,F29/Population!E28*10000)</f>
        <v>285.58558558558559</v>
      </c>
      <c r="N29" s="162">
        <f>IF(G29=0,#N/A,G29/Population!F28*10000)</f>
        <v>251.79640718562877</v>
      </c>
      <c r="O29" s="163">
        <f>IF(H29=0,#N/A,H29/Population!G28*10000)</f>
        <v>300.593471810089</v>
      </c>
      <c r="P29" s="487">
        <f t="shared" si="0"/>
        <v>10</v>
      </c>
      <c r="Q29" s="115"/>
      <c r="R29" s="477">
        <f>IDACI!C28</f>
        <v>8.4</v>
      </c>
      <c r="S29" s="478">
        <f t="shared" si="3"/>
        <v>266.32607999999999</v>
      </c>
      <c r="T29" s="479">
        <f t="shared" si="4"/>
        <v>34.267391810089009</v>
      </c>
      <c r="U29" s="183"/>
      <c r="V29" s="199"/>
      <c r="W29" s="216"/>
      <c r="X29" s="221" t="str">
        <f t="shared" si="1"/>
        <v>Windsor &amp; Maidenhead</v>
      </c>
      <c r="Y29" s="222">
        <v>21</v>
      </c>
      <c r="Z29" s="223">
        <f>IF(D29&gt;0,Population!C28,"")</f>
        <v>32600</v>
      </c>
      <c r="AA29" s="223">
        <f>IF(E29&gt;0,Population!D28,"")</f>
        <v>33100</v>
      </c>
      <c r="AB29" s="223">
        <f>IF(F29&gt;0,Population!E28,"")</f>
        <v>33300</v>
      </c>
      <c r="AC29" s="223">
        <f>IF(G29&gt;0,Population!F28,"")</f>
        <v>33400</v>
      </c>
      <c r="AD29" s="223">
        <f>IF(H29&gt;0,Population!G28,"")</f>
        <v>33700</v>
      </c>
      <c r="AE29" s="247"/>
      <c r="AF29" s="247"/>
      <c r="AG29" s="247"/>
      <c r="AH29" s="110"/>
      <c r="AI29" s="247"/>
      <c r="AJ29" s="248"/>
    </row>
    <row r="30" spans="1:36" s="147" customFormat="1" ht="13.5" customHeight="1" x14ac:dyDescent="0.2">
      <c r="A30" s="182"/>
      <c r="B30" s="158" t="s">
        <v>19</v>
      </c>
      <c r="C30" s="142"/>
      <c r="D30" s="164">
        <v>577</v>
      </c>
      <c r="E30" s="159">
        <v>553</v>
      </c>
      <c r="F30" s="159">
        <v>541</v>
      </c>
      <c r="G30" s="159">
        <v>523</v>
      </c>
      <c r="H30" s="160">
        <v>563</v>
      </c>
      <c r="I30" s="482">
        <f t="shared" si="2"/>
        <v>1.8083182640144666E-2</v>
      </c>
      <c r="J30" s="161"/>
      <c r="K30" s="162">
        <f>IF(D30=0,#N/A,D30/Population!C29*10000)</f>
        <v>162.07865168539325</v>
      </c>
      <c r="L30" s="162">
        <f>IF(E30=0,#N/A,E30/Population!D29*10000)</f>
        <v>154.46927374301674</v>
      </c>
      <c r="M30" s="162">
        <f>IF(F30=0,#N/A,F30/Population!E29*10000)</f>
        <v>149.44751381215471</v>
      </c>
      <c r="N30" s="162">
        <f>IF(G30=0,#N/A,G30/Population!F29*10000)</f>
        <v>141.73441734417344</v>
      </c>
      <c r="O30" s="163">
        <f>IF(H30=0,#N/A,H30/Population!G29*10000)</f>
        <v>150.93833780160858</v>
      </c>
      <c r="P30" s="487">
        <f t="shared" si="0"/>
        <v>1</v>
      </c>
      <c r="Q30" s="115"/>
      <c r="R30" s="477">
        <f>IDACI!C29</f>
        <v>6.8000000000000007</v>
      </c>
      <c r="S30" s="478">
        <f t="shared" si="3"/>
        <v>253.70016000000001</v>
      </c>
      <c r="T30" s="479">
        <f t="shared" si="4"/>
        <v>-102.76182219839143</v>
      </c>
      <c r="U30" s="183"/>
      <c r="V30" s="199"/>
      <c r="W30" s="216"/>
      <c r="X30" s="221" t="str">
        <f t="shared" si="1"/>
        <v>Wokingham</v>
      </c>
      <c r="Y30" s="222">
        <v>22</v>
      </c>
      <c r="Z30" s="223">
        <f>IF(D30&gt;0,Population!C29,"")</f>
        <v>35600</v>
      </c>
      <c r="AA30" s="223">
        <f>IF(E30&gt;0,Population!D29,"")</f>
        <v>35800</v>
      </c>
      <c r="AB30" s="223">
        <f>IF(F30&gt;0,Population!E29,"")</f>
        <v>36200</v>
      </c>
      <c r="AC30" s="223">
        <f>IF(G30&gt;0,Population!F29,"")</f>
        <v>36900</v>
      </c>
      <c r="AD30" s="223">
        <f>IF(H30&gt;0,Population!G29,"")</f>
        <v>37300</v>
      </c>
      <c r="AE30" s="247"/>
      <c r="AF30" s="247"/>
      <c r="AG30" s="247"/>
      <c r="AH30" s="110"/>
      <c r="AI30" s="247"/>
      <c r="AJ30" s="248"/>
    </row>
    <row r="31" spans="1:36" s="147" customFormat="1" ht="13.5" customHeight="1" x14ac:dyDescent="0.2">
      <c r="A31" s="182"/>
      <c r="B31" s="190" t="s">
        <v>69</v>
      </c>
      <c r="C31" s="142"/>
      <c r="D31" s="191">
        <f>IF(SUM(D9:D21,D23:D24,D27:D30)&gt;0,SUM(D9:D21,D23:D24,D27:D30),"")</f>
        <v>48533</v>
      </c>
      <c r="E31" s="191">
        <f>IF(SUM(E9:E21,E23:E24,E27:E30)&gt;0,SUM(E9:E21,E23:E24,E27:E30),"")</f>
        <v>49266</v>
      </c>
      <c r="F31" s="191">
        <f t="shared" ref="F31" si="6">IF(SUM(F9:F21,F23:F24,F27:F30)&gt;0,SUM(F9:F21,F23:F24,F27:F30),"")</f>
        <v>54317</v>
      </c>
      <c r="G31" s="191">
        <f>IF(SUM(G9:G21,G23:G24,G27:G30)&gt;0,SUM(G9:G21,G23:G24,G27:G30),"")</f>
        <v>53861</v>
      </c>
      <c r="H31" s="192">
        <f>IF(SUM(H9:H21,H23:H24,H27:H30)&gt;0,SUM(H9:H21,H23:H24,H27:H30),"")</f>
        <v>58107</v>
      </c>
      <c r="I31" s="497">
        <f>IF(H31=0,"",(H31-E31)/E31)</f>
        <v>0.1794543904518329</v>
      </c>
      <c r="J31" s="161"/>
      <c r="K31" s="193">
        <f>IF(D31=0,#N/A,D31/Population!C30*10000)</f>
        <v>260.81792777300086</v>
      </c>
      <c r="L31" s="193">
        <f>IF(E31=0,#N/A,E31/Population!D30*10000)</f>
        <v>263.11685537278356</v>
      </c>
      <c r="M31" s="193">
        <f>IF(F31=0,#N/A,F31/Population!E30*10000)</f>
        <v>287.87894848420603</v>
      </c>
      <c r="N31" s="193">
        <f>IF(G31=0,#N/A,G31/Population!F30*10000)</f>
        <v>282.85369183909256</v>
      </c>
      <c r="O31" s="194">
        <f>IF(H31=0,#N/A,H31/Population!G30*10000)</f>
        <v>302.94040978051197</v>
      </c>
      <c r="P31" s="473" t="s">
        <v>91</v>
      </c>
      <c r="Q31" s="115"/>
      <c r="R31" s="475">
        <f>IDACI!C30</f>
        <v>14.45223640702325</v>
      </c>
      <c r="S31" s="193">
        <f t="shared" si="3"/>
        <v>314.08548793510187</v>
      </c>
      <c r="T31" s="480">
        <f t="shared" si="4"/>
        <v>-11.145078154589896</v>
      </c>
      <c r="U31" s="183"/>
      <c r="V31" s="199"/>
      <c r="W31" s="216"/>
      <c r="X31" s="221" t="str">
        <f t="shared" si="1"/>
        <v>South East</v>
      </c>
      <c r="Y31" s="222">
        <v>23</v>
      </c>
      <c r="Z31" s="223">
        <f>IF(D31&gt;0,Population!C30,"")</f>
        <v>1860800</v>
      </c>
      <c r="AA31" s="223">
        <f>IF(E31&gt;0,Population!D30,"")</f>
        <v>1872400</v>
      </c>
      <c r="AB31" s="223">
        <f>IF(F31&gt;0,Population!E30,"")</f>
        <v>1886800</v>
      </c>
      <c r="AC31" s="223">
        <f>IF(G31&gt;0,Population!F30,"")</f>
        <v>1904200</v>
      </c>
      <c r="AD31" s="223">
        <f>IF(H31&gt;0,Population!G30,"")</f>
        <v>1918100</v>
      </c>
      <c r="AE31" s="247"/>
      <c r="AF31" s="247"/>
      <c r="AG31" s="247"/>
      <c r="AH31" s="110"/>
      <c r="AI31" s="247"/>
      <c r="AJ31" s="248"/>
    </row>
    <row r="32" spans="1:36" s="147" customFormat="1" ht="13.5" customHeight="1" x14ac:dyDescent="0.2">
      <c r="A32" s="397"/>
      <c r="B32" s="458" t="s">
        <v>142</v>
      </c>
      <c r="C32" s="142"/>
      <c r="D32" s="459">
        <v>369400</v>
      </c>
      <c r="E32" s="459">
        <v>378600</v>
      </c>
      <c r="F32" s="459">
        <v>397600</v>
      </c>
      <c r="G32" s="459">
        <v>391000</v>
      </c>
      <c r="H32" s="460">
        <v>394400</v>
      </c>
      <c r="I32" s="498">
        <f>IF(H32=0,"",(H32-E32)/E32)</f>
        <v>4.1732699418911778E-2</v>
      </c>
      <c r="J32" s="161"/>
      <c r="K32" s="461">
        <f>IF(D32=0,#N/A,D32/Population!C31*10000)</f>
        <v>325.7265801354402</v>
      </c>
      <c r="L32" s="461">
        <f>IF(E32=0,#N/A,E32/Population!D31*10000)</f>
        <v>332.17810923448121</v>
      </c>
      <c r="M32" s="461">
        <f>IF(F32=0,#N/A,F32/Population!E31*10000)</f>
        <v>346.37465262350923</v>
      </c>
      <c r="N32" s="461">
        <f>IF(G32=0,#N/A,G32/Population!F31*10000)</f>
        <v>337.31031686465315</v>
      </c>
      <c r="O32" s="462">
        <f>IF(H32=0,#N/A,H32/Population!G31*10000)</f>
        <v>337.73195523167698</v>
      </c>
      <c r="P32" s="474" t="s">
        <v>91</v>
      </c>
      <c r="Q32" s="115"/>
      <c r="R32" s="476">
        <f>IDACI!C31</f>
        <v>19.902611588091716</v>
      </c>
      <c r="S32" s="461">
        <f t="shared" si="3"/>
        <v>357.09548856394935</v>
      </c>
      <c r="T32" s="481">
        <f t="shared" si="4"/>
        <v>-19.363533332272368</v>
      </c>
      <c r="U32" s="183"/>
      <c r="V32" s="199"/>
      <c r="W32" s="216"/>
      <c r="X32" s="221" t="str">
        <f t="shared" si="1"/>
        <v>England</v>
      </c>
      <c r="Y32" s="222">
        <v>24</v>
      </c>
      <c r="Z32" s="223">
        <f>IF(D32&gt;0,Population!C31,"")</f>
        <v>11340800</v>
      </c>
      <c r="AA32" s="223">
        <f>IF(E32&gt;0,Population!D31,"")</f>
        <v>11397500</v>
      </c>
      <c r="AB32" s="223">
        <f>IF(F32&gt;0,Population!E31,"")</f>
        <v>11478900</v>
      </c>
      <c r="AC32" s="223">
        <f>IF(G32&gt;0,Population!F31,"")</f>
        <v>11591700</v>
      </c>
      <c r="AD32" s="223">
        <f>IF(H32&gt;0,Population!G31,"")</f>
        <v>11677900</v>
      </c>
      <c r="AE32" s="247"/>
      <c r="AF32" s="247"/>
      <c r="AG32" s="247"/>
      <c r="AH32" s="110"/>
      <c r="AI32" s="247"/>
      <c r="AJ32" s="248"/>
    </row>
    <row r="33" spans="1:49" s="133" customFormat="1" ht="13.5" customHeight="1" x14ac:dyDescent="0.2">
      <c r="A33" s="179"/>
      <c r="B33" s="184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95" t="s">
        <v>115</v>
      </c>
      <c r="R33" s="107"/>
      <c r="S33" s="107"/>
      <c r="T33" s="107"/>
      <c r="U33" s="178"/>
      <c r="V33" s="197"/>
      <c r="W33" s="213"/>
      <c r="X33" s="108"/>
      <c r="Y33" s="90"/>
      <c r="Z33" s="90"/>
      <c r="AA33" s="90"/>
      <c r="AB33" s="90"/>
      <c r="AC33" s="90"/>
      <c r="AD33" s="90"/>
      <c r="AE33" s="90"/>
      <c r="AF33" s="90"/>
      <c r="AG33" s="90"/>
      <c r="AH33" s="109"/>
      <c r="AI33" s="90"/>
      <c r="AJ33" s="249"/>
    </row>
    <row r="34" spans="1:49" s="133" customFormat="1" ht="17.25" customHeight="1" x14ac:dyDescent="0.2">
      <c r="A34" s="179"/>
      <c r="B34" s="751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3"/>
      <c r="U34" s="178"/>
      <c r="V34" s="197"/>
      <c r="W34" s="213"/>
      <c r="X34" s="108"/>
      <c r="Y34" s="90"/>
      <c r="Z34" s="90"/>
      <c r="AA34" s="90"/>
      <c r="AB34" s="90"/>
      <c r="AC34" s="90"/>
      <c r="AD34" s="90"/>
      <c r="AE34" s="90"/>
      <c r="AF34" s="90"/>
      <c r="AG34" s="90"/>
      <c r="AH34" s="109"/>
      <c r="AI34" s="90"/>
      <c r="AJ34" s="245"/>
      <c r="AK34" s="125"/>
      <c r="AL34" s="125"/>
      <c r="AM34" s="125"/>
      <c r="AN34" s="125"/>
      <c r="AO34" s="125"/>
      <c r="AP34" s="125"/>
      <c r="AQ34" s="125"/>
    </row>
    <row r="35" spans="1:49" s="133" customFormat="1" ht="7.5" customHeight="1" x14ac:dyDescent="0.2">
      <c r="A35" s="179"/>
      <c r="B35" s="46"/>
      <c r="C35" s="46"/>
      <c r="D35" s="45"/>
      <c r="E35" s="45"/>
      <c r="F35" s="45"/>
      <c r="G35" s="45"/>
      <c r="H35" s="45"/>
      <c r="I35" s="45"/>
      <c r="J35" s="40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78"/>
      <c r="V35" s="197"/>
      <c r="W35" s="213"/>
      <c r="X35" s="109"/>
      <c r="Y35" s="110"/>
      <c r="Z35" s="109"/>
      <c r="AA35" s="109"/>
      <c r="AB35" s="109"/>
      <c r="AC35" s="109"/>
      <c r="AD35" s="109"/>
      <c r="AE35" s="109"/>
      <c r="AF35" s="109"/>
      <c r="AG35" s="109"/>
      <c r="AH35" s="109"/>
      <c r="AI35" s="90"/>
      <c r="AJ35" s="245"/>
      <c r="AK35" s="125"/>
      <c r="AL35" s="125"/>
      <c r="AM35" s="125"/>
      <c r="AN35" s="125"/>
      <c r="AO35" s="125"/>
      <c r="AP35" s="125"/>
      <c r="AQ35" s="125"/>
    </row>
    <row r="36" spans="1:49" s="133" customFormat="1" ht="15" customHeight="1" x14ac:dyDescent="0.2">
      <c r="A36" s="720"/>
      <c r="B36" s="754"/>
      <c r="C36" s="754"/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4"/>
      <c r="O36" s="754"/>
      <c r="P36" s="754"/>
      <c r="Q36" s="754"/>
      <c r="R36" s="754"/>
      <c r="S36" s="754"/>
      <c r="T36" s="754"/>
      <c r="U36" s="755"/>
      <c r="V36" s="197"/>
      <c r="W36" s="213"/>
      <c r="X36" s="109"/>
      <c r="Y36" s="110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249"/>
      <c r="AL36" s="133">
        <v>10</v>
      </c>
      <c r="AM36" s="133">
        <v>11</v>
      </c>
      <c r="AN36" s="133">
        <v>12</v>
      </c>
      <c r="AO36" s="133">
        <v>13</v>
      </c>
      <c r="AP36" s="133">
        <v>14</v>
      </c>
      <c r="AS36" s="54"/>
      <c r="AT36" s="54"/>
      <c r="AU36" s="54"/>
      <c r="AV36" s="53"/>
    </row>
    <row r="37" spans="1:49" s="133" customFormat="1" ht="11.25" customHeight="1" x14ac:dyDescent="0.2">
      <c r="A37" s="756"/>
      <c r="B37" s="757"/>
      <c r="C37" s="757"/>
      <c r="D37" s="757"/>
      <c r="E37" s="757"/>
      <c r="F37" s="757"/>
      <c r="G37" s="757"/>
      <c r="H37" s="757"/>
      <c r="I37" s="758"/>
      <c r="J37" s="757"/>
      <c r="K37" s="757"/>
      <c r="L37" s="757"/>
      <c r="M37" s="757"/>
      <c r="N37" s="757"/>
      <c r="O37" s="757"/>
      <c r="P37" s="757"/>
      <c r="Q37" s="757"/>
      <c r="R37" s="757"/>
      <c r="S37" s="758"/>
      <c r="T37" s="757"/>
      <c r="U37" s="759"/>
      <c r="V37" s="197"/>
      <c r="W37" s="213"/>
      <c r="X37" s="109"/>
      <c r="Y37" s="110"/>
      <c r="Z37" s="109"/>
      <c r="AA37" s="109"/>
      <c r="AB37" s="109"/>
      <c r="AC37" s="109"/>
      <c r="AD37" s="109"/>
      <c r="AE37" s="109"/>
      <c r="AF37" s="109"/>
      <c r="AG37" s="109"/>
      <c r="AH37" s="109"/>
      <c r="AI37" s="90"/>
      <c r="AJ37" s="248"/>
      <c r="AK37" s="147"/>
      <c r="AL37" s="508" t="s">
        <v>89</v>
      </c>
      <c r="AM37" s="509"/>
      <c r="AN37" s="509"/>
      <c r="AO37" s="509"/>
      <c r="AP37" s="509"/>
      <c r="AQ37" s="508" t="s">
        <v>98</v>
      </c>
      <c r="AR37" s="84"/>
      <c r="AS37" s="54"/>
      <c r="AT37" s="54"/>
      <c r="AU37" s="54"/>
      <c r="AV37" s="53"/>
    </row>
    <row r="38" spans="1:49" s="133" customFormat="1" ht="11.25" customHeight="1" x14ac:dyDescent="0.2">
      <c r="A38" s="173"/>
      <c r="B38" s="174"/>
      <c r="C38" s="174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6"/>
      <c r="V38" s="197"/>
      <c r="W38" s="212" t="s">
        <v>107</v>
      </c>
      <c r="X38" s="225"/>
      <c r="Y38" s="225"/>
      <c r="Z38" s="225"/>
      <c r="AA38" s="225"/>
      <c r="AB38" s="225"/>
      <c r="AC38" s="109"/>
      <c r="AD38" s="109"/>
      <c r="AE38" s="109"/>
      <c r="AF38" s="109"/>
      <c r="AG38" s="109"/>
      <c r="AH38" s="109"/>
      <c r="AI38" s="90"/>
      <c r="AJ38" s="248"/>
      <c r="AK38" s="147"/>
      <c r="AL38" s="508"/>
      <c r="AM38" s="508"/>
      <c r="AN38" s="508"/>
      <c r="AO38" s="508"/>
      <c r="AP38" s="508"/>
      <c r="AQ38" s="509"/>
      <c r="AR38" s="508"/>
      <c r="AS38" s="508"/>
      <c r="AT38" s="508"/>
      <c r="AU38" s="508"/>
      <c r="AV38" s="508"/>
    </row>
    <row r="39" spans="1:49" s="133" customFormat="1" ht="7.5" customHeight="1" x14ac:dyDescent="0.25">
      <c r="A39" s="177"/>
      <c r="B39" s="35"/>
      <c r="C39" s="35"/>
      <c r="D39" s="35"/>
      <c r="E39" s="35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78"/>
      <c r="V39" s="197"/>
      <c r="W39" s="405"/>
      <c r="X39" s="422" t="s">
        <v>45</v>
      </c>
      <c r="Y39" s="226" t="s">
        <v>10</v>
      </c>
      <c r="Z39" s="226" t="s">
        <v>108</v>
      </c>
      <c r="AA39" s="742" t="s">
        <v>71</v>
      </c>
      <c r="AB39" s="742" t="s">
        <v>72</v>
      </c>
      <c r="AC39" s="109"/>
      <c r="AD39" s="109"/>
      <c r="AE39" s="109"/>
      <c r="AF39" s="109"/>
      <c r="AG39" s="109"/>
      <c r="AH39" s="109"/>
      <c r="AI39" s="109"/>
      <c r="AJ39" s="248"/>
      <c r="AK39" s="147"/>
      <c r="AL39" s="508">
        <f>D8</f>
        <v>2012</v>
      </c>
      <c r="AM39" s="508">
        <f>E8</f>
        <v>2013</v>
      </c>
      <c r="AN39" s="508">
        <f>F8</f>
        <v>2014</v>
      </c>
      <c r="AO39" s="508">
        <f>G8</f>
        <v>2015</v>
      </c>
      <c r="AP39" s="508">
        <f>H8</f>
        <v>2016</v>
      </c>
      <c r="AQ39" s="509"/>
      <c r="AR39" s="508"/>
      <c r="AS39" s="508"/>
      <c r="AT39" s="508"/>
      <c r="AU39" s="508"/>
      <c r="AV39" s="508"/>
    </row>
    <row r="40" spans="1:49" s="133" customFormat="1" ht="14.25" customHeight="1" x14ac:dyDescent="0.2">
      <c r="A40" s="179"/>
      <c r="B40" s="35"/>
      <c r="C40" s="35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78"/>
      <c r="V40" s="197"/>
      <c r="W40" s="405"/>
      <c r="X40" s="423" t="e">
        <f ca="1">OFFSET(B8,$X$4,0)</f>
        <v>#N/A</v>
      </c>
      <c r="Y40" s="227" t="e">
        <f ca="1">OFFSET(R7,(VLOOKUP(X40,$Y$41:$Z$62,2,FALSE)),0)</f>
        <v>#N/A</v>
      </c>
      <c r="Z40" s="227" t="e">
        <f ca="1">(OFFSET(O7,(VLOOKUP(X40,$Y$41:$Z$62,2,FALSE)),0))</f>
        <v>#N/A</v>
      </c>
      <c r="AA40" s="743"/>
      <c r="AB40" s="743"/>
      <c r="AC40" s="109"/>
      <c r="AD40" s="109"/>
      <c r="AE40" s="109"/>
      <c r="AF40" s="109"/>
      <c r="AG40" s="109"/>
      <c r="AH40" s="109"/>
      <c r="AI40" s="375" t="b">
        <v>1</v>
      </c>
      <c r="AJ40" s="248" t="s">
        <v>1</v>
      </c>
      <c r="AK40" s="147" t="str">
        <f t="shared" ref="AK40:AK63" si="7">IF(AI40=TRUE,B9,"")</f>
        <v>Bracknell Forest</v>
      </c>
      <c r="AL40" s="209">
        <f t="shared" ref="AL40:AP62" si="8">VLOOKUP($AK40,$B$9:$O$32,AL$36,FALSE)</f>
        <v>249.24812030075188</v>
      </c>
      <c r="AM40" s="209">
        <f t="shared" si="8"/>
        <v>284.96240601503757</v>
      </c>
      <c r="AN40" s="209">
        <f t="shared" si="8"/>
        <v>285.60885608856086</v>
      </c>
      <c r="AO40" s="209">
        <f t="shared" si="8"/>
        <v>269.06474820143887</v>
      </c>
      <c r="AP40" s="209">
        <f t="shared" si="8"/>
        <v>297.51773049645391</v>
      </c>
      <c r="AQ40" s="210">
        <f>VLOOKUP(AK40,$B$9:$T$32,17,FALSE)</f>
        <v>11</v>
      </c>
      <c r="AR40" s="488"/>
      <c r="AS40" s="488"/>
      <c r="AT40" s="488"/>
      <c r="AU40" s="488"/>
      <c r="AV40" s="488"/>
    </row>
    <row r="41" spans="1:49" s="133" customFormat="1" ht="14.25" customHeight="1" x14ac:dyDescent="0.2">
      <c r="A41" s="179"/>
      <c r="B41" s="35"/>
      <c r="C41" s="35"/>
      <c r="D41" s="35"/>
      <c r="E41" s="35"/>
      <c r="F41" s="3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78"/>
      <c r="V41" s="197"/>
      <c r="W41" s="405"/>
      <c r="X41" s="423">
        <v>1</v>
      </c>
      <c r="Y41" s="228" t="str">
        <f t="shared" ref="Y41:Y64" si="9">B9</f>
        <v>Bracknell Forest</v>
      </c>
      <c r="Z41" s="85">
        <v>2</v>
      </c>
      <c r="AA41" s="229">
        <f>IF(H9&gt;0,IDACI!D8,0)</f>
        <v>23799</v>
      </c>
      <c r="AB41" s="229">
        <f>IF(H9&gt;0,IDACI!E8,0)</f>
        <v>2617.89</v>
      </c>
      <c r="AC41" s="109"/>
      <c r="AD41" s="109"/>
      <c r="AE41" s="109"/>
      <c r="AF41" s="109"/>
      <c r="AG41" s="109"/>
      <c r="AH41" s="109"/>
      <c r="AI41" s="375" t="b">
        <v>1</v>
      </c>
      <c r="AJ41" s="248" t="s">
        <v>47</v>
      </c>
      <c r="AK41" s="147" t="str">
        <f t="shared" si="7"/>
        <v>Brighton &amp; Hove</v>
      </c>
      <c r="AL41" s="209">
        <f t="shared" si="8"/>
        <v>378.15631262525051</v>
      </c>
      <c r="AM41" s="209">
        <f t="shared" si="8"/>
        <v>360.95617529880474</v>
      </c>
      <c r="AN41" s="209">
        <f t="shared" si="8"/>
        <v>355.6435643564356</v>
      </c>
      <c r="AO41" s="209">
        <f t="shared" si="8"/>
        <v>485.29411764705884</v>
      </c>
      <c r="AP41" s="209">
        <f t="shared" si="8"/>
        <v>458.3984375</v>
      </c>
      <c r="AQ41" s="210">
        <f t="shared" ref="AQ41:AQ63" si="10">VLOOKUP(AK41,$B$9:$T$31,17,FALSE)</f>
        <v>18.3</v>
      </c>
      <c r="AR41" s="488"/>
      <c r="AS41" s="488"/>
      <c r="AT41" s="488"/>
      <c r="AU41" s="488"/>
      <c r="AV41" s="488"/>
    </row>
    <row r="42" spans="1:49" ht="14.25" customHeight="1" x14ac:dyDescent="0.2">
      <c r="A42" s="179"/>
      <c r="B42" s="35"/>
      <c r="C42" s="35"/>
      <c r="D42" s="35"/>
      <c r="E42" s="35"/>
      <c r="F42" s="3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78"/>
      <c r="V42" s="197"/>
      <c r="W42" s="405"/>
      <c r="X42" s="423">
        <v>2</v>
      </c>
      <c r="Y42" s="228" t="str">
        <f t="shared" si="9"/>
        <v>Brighton &amp; Hove</v>
      </c>
      <c r="Z42" s="85">
        <v>3</v>
      </c>
      <c r="AA42" s="229">
        <f>IF(H10&gt;0,IDACI!D9,0)</f>
        <v>44814</v>
      </c>
      <c r="AB42" s="229">
        <f>IF(H10&gt;0,IDACI!E9,0)</f>
        <v>8200.9619999999995</v>
      </c>
      <c r="AC42" s="109"/>
      <c r="AD42" s="109"/>
      <c r="AE42" s="109"/>
      <c r="AF42" s="109"/>
      <c r="AG42" s="109"/>
      <c r="AH42" s="109"/>
      <c r="AI42" s="375" t="b">
        <v>1</v>
      </c>
      <c r="AJ42" s="248" t="s">
        <v>11</v>
      </c>
      <c r="AK42" s="147" t="str">
        <f t="shared" si="7"/>
        <v>Buckinghamshire</v>
      </c>
      <c r="AL42" s="209">
        <f t="shared" si="8"/>
        <v>210.99567099567102</v>
      </c>
      <c r="AM42" s="209">
        <f t="shared" si="8"/>
        <v>169.64746345657784</v>
      </c>
      <c r="AN42" s="209">
        <f t="shared" si="8"/>
        <v>205.52721088435374</v>
      </c>
      <c r="AO42" s="209">
        <f t="shared" si="8"/>
        <v>227.33389402859547</v>
      </c>
      <c r="AP42" s="209">
        <f t="shared" si="8"/>
        <v>218.49087893864015</v>
      </c>
      <c r="AQ42" s="210">
        <f t="shared" si="10"/>
        <v>9.8000000000000007</v>
      </c>
      <c r="AR42" s="488"/>
      <c r="AS42" s="488"/>
      <c r="AT42" s="488"/>
      <c r="AU42" s="488"/>
      <c r="AV42" s="488"/>
      <c r="AW42" s="133"/>
    </row>
    <row r="43" spans="1:49" ht="14.25" customHeight="1" x14ac:dyDescent="0.2">
      <c r="A43" s="179"/>
      <c r="B43" s="35"/>
      <c r="C43" s="35"/>
      <c r="D43" s="35"/>
      <c r="E43" s="35"/>
      <c r="F43" s="35"/>
      <c r="G43" s="35"/>
      <c r="H43" s="35"/>
      <c r="I43" s="35"/>
      <c r="J43" s="40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178"/>
      <c r="V43" s="197"/>
      <c r="W43" s="405"/>
      <c r="X43" s="423">
        <v>3</v>
      </c>
      <c r="Y43" s="228" t="str">
        <f t="shared" si="9"/>
        <v>Buckinghamshire</v>
      </c>
      <c r="Z43" s="85">
        <v>4</v>
      </c>
      <c r="AA43" s="229">
        <f>IF(H11&gt;0,IDACI!D10,0)</f>
        <v>103548</v>
      </c>
      <c r="AB43" s="229">
        <f>IF(H11&gt;0,IDACI!E10,0)</f>
        <v>10147.704</v>
      </c>
      <c r="AC43" s="109"/>
      <c r="AD43" s="109"/>
      <c r="AE43" s="109"/>
      <c r="AF43" s="109"/>
      <c r="AG43" s="109"/>
      <c r="AH43" s="109"/>
      <c r="AI43" s="375" t="b">
        <v>1</v>
      </c>
      <c r="AJ43" s="248" t="s">
        <v>5</v>
      </c>
      <c r="AK43" s="147" t="str">
        <f t="shared" si="7"/>
        <v>East Sussex</v>
      </c>
      <c r="AL43" s="209">
        <f t="shared" si="8"/>
        <v>469.89453499520613</v>
      </c>
      <c r="AM43" s="209">
        <f t="shared" si="8"/>
        <v>465.80459770114942</v>
      </c>
      <c r="AN43" s="209">
        <f t="shared" si="8"/>
        <v>412.69083969465652</v>
      </c>
      <c r="AO43" s="209">
        <f t="shared" si="8"/>
        <v>317.93168880455408</v>
      </c>
      <c r="AP43" s="209">
        <f t="shared" si="8"/>
        <v>283.19169027384328</v>
      </c>
      <c r="AQ43" s="210">
        <f t="shared" si="10"/>
        <v>17.399999999999999</v>
      </c>
      <c r="AR43" s="488"/>
      <c r="AS43" s="488"/>
      <c r="AT43" s="488"/>
      <c r="AU43" s="488"/>
      <c r="AV43" s="488"/>
      <c r="AW43" s="133"/>
    </row>
    <row r="44" spans="1:49" s="127" customFormat="1" ht="14.25" customHeight="1" x14ac:dyDescent="0.2">
      <c r="A44" s="180"/>
      <c r="B44" s="310"/>
      <c r="C44" s="310"/>
      <c r="D44" s="311"/>
      <c r="E44" s="311"/>
      <c r="F44" s="311"/>
      <c r="G44" s="311"/>
      <c r="H44" s="311"/>
      <c r="I44" s="311"/>
      <c r="J44" s="4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181"/>
      <c r="V44" s="198"/>
      <c r="W44" s="406"/>
      <c r="X44" s="423">
        <v>4</v>
      </c>
      <c r="Y44" s="228" t="str">
        <f t="shared" si="9"/>
        <v>East Sussex</v>
      </c>
      <c r="Z44" s="85">
        <v>5</v>
      </c>
      <c r="AA44" s="229">
        <f>IF(H12&gt;0,IDACI!D11,0)</f>
        <v>91918</v>
      </c>
      <c r="AB44" s="229">
        <f>IF(H12&gt;0,IDACI!E11,0)</f>
        <v>15993.731999999998</v>
      </c>
      <c r="AC44" s="109"/>
      <c r="AD44" s="109"/>
      <c r="AE44" s="109"/>
      <c r="AF44" s="109"/>
      <c r="AG44" s="109"/>
      <c r="AH44" s="109"/>
      <c r="AI44" s="375" t="b">
        <v>1</v>
      </c>
      <c r="AJ44" s="248" t="s">
        <v>7</v>
      </c>
      <c r="AK44" s="147" t="str">
        <f t="shared" si="7"/>
        <v>Hampshire</v>
      </c>
      <c r="AL44" s="209">
        <f t="shared" si="8"/>
        <v>225.26766595289078</v>
      </c>
      <c r="AM44" s="209">
        <f t="shared" si="8"/>
        <v>231.47027411890352</v>
      </c>
      <c r="AN44" s="209">
        <f t="shared" si="8"/>
        <v>284.49804895352963</v>
      </c>
      <c r="AO44" s="209">
        <f t="shared" si="8"/>
        <v>277.72646536412077</v>
      </c>
      <c r="AP44" s="209">
        <f t="shared" si="8"/>
        <v>309.7552323518978</v>
      </c>
      <c r="AQ44" s="210">
        <f t="shared" si="10"/>
        <v>11.799999999999999</v>
      </c>
      <c r="AR44" s="488"/>
      <c r="AS44" s="488"/>
      <c r="AT44" s="488"/>
      <c r="AU44" s="488"/>
      <c r="AV44" s="488"/>
    </row>
    <row r="45" spans="1:49" ht="14.25" customHeight="1" x14ac:dyDescent="0.2">
      <c r="A45" s="179"/>
      <c r="B45" s="311"/>
      <c r="C45" s="311"/>
      <c r="D45" s="311"/>
      <c r="E45" s="311"/>
      <c r="F45" s="311"/>
      <c r="G45" s="311"/>
      <c r="H45" s="311"/>
      <c r="I45" s="311"/>
      <c r="J45" s="40"/>
      <c r="K45" s="42"/>
      <c r="L45" s="42"/>
      <c r="M45" s="42"/>
      <c r="N45" s="42"/>
      <c r="O45" s="35"/>
      <c r="P45" s="35"/>
      <c r="Q45" s="35"/>
      <c r="R45" s="35"/>
      <c r="S45" s="35"/>
      <c r="T45" s="35"/>
      <c r="U45" s="178"/>
      <c r="V45" s="197"/>
      <c r="W45" s="405"/>
      <c r="X45" s="423">
        <v>5</v>
      </c>
      <c r="Y45" s="228" t="str">
        <f t="shared" si="9"/>
        <v>Hampshire</v>
      </c>
      <c r="Z45" s="85">
        <v>6</v>
      </c>
      <c r="AA45" s="229">
        <f>IF(H13&gt;0,IDACI!D12,0)</f>
        <v>247800</v>
      </c>
      <c r="AB45" s="229">
        <f>IF(H13&gt;0,IDACI!E12,0)</f>
        <v>29240.399999999998</v>
      </c>
      <c r="AC45" s="109"/>
      <c r="AD45" s="109"/>
      <c r="AE45" s="109"/>
      <c r="AF45" s="109"/>
      <c r="AG45" s="109"/>
      <c r="AH45" s="109"/>
      <c r="AI45" s="375" t="b">
        <v>1</v>
      </c>
      <c r="AJ45" s="248" t="s">
        <v>2</v>
      </c>
      <c r="AK45" s="147" t="str">
        <f t="shared" si="7"/>
        <v>Isle of Wight</v>
      </c>
      <c r="AL45" s="209">
        <f t="shared" si="8"/>
        <v>247.12643678160919</v>
      </c>
      <c r="AM45" s="209">
        <f t="shared" si="8"/>
        <v>473.84615384615387</v>
      </c>
      <c r="AN45" s="209">
        <f t="shared" si="8"/>
        <v>447.67441860465112</v>
      </c>
      <c r="AO45" s="209">
        <f t="shared" si="8"/>
        <v>428.23529411764707</v>
      </c>
      <c r="AP45" s="209">
        <f t="shared" si="8"/>
        <v>514.62450592885375</v>
      </c>
      <c r="AQ45" s="210">
        <f t="shared" si="10"/>
        <v>20.399999999999999</v>
      </c>
      <c r="AR45" s="488"/>
      <c r="AS45" s="488"/>
      <c r="AT45" s="488"/>
      <c r="AU45" s="488"/>
      <c r="AV45" s="488"/>
    </row>
    <row r="46" spans="1:49" ht="14.25" customHeight="1" x14ac:dyDescent="0.2">
      <c r="A46" s="179"/>
      <c r="B46" s="311"/>
      <c r="C46" s="311"/>
      <c r="D46" s="311"/>
      <c r="E46" s="311"/>
      <c r="F46" s="311"/>
      <c r="G46" s="311"/>
      <c r="H46" s="311"/>
      <c r="I46" s="311"/>
      <c r="J46" s="40"/>
      <c r="K46" s="42"/>
      <c r="L46" s="42"/>
      <c r="M46" s="42"/>
      <c r="N46" s="42"/>
      <c r="O46" s="35"/>
      <c r="P46" s="35"/>
      <c r="Q46" s="35"/>
      <c r="R46" s="35"/>
      <c r="S46" s="35"/>
      <c r="T46" s="35"/>
      <c r="U46" s="178"/>
      <c r="V46" s="197"/>
      <c r="W46" s="405"/>
      <c r="X46" s="423">
        <v>6</v>
      </c>
      <c r="Y46" s="228" t="str">
        <f t="shared" si="9"/>
        <v>Isle of Wight</v>
      </c>
      <c r="Z46" s="85">
        <v>7</v>
      </c>
      <c r="AA46" s="229">
        <f>IF(H14&gt;0,IDACI!D13,0)</f>
        <v>22502</v>
      </c>
      <c r="AB46" s="229">
        <f>IF(H14&gt;0,IDACI!E13,0)</f>
        <v>4590.4079999999994</v>
      </c>
      <c r="AC46" s="230"/>
      <c r="AD46" s="109"/>
      <c r="AE46" s="109"/>
      <c r="AF46" s="109"/>
      <c r="AG46" s="109"/>
      <c r="AH46" s="109"/>
      <c r="AI46" s="375" t="b">
        <v>1</v>
      </c>
      <c r="AJ46" s="248" t="s">
        <v>12</v>
      </c>
      <c r="AK46" s="147" t="str">
        <f t="shared" si="7"/>
        <v>Kent</v>
      </c>
      <c r="AL46" s="209">
        <f t="shared" si="8"/>
        <v>271.30461729160209</v>
      </c>
      <c r="AM46" s="209">
        <f t="shared" si="8"/>
        <v>272.52238345168263</v>
      </c>
      <c r="AN46" s="209">
        <f t="shared" si="8"/>
        <v>308.04668304668303</v>
      </c>
      <c r="AO46" s="209">
        <f t="shared" si="8"/>
        <v>279.68321657021016</v>
      </c>
      <c r="AP46" s="209">
        <f t="shared" si="8"/>
        <v>281.17433414043586</v>
      </c>
      <c r="AQ46" s="210">
        <f t="shared" si="10"/>
        <v>17.8</v>
      </c>
      <c r="AR46" s="488"/>
      <c r="AS46" s="488"/>
      <c r="AT46" s="488"/>
      <c r="AU46" s="488"/>
      <c r="AV46" s="488"/>
    </row>
    <row r="47" spans="1:49" ht="14.25" customHeight="1" x14ac:dyDescent="0.2">
      <c r="A47" s="179"/>
      <c r="B47" s="90"/>
      <c r="C47" s="90"/>
      <c r="D47" s="90"/>
      <c r="E47" s="90"/>
      <c r="F47" s="90"/>
      <c r="G47" s="90"/>
      <c r="H47" s="90"/>
      <c r="I47" s="90"/>
      <c r="J47" s="40"/>
      <c r="K47" s="42"/>
      <c r="L47" s="42"/>
      <c r="M47" s="42"/>
      <c r="N47" s="42"/>
      <c r="O47" s="35"/>
      <c r="P47" s="35"/>
      <c r="Q47" s="35"/>
      <c r="R47" s="35"/>
      <c r="S47" s="35"/>
      <c r="T47" s="35"/>
      <c r="U47" s="178"/>
      <c r="V47" s="197"/>
      <c r="W47" s="405"/>
      <c r="X47" s="423">
        <v>7</v>
      </c>
      <c r="Y47" s="228" t="str">
        <f t="shared" si="9"/>
        <v>Kent</v>
      </c>
      <c r="Z47" s="85">
        <v>8</v>
      </c>
      <c r="AA47" s="229">
        <f>IF(H15&gt;0,IDACI!D14,0)</f>
        <v>286168</v>
      </c>
      <c r="AB47" s="229">
        <f>IF(H15&gt;0,IDACI!E14,0)</f>
        <v>50937.904000000002</v>
      </c>
      <c r="AC47" s="90"/>
      <c r="AD47" s="109"/>
      <c r="AE47" s="109"/>
      <c r="AF47" s="109"/>
      <c r="AG47" s="109"/>
      <c r="AH47" s="109"/>
      <c r="AI47" s="375" t="b">
        <v>1</v>
      </c>
      <c r="AJ47" s="248" t="s">
        <v>3</v>
      </c>
      <c r="AK47" s="147" t="str">
        <f t="shared" si="7"/>
        <v>Medway</v>
      </c>
      <c r="AL47" s="209">
        <f t="shared" si="8"/>
        <v>301.14754098360658</v>
      </c>
      <c r="AM47" s="209">
        <f t="shared" si="8"/>
        <v>297.53694581280786</v>
      </c>
      <c r="AN47" s="209">
        <f t="shared" si="8"/>
        <v>420.29220779220776</v>
      </c>
      <c r="AO47" s="209">
        <f t="shared" si="8"/>
        <v>407.03999999999996</v>
      </c>
      <c r="AP47" s="209">
        <f t="shared" si="8"/>
        <v>414.24050632911394</v>
      </c>
      <c r="AQ47" s="210">
        <f t="shared" si="10"/>
        <v>22</v>
      </c>
      <c r="AR47" s="488"/>
      <c r="AS47" s="488"/>
      <c r="AT47" s="488"/>
      <c r="AU47" s="488"/>
      <c r="AV47" s="488"/>
    </row>
    <row r="48" spans="1:49" ht="14.25" customHeight="1" x14ac:dyDescent="0.2">
      <c r="A48" s="179"/>
      <c r="B48" s="90"/>
      <c r="C48" s="90"/>
      <c r="D48" s="114"/>
      <c r="E48" s="115"/>
      <c r="F48" s="114"/>
      <c r="G48" s="115"/>
      <c r="H48" s="115"/>
      <c r="I48" s="115"/>
      <c r="J48" s="40"/>
      <c r="K48" s="42"/>
      <c r="L48" s="42"/>
      <c r="M48" s="42"/>
      <c r="N48" s="42"/>
      <c r="O48" s="35"/>
      <c r="P48" s="35"/>
      <c r="Q48" s="35"/>
      <c r="R48" s="35"/>
      <c r="S48" s="35"/>
      <c r="T48" s="35"/>
      <c r="U48" s="178"/>
      <c r="V48" s="197"/>
      <c r="W48" s="405"/>
      <c r="X48" s="423">
        <v>8</v>
      </c>
      <c r="Y48" s="228" t="str">
        <f t="shared" si="9"/>
        <v>Medway</v>
      </c>
      <c r="Z48" s="85">
        <v>9</v>
      </c>
      <c r="AA48" s="229">
        <f>IF(H16&gt;0,IDACI!D15,0)</f>
        <v>54280</v>
      </c>
      <c r="AB48" s="229">
        <f>IF(H16&gt;0,IDACI!E15,0)</f>
        <v>11941.6</v>
      </c>
      <c r="AC48" s="109"/>
      <c r="AD48" s="109"/>
      <c r="AE48" s="109"/>
      <c r="AF48" s="109"/>
      <c r="AG48" s="109"/>
      <c r="AH48" s="109"/>
      <c r="AI48" s="375" t="b">
        <v>1</v>
      </c>
      <c r="AJ48" s="248" t="s">
        <v>13</v>
      </c>
      <c r="AK48" s="147" t="str">
        <f t="shared" si="7"/>
        <v>Milton Keynes</v>
      </c>
      <c r="AL48" s="209">
        <f t="shared" si="8"/>
        <v>223.06451612903226</v>
      </c>
      <c r="AM48" s="209">
        <f t="shared" si="8"/>
        <v>207.09779179810727</v>
      </c>
      <c r="AN48" s="209">
        <f t="shared" si="8"/>
        <v>232.34375000000003</v>
      </c>
      <c r="AO48" s="209">
        <f t="shared" si="8"/>
        <v>242.94478527607362</v>
      </c>
      <c r="AP48" s="209">
        <f t="shared" si="8"/>
        <v>261.72465960665659</v>
      </c>
      <c r="AQ48" s="210">
        <f t="shared" si="10"/>
        <v>19.7</v>
      </c>
      <c r="AR48" s="488"/>
      <c r="AS48" s="488"/>
      <c r="AT48" s="488"/>
      <c r="AU48" s="488"/>
      <c r="AV48" s="488"/>
    </row>
    <row r="49" spans="1:48" ht="14.25" customHeight="1" x14ac:dyDescent="0.2">
      <c r="A49" s="179"/>
      <c r="B49" s="90"/>
      <c r="C49" s="90"/>
      <c r="D49" s="105"/>
      <c r="E49" s="105"/>
      <c r="F49" s="105"/>
      <c r="G49" s="105"/>
      <c r="H49" s="105"/>
      <c r="I49" s="105"/>
      <c r="J49" s="40"/>
      <c r="K49" s="42"/>
      <c r="L49" s="42"/>
      <c r="M49" s="42"/>
      <c r="N49" s="42"/>
      <c r="O49" s="35"/>
      <c r="P49" s="35"/>
      <c r="Q49" s="35"/>
      <c r="R49" s="35"/>
      <c r="S49" s="35"/>
      <c r="T49" s="35"/>
      <c r="U49" s="178"/>
      <c r="V49" s="197"/>
      <c r="W49" s="405"/>
      <c r="X49" s="423">
        <v>9</v>
      </c>
      <c r="Y49" s="228" t="str">
        <f t="shared" si="9"/>
        <v>Milton Keynes</v>
      </c>
      <c r="Z49" s="85">
        <v>10</v>
      </c>
      <c r="AA49" s="229">
        <f>IF(H17&gt;0,IDACI!D16,0)</f>
        <v>56637</v>
      </c>
      <c r="AB49" s="229">
        <f>IF(H17&gt;0,IDACI!E16,0)</f>
        <v>11157.489</v>
      </c>
      <c r="AC49" s="109"/>
      <c r="AD49" s="109"/>
      <c r="AE49" s="109"/>
      <c r="AF49" s="109"/>
      <c r="AG49" s="109"/>
      <c r="AH49" s="109"/>
      <c r="AI49" s="375" t="b">
        <v>1</v>
      </c>
      <c r="AJ49" s="248" t="s">
        <v>14</v>
      </c>
      <c r="AK49" s="147" t="str">
        <f t="shared" si="7"/>
        <v>Oxfordshire</v>
      </c>
      <c r="AL49" s="209">
        <f t="shared" si="8"/>
        <v>234.3478260869565</v>
      </c>
      <c r="AM49" s="209">
        <f t="shared" si="8"/>
        <v>249.35344827586206</v>
      </c>
      <c r="AN49" s="209">
        <f t="shared" si="8"/>
        <v>249.75053456878121</v>
      </c>
      <c r="AO49" s="209">
        <f t="shared" si="8"/>
        <v>277.40793201133147</v>
      </c>
      <c r="AP49" s="209">
        <f t="shared" si="8"/>
        <v>326.93935119887163</v>
      </c>
      <c r="AQ49" s="210">
        <f t="shared" si="10"/>
        <v>11.799999999999999</v>
      </c>
      <c r="AR49" s="488"/>
      <c r="AS49" s="488"/>
      <c r="AT49" s="488"/>
      <c r="AU49" s="488"/>
      <c r="AV49" s="488"/>
    </row>
    <row r="50" spans="1:48" ht="14.25" customHeight="1" x14ac:dyDescent="0.2">
      <c r="A50" s="179"/>
      <c r="B50" s="504"/>
      <c r="C50" s="504"/>
      <c r="D50" s="90"/>
      <c r="E50" s="90"/>
      <c r="F50" s="90"/>
      <c r="G50" s="90"/>
      <c r="H50" s="90"/>
      <c r="I50" s="90"/>
      <c r="J50" s="40"/>
      <c r="K50" s="42"/>
      <c r="L50" s="42"/>
      <c r="M50" s="42"/>
      <c r="N50" s="42"/>
      <c r="O50" s="35"/>
      <c r="P50" s="35"/>
      <c r="Q50" s="35"/>
      <c r="R50" s="35"/>
      <c r="S50" s="35"/>
      <c r="T50" s="35"/>
      <c r="U50" s="178"/>
      <c r="V50" s="197"/>
      <c r="W50" s="405"/>
      <c r="X50" s="423">
        <v>10</v>
      </c>
      <c r="Y50" s="228" t="str">
        <f t="shared" si="9"/>
        <v>Oxfordshire</v>
      </c>
      <c r="Z50" s="85">
        <v>11</v>
      </c>
      <c r="AA50" s="229">
        <f>IF(H18&gt;0,IDACI!D17,0)</f>
        <v>123975</v>
      </c>
      <c r="AB50" s="229">
        <f>IF(H18&gt;0,IDACI!E17,0)</f>
        <v>14629.05</v>
      </c>
      <c r="AC50" s="109"/>
      <c r="AD50" s="109"/>
      <c r="AE50" s="109"/>
      <c r="AF50" s="109"/>
      <c r="AG50" s="109"/>
      <c r="AH50" s="109"/>
      <c r="AI50" s="375" t="b">
        <v>1</v>
      </c>
      <c r="AJ50" s="248" t="s">
        <v>15</v>
      </c>
      <c r="AK50" s="147" t="str">
        <f t="shared" si="7"/>
        <v>Portsmouth</v>
      </c>
      <c r="AL50" s="209">
        <f t="shared" si="8"/>
        <v>331.76470588235293</v>
      </c>
      <c r="AM50" s="209">
        <f t="shared" si="8"/>
        <v>306.38297872340422</v>
      </c>
      <c r="AN50" s="209">
        <f t="shared" si="8"/>
        <v>311.73708920187789</v>
      </c>
      <c r="AO50" s="209">
        <f t="shared" si="8"/>
        <v>330.87557603686639</v>
      </c>
      <c r="AP50" s="209">
        <f t="shared" si="8"/>
        <v>303.88127853881281</v>
      </c>
      <c r="AQ50" s="210">
        <f t="shared" si="10"/>
        <v>23.799999999999997</v>
      </c>
      <c r="AR50" s="488"/>
      <c r="AS50" s="488"/>
      <c r="AT50" s="488"/>
      <c r="AU50" s="488"/>
      <c r="AV50" s="488"/>
    </row>
    <row r="51" spans="1:48" ht="14.25" customHeight="1" x14ac:dyDescent="0.2">
      <c r="A51" s="179"/>
      <c r="B51" s="504"/>
      <c r="C51" s="504"/>
      <c r="D51" s="90"/>
      <c r="E51" s="90"/>
      <c r="F51" s="90"/>
      <c r="G51" s="90"/>
      <c r="H51" s="90"/>
      <c r="I51" s="90"/>
      <c r="J51" s="40"/>
      <c r="K51" s="42"/>
      <c r="L51" s="42"/>
      <c r="M51" s="42"/>
      <c r="N51" s="42"/>
      <c r="O51" s="35"/>
      <c r="P51" s="35"/>
      <c r="Q51" s="35"/>
      <c r="R51" s="35"/>
      <c r="S51" s="35"/>
      <c r="T51" s="35"/>
      <c r="U51" s="178"/>
      <c r="V51" s="197"/>
      <c r="W51" s="405"/>
      <c r="X51" s="423">
        <v>11</v>
      </c>
      <c r="Y51" s="228" t="str">
        <f t="shared" si="9"/>
        <v>Portsmouth</v>
      </c>
      <c r="Z51" s="85">
        <v>12</v>
      </c>
      <c r="AA51" s="229">
        <f>IF(H19&gt;0,IDACI!D18,0)</f>
        <v>37912</v>
      </c>
      <c r="AB51" s="229">
        <f>IF(H19&gt;0,IDACI!E18,0)</f>
        <v>9023.0559999999987</v>
      </c>
      <c r="AC51" s="109"/>
      <c r="AD51" s="109"/>
      <c r="AE51" s="109"/>
      <c r="AF51" s="109"/>
      <c r="AG51" s="109"/>
      <c r="AH51" s="109"/>
      <c r="AI51" s="375" t="b">
        <v>1</v>
      </c>
      <c r="AJ51" s="248" t="s">
        <v>4</v>
      </c>
      <c r="AK51" s="147" t="str">
        <f t="shared" si="7"/>
        <v>Reading</v>
      </c>
      <c r="AL51" s="209">
        <f t="shared" si="8"/>
        <v>369.16167664670661</v>
      </c>
      <c r="AM51" s="209">
        <f t="shared" si="8"/>
        <v>359.11764705882354</v>
      </c>
      <c r="AN51" s="209">
        <f t="shared" si="8"/>
        <v>431.98847262247841</v>
      </c>
      <c r="AO51" s="209">
        <f t="shared" si="8"/>
        <v>388.30083565459609</v>
      </c>
      <c r="AP51" s="209">
        <f t="shared" si="8"/>
        <v>513.46153846153845</v>
      </c>
      <c r="AQ51" s="210">
        <f t="shared" si="10"/>
        <v>19.8</v>
      </c>
      <c r="AR51" s="488"/>
      <c r="AS51" s="488"/>
      <c r="AT51" s="488"/>
      <c r="AU51" s="488"/>
      <c r="AV51" s="488"/>
    </row>
    <row r="52" spans="1:48" ht="14.25" customHeight="1" x14ac:dyDescent="0.2">
      <c r="A52" s="179"/>
      <c r="B52" s="504"/>
      <c r="C52" s="504"/>
      <c r="D52" s="90"/>
      <c r="E52" s="90"/>
      <c r="F52" s="90"/>
      <c r="G52" s="90"/>
      <c r="H52" s="90"/>
      <c r="I52" s="90"/>
      <c r="J52" s="40"/>
      <c r="K52" s="42"/>
      <c r="L52" s="42"/>
      <c r="M52" s="42"/>
      <c r="N52" s="42"/>
      <c r="O52" s="35"/>
      <c r="P52" s="35"/>
      <c r="Q52" s="35"/>
      <c r="R52" s="35"/>
      <c r="S52" s="35"/>
      <c r="T52" s="35"/>
      <c r="U52" s="178"/>
      <c r="V52" s="197"/>
      <c r="W52" s="405"/>
      <c r="X52" s="423">
        <v>12</v>
      </c>
      <c r="Y52" s="228" t="str">
        <f t="shared" si="9"/>
        <v>Reading</v>
      </c>
      <c r="Z52" s="85">
        <v>13</v>
      </c>
      <c r="AA52" s="229">
        <f>IF(H20&gt;0,IDACI!D19,0)</f>
        <v>30916</v>
      </c>
      <c r="AB52" s="229">
        <f>IF(H20&gt;0,IDACI!E19,0)</f>
        <v>6121.3680000000004</v>
      </c>
      <c r="AC52" s="109"/>
      <c r="AD52" s="109"/>
      <c r="AE52" s="109"/>
      <c r="AF52" s="109"/>
      <c r="AG52" s="109"/>
      <c r="AH52" s="109"/>
      <c r="AI52" s="375" t="b">
        <v>1</v>
      </c>
      <c r="AJ52" s="248" t="s">
        <v>16</v>
      </c>
      <c r="AK52" s="147" t="str">
        <f t="shared" si="7"/>
        <v>Slough</v>
      </c>
      <c r="AL52" s="209">
        <f t="shared" si="8"/>
        <v>262.03208556149735</v>
      </c>
      <c r="AM52" s="209">
        <f t="shared" si="8"/>
        <v>297.89473684210526</v>
      </c>
      <c r="AN52" s="209">
        <f t="shared" si="8"/>
        <v>398.20051413881748</v>
      </c>
      <c r="AO52" s="209">
        <f t="shared" si="8"/>
        <v>363.40852130325811</v>
      </c>
      <c r="AP52" s="209">
        <f t="shared" si="8"/>
        <v>394.33497536945811</v>
      </c>
      <c r="AQ52" s="210">
        <f t="shared" si="10"/>
        <v>19.5</v>
      </c>
      <c r="AR52" s="488"/>
      <c r="AS52" s="488"/>
      <c r="AT52" s="488"/>
      <c r="AU52" s="488"/>
      <c r="AV52" s="488"/>
    </row>
    <row r="53" spans="1:48" ht="14.25" customHeight="1" x14ac:dyDescent="0.2">
      <c r="A53" s="179"/>
      <c r="B53" s="504"/>
      <c r="C53" s="504"/>
      <c r="D53" s="90"/>
      <c r="E53" s="90"/>
      <c r="F53" s="90"/>
      <c r="G53" s="90"/>
      <c r="H53" s="90"/>
      <c r="I53" s="90"/>
      <c r="J53" s="40"/>
      <c r="K53" s="42"/>
      <c r="L53" s="42"/>
      <c r="M53" s="42"/>
      <c r="N53" s="42"/>
      <c r="O53" s="35"/>
      <c r="P53" s="35"/>
      <c r="Q53" s="35"/>
      <c r="R53" s="35"/>
      <c r="S53" s="35"/>
      <c r="T53" s="35"/>
      <c r="U53" s="178"/>
      <c r="V53" s="197"/>
      <c r="W53" s="405"/>
      <c r="X53" s="423">
        <v>13</v>
      </c>
      <c r="Y53" s="228" t="str">
        <f t="shared" si="9"/>
        <v>Slough</v>
      </c>
      <c r="Z53" s="85">
        <v>14</v>
      </c>
      <c r="AA53" s="229">
        <f>IF(H21&gt;0,IDACI!D20,0)</f>
        <v>34703</v>
      </c>
      <c r="AB53" s="229">
        <f>IF(H21&gt;0,IDACI!E20,0)</f>
        <v>6767.085</v>
      </c>
      <c r="AC53" s="109"/>
      <c r="AD53" s="109"/>
      <c r="AE53" s="109"/>
      <c r="AF53" s="109"/>
      <c r="AG53" s="109"/>
      <c r="AH53" s="109"/>
      <c r="AI53" s="375" t="b">
        <v>1</v>
      </c>
      <c r="AJ53" s="248" t="s">
        <v>96</v>
      </c>
      <c r="AK53" s="147" t="str">
        <f t="shared" si="7"/>
        <v>Somerset</v>
      </c>
      <c r="AL53" s="209">
        <f t="shared" si="8"/>
        <v>318.47426470588232</v>
      </c>
      <c r="AM53" s="209">
        <f t="shared" si="8"/>
        <v>346.41544117647061</v>
      </c>
      <c r="AN53" s="209">
        <f t="shared" si="8"/>
        <v>371.04779411764702</v>
      </c>
      <c r="AO53" s="209">
        <f t="shared" si="8"/>
        <v>391.55188246097339</v>
      </c>
      <c r="AP53" s="209">
        <f t="shared" si="8"/>
        <v>265.84249084249086</v>
      </c>
      <c r="AQ53" s="210">
        <f t="shared" si="10"/>
        <v>14.8</v>
      </c>
      <c r="AR53" s="488"/>
      <c r="AS53" s="488"/>
      <c r="AT53" s="488"/>
      <c r="AU53" s="488"/>
      <c r="AV53" s="488"/>
    </row>
    <row r="54" spans="1:48" ht="14.25" customHeight="1" x14ac:dyDescent="0.2">
      <c r="A54" s="179"/>
      <c r="B54" s="504"/>
      <c r="C54" s="504"/>
      <c r="D54" s="90"/>
      <c r="E54" s="90"/>
      <c r="F54" s="90"/>
      <c r="G54" s="90"/>
      <c r="H54" s="90"/>
      <c r="I54" s="90"/>
      <c r="J54" s="40"/>
      <c r="K54" s="42"/>
      <c r="L54" s="42"/>
      <c r="M54" s="42"/>
      <c r="N54" s="42"/>
      <c r="O54" s="35"/>
      <c r="P54" s="35"/>
      <c r="Q54" s="35"/>
      <c r="R54" s="35"/>
      <c r="S54" s="35"/>
      <c r="T54" s="35"/>
      <c r="U54" s="178"/>
      <c r="V54" s="197"/>
      <c r="W54" s="405"/>
      <c r="X54" s="423">
        <v>14</v>
      </c>
      <c r="Y54" s="228" t="str">
        <f t="shared" si="9"/>
        <v>Somerset</v>
      </c>
      <c r="Z54" s="85">
        <v>15</v>
      </c>
      <c r="AA54" s="229">
        <f>IF(H22&gt;0,IDACI!D21,0)</f>
        <v>94797</v>
      </c>
      <c r="AB54" s="229">
        <f>IF(H22&gt;0,IDACI!E21,0)</f>
        <v>14029.956000000002</v>
      </c>
      <c r="AC54" s="109"/>
      <c r="AD54" s="109"/>
      <c r="AE54" s="109"/>
      <c r="AF54" s="109"/>
      <c r="AG54" s="109"/>
      <c r="AH54" s="109"/>
      <c r="AI54" s="375" t="b">
        <v>1</v>
      </c>
      <c r="AJ54" s="248" t="s">
        <v>17</v>
      </c>
      <c r="AK54" s="147" t="str">
        <f t="shared" si="7"/>
        <v>Southampton</v>
      </c>
      <c r="AL54" s="209">
        <f t="shared" si="8"/>
        <v>442.85714285714283</v>
      </c>
      <c r="AM54" s="209">
        <f t="shared" si="8"/>
        <v>455.48387096774195</v>
      </c>
      <c r="AN54" s="209">
        <f t="shared" si="8"/>
        <v>411.81434599156114</v>
      </c>
      <c r="AO54" s="209">
        <f t="shared" si="8"/>
        <v>277.16049382716051</v>
      </c>
      <c r="AP54" s="209">
        <f t="shared" si="8"/>
        <v>700.00000000000011</v>
      </c>
      <c r="AQ54" s="210">
        <f t="shared" si="10"/>
        <v>25</v>
      </c>
      <c r="AR54" s="488"/>
      <c r="AS54" s="488"/>
      <c r="AT54" s="488"/>
      <c r="AU54" s="488"/>
      <c r="AV54" s="488"/>
    </row>
    <row r="55" spans="1:48" ht="14.25" customHeight="1" x14ac:dyDescent="0.2">
      <c r="A55" s="179"/>
      <c r="B55" s="504"/>
      <c r="C55" s="504"/>
      <c r="D55" s="90"/>
      <c r="E55" s="90"/>
      <c r="F55" s="90"/>
      <c r="G55" s="90"/>
      <c r="H55" s="90"/>
      <c r="I55" s="90"/>
      <c r="J55" s="40"/>
      <c r="K55" s="42"/>
      <c r="L55" s="42"/>
      <c r="M55" s="42"/>
      <c r="N55" s="42"/>
      <c r="O55" s="35"/>
      <c r="P55" s="35"/>
      <c r="Q55" s="35"/>
      <c r="R55" s="35"/>
      <c r="S55" s="35"/>
      <c r="T55" s="35"/>
      <c r="U55" s="178"/>
      <c r="V55" s="197"/>
      <c r="W55" s="405"/>
      <c r="X55" s="423">
        <v>15</v>
      </c>
      <c r="Y55" s="228" t="str">
        <f t="shared" si="9"/>
        <v>Southampton</v>
      </c>
      <c r="Z55" s="85">
        <v>16</v>
      </c>
      <c r="AA55" s="229">
        <f>IF(H23&gt;0,IDACI!D22,0)</f>
        <v>42079</v>
      </c>
      <c r="AB55" s="229">
        <f>IF(H23&gt;0,IDACI!E22,0)</f>
        <v>10519.75</v>
      </c>
      <c r="AC55" s="109"/>
      <c r="AD55" s="109"/>
      <c r="AE55" s="109"/>
      <c r="AF55" s="109"/>
      <c r="AG55" s="109"/>
      <c r="AH55" s="109"/>
      <c r="AI55" s="375" t="b">
        <v>1</v>
      </c>
      <c r="AJ55" s="248" t="s">
        <v>8</v>
      </c>
      <c r="AK55" s="147" t="str">
        <f t="shared" si="7"/>
        <v>Surrey</v>
      </c>
      <c r="AL55" s="209">
        <f t="shared" si="8"/>
        <v>210.44534412955466</v>
      </c>
      <c r="AM55" s="209">
        <f t="shared" si="8"/>
        <v>204.9679487179487</v>
      </c>
      <c r="AN55" s="209">
        <f t="shared" si="8"/>
        <v>181.8650793650794</v>
      </c>
      <c r="AO55" s="209">
        <f t="shared" si="8"/>
        <v>225.25530243519245</v>
      </c>
      <c r="AP55" s="209">
        <f t="shared" si="8"/>
        <v>242.86271450858032</v>
      </c>
      <c r="AQ55" s="210">
        <f t="shared" si="10"/>
        <v>9.7000000000000011</v>
      </c>
      <c r="AR55" s="488"/>
      <c r="AS55" s="488"/>
      <c r="AT55" s="488"/>
      <c r="AU55" s="488"/>
      <c r="AV55" s="488"/>
    </row>
    <row r="56" spans="1:48" ht="14.25" customHeight="1" x14ac:dyDescent="0.2">
      <c r="A56" s="382"/>
      <c r="B56" s="504"/>
      <c r="C56" s="504"/>
      <c r="D56" s="90"/>
      <c r="E56" s="90"/>
      <c r="F56" s="90"/>
      <c r="G56" s="90"/>
      <c r="H56" s="90"/>
      <c r="I56" s="90"/>
      <c r="J56" s="40"/>
      <c r="K56" s="42"/>
      <c r="L56" s="42"/>
      <c r="M56" s="42"/>
      <c r="N56" s="42"/>
      <c r="O56" s="35"/>
      <c r="P56" s="35"/>
      <c r="Q56" s="35"/>
      <c r="R56" s="35"/>
      <c r="S56" s="35"/>
      <c r="T56" s="35"/>
      <c r="U56" s="178"/>
      <c r="V56" s="197"/>
      <c r="W56" s="405"/>
      <c r="X56" s="423">
        <v>16</v>
      </c>
      <c r="Y56" s="228" t="str">
        <f t="shared" si="9"/>
        <v>Surrey</v>
      </c>
      <c r="Z56" s="85">
        <v>17</v>
      </c>
      <c r="AA56" s="229">
        <f>IF(H24&gt;0,IDACI!D23,0)</f>
        <v>221989</v>
      </c>
      <c r="AB56" s="229">
        <f>IF(H24&gt;0,IDACI!E23,0)</f>
        <v>21532.933000000005</v>
      </c>
      <c r="AC56" s="109"/>
      <c r="AD56" s="109"/>
      <c r="AE56" s="109"/>
      <c r="AF56" s="109"/>
      <c r="AG56" s="109"/>
      <c r="AH56" s="109"/>
      <c r="AI56" s="375" t="b">
        <v>1</v>
      </c>
      <c r="AJ56" s="248" t="s">
        <v>124</v>
      </c>
      <c r="AK56" s="147" t="str">
        <f t="shared" si="7"/>
        <v>Swindon</v>
      </c>
      <c r="AL56" s="209">
        <f t="shared" si="8"/>
        <v>236.26609442060087</v>
      </c>
      <c r="AM56" s="209">
        <f t="shared" si="8"/>
        <v>254.21940928270041</v>
      </c>
      <c r="AN56" s="209">
        <f t="shared" si="8"/>
        <v>337.78705636743211</v>
      </c>
      <c r="AO56" s="209">
        <f t="shared" si="8"/>
        <v>386.62551440329219</v>
      </c>
      <c r="AP56" s="209">
        <f t="shared" si="8"/>
        <v>401.63265306122452</v>
      </c>
      <c r="AQ56" s="210">
        <f t="shared" si="10"/>
        <v>17.2</v>
      </c>
      <c r="AR56" s="488"/>
      <c r="AS56" s="488"/>
      <c r="AT56" s="488"/>
      <c r="AU56" s="488"/>
      <c r="AV56" s="488"/>
    </row>
    <row r="57" spans="1:48" ht="14.25" customHeight="1" x14ac:dyDescent="0.2">
      <c r="A57" s="382"/>
      <c r="B57" s="504"/>
      <c r="C57" s="504"/>
      <c r="D57" s="90"/>
      <c r="E57" s="90"/>
      <c r="F57" s="90"/>
      <c r="G57" s="90"/>
      <c r="H57" s="90"/>
      <c r="I57" s="90"/>
      <c r="J57" s="40"/>
      <c r="K57" s="42"/>
      <c r="L57" s="42"/>
      <c r="M57" s="42"/>
      <c r="N57" s="42"/>
      <c r="O57" s="35"/>
      <c r="P57" s="35"/>
      <c r="Q57" s="35"/>
      <c r="R57" s="35"/>
      <c r="S57" s="35"/>
      <c r="T57" s="35"/>
      <c r="U57" s="178"/>
      <c r="V57" s="197"/>
      <c r="W57" s="405"/>
      <c r="X57" s="423">
        <v>17</v>
      </c>
      <c r="Y57" s="228" t="str">
        <f t="shared" si="9"/>
        <v>Swindon</v>
      </c>
      <c r="Z57" s="85">
        <v>18</v>
      </c>
      <c r="AA57" s="229">
        <f>IF(H25&gt;0,IDACI!D24,0)</f>
        <v>42184</v>
      </c>
      <c r="AB57" s="229">
        <f>IF(H25&gt;0,IDACI!E24,0)</f>
        <v>7255.6479999999992</v>
      </c>
      <c r="AC57" s="109"/>
      <c r="AD57" s="109"/>
      <c r="AE57" s="109"/>
      <c r="AF57" s="109"/>
      <c r="AG57" s="109"/>
      <c r="AH57" s="109"/>
      <c r="AI57" s="375" t="b">
        <v>1</v>
      </c>
      <c r="AJ57" s="248" t="s">
        <v>125</v>
      </c>
      <c r="AK57" s="147" t="str">
        <f t="shared" si="7"/>
        <v>Torbay</v>
      </c>
      <c r="AL57" s="209">
        <f t="shared" si="8"/>
        <v>616.5322580645161</v>
      </c>
      <c r="AM57" s="209">
        <f t="shared" si="8"/>
        <v>607.63052208835347</v>
      </c>
      <c r="AN57" s="209">
        <f t="shared" si="8"/>
        <v>743.14516129032256</v>
      </c>
      <c r="AO57" s="209">
        <f t="shared" si="8"/>
        <v>619.52191235059763</v>
      </c>
      <c r="AP57" s="209">
        <f t="shared" si="8"/>
        <v>468.25396825396825</v>
      </c>
      <c r="AQ57" s="210">
        <f t="shared" si="10"/>
        <v>24.1</v>
      </c>
      <c r="AR57" s="488"/>
      <c r="AS57" s="488"/>
      <c r="AT57" s="488"/>
      <c r="AU57" s="488"/>
      <c r="AV57" s="488"/>
    </row>
    <row r="58" spans="1:48" ht="14.25" customHeight="1" x14ac:dyDescent="0.2">
      <c r="A58" s="179"/>
      <c r="B58" s="504"/>
      <c r="C58" s="504"/>
      <c r="D58" s="90"/>
      <c r="E58" s="90"/>
      <c r="F58" s="90"/>
      <c r="G58" s="90"/>
      <c r="H58" s="90"/>
      <c r="I58" s="90"/>
      <c r="J58" s="40"/>
      <c r="K58" s="42"/>
      <c r="L58" s="42"/>
      <c r="M58" s="42"/>
      <c r="N58" s="42"/>
      <c r="O58" s="35"/>
      <c r="P58" s="35"/>
      <c r="Q58" s="35"/>
      <c r="R58" s="35"/>
      <c r="S58" s="35"/>
      <c r="T58" s="35"/>
      <c r="U58" s="178"/>
      <c r="V58" s="197"/>
      <c r="W58" s="405"/>
      <c r="X58" s="423">
        <v>18</v>
      </c>
      <c r="Y58" s="228" t="str">
        <f t="shared" si="9"/>
        <v>Torbay</v>
      </c>
      <c r="Z58" s="85">
        <v>19</v>
      </c>
      <c r="AA58" s="229">
        <f>IF(H26&gt;0,IDACI!D25,0)</f>
        <v>21714</v>
      </c>
      <c r="AB58" s="229">
        <f>IF(H26&gt;0,IDACI!E25,0)</f>
        <v>5233.0740000000005</v>
      </c>
      <c r="AC58" s="109"/>
      <c r="AD58" s="109"/>
      <c r="AE58" s="109"/>
      <c r="AF58" s="109"/>
      <c r="AG58" s="109"/>
      <c r="AH58" s="109"/>
      <c r="AI58" s="375" t="b">
        <v>1</v>
      </c>
      <c r="AJ58" s="248" t="s">
        <v>18</v>
      </c>
      <c r="AK58" s="147" t="str">
        <f t="shared" si="7"/>
        <v>West Berkshire</v>
      </c>
      <c r="AL58" s="209">
        <f t="shared" si="8"/>
        <v>239.83050847457628</v>
      </c>
      <c r="AM58" s="209">
        <f t="shared" si="8"/>
        <v>198.60724233983288</v>
      </c>
      <c r="AN58" s="209">
        <f t="shared" si="8"/>
        <v>234.73389355742299</v>
      </c>
      <c r="AO58" s="209">
        <f t="shared" si="8"/>
        <v>268.25842696629218</v>
      </c>
      <c r="AP58" s="209">
        <f t="shared" si="8"/>
        <v>295.23809523809524</v>
      </c>
      <c r="AQ58" s="210">
        <f t="shared" si="10"/>
        <v>10.4</v>
      </c>
      <c r="AR58" s="488"/>
      <c r="AS58" s="488"/>
      <c r="AT58" s="488"/>
      <c r="AU58" s="488"/>
      <c r="AV58" s="488"/>
    </row>
    <row r="59" spans="1:48" ht="14.25" customHeight="1" x14ac:dyDescent="0.2">
      <c r="A59" s="179"/>
      <c r="B59" s="504"/>
      <c r="C59" s="504"/>
      <c r="D59" s="90"/>
      <c r="E59" s="90"/>
      <c r="F59" s="90"/>
      <c r="G59" s="90"/>
      <c r="H59" s="90"/>
      <c r="I59" s="90"/>
      <c r="J59" s="40"/>
      <c r="K59" s="42"/>
      <c r="L59" s="42"/>
      <c r="M59" s="42"/>
      <c r="N59" s="42"/>
      <c r="O59" s="35"/>
      <c r="P59" s="35"/>
      <c r="Q59" s="35"/>
      <c r="R59" s="35"/>
      <c r="S59" s="35"/>
      <c r="T59" s="35"/>
      <c r="U59" s="178"/>
      <c r="V59" s="197"/>
      <c r="W59" s="405"/>
      <c r="X59" s="423">
        <v>19</v>
      </c>
      <c r="Y59" s="228" t="str">
        <f t="shared" si="9"/>
        <v>West Berkshire</v>
      </c>
      <c r="Z59" s="85">
        <v>20</v>
      </c>
      <c r="AA59" s="229">
        <f>IF(H27&gt;0,IDACI!D26,0)</f>
        <v>31302</v>
      </c>
      <c r="AB59" s="229">
        <f>IF(H27&gt;0,IDACI!E26,0)</f>
        <v>3255.4080000000004</v>
      </c>
      <c r="AC59" s="109"/>
      <c r="AD59" s="109"/>
      <c r="AE59" s="109"/>
      <c r="AF59" s="109"/>
      <c r="AG59" s="109"/>
      <c r="AH59" s="109"/>
      <c r="AI59" s="375" t="b">
        <v>1</v>
      </c>
      <c r="AJ59" s="248" t="s">
        <v>6</v>
      </c>
      <c r="AK59" s="147" t="str">
        <f t="shared" si="7"/>
        <v>West Sussex</v>
      </c>
      <c r="AL59" s="209">
        <f t="shared" si="8"/>
        <v>203.46715328467155</v>
      </c>
      <c r="AM59" s="209">
        <f t="shared" si="8"/>
        <v>233.81642512077295</v>
      </c>
      <c r="AN59" s="209">
        <f t="shared" si="8"/>
        <v>298.14371257485027</v>
      </c>
      <c r="AO59" s="209">
        <f t="shared" si="8"/>
        <v>282.34597156398104</v>
      </c>
      <c r="AP59" s="209">
        <f t="shared" si="8"/>
        <v>227.52347417840377</v>
      </c>
      <c r="AQ59" s="210">
        <f t="shared" si="10"/>
        <v>12.9</v>
      </c>
      <c r="AR59" s="488"/>
      <c r="AS59" s="488"/>
      <c r="AT59" s="488"/>
      <c r="AU59" s="488"/>
      <c r="AV59" s="488"/>
    </row>
    <row r="60" spans="1:48" s="133" customFormat="1" ht="14.25" customHeight="1" x14ac:dyDescent="0.2">
      <c r="A60" s="179"/>
      <c r="B60" s="504"/>
      <c r="C60" s="504"/>
      <c r="D60" s="90"/>
      <c r="E60" s="90"/>
      <c r="F60" s="90"/>
      <c r="G60" s="90"/>
      <c r="H60" s="90"/>
      <c r="I60" s="90"/>
      <c r="J60" s="40"/>
      <c r="K60" s="42"/>
      <c r="L60" s="42"/>
      <c r="M60" s="42"/>
      <c r="N60" s="42"/>
      <c r="O60" s="35"/>
      <c r="P60" s="35"/>
      <c r="Q60" s="35"/>
      <c r="R60" s="35"/>
      <c r="S60" s="35"/>
      <c r="T60" s="35"/>
      <c r="U60" s="178"/>
      <c r="V60" s="197"/>
      <c r="W60" s="405"/>
      <c r="X60" s="423">
        <v>20</v>
      </c>
      <c r="Y60" s="228" t="str">
        <f t="shared" si="9"/>
        <v>West Sussex</v>
      </c>
      <c r="Z60" s="85">
        <v>21</v>
      </c>
      <c r="AA60" s="229">
        <f>IF(H28&gt;0,IDACI!D27,0)</f>
        <v>146958</v>
      </c>
      <c r="AB60" s="229">
        <f>IF(H28&gt;0,IDACI!E27,0)</f>
        <v>18957.582000000002</v>
      </c>
      <c r="AC60" s="109"/>
      <c r="AD60" s="109"/>
      <c r="AE60" s="109"/>
      <c r="AF60" s="109"/>
      <c r="AG60" s="109"/>
      <c r="AH60" s="109"/>
      <c r="AI60" s="375" t="b">
        <v>1</v>
      </c>
      <c r="AJ60" s="248" t="s">
        <v>46</v>
      </c>
      <c r="AK60" s="147" t="str">
        <f t="shared" si="7"/>
        <v>Windsor &amp; Maidenhead</v>
      </c>
      <c r="AL60" s="209">
        <f t="shared" si="8"/>
        <v>257.97546012269942</v>
      </c>
      <c r="AM60" s="209">
        <f t="shared" si="8"/>
        <v>206.04229607250755</v>
      </c>
      <c r="AN60" s="209">
        <f t="shared" si="8"/>
        <v>285.58558558558559</v>
      </c>
      <c r="AO60" s="209">
        <f t="shared" si="8"/>
        <v>251.79640718562877</v>
      </c>
      <c r="AP60" s="209">
        <f t="shared" si="8"/>
        <v>300.593471810089</v>
      </c>
      <c r="AQ60" s="210">
        <f t="shared" si="10"/>
        <v>8.4</v>
      </c>
      <c r="AR60" s="488"/>
      <c r="AS60" s="488"/>
      <c r="AT60" s="488"/>
      <c r="AU60" s="488"/>
      <c r="AV60" s="488"/>
    </row>
    <row r="61" spans="1:48" s="133" customFormat="1" ht="14.25" customHeight="1" x14ac:dyDescent="0.2">
      <c r="A61" s="179"/>
      <c r="B61" s="504"/>
      <c r="C61" s="504"/>
      <c r="D61" s="90"/>
      <c r="E61" s="90"/>
      <c r="F61" s="90"/>
      <c r="G61" s="90"/>
      <c r="H61" s="90"/>
      <c r="I61" s="90"/>
      <c r="J61" s="40"/>
      <c r="K61" s="42"/>
      <c r="L61" s="42"/>
      <c r="M61" s="42"/>
      <c r="N61" s="42"/>
      <c r="O61" s="35"/>
      <c r="P61" s="35"/>
      <c r="Q61" s="35"/>
      <c r="R61" s="35"/>
      <c r="S61" s="35"/>
      <c r="T61" s="35"/>
      <c r="U61" s="178"/>
      <c r="V61" s="197"/>
      <c r="W61" s="405"/>
      <c r="X61" s="423">
        <v>21</v>
      </c>
      <c r="Y61" s="228" t="str">
        <f t="shared" si="9"/>
        <v>Windsor &amp; Maidenhead</v>
      </c>
      <c r="Z61" s="85">
        <v>22</v>
      </c>
      <c r="AA61" s="229">
        <f>IF(H29&gt;0,IDACI!D28,0)</f>
        <v>29154</v>
      </c>
      <c r="AB61" s="229">
        <f>IF(H29&gt;0,IDACI!E28,0)</f>
        <v>2448.9360000000001</v>
      </c>
      <c r="AC61" s="109"/>
      <c r="AD61" s="109"/>
      <c r="AE61" s="109"/>
      <c r="AF61" s="109"/>
      <c r="AG61" s="109"/>
      <c r="AH61" s="109"/>
      <c r="AI61" s="375" t="b">
        <v>1</v>
      </c>
      <c r="AJ61" s="248" t="s">
        <v>19</v>
      </c>
      <c r="AK61" s="147" t="str">
        <f t="shared" si="7"/>
        <v>Wokingham</v>
      </c>
      <c r="AL61" s="209">
        <f t="shared" si="8"/>
        <v>162.07865168539325</v>
      </c>
      <c r="AM61" s="209">
        <f t="shared" si="8"/>
        <v>154.46927374301674</v>
      </c>
      <c r="AN61" s="209">
        <f t="shared" si="8"/>
        <v>149.44751381215471</v>
      </c>
      <c r="AO61" s="209">
        <f t="shared" si="8"/>
        <v>141.73441734417344</v>
      </c>
      <c r="AP61" s="209">
        <f t="shared" si="8"/>
        <v>150.93833780160858</v>
      </c>
      <c r="AQ61" s="210">
        <f t="shared" si="10"/>
        <v>6.8000000000000007</v>
      </c>
      <c r="AR61" s="488"/>
      <c r="AS61" s="488"/>
      <c r="AT61" s="488"/>
      <c r="AU61" s="488"/>
      <c r="AV61" s="488"/>
    </row>
    <row r="62" spans="1:48" s="133" customFormat="1" ht="14.25" customHeight="1" x14ac:dyDescent="0.2">
      <c r="A62" s="179"/>
      <c r="B62" s="504"/>
      <c r="C62" s="504"/>
      <c r="D62" s="90"/>
      <c r="E62" s="90"/>
      <c r="F62" s="90"/>
      <c r="G62" s="90"/>
      <c r="H62" s="90"/>
      <c r="I62" s="90"/>
      <c r="J62" s="40"/>
      <c r="K62" s="42"/>
      <c r="L62" s="42"/>
      <c r="M62" s="42"/>
      <c r="N62" s="42"/>
      <c r="O62" s="35"/>
      <c r="P62" s="35"/>
      <c r="Q62" s="35"/>
      <c r="R62" s="35"/>
      <c r="S62" s="35"/>
      <c r="T62" s="35"/>
      <c r="U62" s="178"/>
      <c r="V62" s="197"/>
      <c r="W62" s="405"/>
      <c r="X62" s="423">
        <v>22</v>
      </c>
      <c r="Y62" s="228" t="str">
        <f t="shared" si="9"/>
        <v>Wokingham</v>
      </c>
      <c r="Z62" s="85">
        <v>23</v>
      </c>
      <c r="AA62" s="229">
        <f>IF(H30&gt;0,IDACI!D29,0)</f>
        <v>31967</v>
      </c>
      <c r="AB62" s="229">
        <f>IF(H30&gt;0,IDACI!E29,0)</f>
        <v>2173.7560000000003</v>
      </c>
      <c r="AC62" s="109"/>
      <c r="AD62" s="109"/>
      <c r="AE62" s="109"/>
      <c r="AF62" s="109"/>
      <c r="AG62" s="109"/>
      <c r="AH62" s="109"/>
      <c r="AI62" s="375" t="b">
        <v>1</v>
      </c>
      <c r="AJ62" s="248" t="s">
        <v>69</v>
      </c>
      <c r="AK62" s="147" t="str">
        <f t="shared" si="7"/>
        <v>South East</v>
      </c>
      <c r="AL62" s="209">
        <f t="shared" si="8"/>
        <v>260.81792777300086</v>
      </c>
      <c r="AM62" s="209">
        <f t="shared" si="8"/>
        <v>263.11685537278356</v>
      </c>
      <c r="AN62" s="209">
        <f t="shared" si="8"/>
        <v>287.87894848420603</v>
      </c>
      <c r="AO62" s="209">
        <f t="shared" si="8"/>
        <v>282.85369183909256</v>
      </c>
      <c r="AP62" s="209">
        <f t="shared" si="8"/>
        <v>302.94040978051197</v>
      </c>
      <c r="AQ62" s="210">
        <f t="shared" si="10"/>
        <v>14.45223640702325</v>
      </c>
      <c r="AR62" s="488"/>
      <c r="AS62" s="488"/>
      <c r="AT62" s="488"/>
      <c r="AU62" s="488"/>
      <c r="AV62" s="488"/>
    </row>
    <row r="63" spans="1:48" s="133" customFormat="1" ht="14.25" customHeight="1" x14ac:dyDescent="0.2">
      <c r="A63" s="179"/>
      <c r="B63" s="504"/>
      <c r="C63" s="504"/>
      <c r="D63" s="90"/>
      <c r="E63" s="90"/>
      <c r="F63" s="90"/>
      <c r="G63" s="90"/>
      <c r="H63" s="90"/>
      <c r="I63" s="90"/>
      <c r="J63" s="40"/>
      <c r="K63" s="35"/>
      <c r="L63" s="171"/>
      <c r="M63" s="760" t="s">
        <v>67</v>
      </c>
      <c r="N63" s="761"/>
      <c r="O63" s="762"/>
      <c r="P63" s="505"/>
      <c r="Q63" s="744" t="s">
        <v>106</v>
      </c>
      <c r="R63" s="745"/>
      <c r="S63" s="745"/>
      <c r="T63" s="746"/>
      <c r="U63" s="178"/>
      <c r="V63" s="197"/>
      <c r="W63" s="405"/>
      <c r="X63" s="423">
        <v>23</v>
      </c>
      <c r="Y63" s="228" t="str">
        <f t="shared" si="9"/>
        <v>South East</v>
      </c>
      <c r="Z63" s="85">
        <v>24</v>
      </c>
      <c r="AA63" s="78">
        <f>SUM(AA55:AA56,AA41:AA53,AA59:AA62)</f>
        <v>1662421</v>
      </c>
      <c r="AB63" s="78">
        <f>SUM(AB55:AB56,AB41:AB53,AB59:AB62)</f>
        <v>240257.01299999995</v>
      </c>
      <c r="AC63" s="109"/>
      <c r="AD63" s="109"/>
      <c r="AE63" s="109"/>
      <c r="AF63" s="109"/>
      <c r="AG63" s="109"/>
      <c r="AH63" s="109"/>
      <c r="AI63" s="375" t="b">
        <v>1</v>
      </c>
      <c r="AJ63" s="248" t="s">
        <v>142</v>
      </c>
      <c r="AK63" s="147" t="str">
        <f t="shared" si="7"/>
        <v>England</v>
      </c>
      <c r="AL63" s="209">
        <f>VLOOKUP($AK63,$B$9:$O$32,AL$36,FALSE)</f>
        <v>325.7265801354402</v>
      </c>
      <c r="AM63" s="209">
        <f t="shared" ref="AM63:AP63" si="11">VLOOKUP($AK63,$B$9:$O$32,AM$36,FALSE)</f>
        <v>332.17810923448121</v>
      </c>
      <c r="AN63" s="209">
        <f t="shared" si="11"/>
        <v>346.37465262350923</v>
      </c>
      <c r="AO63" s="209">
        <f t="shared" si="11"/>
        <v>337.31031686465315</v>
      </c>
      <c r="AP63" s="209">
        <f t="shared" si="11"/>
        <v>337.73195523167698</v>
      </c>
      <c r="AQ63" s="210" t="e">
        <f t="shared" si="10"/>
        <v>#N/A</v>
      </c>
      <c r="AR63" s="488"/>
      <c r="AS63" s="488"/>
      <c r="AT63" s="488"/>
      <c r="AU63" s="488"/>
      <c r="AV63" s="488"/>
    </row>
    <row r="64" spans="1:48" s="133" customFormat="1" ht="11.25" customHeight="1" x14ac:dyDescent="0.2">
      <c r="A64" s="179"/>
      <c r="B64" s="504"/>
      <c r="C64" s="504"/>
      <c r="D64" s="90"/>
      <c r="E64" s="90"/>
      <c r="F64" s="90"/>
      <c r="G64" s="90"/>
      <c r="H64" s="90"/>
      <c r="I64" s="90"/>
      <c r="J64" s="40"/>
      <c r="K64" s="35"/>
      <c r="L64" s="590"/>
      <c r="M64" s="744" t="str">
        <f>Z4</f>
        <v>Selected LA- (None)</v>
      </c>
      <c r="N64" s="745"/>
      <c r="O64" s="745"/>
      <c r="P64" s="746"/>
      <c r="Q64" s="747"/>
      <c r="R64" s="748"/>
      <c r="S64" s="749" t="s">
        <v>195</v>
      </c>
      <c r="T64" s="750"/>
      <c r="U64" s="178"/>
      <c r="V64" s="197"/>
      <c r="W64" s="213"/>
      <c r="X64" s="423">
        <v>24</v>
      </c>
      <c r="Y64" s="228" t="str">
        <f t="shared" si="9"/>
        <v>England</v>
      </c>
      <c r="Z64" s="85">
        <v>25</v>
      </c>
      <c r="AA64" s="229">
        <f>IF(H32&gt;0,IDACI!D31,0)</f>
        <v>10130158</v>
      </c>
      <c r="AB64" s="229">
        <f>IF(H32&gt;0,IDACI!E31,0)</f>
        <v>2016166</v>
      </c>
      <c r="AC64" s="109"/>
      <c r="AD64" s="109"/>
      <c r="AE64" s="109"/>
      <c r="AF64" s="109"/>
      <c r="AG64" s="109"/>
      <c r="AH64" s="109"/>
      <c r="AI64" s="109"/>
      <c r="AJ64" s="249"/>
      <c r="AK64" s="125" t="str">
        <f>Z4</f>
        <v>Selected LA- (None)</v>
      </c>
      <c r="AL64" s="211" t="e">
        <f>VLOOKUP($Y4,$B$9:$O$31,AL$36,FALSE)</f>
        <v>#N/A</v>
      </c>
      <c r="AM64" s="211" t="e">
        <f>VLOOKUP($Y4,$B$9:$O$31,AM$36,FALSE)</f>
        <v>#N/A</v>
      </c>
      <c r="AN64" s="211" t="e">
        <f>VLOOKUP($Y4,$B$9:$O$31,AN$36,FALSE)</f>
        <v>#N/A</v>
      </c>
      <c r="AO64" s="211" t="e">
        <f>VLOOKUP($Y4,$B$9:$O$31,AO$36,FALSE)</f>
        <v>#N/A</v>
      </c>
      <c r="AP64" s="211" t="e">
        <f>VLOOKUP($Y4,$B$9:$O$31,AP$36,FALSE)</f>
        <v>#N/A</v>
      </c>
      <c r="AQ64" s="210" t="e">
        <f>VLOOKUP(Y4,$B$9:$T$31,17,FALSE)</f>
        <v>#N/A</v>
      </c>
      <c r="AR64" s="263"/>
      <c r="AS64" s="263"/>
      <c r="AT64" s="263"/>
      <c r="AU64" s="263"/>
      <c r="AV64" s="263"/>
    </row>
    <row r="65" spans="1:44" s="133" customFormat="1" ht="42" customHeight="1" x14ac:dyDescent="0.2">
      <c r="A65" s="179"/>
      <c r="B65" s="504"/>
      <c r="C65" s="504"/>
      <c r="D65" s="90"/>
      <c r="E65" s="90"/>
      <c r="F65" s="90"/>
      <c r="G65" s="90"/>
      <c r="H65" s="90"/>
      <c r="I65" s="90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178"/>
      <c r="V65" s="197"/>
      <c r="W65" s="213"/>
      <c r="X65" s="220" t="s">
        <v>67</v>
      </c>
      <c r="Y65" s="231" t="s">
        <v>65</v>
      </c>
      <c r="Z65" s="220" t="s">
        <v>66</v>
      </c>
      <c r="AA65" s="232">
        <v>5</v>
      </c>
      <c r="AB65" s="250">
        <f>(AA65*Y66)+Z66</f>
        <v>169.27699999999999</v>
      </c>
      <c r="AC65" s="109"/>
      <c r="AD65" s="109"/>
      <c r="AE65" s="109"/>
      <c r="AF65" s="109"/>
      <c r="AG65" s="109"/>
      <c r="AH65" s="109"/>
      <c r="AI65" s="109"/>
      <c r="AJ65" s="249"/>
    </row>
    <row r="66" spans="1:44" s="147" customFormat="1" ht="41.25" customHeight="1" x14ac:dyDescent="0.2">
      <c r="A66" s="182"/>
      <c r="B66" s="170"/>
      <c r="C66" s="170"/>
      <c r="D66" s="170"/>
      <c r="E66" s="170"/>
      <c r="F66" s="170"/>
      <c r="G66" s="170"/>
      <c r="H66" s="170"/>
      <c r="I66" s="170"/>
      <c r="J66" s="16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83"/>
      <c r="V66" s="199"/>
      <c r="W66" s="216"/>
      <c r="X66" s="233" t="str">
        <f>"Y= "&amp;Y66&amp;"x + "&amp;Z66</f>
        <v>Y= 16.288x + 87.837</v>
      </c>
      <c r="Y66" s="234">
        <v>16.288</v>
      </c>
      <c r="Z66" s="235">
        <v>87.837000000000003</v>
      </c>
      <c r="AA66" s="116">
        <v>30</v>
      </c>
      <c r="AB66" s="236">
        <f>(AA66*Y66)+Z66</f>
        <v>576.47699999999998</v>
      </c>
      <c r="AC66" s="110"/>
      <c r="AD66" s="110"/>
      <c r="AE66" s="110"/>
      <c r="AF66" s="110"/>
      <c r="AG66" s="110"/>
      <c r="AH66" s="110"/>
      <c r="AI66" s="247"/>
      <c r="AJ66" s="248"/>
    </row>
    <row r="67" spans="1:44" s="147" customFormat="1" ht="42" customHeight="1" x14ac:dyDescent="0.2">
      <c r="A67" s="182"/>
      <c r="B67" s="170"/>
      <c r="C67" s="170"/>
      <c r="D67" s="170"/>
      <c r="E67" s="170"/>
      <c r="F67" s="170"/>
      <c r="G67" s="170"/>
      <c r="H67" s="170"/>
      <c r="I67" s="170"/>
      <c r="J67" s="16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83"/>
      <c r="V67" s="199"/>
      <c r="W67" s="512"/>
      <c r="X67" s="220" t="s">
        <v>151</v>
      </c>
      <c r="Y67" s="231" t="s">
        <v>65</v>
      </c>
      <c r="Z67" s="220" t="s">
        <v>66</v>
      </c>
      <c r="AA67" s="232">
        <v>5</v>
      </c>
      <c r="AB67" s="250">
        <f>(AA67*Y68)+Z68</f>
        <v>239.49599999999998</v>
      </c>
      <c r="AC67" s="110"/>
      <c r="AD67" s="110"/>
      <c r="AE67" s="110"/>
      <c r="AF67" s="110"/>
      <c r="AG67" s="110"/>
      <c r="AH67" s="110"/>
      <c r="AI67" s="247"/>
      <c r="AJ67" s="248"/>
    </row>
    <row r="68" spans="1:44" ht="7.5" customHeight="1" x14ac:dyDescent="0.2">
      <c r="A68" s="179"/>
      <c r="B68" s="46"/>
      <c r="C68" s="46"/>
      <c r="D68" s="45"/>
      <c r="E68" s="45"/>
      <c r="F68" s="45"/>
      <c r="G68" s="45"/>
      <c r="H68" s="45"/>
      <c r="I68" s="45"/>
      <c r="J68" s="40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78"/>
      <c r="V68" s="197"/>
      <c r="W68" s="213"/>
      <c r="X68" s="233" t="str">
        <f>"Y= "&amp;Y68&amp;"x + "&amp;Z68</f>
        <v>Y= 7.8912x + 200.04</v>
      </c>
      <c r="Y68" s="109">
        <v>7.8912000000000004</v>
      </c>
      <c r="Z68" s="109">
        <v>200.04</v>
      </c>
      <c r="AA68" s="116">
        <v>30</v>
      </c>
      <c r="AB68" s="236">
        <f>(AA68*Y68)+Z68</f>
        <v>436.77600000000001</v>
      </c>
      <c r="AC68" s="109"/>
      <c r="AD68" s="109"/>
      <c r="AE68" s="109"/>
      <c r="AF68" s="109"/>
      <c r="AG68" s="109"/>
      <c r="AH68" s="109"/>
      <c r="AI68" s="90"/>
      <c r="AJ68" s="245"/>
    </row>
    <row r="69" spans="1:44" ht="15" customHeight="1" x14ac:dyDescent="0.2">
      <c r="A69" s="720"/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754"/>
      <c r="P69" s="754"/>
      <c r="Q69" s="754"/>
      <c r="R69" s="754"/>
      <c r="S69" s="754"/>
      <c r="T69" s="754"/>
      <c r="U69" s="755"/>
      <c r="V69" s="197"/>
      <c r="W69" s="213"/>
      <c r="X69" s="113">
        <f>D8</f>
        <v>2012</v>
      </c>
      <c r="Y69" s="113">
        <f>E8</f>
        <v>2013</v>
      </c>
      <c r="Z69" s="113">
        <f>F8</f>
        <v>2014</v>
      </c>
      <c r="AA69" s="113">
        <f>G8</f>
        <v>2015</v>
      </c>
      <c r="AB69" s="113">
        <f>H8</f>
        <v>2016</v>
      </c>
      <c r="AC69" s="109"/>
      <c r="AD69" s="109"/>
      <c r="AE69" s="109"/>
      <c r="AF69" s="109"/>
      <c r="AG69" s="109"/>
      <c r="AH69" s="109"/>
      <c r="AI69" s="90"/>
      <c r="AJ69" s="245"/>
    </row>
    <row r="70" spans="1:44" ht="11.25" customHeight="1" x14ac:dyDescent="0.2">
      <c r="A70" s="756"/>
      <c r="B70" s="757"/>
      <c r="C70" s="757"/>
      <c r="D70" s="757"/>
      <c r="E70" s="757"/>
      <c r="F70" s="757"/>
      <c r="G70" s="757"/>
      <c r="H70" s="757"/>
      <c r="I70" s="758"/>
      <c r="J70" s="757"/>
      <c r="K70" s="757"/>
      <c r="L70" s="757"/>
      <c r="M70" s="757"/>
      <c r="N70" s="757"/>
      <c r="O70" s="757"/>
      <c r="P70" s="757"/>
      <c r="Q70" s="757"/>
      <c r="R70" s="757"/>
      <c r="S70" s="758"/>
      <c r="T70" s="757"/>
      <c r="U70" s="759"/>
      <c r="V70" s="197"/>
      <c r="W70" s="213"/>
      <c r="X70" s="237" t="e">
        <f ca="1">IF(OFFSET(K8,$X$4,0)=0,NA(),OFFSET(K8,$X$4,0))</f>
        <v>#N/A</v>
      </c>
      <c r="Y70" s="238" t="e">
        <f ca="1">IF(OFFSET(L8,$X$4,0)=0,NA(),OFFSET(L8,$X$4,0))</f>
        <v>#N/A</v>
      </c>
      <c r="Z70" s="237" t="e">
        <f ca="1">IF(OFFSET(M8,$X$4,0)=0,NA(),OFFSET(M8,$X$4,0))</f>
        <v>#N/A</v>
      </c>
      <c r="AA70" s="237" t="e">
        <f ca="1">IF(OFFSET(N8,$X$4,0)=0,NA(),OFFSET(N8,$X$4,0))</f>
        <v>#N/A</v>
      </c>
      <c r="AB70" s="237" t="e">
        <f ca="1">IF(OFFSET(O8,$X$4,0)=0,NA(),OFFSET(O8,$X$4,0))</f>
        <v>#N/A</v>
      </c>
      <c r="AC70" s="109"/>
      <c r="AD70" s="109"/>
      <c r="AE70" s="109"/>
      <c r="AF70" s="109"/>
      <c r="AG70" s="109"/>
      <c r="AH70" s="109"/>
      <c r="AI70" s="90"/>
      <c r="AJ70" s="245"/>
    </row>
    <row r="71" spans="1:44" ht="11.25" customHeight="1" x14ac:dyDescent="0.2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6"/>
      <c r="V71" s="197"/>
      <c r="W71" s="213"/>
      <c r="X71" s="106"/>
      <c r="Y71" s="106"/>
      <c r="Z71" s="106"/>
      <c r="AA71" s="109"/>
      <c r="AB71" s="109"/>
      <c r="AC71" s="109"/>
      <c r="AD71" s="109"/>
      <c r="AE71" s="109"/>
      <c r="AF71" s="109"/>
      <c r="AG71" s="109"/>
      <c r="AH71" s="109"/>
      <c r="AI71" s="90"/>
      <c r="AJ71" s="245"/>
    </row>
    <row r="72" spans="1:44" s="127" customFormat="1" ht="15" customHeight="1" x14ac:dyDescent="0.2">
      <c r="A72" s="180"/>
      <c r="B72" s="103"/>
      <c r="C72" s="503"/>
      <c r="D72" s="503"/>
      <c r="E72" s="503"/>
      <c r="F72" s="503"/>
      <c r="G72" s="503"/>
      <c r="H72" s="503"/>
      <c r="I72" s="503"/>
      <c r="J72" s="115"/>
      <c r="K72" s="115"/>
      <c r="L72" s="115"/>
      <c r="M72" s="115"/>
      <c r="N72" s="499"/>
      <c r="O72" s="115"/>
      <c r="P72" s="115"/>
      <c r="Q72" s="115"/>
      <c r="R72" s="115"/>
      <c r="S72" s="115"/>
      <c r="T72" s="115"/>
      <c r="U72" s="181"/>
      <c r="V72" s="198"/>
      <c r="W72" s="214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246"/>
    </row>
    <row r="73" spans="1:44" ht="13.5" customHeight="1" x14ac:dyDescent="0.2">
      <c r="A73" s="179"/>
      <c r="B73" s="503"/>
      <c r="C73" s="503"/>
      <c r="D73" s="503"/>
      <c r="E73" s="503"/>
      <c r="F73" s="503"/>
      <c r="G73" s="503"/>
      <c r="H73" s="503"/>
      <c r="I73" s="503"/>
      <c r="J73" s="115"/>
      <c r="K73" s="115"/>
      <c r="L73" s="115"/>
      <c r="M73" s="115"/>
      <c r="N73" s="499"/>
      <c r="O73" s="115"/>
      <c r="P73" s="115"/>
      <c r="Q73" s="37"/>
      <c r="R73" s="115"/>
      <c r="S73" s="115"/>
      <c r="T73" s="115"/>
      <c r="U73" s="178"/>
      <c r="V73" s="197"/>
      <c r="W73" s="213"/>
      <c r="X73" s="106"/>
      <c r="Y73" s="106"/>
      <c r="Z73" s="54"/>
      <c r="AA73" s="54"/>
      <c r="AB73" s="53"/>
      <c r="AC73" s="53"/>
      <c r="AD73" s="109"/>
      <c r="AE73" s="109"/>
      <c r="AF73" s="109"/>
      <c r="AG73" s="109"/>
      <c r="AH73" s="109"/>
      <c r="AI73" s="90"/>
      <c r="AJ73" s="245"/>
    </row>
    <row r="74" spans="1:44" s="147" customFormat="1" ht="12" customHeight="1" x14ac:dyDescent="0.2">
      <c r="A74" s="182"/>
      <c r="B74" s="503"/>
      <c r="C74" s="503"/>
      <c r="D74" s="503"/>
      <c r="E74" s="503"/>
      <c r="F74" s="503"/>
      <c r="G74" s="503"/>
      <c r="H74" s="503"/>
      <c r="I74" s="161"/>
      <c r="J74" s="161"/>
      <c r="K74" s="105"/>
      <c r="L74" s="105"/>
      <c r="M74" s="105"/>
      <c r="N74" s="105"/>
      <c r="O74" s="105"/>
      <c r="P74" s="506"/>
      <c r="Q74" s="506"/>
      <c r="R74" s="247"/>
      <c r="S74" s="247"/>
      <c r="T74" s="507"/>
      <c r="U74" s="183"/>
      <c r="V74" s="199"/>
      <c r="W74" s="216"/>
      <c r="X74" s="106"/>
      <c r="Y74" s="106"/>
      <c r="Z74" s="54"/>
      <c r="AA74" s="54"/>
      <c r="AB74" s="53"/>
      <c r="AC74" s="53"/>
      <c r="AD74" s="218"/>
      <c r="AE74" s="110"/>
      <c r="AF74" s="110"/>
      <c r="AG74" s="110"/>
      <c r="AH74" s="110"/>
      <c r="AI74" s="247"/>
      <c r="AJ74" s="248"/>
    </row>
    <row r="75" spans="1:44" s="147" customFormat="1" ht="24" customHeight="1" x14ac:dyDescent="0.2">
      <c r="A75" s="182"/>
      <c r="B75" s="503"/>
      <c r="C75" s="503"/>
      <c r="D75" s="503"/>
      <c r="E75" s="503"/>
      <c r="F75" s="503"/>
      <c r="G75" s="503"/>
      <c r="H75" s="503"/>
      <c r="I75" s="161"/>
      <c r="J75" s="161"/>
      <c r="K75" s="258"/>
      <c r="L75" s="258"/>
      <c r="M75" s="258"/>
      <c r="N75" s="258"/>
      <c r="O75" s="258"/>
      <c r="P75" s="258"/>
      <c r="Q75" s="259"/>
      <c r="R75" s="247"/>
      <c r="S75" s="247"/>
      <c r="T75" s="258"/>
      <c r="U75" s="183"/>
      <c r="V75" s="199"/>
      <c r="W75" s="216"/>
      <c r="Y75" s="493" t="s">
        <v>147</v>
      </c>
      <c r="Z75" s="494" t="s">
        <v>148</v>
      </c>
      <c r="AA75" s="54"/>
      <c r="AB75" s="53"/>
      <c r="AC75" s="53"/>
      <c r="AD75" s="218"/>
      <c r="AE75" s="110"/>
      <c r="AF75" s="110"/>
      <c r="AG75" s="110"/>
      <c r="AH75" s="110"/>
      <c r="AI75" s="247"/>
      <c r="AJ75" s="248"/>
    </row>
    <row r="76" spans="1:44" s="147" customFormat="1" ht="12.75" customHeight="1" x14ac:dyDescent="0.2">
      <c r="A76" s="182"/>
      <c r="B76" s="503"/>
      <c r="C76" s="503"/>
      <c r="D76" s="503"/>
      <c r="E76" s="503"/>
      <c r="F76" s="503"/>
      <c r="G76" s="503"/>
      <c r="H76" s="503"/>
      <c r="I76" s="161"/>
      <c r="J76" s="161"/>
      <c r="K76" s="258"/>
      <c r="L76" s="258"/>
      <c r="M76" s="258"/>
      <c r="N76" s="258"/>
      <c r="O76" s="258"/>
      <c r="P76" s="258"/>
      <c r="Q76" s="259"/>
      <c r="R76" s="247"/>
      <c r="S76" s="247"/>
      <c r="T76" s="258"/>
      <c r="U76" s="183"/>
      <c r="V76" s="199"/>
      <c r="W76" s="216"/>
      <c r="X76" s="495" t="str">
        <f>B9</f>
        <v>Bracknell Forest</v>
      </c>
      <c r="Y76" s="496" t="e">
        <f>IF(X76=$Y$4,I9,#N/A)</f>
        <v>#N/A</v>
      </c>
      <c r="Z76" s="496" t="e">
        <f>IF(X76=$Y$4,T9,#N/A)</f>
        <v>#N/A</v>
      </c>
      <c r="AA76" s="54"/>
      <c r="AB76" s="53"/>
      <c r="AC76" s="53"/>
      <c r="AD76" s="218"/>
      <c r="AE76" s="110"/>
      <c r="AF76" s="110"/>
      <c r="AG76" s="110"/>
      <c r="AH76" s="110"/>
      <c r="AI76" s="247"/>
      <c r="AJ76" s="248"/>
    </row>
    <row r="77" spans="1:44" s="147" customFormat="1" ht="12.75" customHeight="1" x14ac:dyDescent="0.2">
      <c r="A77" s="182"/>
      <c r="B77" s="503"/>
      <c r="C77" s="503"/>
      <c r="D77" s="503"/>
      <c r="E77" s="503"/>
      <c r="F77" s="503"/>
      <c r="G77" s="503"/>
      <c r="H77" s="503"/>
      <c r="I77" s="161"/>
      <c r="J77" s="161"/>
      <c r="K77" s="258"/>
      <c r="L77" s="258"/>
      <c r="M77" s="258"/>
      <c r="N77" s="258"/>
      <c r="O77" s="258"/>
      <c r="P77" s="258"/>
      <c r="Q77" s="259"/>
      <c r="R77" s="247"/>
      <c r="S77" s="247"/>
      <c r="T77" s="258"/>
      <c r="U77" s="183"/>
      <c r="V77" s="199"/>
      <c r="W77" s="216"/>
      <c r="X77" s="495" t="str">
        <f t="shared" ref="X77:X97" si="12">B10</f>
        <v>Brighton &amp; Hove</v>
      </c>
      <c r="Y77" s="496" t="e">
        <f t="shared" ref="Y77:Y99" si="13">IF(X77=$Y$4,I10,#N/A)</f>
        <v>#N/A</v>
      </c>
      <c r="Z77" s="496" t="e">
        <f t="shared" ref="Z77:Z99" si="14">IF(X77=$Y$4,T10,#N/A)</f>
        <v>#N/A</v>
      </c>
      <c r="AA77" s="54"/>
      <c r="AB77" s="53"/>
      <c r="AC77" s="53"/>
      <c r="AD77" s="218"/>
      <c r="AE77" s="110"/>
      <c r="AF77" s="110"/>
      <c r="AG77" s="110"/>
      <c r="AH77" s="110"/>
      <c r="AI77" s="247"/>
      <c r="AJ77" s="248"/>
    </row>
    <row r="78" spans="1:44" s="147" customFormat="1" ht="12.75" customHeight="1" x14ac:dyDescent="0.2">
      <c r="A78" s="182"/>
      <c r="B78" s="503"/>
      <c r="C78" s="503"/>
      <c r="D78" s="503"/>
      <c r="E78" s="503"/>
      <c r="F78" s="503"/>
      <c r="G78" s="503"/>
      <c r="H78" s="503"/>
      <c r="I78" s="161"/>
      <c r="J78" s="161"/>
      <c r="K78" s="258"/>
      <c r="L78" s="258"/>
      <c r="M78" s="258"/>
      <c r="N78" s="258"/>
      <c r="O78" s="258"/>
      <c r="P78" s="258"/>
      <c r="Q78" s="259"/>
      <c r="R78" s="247"/>
      <c r="S78" s="247"/>
      <c r="T78" s="258"/>
      <c r="U78" s="183"/>
      <c r="V78" s="199"/>
      <c r="W78" s="216"/>
      <c r="X78" s="495" t="str">
        <f t="shared" si="12"/>
        <v>Buckinghamshire</v>
      </c>
      <c r="Y78" s="496" t="e">
        <f t="shared" si="13"/>
        <v>#N/A</v>
      </c>
      <c r="Z78" s="496" t="e">
        <f t="shared" si="14"/>
        <v>#N/A</v>
      </c>
      <c r="AA78" s="54"/>
      <c r="AB78" s="53"/>
      <c r="AC78" s="53"/>
      <c r="AD78" s="218"/>
      <c r="AE78" s="110"/>
      <c r="AF78" s="110"/>
      <c r="AG78" s="110"/>
      <c r="AH78" s="110"/>
      <c r="AI78" s="247"/>
      <c r="AJ78" s="248"/>
    </row>
    <row r="79" spans="1:44" s="147" customFormat="1" ht="12.75" customHeight="1" x14ac:dyDescent="0.2">
      <c r="A79" s="182"/>
      <c r="B79" s="503"/>
      <c r="C79" s="503"/>
      <c r="D79" s="503"/>
      <c r="E79" s="503"/>
      <c r="F79" s="503"/>
      <c r="G79" s="503"/>
      <c r="H79" s="503"/>
      <c r="I79" s="161"/>
      <c r="J79" s="161"/>
      <c r="K79" s="258"/>
      <c r="L79" s="258"/>
      <c r="M79" s="258"/>
      <c r="N79" s="258"/>
      <c r="O79" s="258"/>
      <c r="P79" s="258"/>
      <c r="Q79" s="259"/>
      <c r="R79" s="247"/>
      <c r="S79" s="247"/>
      <c r="T79" s="258"/>
      <c r="U79" s="183"/>
      <c r="V79" s="199"/>
      <c r="W79" s="216"/>
      <c r="X79" s="495" t="str">
        <f t="shared" si="12"/>
        <v>East Sussex</v>
      </c>
      <c r="Y79" s="496" t="e">
        <f t="shared" si="13"/>
        <v>#N/A</v>
      </c>
      <c r="Z79" s="496" t="e">
        <f t="shared" si="14"/>
        <v>#N/A</v>
      </c>
      <c r="AA79" s="54"/>
      <c r="AB79" s="53"/>
      <c r="AC79" s="53"/>
      <c r="AD79" s="218"/>
      <c r="AE79" s="110"/>
      <c r="AF79" s="110"/>
      <c r="AG79" s="110"/>
      <c r="AH79" s="110"/>
      <c r="AI79" s="247"/>
      <c r="AJ79" s="248"/>
    </row>
    <row r="80" spans="1:44" s="147" customFormat="1" ht="12.75" customHeight="1" x14ac:dyDescent="0.2">
      <c r="A80" s="182"/>
      <c r="B80" s="503"/>
      <c r="C80" s="503"/>
      <c r="D80" s="503"/>
      <c r="E80" s="503"/>
      <c r="F80" s="503"/>
      <c r="G80" s="503"/>
      <c r="H80" s="503"/>
      <c r="I80" s="161"/>
      <c r="J80" s="161"/>
      <c r="K80" s="258"/>
      <c r="L80" s="258"/>
      <c r="M80" s="258"/>
      <c r="N80" s="258"/>
      <c r="O80" s="258"/>
      <c r="P80" s="258"/>
      <c r="Q80" s="259"/>
      <c r="R80" s="247"/>
      <c r="S80" s="247"/>
      <c r="T80" s="258"/>
      <c r="U80" s="183"/>
      <c r="V80" s="199"/>
      <c r="W80" s="216"/>
      <c r="X80" s="495" t="str">
        <f t="shared" si="12"/>
        <v>Hampshire</v>
      </c>
      <c r="Y80" s="496" t="e">
        <f t="shared" si="13"/>
        <v>#N/A</v>
      </c>
      <c r="Z80" s="496" t="e">
        <f t="shared" si="14"/>
        <v>#N/A</v>
      </c>
      <c r="AA80" s="54"/>
      <c r="AB80" s="53"/>
      <c r="AC80" s="53"/>
      <c r="AD80" s="218"/>
      <c r="AE80" s="110"/>
      <c r="AF80" s="110"/>
      <c r="AG80" s="110"/>
      <c r="AH80" s="110"/>
      <c r="AI80" s="247"/>
      <c r="AJ80" s="248"/>
      <c r="AR80" s="147" t="s">
        <v>109</v>
      </c>
    </row>
    <row r="81" spans="1:36" s="147" customFormat="1" ht="12.75" customHeight="1" x14ac:dyDescent="0.2">
      <c r="A81" s="182"/>
      <c r="B81" s="503"/>
      <c r="C81" s="503"/>
      <c r="D81" s="503"/>
      <c r="E81" s="503"/>
      <c r="F81" s="503"/>
      <c r="G81" s="503"/>
      <c r="H81" s="503"/>
      <c r="I81" s="161"/>
      <c r="J81" s="161"/>
      <c r="K81" s="258"/>
      <c r="L81" s="258"/>
      <c r="M81" s="258"/>
      <c r="N81" s="258"/>
      <c r="O81" s="258"/>
      <c r="P81" s="258"/>
      <c r="Q81" s="259"/>
      <c r="R81" s="247"/>
      <c r="S81" s="247"/>
      <c r="T81" s="258"/>
      <c r="U81" s="183"/>
      <c r="V81" s="199"/>
      <c r="W81" s="216"/>
      <c r="X81" s="495" t="str">
        <f t="shared" si="12"/>
        <v>Isle of Wight</v>
      </c>
      <c r="Y81" s="496" t="e">
        <f t="shared" si="13"/>
        <v>#N/A</v>
      </c>
      <c r="Z81" s="496" t="e">
        <f t="shared" si="14"/>
        <v>#N/A</v>
      </c>
      <c r="AA81" s="54"/>
      <c r="AB81" s="53"/>
      <c r="AC81" s="53"/>
      <c r="AD81" s="218"/>
      <c r="AE81" s="110"/>
      <c r="AF81" s="110"/>
      <c r="AG81" s="110"/>
      <c r="AH81" s="110"/>
      <c r="AI81" s="247"/>
      <c r="AJ81" s="248"/>
    </row>
    <row r="82" spans="1:36" s="147" customFormat="1" ht="12.75" customHeight="1" x14ac:dyDescent="0.2">
      <c r="A82" s="182"/>
      <c r="B82" s="503"/>
      <c r="C82" s="503"/>
      <c r="D82" s="503"/>
      <c r="E82" s="503"/>
      <c r="F82" s="503"/>
      <c r="G82" s="503"/>
      <c r="H82" s="503"/>
      <c r="I82" s="161"/>
      <c r="J82" s="161"/>
      <c r="K82" s="258"/>
      <c r="L82" s="258"/>
      <c r="M82" s="258"/>
      <c r="N82" s="258"/>
      <c r="O82" s="258"/>
      <c r="P82" s="258"/>
      <c r="Q82" s="259"/>
      <c r="R82" s="247"/>
      <c r="S82" s="247"/>
      <c r="T82" s="258"/>
      <c r="U82" s="183"/>
      <c r="V82" s="199"/>
      <c r="W82" s="216"/>
      <c r="X82" s="495" t="str">
        <f t="shared" si="12"/>
        <v>Kent</v>
      </c>
      <c r="Y82" s="496" t="e">
        <f t="shared" si="13"/>
        <v>#N/A</v>
      </c>
      <c r="Z82" s="496" t="e">
        <f t="shared" si="14"/>
        <v>#N/A</v>
      </c>
      <c r="AA82" s="54"/>
      <c r="AB82" s="53"/>
      <c r="AC82" s="53"/>
      <c r="AD82" s="218"/>
      <c r="AE82" s="110"/>
      <c r="AF82" s="110"/>
      <c r="AG82" s="110"/>
      <c r="AH82" s="110"/>
      <c r="AI82" s="247"/>
      <c r="AJ82" s="248"/>
    </row>
    <row r="83" spans="1:36" s="147" customFormat="1" ht="12.75" customHeight="1" x14ac:dyDescent="0.2">
      <c r="A83" s="182"/>
      <c r="B83" s="503"/>
      <c r="C83" s="503"/>
      <c r="D83" s="503"/>
      <c r="E83" s="503"/>
      <c r="F83" s="503"/>
      <c r="G83" s="503"/>
      <c r="H83" s="503"/>
      <c r="I83" s="161"/>
      <c r="J83" s="161"/>
      <c r="K83" s="258"/>
      <c r="L83" s="258"/>
      <c r="M83" s="258"/>
      <c r="N83" s="258"/>
      <c r="O83" s="258"/>
      <c r="P83" s="258"/>
      <c r="Q83" s="259"/>
      <c r="R83" s="247"/>
      <c r="S83" s="247"/>
      <c r="T83" s="258"/>
      <c r="U83" s="183"/>
      <c r="V83" s="199"/>
      <c r="W83" s="216"/>
      <c r="X83" s="495" t="str">
        <f t="shared" si="12"/>
        <v>Medway</v>
      </c>
      <c r="Y83" s="496" t="e">
        <f t="shared" si="13"/>
        <v>#N/A</v>
      </c>
      <c r="Z83" s="496" t="e">
        <f t="shared" si="14"/>
        <v>#N/A</v>
      </c>
      <c r="AA83" s="54"/>
      <c r="AB83" s="53"/>
      <c r="AC83" s="53"/>
      <c r="AD83" s="218"/>
      <c r="AE83" s="110"/>
      <c r="AF83" s="110"/>
      <c r="AG83" s="110"/>
      <c r="AH83" s="110"/>
      <c r="AI83" s="247"/>
      <c r="AJ83" s="248"/>
    </row>
    <row r="84" spans="1:36" s="147" customFormat="1" ht="12.75" customHeight="1" x14ac:dyDescent="0.2">
      <c r="A84" s="182"/>
      <c r="B84" s="503"/>
      <c r="C84" s="503"/>
      <c r="D84" s="503"/>
      <c r="E84" s="503"/>
      <c r="F84" s="503"/>
      <c r="G84" s="503"/>
      <c r="H84" s="503"/>
      <c r="I84" s="161"/>
      <c r="J84" s="161"/>
      <c r="K84" s="258"/>
      <c r="L84" s="258"/>
      <c r="M84" s="258"/>
      <c r="N84" s="258"/>
      <c r="O84" s="258"/>
      <c r="P84" s="258"/>
      <c r="Q84" s="259"/>
      <c r="R84" s="247"/>
      <c r="S84" s="247"/>
      <c r="T84" s="258"/>
      <c r="U84" s="183"/>
      <c r="V84" s="199"/>
      <c r="W84" s="216"/>
      <c r="X84" s="495" t="str">
        <f t="shared" si="12"/>
        <v>Milton Keynes</v>
      </c>
      <c r="Y84" s="496" t="e">
        <f t="shared" si="13"/>
        <v>#N/A</v>
      </c>
      <c r="Z84" s="496" t="e">
        <f t="shared" si="14"/>
        <v>#N/A</v>
      </c>
      <c r="AA84" s="54"/>
      <c r="AB84" s="53"/>
      <c r="AC84" s="53"/>
      <c r="AD84" s="218"/>
      <c r="AE84" s="110"/>
      <c r="AF84" s="110"/>
      <c r="AG84" s="110"/>
      <c r="AH84" s="110"/>
      <c r="AI84" s="247"/>
      <c r="AJ84" s="248"/>
    </row>
    <row r="85" spans="1:36" s="147" customFormat="1" ht="12.75" customHeight="1" x14ac:dyDescent="0.2">
      <c r="A85" s="182"/>
      <c r="B85" s="503"/>
      <c r="C85" s="503"/>
      <c r="D85" s="503"/>
      <c r="E85" s="503"/>
      <c r="F85" s="503"/>
      <c r="G85" s="503"/>
      <c r="H85" s="503"/>
      <c r="I85" s="161"/>
      <c r="J85" s="161"/>
      <c r="K85" s="258"/>
      <c r="L85" s="258"/>
      <c r="M85" s="258"/>
      <c r="N85" s="258"/>
      <c r="O85" s="258"/>
      <c r="P85" s="258"/>
      <c r="Q85" s="259"/>
      <c r="R85" s="247"/>
      <c r="S85" s="247"/>
      <c r="T85" s="258"/>
      <c r="U85" s="183"/>
      <c r="V85" s="199"/>
      <c r="W85" s="216"/>
      <c r="X85" s="495" t="str">
        <f t="shared" si="12"/>
        <v>Oxfordshire</v>
      </c>
      <c r="Y85" s="496" t="e">
        <f t="shared" si="13"/>
        <v>#N/A</v>
      </c>
      <c r="Z85" s="496" t="e">
        <f t="shared" si="14"/>
        <v>#N/A</v>
      </c>
      <c r="AA85" s="54"/>
      <c r="AB85" s="53"/>
      <c r="AC85" s="53"/>
      <c r="AD85" s="218"/>
      <c r="AE85" s="110"/>
      <c r="AF85" s="110"/>
      <c r="AG85" s="110"/>
      <c r="AH85" s="110"/>
      <c r="AI85" s="247"/>
      <c r="AJ85" s="248"/>
    </row>
    <row r="86" spans="1:36" s="147" customFormat="1" ht="12.75" customHeight="1" x14ac:dyDescent="0.2">
      <c r="A86" s="182"/>
      <c r="B86" s="503"/>
      <c r="C86" s="503"/>
      <c r="D86" s="503"/>
      <c r="E86" s="503"/>
      <c r="F86" s="503"/>
      <c r="G86" s="503"/>
      <c r="H86" s="503"/>
      <c r="I86" s="161"/>
      <c r="J86" s="161"/>
      <c r="K86" s="258"/>
      <c r="L86" s="258"/>
      <c r="M86" s="258"/>
      <c r="N86" s="258"/>
      <c r="O86" s="258"/>
      <c r="P86" s="258"/>
      <c r="Q86" s="259"/>
      <c r="R86" s="247"/>
      <c r="S86" s="247"/>
      <c r="T86" s="258"/>
      <c r="U86" s="183"/>
      <c r="V86" s="199"/>
      <c r="W86" s="216"/>
      <c r="X86" s="495" t="str">
        <f t="shared" si="12"/>
        <v>Portsmouth</v>
      </c>
      <c r="Y86" s="496" t="e">
        <f t="shared" si="13"/>
        <v>#N/A</v>
      </c>
      <c r="Z86" s="496" t="e">
        <f t="shared" si="14"/>
        <v>#N/A</v>
      </c>
      <c r="AA86" s="54"/>
      <c r="AB86" s="53"/>
      <c r="AC86" s="53"/>
      <c r="AD86" s="218"/>
      <c r="AE86" s="110"/>
      <c r="AF86" s="110"/>
      <c r="AG86" s="110"/>
      <c r="AH86" s="110"/>
      <c r="AI86" s="247"/>
      <c r="AJ86" s="248"/>
    </row>
    <row r="87" spans="1:36" s="147" customFormat="1" ht="12.75" customHeight="1" x14ac:dyDescent="0.2">
      <c r="A87" s="182"/>
      <c r="B87" s="503"/>
      <c r="C87" s="503"/>
      <c r="D87" s="503"/>
      <c r="E87" s="503"/>
      <c r="F87" s="503"/>
      <c r="G87" s="503"/>
      <c r="H87" s="503"/>
      <c r="I87" s="161"/>
      <c r="J87" s="161"/>
      <c r="K87" s="258"/>
      <c r="L87" s="258"/>
      <c r="M87" s="258"/>
      <c r="N87" s="258"/>
      <c r="O87" s="258"/>
      <c r="P87" s="258"/>
      <c r="Q87" s="259"/>
      <c r="R87" s="247"/>
      <c r="S87" s="247"/>
      <c r="T87" s="258"/>
      <c r="U87" s="183"/>
      <c r="V87" s="199"/>
      <c r="W87" s="216"/>
      <c r="X87" s="495" t="str">
        <f t="shared" si="12"/>
        <v>Reading</v>
      </c>
      <c r="Y87" s="496" t="e">
        <f t="shared" si="13"/>
        <v>#N/A</v>
      </c>
      <c r="Z87" s="496" t="e">
        <f t="shared" si="14"/>
        <v>#N/A</v>
      </c>
      <c r="AA87" s="54"/>
      <c r="AB87" s="53"/>
      <c r="AC87" s="53"/>
      <c r="AD87" s="218"/>
      <c r="AE87" s="110"/>
      <c r="AF87" s="110"/>
      <c r="AG87" s="110"/>
      <c r="AH87" s="110"/>
      <c r="AI87" s="247"/>
      <c r="AJ87" s="248"/>
    </row>
    <row r="88" spans="1:36" s="147" customFormat="1" ht="12.75" customHeight="1" x14ac:dyDescent="0.2">
      <c r="A88" s="182"/>
      <c r="B88" s="503"/>
      <c r="C88" s="503"/>
      <c r="D88" s="503"/>
      <c r="E88" s="503"/>
      <c r="F88" s="503"/>
      <c r="G88" s="503"/>
      <c r="H88" s="503"/>
      <c r="I88" s="161"/>
      <c r="J88" s="161"/>
      <c r="K88" s="258"/>
      <c r="L88" s="258"/>
      <c r="M88" s="258"/>
      <c r="N88" s="258"/>
      <c r="O88" s="258"/>
      <c r="P88" s="258"/>
      <c r="Q88" s="259"/>
      <c r="R88" s="247"/>
      <c r="S88" s="247"/>
      <c r="T88" s="258"/>
      <c r="U88" s="183"/>
      <c r="V88" s="199"/>
      <c r="W88" s="216"/>
      <c r="X88" s="495" t="str">
        <f t="shared" si="12"/>
        <v>Slough</v>
      </c>
      <c r="Y88" s="496" t="e">
        <f t="shared" si="13"/>
        <v>#N/A</v>
      </c>
      <c r="Z88" s="496" t="e">
        <f t="shared" si="14"/>
        <v>#N/A</v>
      </c>
      <c r="AA88" s="54"/>
      <c r="AB88" s="53"/>
      <c r="AC88" s="53"/>
      <c r="AD88" s="218"/>
      <c r="AE88" s="110"/>
      <c r="AF88" s="110"/>
      <c r="AG88" s="110"/>
      <c r="AH88" s="110"/>
      <c r="AI88" s="247"/>
      <c r="AJ88" s="248"/>
    </row>
    <row r="89" spans="1:36" s="147" customFormat="1" ht="12.75" customHeight="1" x14ac:dyDescent="0.2">
      <c r="A89" s="182"/>
      <c r="B89" s="503"/>
      <c r="C89" s="503"/>
      <c r="D89" s="503"/>
      <c r="E89" s="503"/>
      <c r="F89" s="503"/>
      <c r="G89" s="503"/>
      <c r="H89" s="503"/>
      <c r="I89" s="161"/>
      <c r="J89" s="161"/>
      <c r="K89" s="258"/>
      <c r="L89" s="258"/>
      <c r="M89" s="258"/>
      <c r="N89" s="258"/>
      <c r="O89" s="258"/>
      <c r="P89" s="258"/>
      <c r="Q89" s="259"/>
      <c r="R89" s="247"/>
      <c r="S89" s="247"/>
      <c r="T89" s="258"/>
      <c r="U89" s="183"/>
      <c r="V89" s="199"/>
      <c r="W89" s="216"/>
      <c r="X89" s="495" t="str">
        <f t="shared" si="12"/>
        <v>Somerset</v>
      </c>
      <c r="Y89" s="496" t="e">
        <f t="shared" si="13"/>
        <v>#N/A</v>
      </c>
      <c r="Z89" s="496" t="e">
        <f t="shared" si="14"/>
        <v>#N/A</v>
      </c>
      <c r="AA89" s="54"/>
      <c r="AB89" s="53"/>
      <c r="AC89" s="53"/>
      <c r="AD89" s="218"/>
      <c r="AE89" s="110"/>
      <c r="AF89" s="110"/>
      <c r="AG89" s="110"/>
      <c r="AH89" s="110"/>
      <c r="AI89" s="247"/>
      <c r="AJ89" s="248"/>
    </row>
    <row r="90" spans="1:36" s="147" customFormat="1" ht="12.75" customHeight="1" x14ac:dyDescent="0.2">
      <c r="A90" s="182"/>
      <c r="B90" s="503"/>
      <c r="C90" s="503"/>
      <c r="D90" s="503"/>
      <c r="E90" s="503"/>
      <c r="F90" s="503"/>
      <c r="G90" s="503"/>
      <c r="H90" s="503"/>
      <c r="I90" s="161"/>
      <c r="J90" s="161"/>
      <c r="K90" s="258"/>
      <c r="L90" s="258"/>
      <c r="M90" s="258"/>
      <c r="N90" s="258"/>
      <c r="O90" s="258"/>
      <c r="P90" s="258"/>
      <c r="Q90" s="259"/>
      <c r="R90" s="247"/>
      <c r="S90" s="247"/>
      <c r="T90" s="258"/>
      <c r="U90" s="183"/>
      <c r="V90" s="199"/>
      <c r="W90" s="216"/>
      <c r="X90" s="495" t="str">
        <f t="shared" si="12"/>
        <v>Southampton</v>
      </c>
      <c r="Y90" s="496" t="e">
        <f t="shared" si="13"/>
        <v>#N/A</v>
      </c>
      <c r="Z90" s="496" t="e">
        <f t="shared" si="14"/>
        <v>#N/A</v>
      </c>
      <c r="AA90" s="54"/>
      <c r="AB90" s="53"/>
      <c r="AC90" s="53"/>
      <c r="AD90" s="218"/>
      <c r="AE90" s="110"/>
      <c r="AF90" s="110"/>
      <c r="AG90" s="110"/>
      <c r="AH90" s="110"/>
      <c r="AI90" s="247"/>
      <c r="AJ90" s="248"/>
    </row>
    <row r="91" spans="1:36" s="147" customFormat="1" ht="12.75" customHeight="1" x14ac:dyDescent="0.2">
      <c r="A91" s="397"/>
      <c r="B91" s="503"/>
      <c r="C91" s="503"/>
      <c r="D91" s="503"/>
      <c r="E91" s="503"/>
      <c r="F91" s="503"/>
      <c r="G91" s="503"/>
      <c r="H91" s="503"/>
      <c r="I91" s="161"/>
      <c r="J91" s="161"/>
      <c r="K91" s="258"/>
      <c r="L91" s="258"/>
      <c r="M91" s="258"/>
      <c r="N91" s="258"/>
      <c r="O91" s="258"/>
      <c r="P91" s="258"/>
      <c r="Q91" s="259"/>
      <c r="R91" s="247"/>
      <c r="S91" s="247"/>
      <c r="T91" s="258"/>
      <c r="U91" s="183"/>
      <c r="V91" s="199"/>
      <c r="W91" s="216"/>
      <c r="X91" s="495" t="str">
        <f t="shared" si="12"/>
        <v>Surrey</v>
      </c>
      <c r="Y91" s="496" t="e">
        <f t="shared" si="13"/>
        <v>#N/A</v>
      </c>
      <c r="Z91" s="496" t="e">
        <f t="shared" si="14"/>
        <v>#N/A</v>
      </c>
      <c r="AA91" s="54"/>
      <c r="AB91" s="53"/>
      <c r="AC91" s="53"/>
      <c r="AD91" s="218"/>
      <c r="AE91" s="110"/>
      <c r="AF91" s="110"/>
      <c r="AG91" s="110"/>
      <c r="AH91" s="110"/>
      <c r="AI91" s="247"/>
      <c r="AJ91" s="248"/>
    </row>
    <row r="92" spans="1:36" s="147" customFormat="1" ht="12.75" customHeight="1" x14ac:dyDescent="0.2">
      <c r="A92" s="397"/>
      <c r="B92" s="503"/>
      <c r="C92" s="503"/>
      <c r="D92" s="503"/>
      <c r="E92" s="503"/>
      <c r="F92" s="503"/>
      <c r="G92" s="503"/>
      <c r="H92" s="503"/>
      <c r="I92" s="161"/>
      <c r="J92" s="161"/>
      <c r="K92" s="258"/>
      <c r="L92" s="258"/>
      <c r="M92" s="258"/>
      <c r="N92" s="258"/>
      <c r="O92" s="258"/>
      <c r="P92" s="258"/>
      <c r="Q92" s="259"/>
      <c r="R92" s="247"/>
      <c r="S92" s="247"/>
      <c r="T92" s="258"/>
      <c r="U92" s="183"/>
      <c r="V92" s="199"/>
      <c r="W92" s="216"/>
      <c r="X92" s="495" t="str">
        <f t="shared" si="12"/>
        <v>Swindon</v>
      </c>
      <c r="Y92" s="496" t="e">
        <f t="shared" si="13"/>
        <v>#N/A</v>
      </c>
      <c r="Z92" s="496" t="e">
        <f t="shared" si="14"/>
        <v>#N/A</v>
      </c>
      <c r="AA92" s="54"/>
      <c r="AB92" s="53"/>
      <c r="AC92" s="53"/>
      <c r="AD92" s="218"/>
      <c r="AE92" s="110"/>
      <c r="AF92" s="110"/>
      <c r="AG92" s="110"/>
      <c r="AH92" s="110"/>
      <c r="AI92" s="247"/>
      <c r="AJ92" s="248"/>
    </row>
    <row r="93" spans="1:36" s="147" customFormat="1" ht="12.75" customHeight="1" x14ac:dyDescent="0.2">
      <c r="A93" s="182"/>
      <c r="B93" s="503"/>
      <c r="C93" s="503"/>
      <c r="D93" s="503"/>
      <c r="E93" s="503"/>
      <c r="F93" s="503"/>
      <c r="G93" s="503"/>
      <c r="H93" s="503"/>
      <c r="I93" s="161"/>
      <c r="J93" s="161"/>
      <c r="K93" s="258"/>
      <c r="L93" s="258"/>
      <c r="M93" s="258"/>
      <c r="N93" s="258"/>
      <c r="O93" s="258"/>
      <c r="P93" s="258"/>
      <c r="Q93" s="259"/>
      <c r="R93" s="247"/>
      <c r="S93" s="247"/>
      <c r="T93" s="258"/>
      <c r="U93" s="183"/>
      <c r="V93" s="199"/>
      <c r="W93" s="216"/>
      <c r="X93" s="495" t="str">
        <f t="shared" si="12"/>
        <v>Torbay</v>
      </c>
      <c r="Y93" s="496" t="e">
        <f t="shared" si="13"/>
        <v>#N/A</v>
      </c>
      <c r="Z93" s="496" t="e">
        <f t="shared" si="14"/>
        <v>#N/A</v>
      </c>
      <c r="AA93" s="54"/>
      <c r="AB93" s="53"/>
      <c r="AC93" s="53"/>
      <c r="AD93" s="218"/>
      <c r="AE93" s="247"/>
      <c r="AF93" s="110"/>
      <c r="AG93" s="110"/>
      <c r="AH93" s="110"/>
      <c r="AI93" s="247"/>
      <c r="AJ93" s="248"/>
    </row>
    <row r="94" spans="1:36" s="147" customFormat="1" ht="12.75" customHeight="1" x14ac:dyDescent="0.2">
      <c r="A94" s="182"/>
      <c r="B94" s="503"/>
      <c r="C94" s="503"/>
      <c r="D94" s="503"/>
      <c r="E94" s="503"/>
      <c r="F94" s="503"/>
      <c r="G94" s="503"/>
      <c r="H94" s="503"/>
      <c r="I94" s="161"/>
      <c r="J94" s="161"/>
      <c r="K94" s="258"/>
      <c r="L94" s="258"/>
      <c r="M94" s="258"/>
      <c r="N94" s="258"/>
      <c r="O94" s="258"/>
      <c r="P94" s="258"/>
      <c r="Q94" s="259"/>
      <c r="R94" s="247"/>
      <c r="S94" s="247"/>
      <c r="T94" s="258"/>
      <c r="U94" s="183"/>
      <c r="V94" s="199"/>
      <c r="W94" s="216"/>
      <c r="X94" s="495" t="str">
        <f t="shared" si="12"/>
        <v>West Berkshire</v>
      </c>
      <c r="Y94" s="496" t="e">
        <f t="shared" si="13"/>
        <v>#N/A</v>
      </c>
      <c r="Z94" s="496" t="e">
        <f t="shared" si="14"/>
        <v>#N/A</v>
      </c>
      <c r="AA94" s="54"/>
      <c r="AB94" s="53"/>
      <c r="AC94" s="53"/>
      <c r="AD94" s="218"/>
      <c r="AE94" s="247"/>
      <c r="AF94" s="110"/>
      <c r="AG94" s="110"/>
      <c r="AH94" s="110"/>
      <c r="AI94" s="247"/>
      <c r="AJ94" s="248"/>
    </row>
    <row r="95" spans="1:36" s="147" customFormat="1" ht="12.75" customHeight="1" x14ac:dyDescent="0.2">
      <c r="A95" s="182"/>
      <c r="B95" s="503"/>
      <c r="C95" s="503"/>
      <c r="D95" s="503"/>
      <c r="E95" s="503"/>
      <c r="F95" s="503"/>
      <c r="G95" s="503"/>
      <c r="H95" s="503"/>
      <c r="I95" s="161"/>
      <c r="J95" s="161"/>
      <c r="K95" s="258"/>
      <c r="L95" s="258"/>
      <c r="M95" s="258"/>
      <c r="N95" s="258"/>
      <c r="O95" s="258"/>
      <c r="P95" s="258"/>
      <c r="Q95" s="259"/>
      <c r="R95" s="247"/>
      <c r="S95" s="247"/>
      <c r="T95" s="258"/>
      <c r="U95" s="183"/>
      <c r="V95" s="199"/>
      <c r="W95" s="216"/>
      <c r="X95" s="495" t="str">
        <f t="shared" si="12"/>
        <v>West Sussex</v>
      </c>
      <c r="Y95" s="496" t="e">
        <f t="shared" si="13"/>
        <v>#N/A</v>
      </c>
      <c r="Z95" s="496" t="e">
        <f t="shared" si="14"/>
        <v>#N/A</v>
      </c>
      <c r="AA95" s="54"/>
      <c r="AB95" s="53"/>
      <c r="AC95" s="53"/>
      <c r="AD95" s="218"/>
      <c r="AE95" s="247"/>
      <c r="AF95" s="247"/>
      <c r="AG95" s="247"/>
      <c r="AH95" s="110"/>
      <c r="AI95" s="247"/>
      <c r="AJ95" s="248"/>
    </row>
    <row r="96" spans="1:36" s="147" customFormat="1" ht="12.75" customHeight="1" x14ac:dyDescent="0.2">
      <c r="A96" s="182"/>
      <c r="B96" s="503"/>
      <c r="C96" s="503"/>
      <c r="D96" s="503"/>
      <c r="E96" s="503"/>
      <c r="F96" s="503"/>
      <c r="G96" s="503"/>
      <c r="H96" s="503"/>
      <c r="I96" s="161"/>
      <c r="J96" s="161"/>
      <c r="K96" s="258"/>
      <c r="L96" s="258"/>
      <c r="M96" s="258"/>
      <c r="N96" s="258"/>
      <c r="O96" s="258"/>
      <c r="P96" s="258"/>
      <c r="Q96" s="259"/>
      <c r="R96" s="247"/>
      <c r="S96" s="247"/>
      <c r="T96" s="258"/>
      <c r="U96" s="183"/>
      <c r="V96" s="199"/>
      <c r="W96" s="216"/>
      <c r="X96" s="495" t="str">
        <f t="shared" si="12"/>
        <v>Windsor &amp; Maidenhead</v>
      </c>
      <c r="Y96" s="496" t="e">
        <f t="shared" si="13"/>
        <v>#N/A</v>
      </c>
      <c r="Z96" s="496" t="e">
        <f t="shared" si="14"/>
        <v>#N/A</v>
      </c>
      <c r="AA96" s="54"/>
      <c r="AB96" s="53"/>
      <c r="AC96" s="53"/>
      <c r="AD96" s="218"/>
      <c r="AE96" s="247"/>
      <c r="AF96" s="247"/>
      <c r="AG96" s="247"/>
      <c r="AH96" s="110"/>
      <c r="AI96" s="247"/>
      <c r="AJ96" s="248"/>
    </row>
    <row r="97" spans="1:45" s="147" customFormat="1" ht="12.75" customHeight="1" x14ac:dyDescent="0.2">
      <c r="A97" s="182"/>
      <c r="B97" s="503"/>
      <c r="C97" s="503"/>
      <c r="D97" s="503"/>
      <c r="E97" s="503"/>
      <c r="F97" s="503"/>
      <c r="G97" s="503"/>
      <c r="H97" s="503"/>
      <c r="I97" s="161"/>
      <c r="J97" s="161"/>
      <c r="K97" s="260"/>
      <c r="L97" s="260"/>
      <c r="M97" s="260"/>
      <c r="N97" s="260"/>
      <c r="O97" s="260"/>
      <c r="P97" s="260"/>
      <c r="Q97" s="261"/>
      <c r="R97" s="247"/>
      <c r="S97" s="247"/>
      <c r="T97" s="262"/>
      <c r="U97" s="183"/>
      <c r="V97" s="199"/>
      <c r="W97" s="216"/>
      <c r="X97" s="495" t="str">
        <f t="shared" si="12"/>
        <v>Wokingham</v>
      </c>
      <c r="Y97" s="496" t="e">
        <f t="shared" si="13"/>
        <v>#N/A</v>
      </c>
      <c r="Z97" s="496" t="e">
        <f t="shared" si="14"/>
        <v>#N/A</v>
      </c>
      <c r="AA97" s="54"/>
      <c r="AB97" s="53"/>
      <c r="AC97" s="53"/>
      <c r="AD97" s="218"/>
      <c r="AE97" s="247"/>
      <c r="AF97" s="247"/>
      <c r="AG97" s="247"/>
      <c r="AH97" s="110"/>
      <c r="AI97" s="247"/>
      <c r="AJ97" s="248"/>
    </row>
    <row r="98" spans="1:45" s="147" customFormat="1" ht="12.75" customHeight="1" x14ac:dyDescent="0.2">
      <c r="A98" s="182"/>
      <c r="B98" s="503"/>
      <c r="C98" s="503"/>
      <c r="D98" s="503"/>
      <c r="E98" s="503"/>
      <c r="F98" s="503"/>
      <c r="G98" s="503"/>
      <c r="H98" s="503"/>
      <c r="I98" s="161"/>
      <c r="J98" s="161"/>
      <c r="K98" s="260"/>
      <c r="L98" s="260"/>
      <c r="M98" s="260"/>
      <c r="N98" s="260"/>
      <c r="O98" s="260"/>
      <c r="P98" s="260"/>
      <c r="Q98" s="261"/>
      <c r="R98" s="247"/>
      <c r="S98" s="247"/>
      <c r="T98" s="262"/>
      <c r="U98" s="183"/>
      <c r="V98" s="199"/>
      <c r="W98" s="216"/>
      <c r="X98" s="495" t="str">
        <f>B31</f>
        <v>South East</v>
      </c>
      <c r="Y98" s="496" t="e">
        <f t="shared" si="13"/>
        <v>#N/A</v>
      </c>
      <c r="Z98" s="496" t="e">
        <f t="shared" si="14"/>
        <v>#N/A</v>
      </c>
      <c r="AA98" s="54"/>
      <c r="AB98" s="53"/>
      <c r="AC98" s="53"/>
      <c r="AD98" s="218"/>
      <c r="AE98" s="247"/>
      <c r="AF98" s="247"/>
      <c r="AG98" s="247"/>
      <c r="AH98" s="110"/>
      <c r="AI98" s="247"/>
      <c r="AJ98" s="248"/>
    </row>
    <row r="99" spans="1:45" s="147" customFormat="1" ht="11.25" customHeight="1" x14ac:dyDescent="0.2">
      <c r="A99" s="397"/>
      <c r="B99" s="503"/>
      <c r="C99" s="503"/>
      <c r="D99" s="503"/>
      <c r="E99" s="503"/>
      <c r="F99" s="503"/>
      <c r="G99" s="503"/>
      <c r="H99" s="503"/>
      <c r="I99" s="161"/>
      <c r="J99" s="161"/>
      <c r="K99" s="260"/>
      <c r="L99" s="260"/>
      <c r="M99" s="260"/>
      <c r="N99" s="260"/>
      <c r="O99" s="260"/>
      <c r="P99" s="260"/>
      <c r="Q99" s="261"/>
      <c r="R99" s="247"/>
      <c r="S99" s="247"/>
      <c r="T99" s="262"/>
      <c r="U99" s="183"/>
      <c r="V99" s="199"/>
      <c r="W99" s="216"/>
      <c r="X99" s="495" t="str">
        <f>B32</f>
        <v>England</v>
      </c>
      <c r="Y99" s="496" t="e">
        <f t="shared" si="13"/>
        <v>#N/A</v>
      </c>
      <c r="Z99" s="496" t="e">
        <f t="shared" si="14"/>
        <v>#N/A</v>
      </c>
      <c r="AA99" s="54"/>
      <c r="AB99" s="53"/>
      <c r="AC99" s="53"/>
      <c r="AD99" s="218"/>
      <c r="AE99" s="247"/>
      <c r="AF99" s="247"/>
      <c r="AG99" s="247"/>
      <c r="AH99" s="110"/>
      <c r="AI99" s="247"/>
      <c r="AJ99" s="248"/>
    </row>
    <row r="100" spans="1:45" s="133" customFormat="1" ht="42" customHeight="1" x14ac:dyDescent="0.2">
      <c r="A100" s="301"/>
      <c r="B100" s="503"/>
      <c r="C100" s="503"/>
      <c r="D100" s="503"/>
      <c r="E100" s="503"/>
      <c r="F100" s="503"/>
      <c r="G100" s="503"/>
      <c r="H100" s="503"/>
      <c r="I100" s="510"/>
      <c r="J100" s="264"/>
      <c r="K100" s="264"/>
      <c r="L100" s="264"/>
      <c r="M100" s="264"/>
      <c r="N100" s="264"/>
      <c r="O100" s="264"/>
      <c r="P100" s="264"/>
      <c r="Q100" s="195"/>
      <c r="R100" s="264"/>
      <c r="S100" s="264"/>
      <c r="T100" s="264"/>
      <c r="U100" s="178"/>
      <c r="V100" s="197"/>
      <c r="W100" s="213"/>
      <c r="X100" s="109"/>
      <c r="Y100" s="109"/>
      <c r="Z100" s="109"/>
      <c r="AA100" s="109"/>
      <c r="AB100" s="109"/>
      <c r="AC100" s="53"/>
      <c r="AD100" s="218"/>
      <c r="AE100" s="90"/>
      <c r="AF100" s="90"/>
      <c r="AG100" s="90"/>
      <c r="AH100" s="109"/>
      <c r="AI100" s="90"/>
      <c r="AJ100" s="249"/>
    </row>
    <row r="101" spans="1:45" s="133" customFormat="1" ht="42" customHeight="1" x14ac:dyDescent="0.2">
      <c r="A101" s="301"/>
      <c r="B101" s="503"/>
      <c r="C101" s="503"/>
      <c r="D101" s="503"/>
      <c r="E101" s="503"/>
      <c r="F101" s="503"/>
      <c r="G101" s="503"/>
      <c r="H101" s="503"/>
      <c r="I101" s="510"/>
      <c r="J101" s="264"/>
      <c r="K101" s="264"/>
      <c r="L101" s="264"/>
      <c r="M101" s="264"/>
      <c r="N101" s="264"/>
      <c r="O101" s="264"/>
      <c r="P101" s="264"/>
      <c r="Q101" s="195"/>
      <c r="R101" s="264"/>
      <c r="S101" s="264"/>
      <c r="T101" s="264"/>
      <c r="U101" s="178"/>
      <c r="V101" s="197"/>
      <c r="W101" s="213"/>
      <c r="X101" s="109"/>
      <c r="Y101" s="110"/>
      <c r="Z101" s="109"/>
      <c r="AA101" s="109"/>
      <c r="AB101" s="109"/>
      <c r="AC101" s="109"/>
      <c r="AD101" s="218"/>
      <c r="AE101" s="90"/>
      <c r="AF101" s="90"/>
      <c r="AG101" s="90"/>
      <c r="AH101" s="109"/>
      <c r="AI101" s="90"/>
      <c r="AJ101" s="249"/>
    </row>
    <row r="102" spans="1:45" s="133" customFormat="1" ht="33" customHeight="1" x14ac:dyDescent="0.2">
      <c r="A102" s="301"/>
      <c r="B102" s="510"/>
      <c r="C102" s="510"/>
      <c r="D102" s="510"/>
      <c r="E102" s="510"/>
      <c r="F102" s="510"/>
      <c r="G102" s="510"/>
      <c r="H102" s="510"/>
      <c r="I102" s="510"/>
      <c r="J102" s="264"/>
      <c r="K102" s="264"/>
      <c r="L102" s="264"/>
      <c r="M102" s="264"/>
      <c r="N102" s="264"/>
      <c r="O102" s="264"/>
      <c r="P102" s="264"/>
      <c r="Q102" s="195"/>
      <c r="R102" s="264"/>
      <c r="S102" s="264"/>
      <c r="T102" s="264"/>
      <c r="U102" s="178"/>
      <c r="V102" s="197"/>
      <c r="W102" s="213"/>
      <c r="X102" s="109"/>
      <c r="Y102" s="110"/>
      <c r="Z102" s="109"/>
      <c r="AA102" s="109"/>
      <c r="AB102" s="109"/>
      <c r="AD102" s="218"/>
      <c r="AE102" s="90"/>
      <c r="AF102" s="90"/>
      <c r="AG102" s="90"/>
      <c r="AH102" s="109"/>
      <c r="AI102" s="90"/>
      <c r="AJ102" s="249"/>
    </row>
    <row r="103" spans="1:45" s="133" customFormat="1" ht="7.5" customHeight="1" x14ac:dyDescent="0.2">
      <c r="A103" s="179"/>
      <c r="B103" s="46"/>
      <c r="C103" s="46"/>
      <c r="D103" s="45"/>
      <c r="E103" s="45"/>
      <c r="F103" s="45"/>
      <c r="G103" s="45"/>
      <c r="H103" s="45"/>
      <c r="I103" s="45"/>
      <c r="J103" s="40"/>
      <c r="K103" s="47"/>
      <c r="L103" s="47"/>
      <c r="M103" s="47"/>
      <c r="N103" s="47"/>
      <c r="O103" s="47"/>
      <c r="P103" s="47"/>
      <c r="Q103" s="47"/>
      <c r="R103" s="47"/>
      <c r="S103" s="47"/>
      <c r="T103" s="48"/>
      <c r="U103" s="178"/>
      <c r="V103" s="197"/>
      <c r="W103" s="213"/>
      <c r="X103" s="109"/>
      <c r="Y103" s="110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90"/>
      <c r="AJ103" s="245"/>
      <c r="AK103" s="125"/>
      <c r="AL103" s="125"/>
      <c r="AM103" s="125"/>
      <c r="AN103" s="125"/>
      <c r="AO103" s="125"/>
      <c r="AP103" s="125"/>
      <c r="AQ103" s="125"/>
    </row>
    <row r="104" spans="1:45" s="133" customFormat="1" ht="15" customHeight="1" x14ac:dyDescent="0.2">
      <c r="A104" s="720"/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4"/>
      <c r="S104" s="754"/>
      <c r="T104" s="754"/>
      <c r="U104" s="755"/>
      <c r="V104" s="197"/>
      <c r="W104" s="213"/>
      <c r="X104" s="106"/>
      <c r="Y104" s="106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249"/>
      <c r="AS104" s="125"/>
    </row>
    <row r="105" spans="1:45" s="133" customFormat="1" ht="11.25" customHeight="1" x14ac:dyDescent="0.2">
      <c r="A105" s="756"/>
      <c r="B105" s="757"/>
      <c r="C105" s="757"/>
      <c r="D105" s="757"/>
      <c r="E105" s="757"/>
      <c r="F105" s="757"/>
      <c r="G105" s="757"/>
      <c r="H105" s="757"/>
      <c r="I105" s="758"/>
      <c r="J105" s="757"/>
      <c r="K105" s="757"/>
      <c r="L105" s="757"/>
      <c r="M105" s="757"/>
      <c r="N105" s="757"/>
      <c r="O105" s="757"/>
      <c r="P105" s="757"/>
      <c r="Q105" s="757"/>
      <c r="R105" s="757"/>
      <c r="S105" s="758"/>
      <c r="T105" s="757"/>
      <c r="U105" s="759"/>
      <c r="V105" s="197"/>
      <c r="W105" s="213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90"/>
      <c r="AJ105" s="248"/>
      <c r="AK105" s="147"/>
      <c r="AS105" s="125"/>
    </row>
    <row r="106" spans="1:45" ht="11.25" customHeight="1" x14ac:dyDescent="0.2">
      <c r="A106" s="202"/>
      <c r="B106" s="174"/>
      <c r="C106" s="174"/>
      <c r="D106" s="174"/>
      <c r="E106" s="174"/>
      <c r="F106" s="174"/>
      <c r="G106" s="174"/>
      <c r="H106" s="174"/>
      <c r="I106" s="174"/>
      <c r="J106" s="175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97"/>
      <c r="W106" s="213"/>
      <c r="X106" s="109"/>
      <c r="Y106" s="109"/>
      <c r="Z106" s="109"/>
      <c r="AA106" s="109"/>
      <c r="AB106" s="109"/>
      <c r="AC106" s="109"/>
      <c r="AD106" s="109"/>
      <c r="AE106" s="239"/>
      <c r="AF106" s="109"/>
      <c r="AG106" s="109"/>
      <c r="AH106" s="90"/>
      <c r="AI106" s="90"/>
      <c r="AJ106" s="245"/>
      <c r="AL106" s="133"/>
      <c r="AM106" s="133"/>
      <c r="AN106" s="133"/>
      <c r="AO106" s="133"/>
      <c r="AP106" s="133"/>
      <c r="AQ106" s="133"/>
    </row>
    <row r="107" spans="1:45" ht="11.25" customHeight="1" x14ac:dyDescent="0.2">
      <c r="A107" s="203"/>
      <c r="B107" s="35"/>
      <c r="C107" s="35"/>
      <c r="D107" s="35"/>
      <c r="E107" s="35"/>
      <c r="F107" s="35"/>
      <c r="G107" s="35"/>
      <c r="H107" s="35"/>
      <c r="I107" s="35"/>
      <c r="J107" s="40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197"/>
      <c r="W107" s="213"/>
      <c r="X107" s="109"/>
      <c r="Y107" s="109"/>
      <c r="Z107" s="109"/>
      <c r="AA107" s="109"/>
      <c r="AB107" s="109"/>
      <c r="AC107" s="109"/>
      <c r="AD107" s="109"/>
      <c r="AE107" s="239"/>
      <c r="AF107" s="109"/>
      <c r="AG107" s="109"/>
      <c r="AH107" s="90"/>
      <c r="AI107" s="90"/>
      <c r="AJ107" s="245"/>
      <c r="AL107" s="133"/>
      <c r="AM107" s="133"/>
      <c r="AN107" s="133"/>
      <c r="AO107" s="133"/>
      <c r="AP107" s="133"/>
      <c r="AQ107" s="133"/>
    </row>
    <row r="108" spans="1:45" ht="11.25" customHeight="1" x14ac:dyDescent="0.2">
      <c r="A108" s="203"/>
      <c r="B108" s="702" t="s">
        <v>81</v>
      </c>
      <c r="C108" s="501"/>
      <c r="D108" s="42"/>
      <c r="E108" s="42"/>
      <c r="F108" s="35"/>
      <c r="G108" s="35"/>
      <c r="H108" s="35"/>
      <c r="I108" s="35"/>
      <c r="J108" s="40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197"/>
      <c r="W108" s="213"/>
      <c r="X108" s="109"/>
      <c r="Y108" s="109"/>
      <c r="Z108" s="109"/>
      <c r="AA108" s="109"/>
      <c r="AB108" s="109"/>
      <c r="AC108" s="109"/>
      <c r="AD108" s="109"/>
      <c r="AE108" s="239"/>
      <c r="AF108" s="109"/>
      <c r="AG108" s="109"/>
      <c r="AH108" s="90"/>
      <c r="AI108" s="90"/>
      <c r="AJ108" s="245"/>
      <c r="AL108" s="133"/>
      <c r="AM108" s="133"/>
      <c r="AN108" s="133"/>
      <c r="AO108" s="133"/>
      <c r="AP108" s="133"/>
      <c r="AQ108" s="133"/>
    </row>
    <row r="109" spans="1:45" ht="11.25" customHeight="1" x14ac:dyDescent="0.2">
      <c r="A109" s="203"/>
      <c r="B109" s="703"/>
      <c r="C109" s="500"/>
      <c r="D109" s="35"/>
      <c r="E109" s="35"/>
      <c r="F109" s="35"/>
      <c r="G109" s="35"/>
      <c r="H109" s="35"/>
      <c r="I109" s="35"/>
      <c r="J109" s="40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197"/>
      <c r="W109" s="213"/>
      <c r="X109" s="109"/>
      <c r="Y109" s="109"/>
      <c r="Z109" s="109"/>
      <c r="AA109" s="109"/>
      <c r="AB109" s="109"/>
      <c r="AC109" s="109"/>
      <c r="AD109" s="109"/>
      <c r="AE109" s="239"/>
      <c r="AF109" s="109"/>
      <c r="AG109" s="109"/>
      <c r="AH109" s="90"/>
      <c r="AI109" s="90"/>
      <c r="AJ109" s="245"/>
    </row>
    <row r="110" spans="1:45" ht="11.25" customHeight="1" x14ac:dyDescent="0.2">
      <c r="A110" s="203"/>
      <c r="B110" s="704" t="s">
        <v>80</v>
      </c>
      <c r="C110" s="704"/>
      <c r="D110" s="705"/>
      <c r="E110" s="705"/>
      <c r="F110" s="705"/>
      <c r="G110" s="35"/>
      <c r="H110" s="35"/>
      <c r="I110" s="35"/>
      <c r="J110" s="40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197"/>
      <c r="W110" s="213"/>
      <c r="X110" s="109"/>
      <c r="Y110" s="109"/>
      <c r="Z110" s="109"/>
      <c r="AA110" s="109"/>
      <c r="AB110" s="109"/>
      <c r="AC110" s="109"/>
      <c r="AD110" s="109"/>
      <c r="AE110" s="239"/>
      <c r="AF110" s="109"/>
      <c r="AG110" s="109"/>
      <c r="AH110" s="90"/>
      <c r="AI110" s="90"/>
      <c r="AJ110" s="245"/>
    </row>
    <row r="111" spans="1:45" ht="11.25" customHeight="1" x14ac:dyDescent="0.2">
      <c r="A111" s="203"/>
      <c r="B111" s="704"/>
      <c r="C111" s="704"/>
      <c r="D111" s="705"/>
      <c r="E111" s="705"/>
      <c r="F111" s="705"/>
      <c r="G111" s="35"/>
      <c r="H111" s="35"/>
      <c r="I111" s="35"/>
      <c r="J111" s="40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197"/>
      <c r="W111" s="213"/>
      <c r="X111" s="109"/>
      <c r="Y111" s="109"/>
      <c r="Z111" s="109"/>
      <c r="AA111" s="109"/>
      <c r="AB111" s="109"/>
      <c r="AC111" s="109"/>
      <c r="AD111" s="109"/>
      <c r="AE111" s="239"/>
      <c r="AF111" s="109"/>
      <c r="AG111" s="109"/>
      <c r="AH111" s="106"/>
      <c r="AI111" s="106"/>
      <c r="AJ111" s="246"/>
    </row>
    <row r="112" spans="1:45" s="127" customFormat="1" ht="11.25" customHeight="1" x14ac:dyDescent="0.2">
      <c r="A112" s="203"/>
      <c r="B112" s="704" t="s">
        <v>73</v>
      </c>
      <c r="C112" s="704"/>
      <c r="D112" s="705"/>
      <c r="E112" s="705"/>
      <c r="F112" s="705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200"/>
      <c r="W112" s="240"/>
      <c r="X112" s="109"/>
      <c r="Y112" s="109"/>
      <c r="Z112" s="109"/>
      <c r="AA112" s="109"/>
      <c r="AB112" s="109"/>
      <c r="AC112" s="109"/>
      <c r="AD112" s="109"/>
      <c r="AE112" s="239"/>
      <c r="AF112" s="109"/>
      <c r="AG112" s="109"/>
      <c r="AH112" s="90"/>
      <c r="AI112" s="90"/>
      <c r="AJ112" s="245"/>
    </row>
    <row r="113" spans="1:36" ht="11.25" customHeight="1" x14ac:dyDescent="0.2">
      <c r="A113" s="203"/>
      <c r="B113" s="704"/>
      <c r="C113" s="704"/>
      <c r="D113" s="705"/>
      <c r="E113" s="705"/>
      <c r="F113" s="705"/>
      <c r="G113" s="35"/>
      <c r="H113" s="35"/>
      <c r="I113" s="35"/>
      <c r="J113" s="40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197"/>
      <c r="W113" s="213"/>
      <c r="X113" s="109"/>
      <c r="Y113" s="109"/>
      <c r="Z113" s="109"/>
      <c r="AA113" s="109"/>
      <c r="AB113" s="109"/>
      <c r="AC113" s="109"/>
      <c r="AD113" s="109"/>
      <c r="AE113" s="239"/>
      <c r="AF113" s="109"/>
      <c r="AG113" s="109"/>
      <c r="AH113" s="90"/>
      <c r="AI113" s="90"/>
      <c r="AJ113" s="245"/>
    </row>
    <row r="114" spans="1:36" ht="11.25" customHeight="1" x14ac:dyDescent="0.2">
      <c r="A114" s="203"/>
      <c r="B114" s="704" t="s">
        <v>23</v>
      </c>
      <c r="C114" s="704"/>
      <c r="D114" s="705"/>
      <c r="E114" s="705"/>
      <c r="F114" s="705"/>
      <c r="G114" s="35"/>
      <c r="H114" s="35"/>
      <c r="I114" s="35"/>
      <c r="J114" s="40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197"/>
      <c r="W114" s="213"/>
      <c r="X114" s="109"/>
      <c r="Y114" s="109"/>
      <c r="Z114" s="109"/>
      <c r="AA114" s="109"/>
      <c r="AB114" s="109"/>
      <c r="AC114" s="109"/>
      <c r="AD114" s="109"/>
      <c r="AE114" s="239"/>
      <c r="AF114" s="109"/>
      <c r="AG114" s="109"/>
      <c r="AH114" s="90"/>
      <c r="AI114" s="90"/>
      <c r="AJ114" s="245"/>
    </row>
    <row r="115" spans="1:36" ht="11.25" customHeight="1" x14ac:dyDescent="0.2">
      <c r="A115" s="203"/>
      <c r="B115" s="704"/>
      <c r="C115" s="704"/>
      <c r="D115" s="705"/>
      <c r="E115" s="705"/>
      <c r="F115" s="705"/>
      <c r="G115" s="35"/>
      <c r="H115" s="35"/>
      <c r="I115" s="35"/>
      <c r="J115" s="40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197"/>
      <c r="W115" s="213"/>
      <c r="X115" s="109"/>
      <c r="Y115" s="109"/>
      <c r="Z115" s="109"/>
      <c r="AA115" s="109"/>
      <c r="AB115" s="109"/>
      <c r="AC115" s="109"/>
      <c r="AD115" s="109"/>
      <c r="AE115" s="239"/>
      <c r="AF115" s="109"/>
      <c r="AG115" s="109"/>
      <c r="AH115" s="90"/>
      <c r="AI115" s="90"/>
      <c r="AJ115" s="245"/>
    </row>
    <row r="116" spans="1:36" ht="11.25" customHeight="1" x14ac:dyDescent="0.2">
      <c r="A116" s="203"/>
      <c r="B116" s="704" t="s">
        <v>77</v>
      </c>
      <c r="C116" s="704"/>
      <c r="D116" s="705"/>
      <c r="E116" s="705"/>
      <c r="F116" s="705"/>
      <c r="G116" s="35"/>
      <c r="H116" s="35"/>
      <c r="I116" s="35"/>
      <c r="J116" s="40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197"/>
      <c r="W116" s="213"/>
      <c r="X116" s="109"/>
      <c r="Y116" s="109"/>
      <c r="Z116" s="109"/>
      <c r="AA116" s="109"/>
      <c r="AB116" s="109"/>
      <c r="AC116" s="109"/>
      <c r="AD116" s="109"/>
      <c r="AE116" s="239"/>
      <c r="AF116" s="109"/>
      <c r="AG116" s="109"/>
      <c r="AH116" s="90"/>
      <c r="AI116" s="90"/>
      <c r="AJ116" s="245"/>
    </row>
    <row r="117" spans="1:36" ht="11.25" customHeight="1" x14ac:dyDescent="0.2">
      <c r="A117" s="203"/>
      <c r="B117" s="704"/>
      <c r="C117" s="704"/>
      <c r="D117" s="705"/>
      <c r="E117" s="705"/>
      <c r="F117" s="705"/>
      <c r="G117" s="35"/>
      <c r="H117" s="35"/>
      <c r="I117" s="35"/>
      <c r="J117" s="40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197"/>
      <c r="W117" s="213"/>
      <c r="X117" s="109"/>
      <c r="Y117" s="109"/>
      <c r="Z117" s="109"/>
      <c r="AA117" s="109"/>
      <c r="AB117" s="109"/>
      <c r="AC117" s="109"/>
      <c r="AD117" s="109"/>
      <c r="AE117" s="239"/>
      <c r="AF117" s="109"/>
      <c r="AG117" s="109"/>
      <c r="AH117" s="90"/>
      <c r="AI117" s="90"/>
      <c r="AJ117" s="245"/>
    </row>
    <row r="118" spans="1:36" ht="11.25" customHeight="1" x14ac:dyDescent="0.2">
      <c r="A118" s="203"/>
      <c r="B118" s="704" t="s">
        <v>63</v>
      </c>
      <c r="C118" s="704"/>
      <c r="D118" s="705"/>
      <c r="E118" s="705"/>
      <c r="F118" s="705"/>
      <c r="G118" s="35"/>
      <c r="H118" s="35"/>
      <c r="I118" s="35"/>
      <c r="J118" s="40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197"/>
      <c r="W118" s="213"/>
      <c r="X118" s="109"/>
      <c r="Y118" s="109"/>
      <c r="Z118" s="109"/>
      <c r="AA118" s="109"/>
      <c r="AB118" s="109"/>
      <c r="AC118" s="109"/>
      <c r="AD118" s="109"/>
      <c r="AE118" s="239"/>
      <c r="AF118" s="109"/>
      <c r="AG118" s="109"/>
      <c r="AH118" s="90"/>
      <c r="AI118" s="90"/>
      <c r="AJ118" s="245"/>
    </row>
    <row r="119" spans="1:36" ht="11.25" customHeight="1" x14ac:dyDescent="0.2">
      <c r="A119" s="203"/>
      <c r="B119" s="704"/>
      <c r="C119" s="704"/>
      <c r="D119" s="705"/>
      <c r="E119" s="705"/>
      <c r="F119" s="705"/>
      <c r="G119" s="35"/>
      <c r="H119" s="35"/>
      <c r="I119" s="35"/>
      <c r="J119" s="40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197"/>
      <c r="W119" s="213"/>
      <c r="X119" s="109"/>
      <c r="Y119" s="109"/>
      <c r="Z119" s="109"/>
      <c r="AA119" s="109"/>
      <c r="AB119" s="109"/>
      <c r="AC119" s="109"/>
      <c r="AD119" s="109"/>
      <c r="AE119" s="239"/>
      <c r="AF119" s="109"/>
      <c r="AG119" s="109"/>
      <c r="AH119" s="90"/>
      <c r="AI119" s="90"/>
      <c r="AJ119" s="245"/>
    </row>
    <row r="120" spans="1:36" ht="11.25" customHeight="1" x14ac:dyDescent="0.2">
      <c r="A120" s="203"/>
      <c r="B120" s="704" t="s">
        <v>33</v>
      </c>
      <c r="C120" s="704"/>
      <c r="D120" s="705"/>
      <c r="E120" s="705"/>
      <c r="F120" s="705"/>
      <c r="G120" s="35"/>
      <c r="H120" s="35"/>
      <c r="I120" s="35"/>
      <c r="J120" s="40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197"/>
      <c r="W120" s="213"/>
      <c r="X120" s="109"/>
      <c r="Y120" s="109"/>
      <c r="Z120" s="109"/>
      <c r="AA120" s="109"/>
      <c r="AB120" s="109"/>
      <c r="AC120" s="109"/>
      <c r="AD120" s="109"/>
      <c r="AE120" s="239"/>
      <c r="AF120" s="109"/>
      <c r="AG120" s="109"/>
      <c r="AH120" s="90"/>
      <c r="AI120" s="90"/>
      <c r="AJ120" s="245"/>
    </row>
    <row r="121" spans="1:36" ht="11.25" customHeight="1" x14ac:dyDescent="0.2">
      <c r="A121" s="203"/>
      <c r="B121" s="704"/>
      <c r="C121" s="704"/>
      <c r="D121" s="705"/>
      <c r="E121" s="705"/>
      <c r="F121" s="705"/>
      <c r="G121" s="35"/>
      <c r="H121" s="35"/>
      <c r="I121" s="35"/>
      <c r="J121" s="40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197"/>
      <c r="W121" s="213"/>
      <c r="X121" s="109"/>
      <c r="Y121" s="109"/>
      <c r="Z121" s="109"/>
      <c r="AA121" s="109"/>
      <c r="AB121" s="109"/>
      <c r="AC121" s="109"/>
      <c r="AD121" s="109"/>
      <c r="AE121" s="239"/>
      <c r="AF121" s="109"/>
      <c r="AG121" s="109"/>
      <c r="AH121" s="90"/>
      <c r="AI121" s="90"/>
      <c r="AJ121" s="245"/>
    </row>
    <row r="122" spans="1:36" ht="11.25" customHeight="1" x14ac:dyDescent="0.2">
      <c r="A122" s="203"/>
      <c r="B122" s="704" t="s">
        <v>28</v>
      </c>
      <c r="C122" s="704"/>
      <c r="D122" s="705"/>
      <c r="E122" s="705"/>
      <c r="F122" s="705"/>
      <c r="G122" s="35"/>
      <c r="H122" s="35"/>
      <c r="I122" s="35"/>
      <c r="J122" s="40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197"/>
      <c r="W122" s="213"/>
      <c r="X122" s="109"/>
      <c r="Y122" s="109"/>
      <c r="Z122" s="109"/>
      <c r="AA122" s="109"/>
      <c r="AB122" s="109"/>
      <c r="AC122" s="109"/>
      <c r="AD122" s="109"/>
      <c r="AE122" s="239"/>
      <c r="AF122" s="109"/>
      <c r="AG122" s="109"/>
      <c r="AH122" s="90"/>
      <c r="AI122" s="90"/>
      <c r="AJ122" s="245"/>
    </row>
    <row r="123" spans="1:36" ht="11.25" customHeight="1" x14ac:dyDescent="0.2">
      <c r="A123" s="203"/>
      <c r="B123" s="704"/>
      <c r="C123" s="704"/>
      <c r="D123" s="705"/>
      <c r="E123" s="705"/>
      <c r="F123" s="705"/>
      <c r="G123" s="35"/>
      <c r="H123" s="35"/>
      <c r="I123" s="35"/>
      <c r="J123" s="40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197"/>
      <c r="W123" s="213"/>
      <c r="X123" s="109"/>
      <c r="Y123" s="109"/>
      <c r="Z123" s="109"/>
      <c r="AA123" s="109"/>
      <c r="AB123" s="109"/>
      <c r="AC123" s="109"/>
      <c r="AD123" s="109"/>
      <c r="AE123" s="239"/>
      <c r="AF123" s="109"/>
      <c r="AG123" s="109"/>
      <c r="AH123" s="90"/>
      <c r="AI123" s="90"/>
      <c r="AJ123" s="245"/>
    </row>
    <row r="124" spans="1:36" ht="11.25" customHeight="1" x14ac:dyDescent="0.2">
      <c r="A124" s="203"/>
      <c r="B124" s="704" t="s">
        <v>37</v>
      </c>
      <c r="C124" s="704"/>
      <c r="D124" s="705"/>
      <c r="E124" s="705"/>
      <c r="F124" s="705"/>
      <c r="G124" s="35"/>
      <c r="H124" s="35"/>
      <c r="I124" s="35"/>
      <c r="J124" s="40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197"/>
      <c r="W124" s="213"/>
      <c r="X124" s="109"/>
      <c r="Y124" s="109"/>
      <c r="Z124" s="109"/>
      <c r="AA124" s="109"/>
      <c r="AB124" s="109"/>
      <c r="AC124" s="109"/>
      <c r="AD124" s="109"/>
      <c r="AE124" s="239"/>
      <c r="AF124" s="109"/>
      <c r="AG124" s="109"/>
      <c r="AH124" s="90"/>
      <c r="AI124" s="90"/>
      <c r="AJ124" s="245"/>
    </row>
    <row r="125" spans="1:36" ht="11.25" customHeight="1" x14ac:dyDescent="0.2">
      <c r="A125" s="203"/>
      <c r="B125" s="704"/>
      <c r="C125" s="704"/>
      <c r="D125" s="705"/>
      <c r="E125" s="705"/>
      <c r="F125" s="705"/>
      <c r="G125" s="35"/>
      <c r="H125" s="35"/>
      <c r="I125" s="35"/>
      <c r="J125" s="40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197"/>
      <c r="W125" s="213"/>
      <c r="X125" s="109"/>
      <c r="Y125" s="109"/>
      <c r="Z125" s="109"/>
      <c r="AA125" s="109"/>
      <c r="AB125" s="109"/>
      <c r="AC125" s="109"/>
      <c r="AD125" s="109"/>
      <c r="AE125" s="239"/>
      <c r="AF125" s="109"/>
      <c r="AG125" s="109"/>
      <c r="AH125" s="90"/>
      <c r="AI125" s="90"/>
      <c r="AJ125" s="245"/>
    </row>
    <row r="126" spans="1:36" ht="11.25" customHeight="1" x14ac:dyDescent="0.2">
      <c r="A126" s="203"/>
      <c r="B126" s="704" t="s">
        <v>24</v>
      </c>
      <c r="C126" s="704"/>
      <c r="D126" s="705"/>
      <c r="E126" s="705"/>
      <c r="F126" s="705"/>
      <c r="G126" s="35"/>
      <c r="H126" s="35"/>
      <c r="I126" s="35"/>
      <c r="J126" s="40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197"/>
      <c r="W126" s="213"/>
      <c r="X126" s="109"/>
      <c r="Y126" s="109"/>
      <c r="Z126" s="109"/>
      <c r="AA126" s="109"/>
      <c r="AB126" s="109"/>
      <c r="AC126" s="109"/>
      <c r="AD126" s="109"/>
      <c r="AE126" s="239"/>
      <c r="AF126" s="109"/>
      <c r="AG126" s="109"/>
      <c r="AH126" s="90"/>
      <c r="AI126" s="90"/>
      <c r="AJ126" s="245"/>
    </row>
    <row r="127" spans="1:36" ht="11.25" customHeight="1" x14ac:dyDescent="0.2">
      <c r="A127" s="203"/>
      <c r="B127" s="704"/>
      <c r="C127" s="704"/>
      <c r="D127" s="705"/>
      <c r="E127" s="705"/>
      <c r="F127" s="705"/>
      <c r="G127" s="35"/>
      <c r="H127" s="35"/>
      <c r="I127" s="35"/>
      <c r="J127" s="40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197"/>
      <c r="W127" s="213"/>
      <c r="X127" s="109"/>
      <c r="Y127" s="109"/>
      <c r="Z127" s="109"/>
      <c r="AA127" s="109"/>
      <c r="AB127" s="109"/>
      <c r="AC127" s="109"/>
      <c r="AD127" s="109"/>
      <c r="AE127" s="239"/>
      <c r="AF127" s="109"/>
      <c r="AG127" s="109"/>
      <c r="AH127" s="90"/>
      <c r="AI127" s="90"/>
      <c r="AJ127" s="245"/>
    </row>
    <row r="128" spans="1:36" ht="11.25" customHeight="1" x14ac:dyDescent="0.2">
      <c r="A128" s="203"/>
      <c r="B128" s="704" t="s">
        <v>25</v>
      </c>
      <c r="C128" s="704"/>
      <c r="D128" s="705"/>
      <c r="E128" s="705"/>
      <c r="F128" s="705"/>
      <c r="G128" s="35"/>
      <c r="H128" s="35"/>
      <c r="I128" s="35"/>
      <c r="J128" s="40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197"/>
      <c r="W128" s="213"/>
      <c r="X128" s="109"/>
      <c r="Y128" s="109"/>
      <c r="Z128" s="109"/>
      <c r="AA128" s="109"/>
      <c r="AB128" s="109"/>
      <c r="AC128" s="109"/>
      <c r="AD128" s="109"/>
      <c r="AE128" s="239"/>
      <c r="AF128" s="109"/>
      <c r="AG128" s="109"/>
      <c r="AH128" s="90"/>
      <c r="AI128" s="90"/>
      <c r="AJ128" s="245"/>
    </row>
    <row r="129" spans="1:45" ht="11.25" customHeight="1" x14ac:dyDescent="0.2">
      <c r="A129" s="203"/>
      <c r="B129" s="705"/>
      <c r="C129" s="705"/>
      <c r="D129" s="705"/>
      <c r="E129" s="705"/>
      <c r="F129" s="705"/>
      <c r="G129" s="35"/>
      <c r="H129" s="35"/>
      <c r="I129" s="35"/>
      <c r="J129" s="40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197"/>
      <c r="W129" s="213"/>
      <c r="X129" s="109"/>
      <c r="Y129" s="109"/>
      <c r="Z129" s="109"/>
      <c r="AA129" s="109"/>
      <c r="AB129" s="109"/>
      <c r="AC129" s="109"/>
      <c r="AD129" s="109"/>
      <c r="AE129" s="239"/>
      <c r="AF129" s="109"/>
      <c r="AG129" s="109"/>
      <c r="AH129" s="90"/>
      <c r="AI129" s="90"/>
      <c r="AJ129" s="245"/>
    </row>
    <row r="130" spans="1:45" ht="11.25" customHeight="1" x14ac:dyDescent="0.2">
      <c r="A130" s="203"/>
      <c r="B130" s="704" t="s">
        <v>26</v>
      </c>
      <c r="C130" s="704"/>
      <c r="D130" s="705"/>
      <c r="E130" s="705"/>
      <c r="F130" s="705"/>
      <c r="G130" s="35"/>
      <c r="H130" s="35"/>
      <c r="I130" s="35"/>
      <c r="J130" s="40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197"/>
      <c r="W130" s="213"/>
      <c r="X130" s="109"/>
      <c r="Y130" s="109"/>
      <c r="Z130" s="109"/>
      <c r="AA130" s="109"/>
      <c r="AB130" s="109"/>
      <c r="AC130" s="109"/>
      <c r="AD130" s="109"/>
      <c r="AE130" s="239"/>
      <c r="AF130" s="109"/>
      <c r="AG130" s="109"/>
      <c r="AH130" s="90"/>
      <c r="AI130" s="90"/>
      <c r="AJ130" s="245"/>
    </row>
    <row r="131" spans="1:45" ht="11.25" customHeight="1" x14ac:dyDescent="0.2">
      <c r="A131" s="203"/>
      <c r="B131" s="704"/>
      <c r="C131" s="704"/>
      <c r="D131" s="705"/>
      <c r="E131" s="705"/>
      <c r="F131" s="705"/>
      <c r="G131" s="35"/>
      <c r="H131" s="35"/>
      <c r="I131" s="35"/>
      <c r="J131" s="40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197"/>
      <c r="W131" s="213"/>
      <c r="X131" s="109"/>
      <c r="Y131" s="109"/>
      <c r="Z131" s="109"/>
      <c r="AA131" s="109"/>
      <c r="AB131" s="109"/>
      <c r="AC131" s="109"/>
      <c r="AD131" s="109"/>
      <c r="AE131" s="239"/>
      <c r="AF131" s="109"/>
      <c r="AG131" s="109"/>
      <c r="AH131" s="90"/>
      <c r="AI131" s="90"/>
      <c r="AJ131" s="245"/>
    </row>
    <row r="132" spans="1:45" ht="11.25" customHeight="1" x14ac:dyDescent="0.2">
      <c r="A132" s="203"/>
      <c r="B132" s="704" t="s">
        <v>38</v>
      </c>
      <c r="C132" s="704"/>
      <c r="D132" s="705"/>
      <c r="E132" s="705"/>
      <c r="F132" s="705"/>
      <c r="G132" s="35"/>
      <c r="H132" s="35"/>
      <c r="I132" s="35"/>
      <c r="J132" s="40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197"/>
      <c r="W132" s="213"/>
      <c r="X132" s="109"/>
      <c r="Y132" s="109"/>
      <c r="Z132" s="109"/>
      <c r="AA132" s="109"/>
      <c r="AB132" s="109"/>
      <c r="AC132" s="109"/>
      <c r="AD132" s="109"/>
      <c r="AE132" s="239"/>
      <c r="AF132" s="109"/>
      <c r="AG132" s="109"/>
      <c r="AH132" s="90"/>
      <c r="AI132" s="90"/>
      <c r="AJ132" s="245"/>
    </row>
    <row r="133" spans="1:45" ht="11.25" customHeight="1" x14ac:dyDescent="0.2">
      <c r="A133" s="203"/>
      <c r="B133" s="704"/>
      <c r="C133" s="704"/>
      <c r="D133" s="705"/>
      <c r="E133" s="705"/>
      <c r="F133" s="705"/>
      <c r="G133" s="35"/>
      <c r="H133" s="35"/>
      <c r="I133" s="35"/>
      <c r="J133" s="40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197"/>
      <c r="W133" s="213"/>
      <c r="X133" s="109"/>
      <c r="Y133" s="109"/>
      <c r="Z133" s="109"/>
      <c r="AA133" s="109"/>
      <c r="AB133" s="109"/>
      <c r="AC133" s="109"/>
      <c r="AD133" s="109"/>
      <c r="AE133" s="239"/>
      <c r="AF133" s="109"/>
      <c r="AG133" s="109"/>
      <c r="AH133" s="90"/>
      <c r="AI133" s="90"/>
      <c r="AJ133" s="245"/>
    </row>
    <row r="134" spans="1:45" ht="11.25" customHeight="1" x14ac:dyDescent="0.2">
      <c r="A134" s="203"/>
      <c r="B134" s="704" t="s">
        <v>27</v>
      </c>
      <c r="C134" s="704"/>
      <c r="D134" s="705"/>
      <c r="E134" s="705"/>
      <c r="F134" s="705"/>
      <c r="G134" s="35"/>
      <c r="H134" s="35"/>
      <c r="I134" s="35"/>
      <c r="J134" s="40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197"/>
      <c r="W134" s="213"/>
      <c r="X134" s="109"/>
      <c r="Y134" s="109"/>
      <c r="Z134" s="109"/>
      <c r="AA134" s="109"/>
      <c r="AB134" s="109"/>
      <c r="AC134" s="109"/>
      <c r="AD134" s="109"/>
      <c r="AE134" s="239"/>
      <c r="AF134" s="109"/>
      <c r="AG134" s="109"/>
      <c r="AH134" s="90"/>
      <c r="AI134" s="90"/>
      <c r="AJ134" s="245"/>
    </row>
    <row r="135" spans="1:45" ht="11.25" customHeight="1" x14ac:dyDescent="0.2">
      <c r="A135" s="203"/>
      <c r="B135" s="704"/>
      <c r="C135" s="704"/>
      <c r="D135" s="705"/>
      <c r="E135" s="705"/>
      <c r="F135" s="705"/>
      <c r="G135" s="35"/>
      <c r="H135" s="35"/>
      <c r="I135" s="35"/>
      <c r="J135" s="40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197"/>
      <c r="W135" s="213"/>
      <c r="X135" s="109"/>
      <c r="Y135" s="109"/>
      <c r="Z135" s="109"/>
      <c r="AA135" s="109"/>
      <c r="AB135" s="109"/>
      <c r="AC135" s="109"/>
      <c r="AD135" s="109"/>
      <c r="AE135" s="239"/>
      <c r="AF135" s="109"/>
      <c r="AG135" s="109"/>
      <c r="AH135" s="90"/>
      <c r="AI135" s="90"/>
      <c r="AJ135" s="245"/>
    </row>
    <row r="136" spans="1:45" ht="11.25" customHeight="1" x14ac:dyDescent="0.2">
      <c r="A136" s="203"/>
      <c r="B136" s="704" t="s">
        <v>51</v>
      </c>
      <c r="C136" s="704"/>
      <c r="D136" s="705"/>
      <c r="E136" s="705"/>
      <c r="F136" s="705"/>
      <c r="G136" s="35"/>
      <c r="H136" s="35"/>
      <c r="I136" s="35"/>
      <c r="J136" s="40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197"/>
      <c r="W136" s="213"/>
      <c r="X136" s="109"/>
      <c r="Y136" s="109"/>
      <c r="Z136" s="109"/>
      <c r="AA136" s="109"/>
      <c r="AB136" s="109"/>
      <c r="AC136" s="109"/>
      <c r="AD136" s="109"/>
      <c r="AE136" s="239"/>
      <c r="AF136" s="109"/>
      <c r="AG136" s="109"/>
      <c r="AH136" s="90"/>
      <c r="AI136" s="90"/>
      <c r="AJ136" s="245"/>
    </row>
    <row r="137" spans="1:45" ht="11.25" customHeight="1" x14ac:dyDescent="0.2">
      <c r="A137" s="203"/>
      <c r="B137" s="704"/>
      <c r="C137" s="704"/>
      <c r="D137" s="705"/>
      <c r="E137" s="705"/>
      <c r="F137" s="705"/>
      <c r="G137" s="35"/>
      <c r="H137" s="35"/>
      <c r="I137" s="35"/>
      <c r="J137" s="40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197"/>
      <c r="W137" s="213"/>
      <c r="X137" s="109"/>
      <c r="Y137" s="109"/>
      <c r="Z137" s="109"/>
      <c r="AA137" s="109"/>
      <c r="AB137" s="109"/>
      <c r="AC137" s="109"/>
      <c r="AD137" s="109"/>
      <c r="AE137" s="239"/>
      <c r="AF137" s="109"/>
      <c r="AG137" s="109"/>
      <c r="AH137" s="90"/>
      <c r="AI137" s="90"/>
      <c r="AJ137" s="245"/>
    </row>
    <row r="138" spans="1:45" ht="11.25" customHeight="1" x14ac:dyDescent="0.2">
      <c r="A138" s="203"/>
      <c r="B138" s="704" t="s">
        <v>92</v>
      </c>
      <c r="C138" s="704"/>
      <c r="D138" s="716"/>
      <c r="E138" s="716"/>
      <c r="F138" s="716"/>
      <c r="G138" s="35"/>
      <c r="H138" s="35"/>
      <c r="I138" s="35"/>
      <c r="J138" s="40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197"/>
      <c r="W138" s="213"/>
      <c r="X138" s="252"/>
      <c r="Y138" s="252"/>
      <c r="Z138" s="109"/>
      <c r="AA138" s="109"/>
      <c r="AB138" s="109"/>
      <c r="AC138" s="109"/>
      <c r="AD138" s="109"/>
      <c r="AE138" s="239"/>
      <c r="AF138" s="109"/>
      <c r="AG138" s="109"/>
      <c r="AH138" s="90"/>
      <c r="AI138" s="90"/>
      <c r="AJ138" s="245"/>
    </row>
    <row r="139" spans="1:45" ht="11.25" customHeight="1" x14ac:dyDescent="0.2">
      <c r="A139" s="203"/>
      <c r="B139" s="704"/>
      <c r="C139" s="704"/>
      <c r="D139" s="716"/>
      <c r="E139" s="716"/>
      <c r="F139" s="716"/>
      <c r="G139" s="35"/>
      <c r="H139" s="35"/>
      <c r="I139" s="35"/>
      <c r="J139" s="40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197"/>
      <c r="W139" s="213"/>
      <c r="Z139" s="109"/>
      <c r="AA139" s="109"/>
      <c r="AB139" s="109"/>
      <c r="AC139" s="109"/>
      <c r="AD139" s="109"/>
      <c r="AE139" s="239"/>
      <c r="AF139" s="109"/>
      <c r="AG139" s="109"/>
      <c r="AH139" s="90"/>
      <c r="AI139" s="90"/>
      <c r="AJ139" s="245"/>
    </row>
    <row r="140" spans="1:45" ht="18.75" customHeight="1" x14ac:dyDescent="0.2">
      <c r="A140" s="204"/>
      <c r="B140" s="205"/>
      <c r="C140" s="205"/>
      <c r="D140" s="205"/>
      <c r="E140" s="205"/>
      <c r="F140" s="205"/>
      <c r="G140" s="205"/>
      <c r="H140" s="205"/>
      <c r="I140" s="205"/>
      <c r="J140" s="206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1"/>
      <c r="W140" s="251"/>
      <c r="Z140" s="252"/>
      <c r="AA140" s="252"/>
      <c r="AB140" s="252"/>
      <c r="AC140" s="252"/>
      <c r="AD140" s="252"/>
      <c r="AE140" s="252"/>
      <c r="AF140" s="252"/>
      <c r="AG140" s="252"/>
      <c r="AH140" s="252"/>
      <c r="AI140" s="150"/>
      <c r="AJ140" s="139"/>
    </row>
    <row r="141" spans="1:45" s="132" customFormat="1" ht="11.25" customHeight="1" x14ac:dyDescent="0.2">
      <c r="A141" s="125"/>
      <c r="B141" s="125"/>
      <c r="C141" s="125"/>
      <c r="D141" s="125"/>
      <c r="E141" s="125"/>
      <c r="F141" s="125"/>
      <c r="G141" s="125"/>
      <c r="H141" s="125"/>
      <c r="I141" s="125"/>
      <c r="J141" s="152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25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5"/>
      <c r="AS141" s="125"/>
    </row>
    <row r="267" spans="37:37" ht="11.25" customHeight="1" x14ac:dyDescent="0.2">
      <c r="AK267" s="125" t="b">
        <v>1</v>
      </c>
    </row>
  </sheetData>
  <sheetProtection sheet="1" objects="1" scenarios="1"/>
  <mergeCells count="36">
    <mergeCell ref="B114:F115"/>
    <mergeCell ref="B138:F139"/>
    <mergeCell ref="B116:F117"/>
    <mergeCell ref="B118:F119"/>
    <mergeCell ref="B120:F121"/>
    <mergeCell ref="B122:F123"/>
    <mergeCell ref="B124:F125"/>
    <mergeCell ref="B126:F127"/>
    <mergeCell ref="B128:F129"/>
    <mergeCell ref="B130:F131"/>
    <mergeCell ref="B132:F133"/>
    <mergeCell ref="B134:F135"/>
    <mergeCell ref="B136:F137"/>
    <mergeCell ref="A104:U104"/>
    <mergeCell ref="A105:U105"/>
    <mergeCell ref="B108:B109"/>
    <mergeCell ref="B110:F111"/>
    <mergeCell ref="B112:F113"/>
    <mergeCell ref="AA39:AA40"/>
    <mergeCell ref="AB39:AB40"/>
    <mergeCell ref="A69:U69"/>
    <mergeCell ref="A70:U70"/>
    <mergeCell ref="M63:O63"/>
    <mergeCell ref="Q63:T63"/>
    <mergeCell ref="S64:T64"/>
    <mergeCell ref="Q64:R64"/>
    <mergeCell ref="M64:P64"/>
    <mergeCell ref="R7:T7"/>
    <mergeCell ref="B34:T34"/>
    <mergeCell ref="A36:U36"/>
    <mergeCell ref="A37:U37"/>
    <mergeCell ref="B5:N6"/>
    <mergeCell ref="D7:H7"/>
    <mergeCell ref="I7:I8"/>
    <mergeCell ref="K7:O7"/>
    <mergeCell ref="P7:P8"/>
  </mergeCells>
  <conditionalFormatting sqref="X69:AB69 Z8:AD8">
    <cfRule type="cellIs" dxfId="64" priority="5" stopIfTrue="1" operator="equal">
      <formula>0</formula>
    </cfRule>
  </conditionalFormatting>
  <conditionalFormatting sqref="B9:B30 K9:P30 B50:C65 D9:I30 AF9:AG27">
    <cfRule type="containsErrors" dxfId="63" priority="7">
      <formula>ISERROR(B9)</formula>
    </cfRule>
  </conditionalFormatting>
  <conditionalFormatting sqref="B31:B32">
    <cfRule type="expression" dxfId="62" priority="8" stopIfTrue="1">
      <formula>$B31=$Y$4</formula>
    </cfRule>
  </conditionalFormatting>
  <conditionalFormatting sqref="R9:R30">
    <cfRule type="expression" dxfId="61" priority="4">
      <formula>$B9=$X$5</formula>
    </cfRule>
  </conditionalFormatting>
  <conditionalFormatting sqref="S9:S30">
    <cfRule type="expression" dxfId="60" priority="3">
      <formula>$B9=$X$5</formula>
    </cfRule>
  </conditionalFormatting>
  <conditionalFormatting sqref="T9:T30">
    <cfRule type="expression" dxfId="59" priority="2">
      <formula>$B9=$X$5</formula>
    </cfRule>
  </conditionalFormatting>
  <conditionalFormatting sqref="R9:T32">
    <cfRule type="containsErrors" dxfId="58" priority="1">
      <formula>ISERROR(R9)</formula>
    </cfRule>
  </conditionalFormatting>
  <conditionalFormatting sqref="B9:B30 K9:P30 B50:C65 D9:I30 AF9:AG27 R9:T30">
    <cfRule type="expression" dxfId="57" priority="6">
      <formula>$B9=$Y$4</formula>
    </cfRule>
  </conditionalFormatting>
  <hyperlinks>
    <hyperlink ref="B110:B111" location="Coverage!A1" display="Participating LA's"/>
    <hyperlink ref="B112:B113" location="IDACI!A1" display="IDACI"/>
    <hyperlink ref="B136:B137" location="Adoption!A1" display="Adoption"/>
    <hyperlink ref="B134:B135" location="'Looked After Children'!A1" display="Looked After Children"/>
    <hyperlink ref="B132:B133" location="'Court Applications'!A1" display="Court Applications"/>
    <hyperlink ref="B130:B131" location="'Child Protection Plans'!A1" display="Child Protection Plans"/>
    <hyperlink ref="B128:B129" location="'Initial CP Conferences'!A1" display="Initial Child Protection Conferences"/>
    <hyperlink ref="B126:B127" location="'Section 47 Enquiries'!A1" display="Section 47 Enquiries"/>
    <hyperlink ref="B124:B125" location="'Children in Need'!A1" display="Children in Need"/>
    <hyperlink ref="B122:B123" location="Assessments!A1" display="Assessments"/>
    <hyperlink ref="B120:B121" location="'Re-referrals'!A1" display="Re-referrals"/>
    <hyperlink ref="B118:B119" location="Referral_Source!A1" display="Referral Source"/>
    <hyperlink ref="B116:B117" location="Referrals!A1" display="Referrals"/>
    <hyperlink ref="B114:B115" location="Population!A1" display="Population"/>
    <hyperlink ref="B138:B139" location="Adoption!A1" display="Adoption"/>
    <hyperlink ref="B138:F139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37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Check Box 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38</xdr:row>
                    <xdr:rowOff>66675</xdr:rowOff>
                  </from>
                  <to>
                    <xdr:col>35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Check Box 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39</xdr:row>
                    <xdr:rowOff>152400</xdr:rowOff>
                  </from>
                  <to>
                    <xdr:col>35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6" name="Check Box 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40</xdr:row>
                    <xdr:rowOff>152400</xdr:rowOff>
                  </from>
                  <to>
                    <xdr:col>35</xdr:col>
                    <xdr:colOff>47625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7" name="Check Box 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41</xdr:row>
                    <xdr:rowOff>152400</xdr:rowOff>
                  </from>
                  <to>
                    <xdr:col>35</xdr:col>
                    <xdr:colOff>47625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8" name="Check Box 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42</xdr:row>
                    <xdr:rowOff>152400</xdr:rowOff>
                  </from>
                  <to>
                    <xdr:col>35</xdr:col>
                    <xdr:colOff>47625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9" name="Check Box 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43</xdr:row>
                    <xdr:rowOff>152400</xdr:rowOff>
                  </from>
                  <to>
                    <xdr:col>35</xdr:col>
                    <xdr:colOff>47625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0" name="Check Box 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44</xdr:row>
                    <xdr:rowOff>152400</xdr:rowOff>
                  </from>
                  <to>
                    <xdr:col>35</xdr:col>
                    <xdr:colOff>47625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1" name="Check Box 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45</xdr:row>
                    <xdr:rowOff>152400</xdr:rowOff>
                  </from>
                  <to>
                    <xdr:col>35</xdr:col>
                    <xdr:colOff>47625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2" name="Check Box 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46</xdr:row>
                    <xdr:rowOff>152400</xdr:rowOff>
                  </from>
                  <to>
                    <xdr:col>35</xdr:col>
                    <xdr:colOff>47625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47</xdr:row>
                    <xdr:rowOff>152400</xdr:rowOff>
                  </from>
                  <to>
                    <xdr:col>35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48</xdr:row>
                    <xdr:rowOff>152400</xdr:rowOff>
                  </from>
                  <to>
                    <xdr:col>35</xdr:col>
                    <xdr:colOff>47625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49</xdr:row>
                    <xdr:rowOff>152400</xdr:rowOff>
                  </from>
                  <to>
                    <xdr:col>35</xdr:col>
                    <xdr:colOff>47625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50</xdr:row>
                    <xdr:rowOff>152400</xdr:rowOff>
                  </from>
                  <to>
                    <xdr:col>35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51</xdr:row>
                    <xdr:rowOff>152400</xdr:rowOff>
                  </from>
                  <to>
                    <xdr:col>35</xdr:col>
                    <xdr:colOff>47625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52</xdr:row>
                    <xdr:rowOff>152400</xdr:rowOff>
                  </from>
                  <to>
                    <xdr:col>35</xdr:col>
                    <xdr:colOff>47625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53</xdr:row>
                    <xdr:rowOff>152400</xdr:rowOff>
                  </from>
                  <to>
                    <xdr:col>35</xdr:col>
                    <xdr:colOff>47625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56</xdr:row>
                    <xdr:rowOff>152400</xdr:rowOff>
                  </from>
                  <to>
                    <xdr:col>35</xdr:col>
                    <xdr:colOff>47625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57</xdr:row>
                    <xdr:rowOff>152400</xdr:rowOff>
                  </from>
                  <to>
                    <xdr:col>35</xdr:col>
                    <xdr:colOff>47625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58</xdr:row>
                    <xdr:rowOff>152400</xdr:rowOff>
                  </from>
                  <to>
                    <xdr:col>35</xdr:col>
                    <xdr:colOff>47625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59</xdr:row>
                    <xdr:rowOff>152400</xdr:rowOff>
                  </from>
                  <to>
                    <xdr:col>35</xdr:col>
                    <xdr:colOff>47625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60</xdr:row>
                    <xdr:rowOff>152400</xdr:rowOff>
                  </from>
                  <to>
                    <xdr:col>35</xdr:col>
                    <xdr:colOff>47625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54</xdr:row>
                    <xdr:rowOff>152400</xdr:rowOff>
                  </from>
                  <to>
                    <xdr:col>35</xdr:col>
                    <xdr:colOff>47625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9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55</xdr:row>
                    <xdr:rowOff>152400</xdr:rowOff>
                  </from>
                  <to>
                    <xdr:col>35</xdr:col>
                    <xdr:colOff>47625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80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61</xdr:row>
                    <xdr:rowOff>152400</xdr:rowOff>
                  </from>
                  <to>
                    <xdr:col>35</xdr:col>
                    <xdr:colOff>47625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tabColor indexed="39"/>
  </sheetPr>
  <dimension ref="A1:AW267"/>
  <sheetViews>
    <sheetView showRowColHeaders="0" zoomScaleNormal="100" workbookViewId="0">
      <selection activeCell="D9" sqref="D9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5703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7109375" style="133" hidden="1" customWidth="1"/>
    <col min="25" max="25" width="19.42578125" style="133" hidden="1" customWidth="1"/>
    <col min="26" max="26" width="19.85546875" style="133" hidden="1" customWidth="1"/>
    <col min="27" max="28" width="16.7109375" style="133" hidden="1" customWidth="1"/>
    <col min="29" max="30" width="8.5703125" style="133" hidden="1" customWidth="1"/>
    <col min="31" max="31" width="6.28515625" style="133" hidden="1" customWidth="1"/>
    <col min="32" max="32" width="17" style="133" hidden="1" customWidth="1"/>
    <col min="33" max="33" width="5.7109375" style="133" hidden="1" customWidth="1"/>
    <col min="34" max="34" width="4.85546875" style="133" hidden="1" customWidth="1"/>
    <col min="35" max="35" width="5.7109375" style="125" hidden="1" customWidth="1"/>
    <col min="36" max="36" width="31.5703125" style="125" customWidth="1"/>
    <col min="37" max="37" width="17" style="125" hidden="1" customWidth="1"/>
    <col min="38" max="42" width="13.7109375" style="125" hidden="1" customWidth="1"/>
    <col min="43" max="48" width="9.140625" style="125" hidden="1" customWidth="1"/>
    <col min="49" max="52" width="9.140625" style="125" customWidth="1"/>
    <col min="53" max="16384" width="9.140625" style="125"/>
  </cols>
  <sheetData>
    <row r="1" spans="1:44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3"/>
      <c r="AJ1" s="244"/>
    </row>
    <row r="2" spans="1:44" ht="18.75" customHeight="1" x14ac:dyDescent="0.2">
      <c r="A2" s="179"/>
      <c r="B2" s="189" t="s">
        <v>24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213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90"/>
      <c r="AJ2" s="245"/>
    </row>
    <row r="3" spans="1:44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213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90"/>
      <c r="AJ3" s="245"/>
    </row>
    <row r="4" spans="1:44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213"/>
      <c r="X4" s="215" t="e">
        <f>VLOOKUP(Y4,$X$9:$Y$30,2,FALSE)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90"/>
      <c r="AJ4" s="245"/>
    </row>
    <row r="5" spans="1:44" s="127" customFormat="1" ht="15" customHeight="1" x14ac:dyDescent="0.2">
      <c r="A5" s="180"/>
      <c r="B5" s="767" t="s">
        <v>162</v>
      </c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115"/>
      <c r="R5" s="115"/>
      <c r="S5" s="115"/>
      <c r="T5" s="115"/>
      <c r="U5" s="181"/>
      <c r="V5" s="198"/>
      <c r="W5" s="214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246"/>
    </row>
    <row r="6" spans="1:44" ht="13.5" customHeight="1" x14ac:dyDescent="0.2">
      <c r="A6" s="179"/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O6" s="767"/>
      <c r="P6" s="767"/>
      <c r="Q6" s="115"/>
      <c r="R6" s="115"/>
      <c r="S6" s="115"/>
      <c r="T6" s="115"/>
      <c r="U6" s="178"/>
      <c r="V6" s="197"/>
      <c r="W6" s="213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90"/>
      <c r="AJ6" s="245"/>
    </row>
    <row r="7" spans="1:44" s="147" customFormat="1" ht="22.5" customHeight="1" x14ac:dyDescent="0.2">
      <c r="A7" s="182"/>
      <c r="B7" s="142"/>
      <c r="C7" s="142"/>
      <c r="D7" s="707" t="s">
        <v>88</v>
      </c>
      <c r="E7" s="734"/>
      <c r="F7" s="734"/>
      <c r="G7" s="734"/>
      <c r="H7" s="735"/>
      <c r="I7" s="736" t="s">
        <v>144</v>
      </c>
      <c r="J7" s="161"/>
      <c r="K7" s="738" t="s">
        <v>89</v>
      </c>
      <c r="L7" s="739"/>
      <c r="M7" s="739"/>
      <c r="N7" s="739"/>
      <c r="O7" s="739"/>
      <c r="P7" s="740" t="s">
        <v>143</v>
      </c>
      <c r="Q7" s="115"/>
      <c r="R7" s="731" t="s">
        <v>232</v>
      </c>
      <c r="S7" s="732"/>
      <c r="T7" s="733"/>
      <c r="U7" s="183"/>
      <c r="V7" s="199"/>
      <c r="W7" s="216"/>
      <c r="X7" s="247"/>
      <c r="Y7" s="247"/>
      <c r="Z7" s="217" t="s">
        <v>74</v>
      </c>
      <c r="AA7" s="110"/>
      <c r="AB7" s="110"/>
      <c r="AC7" s="218"/>
      <c r="AD7" s="218"/>
      <c r="AE7" s="110"/>
      <c r="AF7" s="219" t="s">
        <v>94</v>
      </c>
      <c r="AG7" s="110"/>
      <c r="AH7" s="110"/>
      <c r="AI7" s="247"/>
      <c r="AJ7" s="248"/>
    </row>
    <row r="8" spans="1:44" s="147" customFormat="1" ht="22.5" x14ac:dyDescent="0.2">
      <c r="A8" s="182"/>
      <c r="B8" s="142"/>
      <c r="C8" s="142"/>
      <c r="D8" s="483">
        <v>2012</v>
      </c>
      <c r="E8" s="483">
        <v>2013</v>
      </c>
      <c r="F8" s="483">
        <v>2014</v>
      </c>
      <c r="G8" s="483">
        <v>2015</v>
      </c>
      <c r="H8" s="484">
        <v>2016</v>
      </c>
      <c r="I8" s="737"/>
      <c r="J8" s="161"/>
      <c r="K8" s="485">
        <v>2012</v>
      </c>
      <c r="L8" s="485">
        <v>2013</v>
      </c>
      <c r="M8" s="485">
        <v>2014</v>
      </c>
      <c r="N8" s="485">
        <v>2015</v>
      </c>
      <c r="O8" s="486">
        <v>2016</v>
      </c>
      <c r="P8" s="741"/>
      <c r="Q8" s="115"/>
      <c r="R8" s="407" t="s">
        <v>73</v>
      </c>
      <c r="S8" s="463" t="s">
        <v>145</v>
      </c>
      <c r="T8" s="464" t="s">
        <v>146</v>
      </c>
      <c r="U8" s="183"/>
      <c r="V8" s="199"/>
      <c r="W8" s="216"/>
      <c r="X8" s="247"/>
      <c r="Y8" s="247"/>
      <c r="Z8" s="220">
        <f>K8</f>
        <v>2012</v>
      </c>
      <c r="AA8" s="220">
        <f>L8</f>
        <v>2013</v>
      </c>
      <c r="AB8" s="220">
        <f>M8</f>
        <v>2014</v>
      </c>
      <c r="AC8" s="220">
        <f>N8</f>
        <v>2015</v>
      </c>
      <c r="AD8" s="220">
        <f>O8</f>
        <v>2016</v>
      </c>
      <c r="AE8" s="110"/>
      <c r="AF8" s="110"/>
      <c r="AG8" s="110"/>
      <c r="AH8" s="110"/>
      <c r="AI8" s="247"/>
      <c r="AJ8" s="248"/>
    </row>
    <row r="9" spans="1:44" s="147" customFormat="1" ht="13.5" customHeight="1" x14ac:dyDescent="0.2">
      <c r="A9" s="182"/>
      <c r="B9" s="158" t="s">
        <v>1</v>
      </c>
      <c r="C9" s="142"/>
      <c r="D9" s="159">
        <v>312</v>
      </c>
      <c r="E9" s="159">
        <v>372</v>
      </c>
      <c r="F9" s="159">
        <v>340</v>
      </c>
      <c r="G9" s="159">
        <v>421</v>
      </c>
      <c r="H9" s="160">
        <v>394</v>
      </c>
      <c r="I9" s="482">
        <f>IF(H9=0,"",(H9-E9)/E9)</f>
        <v>5.9139784946236562E-2</v>
      </c>
      <c r="J9" s="161"/>
      <c r="K9" s="162">
        <f>IF(D9=0,#N/A,D9/Population!C8*10000)</f>
        <v>117.29323308270676</v>
      </c>
      <c r="L9" s="162">
        <f>IF(E9=0,#N/A,E9/Population!D8*10000)</f>
        <v>139.84962406015038</v>
      </c>
      <c r="M9" s="162">
        <f>IF(F9=0,#N/A,F9/Population!E8*10000)</f>
        <v>125.46125461254613</v>
      </c>
      <c r="N9" s="162">
        <f>IF(G9=0,#N/A,G9/Population!F8*10000)</f>
        <v>151.43884892086331</v>
      </c>
      <c r="O9" s="163">
        <f>IF(H9=0,#N/A,H9/Population!G8*10000)</f>
        <v>139.71631205673759</v>
      </c>
      <c r="P9" s="487">
        <f t="shared" ref="P9:P30" si="0">IF(ISNA(VLOOKUP(B9,$AF$9:$AH$27,3,FALSE)),"--",VLOOKUP(B9,$AF$9:$AH$27,3,FALSE))</f>
        <v>7</v>
      </c>
      <c r="Q9" s="115"/>
      <c r="R9" s="477">
        <f>IDACI!C8</f>
        <v>11</v>
      </c>
      <c r="S9" s="478">
        <f>(R9*$Y$68)+$Z$68</f>
        <v>116.8078</v>
      </c>
      <c r="T9" s="479">
        <f>O9-S9</f>
        <v>22.908512056737592</v>
      </c>
      <c r="U9" s="183"/>
      <c r="V9" s="199"/>
      <c r="W9" s="216"/>
      <c r="X9" s="221" t="str">
        <f t="shared" ref="X9:X32" si="1">B9</f>
        <v>Bracknell Forest</v>
      </c>
      <c r="Y9" s="222">
        <v>1</v>
      </c>
      <c r="Z9" s="223">
        <f>IF(D9&gt;0,Population!C8,"")</f>
        <v>26600</v>
      </c>
      <c r="AA9" s="223">
        <f>IF(E9&gt;0,Population!D8,"")</f>
        <v>26600</v>
      </c>
      <c r="AB9" s="223">
        <f>IF(F9&gt;0,Population!E8,"")</f>
        <v>27100</v>
      </c>
      <c r="AC9" s="223">
        <f>IF(G9&gt;0,Population!F8,"")</f>
        <v>27800</v>
      </c>
      <c r="AD9" s="223">
        <f>IF(H9&gt;0,Population!G8,"")</f>
        <v>28200</v>
      </c>
      <c r="AE9" s="110"/>
      <c r="AF9" s="158" t="s">
        <v>1</v>
      </c>
      <c r="AG9" s="163">
        <v>139.71631205673759</v>
      </c>
      <c r="AH9" s="224">
        <f>RANK(AG9,$AG$9:$AG$27,1)</f>
        <v>7</v>
      </c>
      <c r="AI9" s="247"/>
      <c r="AJ9" s="248"/>
    </row>
    <row r="10" spans="1:44" s="147" customFormat="1" ht="13.5" customHeight="1" x14ac:dyDescent="0.2">
      <c r="A10" s="182"/>
      <c r="B10" s="158" t="s">
        <v>47</v>
      </c>
      <c r="C10" s="142"/>
      <c r="D10" s="159">
        <v>1341</v>
      </c>
      <c r="E10" s="159">
        <v>1566</v>
      </c>
      <c r="F10" s="159">
        <v>848</v>
      </c>
      <c r="G10" s="159">
        <v>1038</v>
      </c>
      <c r="H10" s="160">
        <v>1143</v>
      </c>
      <c r="I10" s="482">
        <f t="shared" ref="I10:I30" si="2">IF(H10=0,"",(H10-E10)/E10)</f>
        <v>-0.27011494252873564</v>
      </c>
      <c r="J10" s="161"/>
      <c r="K10" s="162">
        <f>IF(D10=0,#N/A,D10/Population!C9*10000)</f>
        <v>268.73747494989982</v>
      </c>
      <c r="L10" s="162">
        <f>IF(E10=0,#N/A,E10/Population!D9*10000)</f>
        <v>311.95219123505979</v>
      </c>
      <c r="M10" s="162">
        <f>IF(F10=0,#N/A,F10/Population!E9*10000)</f>
        <v>167.92079207920793</v>
      </c>
      <c r="N10" s="162">
        <f>IF(G10=0,#N/A,G10/Population!F9*10000)</f>
        <v>203.52941176470588</v>
      </c>
      <c r="O10" s="163">
        <f>IF(H10=0,#N/A,H10/Population!G9*10000)</f>
        <v>223.2421875</v>
      </c>
      <c r="P10" s="487">
        <f t="shared" si="0"/>
        <v>14</v>
      </c>
      <c r="Q10" s="115"/>
      <c r="R10" s="477">
        <f>IDACI!C9</f>
        <v>18.3</v>
      </c>
      <c r="S10" s="478">
        <f t="shared" ref="S10:S32" si="3">(R10*$Y$68)+$Z$68</f>
        <v>147.23274000000001</v>
      </c>
      <c r="T10" s="479">
        <f t="shared" ref="T10:T32" si="4">O10-S10</f>
        <v>76.009447499999993</v>
      </c>
      <c r="U10" s="183"/>
      <c r="V10" s="199"/>
      <c r="W10" s="216"/>
      <c r="X10" s="221" t="str">
        <f t="shared" si="1"/>
        <v>Brighton &amp; Hove</v>
      </c>
      <c r="Y10" s="222">
        <v>2</v>
      </c>
      <c r="Z10" s="223">
        <f>IF(D10&gt;0,Population!C9,"")</f>
        <v>49900</v>
      </c>
      <c r="AA10" s="223">
        <f>IF(E10&gt;0,Population!D9,"")</f>
        <v>50200</v>
      </c>
      <c r="AB10" s="223">
        <f>IF(F10&gt;0,Population!E9,"")</f>
        <v>50500</v>
      </c>
      <c r="AC10" s="223">
        <f>IF(G10&gt;0,Population!F9,"")</f>
        <v>51000</v>
      </c>
      <c r="AD10" s="223">
        <f>IF(H10&gt;0,Population!G9,"")</f>
        <v>51200</v>
      </c>
      <c r="AE10" s="110"/>
      <c r="AF10" s="158" t="s">
        <v>47</v>
      </c>
      <c r="AG10" s="163">
        <v>223.2421875</v>
      </c>
      <c r="AH10" s="224">
        <f t="shared" ref="AH10:AH27" si="5">RANK(AG10,$AG$9:$AG$27,1)</f>
        <v>14</v>
      </c>
      <c r="AI10" s="247"/>
      <c r="AJ10" s="248"/>
    </row>
    <row r="11" spans="1:44" s="147" customFormat="1" ht="13.5" customHeight="1" x14ac:dyDescent="0.2">
      <c r="A11" s="182"/>
      <c r="B11" s="158" t="s">
        <v>11</v>
      </c>
      <c r="C11" s="142"/>
      <c r="D11" s="159">
        <v>810</v>
      </c>
      <c r="E11" s="159">
        <v>614</v>
      </c>
      <c r="F11" s="159">
        <v>887</v>
      </c>
      <c r="G11" s="159">
        <v>1758</v>
      </c>
      <c r="H11" s="160">
        <v>1924</v>
      </c>
      <c r="I11" s="482">
        <f t="shared" si="2"/>
        <v>2.1335504885993486</v>
      </c>
      <c r="J11" s="161"/>
      <c r="K11" s="162">
        <f>IF(D11=0,#N/A,D11/Population!C10*10000)</f>
        <v>70.129870129870127</v>
      </c>
      <c r="L11" s="162">
        <f>IF(E11=0,#N/A,E11/Population!D10*10000)</f>
        <v>52.794496990541695</v>
      </c>
      <c r="M11" s="162">
        <f>IF(F11=0,#N/A,F11/Population!E10*10000)</f>
        <v>75.425170068027214</v>
      </c>
      <c r="N11" s="162">
        <f>IF(G11=0,#N/A,G11/Population!F10*10000)</f>
        <v>147.85534062237173</v>
      </c>
      <c r="O11" s="163">
        <f>IF(H11=0,#N/A,H11/Population!G10*10000)</f>
        <v>159.53565505804312</v>
      </c>
      <c r="P11" s="487">
        <f t="shared" si="0"/>
        <v>10</v>
      </c>
      <c r="Q11" s="115"/>
      <c r="R11" s="477">
        <f>IDACI!C10</f>
        <v>9.8000000000000007</v>
      </c>
      <c r="S11" s="478">
        <f t="shared" si="3"/>
        <v>111.80644000000001</v>
      </c>
      <c r="T11" s="479">
        <f t="shared" si="4"/>
        <v>47.72921505804311</v>
      </c>
      <c r="U11" s="183"/>
      <c r="V11" s="199"/>
      <c r="W11" s="216"/>
      <c r="X11" s="221" t="str">
        <f t="shared" si="1"/>
        <v>Buckinghamshire</v>
      </c>
      <c r="Y11" s="222">
        <v>3</v>
      </c>
      <c r="Z11" s="223">
        <f>IF(D11&gt;0,Population!C10,"")</f>
        <v>115500</v>
      </c>
      <c r="AA11" s="223">
        <f>IF(E11&gt;0,Population!D10,"")</f>
        <v>116300</v>
      </c>
      <c r="AB11" s="223">
        <f>IF(F11&gt;0,Population!E10,"")</f>
        <v>117600</v>
      </c>
      <c r="AC11" s="223">
        <f>IF(G11&gt;0,Population!F10,"")</f>
        <v>118900</v>
      </c>
      <c r="AD11" s="223">
        <f>IF(H11&gt;0,Population!G10,"")</f>
        <v>120600</v>
      </c>
      <c r="AE11" s="110"/>
      <c r="AF11" s="158" t="s">
        <v>11</v>
      </c>
      <c r="AG11" s="163">
        <v>159.53565505804312</v>
      </c>
      <c r="AH11" s="224">
        <f t="shared" si="5"/>
        <v>10</v>
      </c>
      <c r="AI11" s="247"/>
      <c r="AJ11" s="248"/>
    </row>
    <row r="12" spans="1:44" s="147" customFormat="1" ht="13.5" customHeight="1" x14ac:dyDescent="0.2">
      <c r="A12" s="182"/>
      <c r="B12" s="158" t="s">
        <v>5</v>
      </c>
      <c r="C12" s="142"/>
      <c r="D12" s="159">
        <v>2231</v>
      </c>
      <c r="E12" s="164">
        <v>1588</v>
      </c>
      <c r="F12" s="159">
        <v>1364</v>
      </c>
      <c r="G12" s="159">
        <v>995</v>
      </c>
      <c r="H12" s="160">
        <v>868</v>
      </c>
      <c r="I12" s="482">
        <f t="shared" si="2"/>
        <v>-0.45340050377833752</v>
      </c>
      <c r="J12" s="161"/>
      <c r="K12" s="162">
        <f>IF(D12=0,#N/A,D12/Population!C11*10000)</f>
        <v>213.90220517737296</v>
      </c>
      <c r="L12" s="162">
        <f>IF(E12=0,#N/A,E12/Population!D11*10000)</f>
        <v>152.10727969348659</v>
      </c>
      <c r="M12" s="162">
        <f>IF(F12=0,#N/A,F12/Population!E11*10000)</f>
        <v>130.15267175572518</v>
      </c>
      <c r="N12" s="162">
        <f>IF(G12=0,#N/A,G12/Population!F11*10000)</f>
        <v>94.402277039848187</v>
      </c>
      <c r="O12" s="163">
        <f>IF(H12=0,#N/A,H12/Population!G11*10000)</f>
        <v>81.964117091595838</v>
      </c>
      <c r="P12" s="487">
        <f t="shared" si="0"/>
        <v>1</v>
      </c>
      <c r="Q12" s="115"/>
      <c r="R12" s="477">
        <f>IDACI!C11</f>
        <v>17.399999999999999</v>
      </c>
      <c r="S12" s="478">
        <f t="shared" si="3"/>
        <v>143.48172</v>
      </c>
      <c r="T12" s="479">
        <f t="shared" si="4"/>
        <v>-61.517602908404157</v>
      </c>
      <c r="U12" s="183"/>
      <c r="V12" s="199"/>
      <c r="W12" s="216"/>
      <c r="X12" s="221" t="str">
        <f t="shared" si="1"/>
        <v>East Sussex</v>
      </c>
      <c r="Y12" s="222">
        <v>4</v>
      </c>
      <c r="Z12" s="223">
        <f>IF(D12&gt;0,Population!C11,"")</f>
        <v>104300</v>
      </c>
      <c r="AA12" s="223">
        <f>IF(E12&gt;0,Population!D11,"")</f>
        <v>104400</v>
      </c>
      <c r="AB12" s="223">
        <f>IF(F12&gt;0,Population!E11,"")</f>
        <v>104800</v>
      </c>
      <c r="AC12" s="223">
        <f>IF(G12&gt;0,Population!F11,"")</f>
        <v>105400</v>
      </c>
      <c r="AD12" s="223">
        <f>IF(H12&gt;0,Population!G11,"")</f>
        <v>105900</v>
      </c>
      <c r="AE12" s="110"/>
      <c r="AF12" s="158" t="s">
        <v>5</v>
      </c>
      <c r="AG12" s="163">
        <v>81.964117091595838</v>
      </c>
      <c r="AH12" s="224">
        <f t="shared" si="5"/>
        <v>1</v>
      </c>
      <c r="AI12" s="247"/>
      <c r="AJ12" s="248"/>
    </row>
    <row r="13" spans="1:44" s="147" customFormat="1" ht="13.5" customHeight="1" x14ac:dyDescent="0.2">
      <c r="A13" s="182"/>
      <c r="B13" s="158" t="s">
        <v>7</v>
      </c>
      <c r="C13" s="142"/>
      <c r="D13" s="159">
        <v>1956</v>
      </c>
      <c r="E13" s="159">
        <v>2315</v>
      </c>
      <c r="F13" s="165">
        <v>2755</v>
      </c>
      <c r="G13" s="165">
        <v>4623</v>
      </c>
      <c r="H13" s="160">
        <v>4182</v>
      </c>
      <c r="I13" s="482">
        <f t="shared" si="2"/>
        <v>0.80647948164146865</v>
      </c>
      <c r="J13" s="161"/>
      <c r="K13" s="162">
        <f>IF(D13=0,#N/A,D13/Population!C12*10000)</f>
        <v>69.807280513918627</v>
      </c>
      <c r="L13" s="162">
        <f>IF(E13=0,#N/A,E13/Population!D12*10000)</f>
        <v>82.413670345318607</v>
      </c>
      <c r="M13" s="162">
        <f>IF(F13=0,#N/A,F13/Population!E12*10000)</f>
        <v>97.729691379921945</v>
      </c>
      <c r="N13" s="162">
        <f>IF(G13=0,#N/A,G13/Population!F12*10000)</f>
        <v>164.22735346358792</v>
      </c>
      <c r="O13" s="163">
        <f>IF(H13=0,#N/A,H13/Population!G12*10000)</f>
        <v>148.35047889322453</v>
      </c>
      <c r="P13" s="487">
        <f t="shared" si="0"/>
        <v>9</v>
      </c>
      <c r="Q13" s="115"/>
      <c r="R13" s="477">
        <f>IDACI!C12</f>
        <v>11.799999999999999</v>
      </c>
      <c r="S13" s="478">
        <f t="shared" si="3"/>
        <v>120.14203999999999</v>
      </c>
      <c r="T13" s="479">
        <f t="shared" si="4"/>
        <v>28.208438893224539</v>
      </c>
      <c r="U13" s="183"/>
      <c r="V13" s="199"/>
      <c r="W13" s="216"/>
      <c r="X13" s="221" t="str">
        <f t="shared" si="1"/>
        <v>Hampshire</v>
      </c>
      <c r="Y13" s="222">
        <v>5</v>
      </c>
      <c r="Z13" s="223">
        <f>IF(D13&gt;0,Population!C12,"")</f>
        <v>280200</v>
      </c>
      <c r="AA13" s="223">
        <f>IF(E13&gt;0,Population!D12,"")</f>
        <v>280900</v>
      </c>
      <c r="AB13" s="223">
        <f>IF(F13&gt;0,Population!E12,"")</f>
        <v>281900</v>
      </c>
      <c r="AC13" s="223">
        <f>IF(G13&gt;0,Population!F12,"")</f>
        <v>281500</v>
      </c>
      <c r="AD13" s="223">
        <f>IF(H13&gt;0,Population!G12,"")</f>
        <v>281900</v>
      </c>
      <c r="AE13" s="110"/>
      <c r="AF13" s="158" t="s">
        <v>7</v>
      </c>
      <c r="AG13" s="163">
        <v>148.35047889322453</v>
      </c>
      <c r="AH13" s="224">
        <f t="shared" si="5"/>
        <v>9</v>
      </c>
      <c r="AI13" s="247"/>
      <c r="AJ13" s="248"/>
    </row>
    <row r="14" spans="1:44" s="147" customFormat="1" ht="13.5" customHeight="1" x14ac:dyDescent="0.2">
      <c r="A14" s="182"/>
      <c r="B14" s="158" t="s">
        <v>2</v>
      </c>
      <c r="C14" s="142"/>
      <c r="D14" s="159">
        <v>239</v>
      </c>
      <c r="E14" s="159">
        <v>403</v>
      </c>
      <c r="F14" s="159">
        <v>505</v>
      </c>
      <c r="G14" s="159">
        <v>730</v>
      </c>
      <c r="H14" s="160">
        <v>676</v>
      </c>
      <c r="I14" s="482">
        <f t="shared" si="2"/>
        <v>0.67741935483870963</v>
      </c>
      <c r="J14" s="161"/>
      <c r="K14" s="162">
        <f>IF(D14=0,#N/A,D14/Population!C13*10000)</f>
        <v>91.570881226053643</v>
      </c>
      <c r="L14" s="162">
        <f>IF(E14=0,#N/A,E14/Population!D13*10000)</f>
        <v>155</v>
      </c>
      <c r="M14" s="162">
        <f>IF(F14=0,#N/A,F14/Population!E13*10000)</f>
        <v>195.73643410852713</v>
      </c>
      <c r="N14" s="162">
        <f>IF(G14=0,#N/A,G14/Population!F13*10000)</f>
        <v>286.2745098039216</v>
      </c>
      <c r="O14" s="163">
        <f>IF(H14=0,#N/A,H14/Population!G13*10000)</f>
        <v>267.19367588932806</v>
      </c>
      <c r="P14" s="487">
        <f t="shared" si="0"/>
        <v>17</v>
      </c>
      <c r="Q14" s="115"/>
      <c r="R14" s="477">
        <f>IDACI!C13</f>
        <v>20.399999999999999</v>
      </c>
      <c r="S14" s="478">
        <f t="shared" si="3"/>
        <v>155.98511999999999</v>
      </c>
      <c r="T14" s="479">
        <f t="shared" si="4"/>
        <v>111.20855588932807</v>
      </c>
      <c r="U14" s="183"/>
      <c r="V14" s="199"/>
      <c r="W14" s="216"/>
      <c r="X14" s="221" t="str">
        <f t="shared" si="1"/>
        <v>Isle of Wight</v>
      </c>
      <c r="Y14" s="222">
        <v>6</v>
      </c>
      <c r="Z14" s="223">
        <f>IF(D14&gt;0,Population!C13,"")</f>
        <v>26100</v>
      </c>
      <c r="AA14" s="223">
        <f>IF(E14&gt;0,Population!D13,"")</f>
        <v>26000</v>
      </c>
      <c r="AB14" s="223">
        <f>IF(F14&gt;0,Population!E13,"")</f>
        <v>25800</v>
      </c>
      <c r="AC14" s="223">
        <f>IF(G14&gt;0,Population!F13,"")</f>
        <v>25500</v>
      </c>
      <c r="AD14" s="223">
        <f>IF(H14&gt;0,Population!G13,"")</f>
        <v>25300</v>
      </c>
      <c r="AE14" s="110"/>
      <c r="AF14" s="158" t="s">
        <v>2</v>
      </c>
      <c r="AG14" s="163">
        <v>267.19367588932806</v>
      </c>
      <c r="AH14" s="224">
        <f t="shared" si="5"/>
        <v>17</v>
      </c>
      <c r="AI14" s="247"/>
      <c r="AJ14" s="248"/>
      <c r="AR14" s="147" t="s">
        <v>109</v>
      </c>
    </row>
    <row r="15" spans="1:44" s="147" customFormat="1" ht="13.5" customHeight="1" x14ac:dyDescent="0.2">
      <c r="A15" s="182"/>
      <c r="B15" s="158" t="s">
        <v>12</v>
      </c>
      <c r="C15" s="142"/>
      <c r="D15" s="159">
        <v>5918</v>
      </c>
      <c r="E15" s="159">
        <v>3902</v>
      </c>
      <c r="F15" s="159">
        <v>4023</v>
      </c>
      <c r="G15" s="159">
        <v>4367</v>
      </c>
      <c r="H15" s="160">
        <v>4760</v>
      </c>
      <c r="I15" s="482">
        <f t="shared" si="2"/>
        <v>0.21988723731419785</v>
      </c>
      <c r="J15" s="161"/>
      <c r="K15" s="162">
        <f>IF(D15=0,#N/A,D15/Population!C14*10000)</f>
        <v>183.39014564611094</v>
      </c>
      <c r="L15" s="162">
        <f>IF(E15=0,#N/A,E15/Population!D14*10000)</f>
        <v>120.4692806421735</v>
      </c>
      <c r="M15" s="162">
        <f>IF(F15=0,#N/A,F15/Population!E14*10000)</f>
        <v>123.55651105651107</v>
      </c>
      <c r="N15" s="162">
        <f>IF(G15=0,#N/A,G15/Population!F14*10000)</f>
        <v>133.01858056655499</v>
      </c>
      <c r="O15" s="163">
        <f>IF(H15=0,#N/A,H15/Population!G14*10000)</f>
        <v>144.06779661016949</v>
      </c>
      <c r="P15" s="487">
        <f t="shared" si="0"/>
        <v>8</v>
      </c>
      <c r="Q15" s="115"/>
      <c r="R15" s="477">
        <f>IDACI!C14</f>
        <v>17.8</v>
      </c>
      <c r="S15" s="478">
        <f t="shared" si="3"/>
        <v>145.14884000000001</v>
      </c>
      <c r="T15" s="479">
        <f t="shared" si="4"/>
        <v>-1.0810433898305121</v>
      </c>
      <c r="U15" s="183"/>
      <c r="V15" s="199"/>
      <c r="W15" s="216"/>
      <c r="X15" s="221" t="str">
        <f t="shared" si="1"/>
        <v>Kent</v>
      </c>
      <c r="Y15" s="222">
        <v>7</v>
      </c>
      <c r="Z15" s="223">
        <f>IF(D15&gt;0,Population!C14,"")</f>
        <v>322700</v>
      </c>
      <c r="AA15" s="223">
        <f>IF(E15&gt;0,Population!D14,"")</f>
        <v>323900</v>
      </c>
      <c r="AB15" s="223">
        <f>IF(F15&gt;0,Population!E14,"")</f>
        <v>325600</v>
      </c>
      <c r="AC15" s="223">
        <f>IF(G15&gt;0,Population!F14,"")</f>
        <v>328300</v>
      </c>
      <c r="AD15" s="223">
        <f>IF(H15&gt;0,Population!G14,"")</f>
        <v>330400</v>
      </c>
      <c r="AE15" s="110"/>
      <c r="AF15" s="158" t="s">
        <v>12</v>
      </c>
      <c r="AG15" s="163">
        <v>144.06779661016949</v>
      </c>
      <c r="AH15" s="224">
        <f t="shared" si="5"/>
        <v>8</v>
      </c>
      <c r="AI15" s="247"/>
      <c r="AJ15" s="248"/>
    </row>
    <row r="16" spans="1:44" s="147" customFormat="1" ht="13.5" customHeight="1" x14ac:dyDescent="0.2">
      <c r="A16" s="182"/>
      <c r="B16" s="158" t="s">
        <v>3</v>
      </c>
      <c r="C16" s="142"/>
      <c r="D16" s="159">
        <v>737</v>
      </c>
      <c r="E16" s="411">
        <v>587</v>
      </c>
      <c r="F16" s="411">
        <v>869</v>
      </c>
      <c r="G16" s="411">
        <v>1514</v>
      </c>
      <c r="H16" s="412">
        <v>1631</v>
      </c>
      <c r="I16" s="482">
        <f t="shared" si="2"/>
        <v>1.778534923339012</v>
      </c>
      <c r="J16" s="161"/>
      <c r="K16" s="162">
        <f>IF(D16=0,#N/A,D16/Population!C15*10000)</f>
        <v>120.81967213114754</v>
      </c>
      <c r="L16" s="162">
        <f>IF(E16=0,#N/A,E16/Population!D15*10000)</f>
        <v>96.387520525451563</v>
      </c>
      <c r="M16" s="162">
        <f>IF(F16=0,#N/A,F16/Population!E15*10000)</f>
        <v>141.07142857142856</v>
      </c>
      <c r="N16" s="162">
        <f>IF(G16=0,#N/A,G16/Population!F15*10000)</f>
        <v>242.23999999999998</v>
      </c>
      <c r="O16" s="163">
        <f>IF(H16=0,#N/A,H16/Population!G15*10000)</f>
        <v>258.06962025316454</v>
      </c>
      <c r="P16" s="487">
        <f t="shared" si="0"/>
        <v>15</v>
      </c>
      <c r="Q16" s="115"/>
      <c r="R16" s="477">
        <f>IDACI!C15</f>
        <v>22</v>
      </c>
      <c r="S16" s="478">
        <f t="shared" si="3"/>
        <v>162.65359999999998</v>
      </c>
      <c r="T16" s="479">
        <f t="shared" si="4"/>
        <v>95.416020253164561</v>
      </c>
      <c r="U16" s="183"/>
      <c r="V16" s="199"/>
      <c r="W16" s="216"/>
      <c r="X16" s="221" t="str">
        <f t="shared" si="1"/>
        <v>Medway</v>
      </c>
      <c r="Y16" s="222">
        <v>8</v>
      </c>
      <c r="Z16" s="223">
        <f>IF(D16&gt;0,Population!C15,"")</f>
        <v>61000</v>
      </c>
      <c r="AA16" s="223">
        <f>IF(E16&gt;0,Population!D15,"")</f>
        <v>60900</v>
      </c>
      <c r="AB16" s="223">
        <f>IF(F16&gt;0,Population!E15,"")</f>
        <v>61600</v>
      </c>
      <c r="AC16" s="223">
        <f>IF(G16&gt;0,Population!F15,"")</f>
        <v>62500</v>
      </c>
      <c r="AD16" s="223">
        <f>IF(H16&gt;0,Population!G15,"")</f>
        <v>63200</v>
      </c>
      <c r="AE16" s="110"/>
      <c r="AF16" s="158" t="s">
        <v>3</v>
      </c>
      <c r="AG16" s="163">
        <v>258.06962025316454</v>
      </c>
      <c r="AH16" s="224">
        <f t="shared" si="5"/>
        <v>15</v>
      </c>
      <c r="AI16" s="247"/>
      <c r="AJ16" s="248"/>
    </row>
    <row r="17" spans="1:36" s="147" customFormat="1" ht="13.5" customHeight="1" x14ac:dyDescent="0.2">
      <c r="A17" s="182"/>
      <c r="B17" s="158" t="s">
        <v>13</v>
      </c>
      <c r="C17" s="142"/>
      <c r="D17" s="159">
        <v>281</v>
      </c>
      <c r="E17" s="159">
        <v>390</v>
      </c>
      <c r="F17" s="159">
        <v>532</v>
      </c>
      <c r="G17" s="159">
        <v>557</v>
      </c>
      <c r="H17" s="160">
        <v>569</v>
      </c>
      <c r="I17" s="482">
        <f t="shared" si="2"/>
        <v>0.45897435897435895</v>
      </c>
      <c r="J17" s="161"/>
      <c r="K17" s="162">
        <f>IF(D17=0,#N/A,D17/Population!C16*10000)</f>
        <v>45.322580645161295</v>
      </c>
      <c r="L17" s="162">
        <f>IF(E17=0,#N/A,E17/Population!D16*10000)</f>
        <v>61.514195583596212</v>
      </c>
      <c r="M17" s="162">
        <f>IF(F17=0,#N/A,F17/Population!E16*10000)</f>
        <v>83.125</v>
      </c>
      <c r="N17" s="162">
        <f>IF(G17=0,#N/A,G17/Population!F16*10000)</f>
        <v>85.429447852760731</v>
      </c>
      <c r="O17" s="163">
        <f>IF(H17=0,#N/A,H17/Population!G16*10000)</f>
        <v>86.081694402420567</v>
      </c>
      <c r="P17" s="487">
        <f t="shared" si="0"/>
        <v>2</v>
      </c>
      <c r="Q17" s="115"/>
      <c r="R17" s="477">
        <f>IDACI!C16</f>
        <v>19.7</v>
      </c>
      <c r="S17" s="478">
        <f t="shared" si="3"/>
        <v>153.06765999999999</v>
      </c>
      <c r="T17" s="479">
        <f t="shared" si="4"/>
        <v>-66.985965597579423</v>
      </c>
      <c r="U17" s="183"/>
      <c r="V17" s="199"/>
      <c r="W17" s="216"/>
      <c r="X17" s="221" t="str">
        <f t="shared" si="1"/>
        <v>Milton Keynes</v>
      </c>
      <c r="Y17" s="222">
        <v>9</v>
      </c>
      <c r="Z17" s="223">
        <f>IF(D17&gt;0,Population!C16,"")</f>
        <v>62000</v>
      </c>
      <c r="AA17" s="223">
        <f>IF(E17&gt;0,Population!D16,"")</f>
        <v>63400</v>
      </c>
      <c r="AB17" s="223">
        <f>IF(F17&gt;0,Population!E16,"")</f>
        <v>64000</v>
      </c>
      <c r="AC17" s="223">
        <f>IF(G17&gt;0,Population!F16,"")</f>
        <v>65200</v>
      </c>
      <c r="AD17" s="223">
        <f>IF(H17&gt;0,Population!G16,"")</f>
        <v>66100</v>
      </c>
      <c r="AE17" s="110"/>
      <c r="AF17" s="158" t="s">
        <v>13</v>
      </c>
      <c r="AG17" s="163">
        <v>86.081694402420567</v>
      </c>
      <c r="AH17" s="224">
        <f t="shared" si="5"/>
        <v>2</v>
      </c>
      <c r="AI17" s="247"/>
      <c r="AJ17" s="248"/>
    </row>
    <row r="18" spans="1:36" s="147" customFormat="1" ht="13.5" customHeight="1" x14ac:dyDescent="0.2">
      <c r="A18" s="182"/>
      <c r="B18" s="158" t="s">
        <v>14</v>
      </c>
      <c r="C18" s="142"/>
      <c r="D18" s="159">
        <v>1218</v>
      </c>
      <c r="E18" s="159">
        <v>1313</v>
      </c>
      <c r="F18" s="159">
        <v>1582</v>
      </c>
      <c r="G18" s="159">
        <v>1577</v>
      </c>
      <c r="H18" s="160">
        <v>1864</v>
      </c>
      <c r="I18" s="482">
        <f t="shared" si="2"/>
        <v>0.41964965727341963</v>
      </c>
      <c r="J18" s="161"/>
      <c r="K18" s="162">
        <f>IF(D18=0,#N/A,D18/Population!C17*10000)</f>
        <v>88.260869565217391</v>
      </c>
      <c r="L18" s="162">
        <f>IF(E18=0,#N/A,E18/Population!D17*10000)</f>
        <v>94.324712643678154</v>
      </c>
      <c r="M18" s="162">
        <f>IF(F18=0,#N/A,F18/Population!E17*10000)</f>
        <v>112.7583749109052</v>
      </c>
      <c r="N18" s="162">
        <f>IF(G18=0,#N/A,G18/Population!F17*10000)</f>
        <v>111.68555240793202</v>
      </c>
      <c r="O18" s="163">
        <f>IF(H18=0,#N/A,H18/Population!G17*10000)</f>
        <v>131.45275035260931</v>
      </c>
      <c r="P18" s="487">
        <f t="shared" si="0"/>
        <v>6</v>
      </c>
      <c r="Q18" s="115"/>
      <c r="R18" s="477">
        <f>IDACI!C17</f>
        <v>11.799999999999999</v>
      </c>
      <c r="S18" s="478">
        <f t="shared" si="3"/>
        <v>120.14203999999999</v>
      </c>
      <c r="T18" s="479">
        <f t="shared" si="4"/>
        <v>11.31071035260932</v>
      </c>
      <c r="U18" s="183"/>
      <c r="V18" s="199"/>
      <c r="W18" s="216"/>
      <c r="X18" s="221" t="str">
        <f t="shared" si="1"/>
        <v>Oxfordshire</v>
      </c>
      <c r="Y18" s="222">
        <v>10</v>
      </c>
      <c r="Z18" s="223">
        <f>IF(D18&gt;0,Population!C17,"")</f>
        <v>138000</v>
      </c>
      <c r="AA18" s="223">
        <f>IF(E18&gt;0,Population!D17,"")</f>
        <v>139200</v>
      </c>
      <c r="AB18" s="223">
        <f>IF(F18&gt;0,Population!E17,"")</f>
        <v>140300</v>
      </c>
      <c r="AC18" s="223">
        <f>IF(G18&gt;0,Population!F17,"")</f>
        <v>141200</v>
      </c>
      <c r="AD18" s="223">
        <f>IF(H18&gt;0,Population!G17,"")</f>
        <v>141800</v>
      </c>
      <c r="AE18" s="110"/>
      <c r="AF18" s="158" t="s">
        <v>14</v>
      </c>
      <c r="AG18" s="163">
        <v>131.45275035260931</v>
      </c>
      <c r="AH18" s="224">
        <f t="shared" si="5"/>
        <v>6</v>
      </c>
      <c r="AI18" s="247"/>
      <c r="AJ18" s="248"/>
    </row>
    <row r="19" spans="1:36" s="147" customFormat="1" ht="13.5" customHeight="1" x14ac:dyDescent="0.2">
      <c r="A19" s="182"/>
      <c r="B19" s="158" t="s">
        <v>15</v>
      </c>
      <c r="C19" s="142"/>
      <c r="D19" s="159">
        <v>642</v>
      </c>
      <c r="E19" s="159">
        <v>756</v>
      </c>
      <c r="F19" s="159">
        <v>977</v>
      </c>
      <c r="G19" s="159">
        <v>1079</v>
      </c>
      <c r="H19" s="160">
        <v>1148</v>
      </c>
      <c r="I19" s="482">
        <f t="shared" si="2"/>
        <v>0.51851851851851849</v>
      </c>
      <c r="J19" s="161"/>
      <c r="K19" s="162">
        <f>IF(D19=0,#N/A,D19/Population!C18*10000)</f>
        <v>151.05882352941177</v>
      </c>
      <c r="L19" s="162">
        <f>IF(E19=0,#N/A,E19/Population!D18*10000)</f>
        <v>178.72340425531917</v>
      </c>
      <c r="M19" s="162">
        <f>IF(F19=0,#N/A,F19/Population!E18*10000)</f>
        <v>229.34272300469485</v>
      </c>
      <c r="N19" s="162">
        <f>IF(G19=0,#N/A,G19/Population!F18*10000)</f>
        <v>248.61751152073734</v>
      </c>
      <c r="O19" s="163">
        <f>IF(H19=0,#N/A,H19/Population!G18*10000)</f>
        <v>262.10045662100458</v>
      </c>
      <c r="P19" s="487">
        <f t="shared" si="0"/>
        <v>16</v>
      </c>
      <c r="Q19" s="115"/>
      <c r="R19" s="477">
        <f>IDACI!C18</f>
        <v>23.799999999999997</v>
      </c>
      <c r="S19" s="478">
        <f t="shared" si="3"/>
        <v>170.15564000000001</v>
      </c>
      <c r="T19" s="479">
        <f t="shared" si="4"/>
        <v>91.944816621004577</v>
      </c>
      <c r="U19" s="183"/>
      <c r="V19" s="199"/>
      <c r="W19" s="216"/>
      <c r="X19" s="221" t="str">
        <f t="shared" si="1"/>
        <v>Portsmouth</v>
      </c>
      <c r="Y19" s="222">
        <v>11</v>
      </c>
      <c r="Z19" s="223">
        <f>IF(D19&gt;0,Population!C18,"")</f>
        <v>42500</v>
      </c>
      <c r="AA19" s="223">
        <f>IF(E19&gt;0,Population!D18,"")</f>
        <v>42300</v>
      </c>
      <c r="AB19" s="223">
        <f>IF(F19&gt;0,Population!E18,"")</f>
        <v>42600</v>
      </c>
      <c r="AC19" s="223">
        <f>IF(G19&gt;0,Population!F18,"")</f>
        <v>43400</v>
      </c>
      <c r="AD19" s="223">
        <f>IF(H19&gt;0,Population!G18,"")</f>
        <v>43800</v>
      </c>
      <c r="AE19" s="110"/>
      <c r="AF19" s="158" t="s">
        <v>15</v>
      </c>
      <c r="AG19" s="163">
        <v>262.10045662100458</v>
      </c>
      <c r="AH19" s="224">
        <f t="shared" si="5"/>
        <v>16</v>
      </c>
      <c r="AI19" s="247"/>
      <c r="AJ19" s="248"/>
    </row>
    <row r="20" spans="1:36" s="147" customFormat="1" ht="13.5" customHeight="1" x14ac:dyDescent="0.2">
      <c r="A20" s="182"/>
      <c r="B20" s="158" t="s">
        <v>4</v>
      </c>
      <c r="C20" s="142"/>
      <c r="D20" s="159">
        <v>700</v>
      </c>
      <c r="E20" s="159">
        <v>618</v>
      </c>
      <c r="F20" s="159">
        <v>557</v>
      </c>
      <c r="G20" s="159">
        <v>579</v>
      </c>
      <c r="H20" s="160">
        <v>973</v>
      </c>
      <c r="I20" s="482">
        <f t="shared" si="2"/>
        <v>0.57443365695792881</v>
      </c>
      <c r="J20" s="161"/>
      <c r="K20" s="162">
        <f>IF(D20=0,#N/A,D20/Population!C19*10000)</f>
        <v>209.58083832335328</v>
      </c>
      <c r="L20" s="162">
        <f>IF(E20=0,#N/A,E20/Population!D19*10000)</f>
        <v>181.76470588235293</v>
      </c>
      <c r="M20" s="162">
        <f>IF(F20=0,#N/A,F20/Population!E19*10000)</f>
        <v>160.51873198847264</v>
      </c>
      <c r="N20" s="162">
        <f>IF(G20=0,#N/A,G20/Population!F19*10000)</f>
        <v>161.28133704735376</v>
      </c>
      <c r="O20" s="163">
        <f>IF(H20=0,#N/A,H20/Population!G19*10000)</f>
        <v>267.30769230769232</v>
      </c>
      <c r="P20" s="487">
        <f t="shared" si="0"/>
        <v>18</v>
      </c>
      <c r="Q20" s="115"/>
      <c r="R20" s="477">
        <f>IDACI!C19</f>
        <v>19.8</v>
      </c>
      <c r="S20" s="478">
        <f t="shared" si="3"/>
        <v>153.48444000000001</v>
      </c>
      <c r="T20" s="479">
        <f t="shared" si="4"/>
        <v>113.82325230769231</v>
      </c>
      <c r="U20" s="183"/>
      <c r="V20" s="199"/>
      <c r="W20" s="216"/>
      <c r="X20" s="221" t="str">
        <f t="shared" si="1"/>
        <v>Reading</v>
      </c>
      <c r="Y20" s="222">
        <v>12</v>
      </c>
      <c r="Z20" s="223">
        <f>IF(D20&gt;0,Population!C19,"")</f>
        <v>33400</v>
      </c>
      <c r="AA20" s="223">
        <f>IF(E20&gt;0,Population!D19,"")</f>
        <v>34000</v>
      </c>
      <c r="AB20" s="223">
        <f>IF(F20&gt;0,Population!E19,"")</f>
        <v>34700</v>
      </c>
      <c r="AC20" s="223">
        <f>IF(G20&gt;0,Population!F19,"")</f>
        <v>35900</v>
      </c>
      <c r="AD20" s="223">
        <f>IF(H20&gt;0,Population!G19,"")</f>
        <v>36400</v>
      </c>
      <c r="AE20" s="110"/>
      <c r="AF20" s="158" t="s">
        <v>4</v>
      </c>
      <c r="AG20" s="163">
        <v>267.30769230769232</v>
      </c>
      <c r="AH20" s="224">
        <f t="shared" si="5"/>
        <v>18</v>
      </c>
      <c r="AI20" s="247"/>
      <c r="AJ20" s="248"/>
    </row>
    <row r="21" spans="1:36" s="147" customFormat="1" ht="13.5" customHeight="1" x14ac:dyDescent="0.2">
      <c r="A21" s="182"/>
      <c r="B21" s="158" t="s">
        <v>16</v>
      </c>
      <c r="C21" s="142"/>
      <c r="D21" s="159">
        <v>534</v>
      </c>
      <c r="E21" s="159">
        <v>468</v>
      </c>
      <c r="F21" s="159">
        <v>908</v>
      </c>
      <c r="G21" s="159">
        <v>939</v>
      </c>
      <c r="H21" s="160">
        <v>900</v>
      </c>
      <c r="I21" s="482">
        <f t="shared" si="2"/>
        <v>0.92307692307692313</v>
      </c>
      <c r="J21" s="161"/>
      <c r="K21" s="162">
        <f>IF(D21=0,#N/A,D21/Population!C20*10000)</f>
        <v>142.7807486631016</v>
      </c>
      <c r="L21" s="162">
        <f>IF(E21=0,#N/A,E21/Population!D20*10000)</f>
        <v>123.15789473684211</v>
      </c>
      <c r="M21" s="162">
        <f>IF(F21=0,#N/A,F21/Population!E20*10000)</f>
        <v>233.41902313624681</v>
      </c>
      <c r="N21" s="162">
        <f>IF(G21=0,#N/A,G21/Population!F20*10000)</f>
        <v>235.33834586466165</v>
      </c>
      <c r="O21" s="163">
        <f>IF(H21=0,#N/A,H21/Population!G20*10000)</f>
        <v>221.67487684729065</v>
      </c>
      <c r="P21" s="487">
        <f t="shared" si="0"/>
        <v>13</v>
      </c>
      <c r="Q21" s="115"/>
      <c r="R21" s="477">
        <f>IDACI!C20</f>
        <v>19.5</v>
      </c>
      <c r="S21" s="478">
        <f t="shared" si="3"/>
        <v>152.23410000000001</v>
      </c>
      <c r="T21" s="479">
        <f>O21-S21</f>
        <v>69.440776847290635</v>
      </c>
      <c r="U21" s="183"/>
      <c r="V21" s="199"/>
      <c r="W21" s="216"/>
      <c r="X21" s="221" t="str">
        <f t="shared" si="1"/>
        <v>Slough</v>
      </c>
      <c r="Y21" s="222">
        <v>13</v>
      </c>
      <c r="Z21" s="223">
        <f>IF(D21&gt;0,Population!C20,"")</f>
        <v>37400</v>
      </c>
      <c r="AA21" s="223">
        <f>IF(E21&gt;0,Population!D20,"")</f>
        <v>38000</v>
      </c>
      <c r="AB21" s="223">
        <f>IF(F21&gt;0,Population!E20,"")</f>
        <v>38900</v>
      </c>
      <c r="AC21" s="223">
        <f>IF(G21&gt;0,Population!F20,"")</f>
        <v>39900</v>
      </c>
      <c r="AD21" s="223">
        <f>IF(H21&gt;0,Population!G20,"")</f>
        <v>40600</v>
      </c>
      <c r="AE21" s="110"/>
      <c r="AF21" s="158" t="s">
        <v>16</v>
      </c>
      <c r="AG21" s="163">
        <v>221.67487684729065</v>
      </c>
      <c r="AH21" s="224">
        <f t="shared" si="5"/>
        <v>13</v>
      </c>
      <c r="AI21" s="247"/>
      <c r="AJ21" s="248"/>
    </row>
    <row r="22" spans="1:36" s="147" customFormat="1" ht="13.5" customHeight="1" x14ac:dyDescent="0.2">
      <c r="A22" s="182"/>
      <c r="B22" s="158" t="s">
        <v>96</v>
      </c>
      <c r="C22" s="142"/>
      <c r="D22" s="159">
        <v>668</v>
      </c>
      <c r="E22" s="159">
        <v>847</v>
      </c>
      <c r="F22" s="159">
        <v>1620</v>
      </c>
      <c r="G22" s="159">
        <v>2041</v>
      </c>
      <c r="H22" s="160">
        <v>1297</v>
      </c>
      <c r="I22" s="482">
        <f t="shared" si="2"/>
        <v>0.53128689492325853</v>
      </c>
      <c r="J22" s="161"/>
      <c r="K22" s="162">
        <f>IF(D22=0,#N/A,D22/Population!C21*10000)</f>
        <v>61.397058823529413</v>
      </c>
      <c r="L22" s="162">
        <f>IF(E22=0,#N/A,E22/Population!D21*10000)</f>
        <v>77.849264705882348</v>
      </c>
      <c r="M22" s="162">
        <f>IF(F22=0,#N/A,F22/Population!E21*10000)</f>
        <v>148.89705882352939</v>
      </c>
      <c r="N22" s="162">
        <f>IF(G22=0,#N/A,G22/Population!F21*10000)</f>
        <v>187.41965105601469</v>
      </c>
      <c r="O22" s="163">
        <f>IF(H22=0,#N/A,H22/Population!G21*10000)</f>
        <v>118.77289377289378</v>
      </c>
      <c r="P22" s="511" t="str">
        <f t="shared" si="0"/>
        <v>--</v>
      </c>
      <c r="Q22" s="115"/>
      <c r="R22" s="477">
        <f>IDACI!C21</f>
        <v>14.8</v>
      </c>
      <c r="S22" s="478">
        <f t="shared" si="3"/>
        <v>132.64544000000001</v>
      </c>
      <c r="T22" s="479">
        <f t="shared" si="4"/>
        <v>-13.872546227106227</v>
      </c>
      <c r="U22" s="183"/>
      <c r="V22" s="199"/>
      <c r="W22" s="216"/>
      <c r="X22" s="221" t="str">
        <f t="shared" si="1"/>
        <v>Somerset</v>
      </c>
      <c r="Y22" s="222">
        <v>14</v>
      </c>
      <c r="Z22" s="223">
        <f>IF(D22&gt;0,Population!C21,"")</f>
        <v>108800</v>
      </c>
      <c r="AA22" s="223">
        <f>IF(E22&gt;0,Population!D21,"")</f>
        <v>108800</v>
      </c>
      <c r="AB22" s="223">
        <f>IF(F22&gt;0,Population!E21,"")</f>
        <v>108800</v>
      </c>
      <c r="AC22" s="223">
        <f>IF(G22&gt;0,Population!F21,"")</f>
        <v>108900</v>
      </c>
      <c r="AD22" s="223">
        <f>IF(H22&gt;0,Population!G21,"")</f>
        <v>109200</v>
      </c>
      <c r="AE22" s="110"/>
      <c r="AF22" s="158" t="s">
        <v>17</v>
      </c>
      <c r="AG22" s="163">
        <v>383.73983739837399</v>
      </c>
      <c r="AH22" s="224">
        <f t="shared" si="5"/>
        <v>19</v>
      </c>
      <c r="AI22" s="247"/>
      <c r="AJ22" s="248"/>
    </row>
    <row r="23" spans="1:36" s="147" customFormat="1" ht="13.5" customHeight="1" x14ac:dyDescent="0.2">
      <c r="A23" s="182"/>
      <c r="B23" s="158" t="s">
        <v>17</v>
      </c>
      <c r="C23" s="142"/>
      <c r="D23" s="159">
        <v>1390</v>
      </c>
      <c r="E23" s="159">
        <v>1328</v>
      </c>
      <c r="F23" s="159">
        <v>1555</v>
      </c>
      <c r="G23" s="159">
        <v>2120</v>
      </c>
      <c r="H23" s="160">
        <v>1888</v>
      </c>
      <c r="I23" s="482">
        <f t="shared" si="2"/>
        <v>0.42168674698795183</v>
      </c>
      <c r="J23" s="161"/>
      <c r="K23" s="162">
        <f>IF(D23=0,#N/A,D23/Population!C22*10000)</f>
        <v>300.86580086580085</v>
      </c>
      <c r="L23" s="162">
        <f>IF(E23=0,#N/A,E23/Population!D22*10000)</f>
        <v>285.5913978494624</v>
      </c>
      <c r="M23" s="162">
        <f>IF(F23=0,#N/A,F23/Population!E22*10000)</f>
        <v>328.05907172995779</v>
      </c>
      <c r="N23" s="162">
        <f>IF(G23=0,#N/A,G23/Population!F22*10000)</f>
        <v>436.21399176954736</v>
      </c>
      <c r="O23" s="163">
        <f>IF(H23=0,#N/A,H23/Population!G22*10000)</f>
        <v>383.73983739837399</v>
      </c>
      <c r="P23" s="487">
        <f t="shared" si="0"/>
        <v>19</v>
      </c>
      <c r="Q23" s="115"/>
      <c r="R23" s="477">
        <f>IDACI!C22</f>
        <v>25</v>
      </c>
      <c r="S23" s="478">
        <f t="shared" si="3"/>
        <v>175.15699999999998</v>
      </c>
      <c r="T23" s="479">
        <f t="shared" si="4"/>
        <v>208.58283739837401</v>
      </c>
      <c r="U23" s="183"/>
      <c r="V23" s="199"/>
      <c r="W23" s="216"/>
      <c r="X23" s="221" t="str">
        <f t="shared" si="1"/>
        <v>Southampton</v>
      </c>
      <c r="Y23" s="222">
        <v>15</v>
      </c>
      <c r="Z23" s="223">
        <f>IF(D23&gt;0,Population!C22,"")</f>
        <v>46200</v>
      </c>
      <c r="AA23" s="223">
        <f>IF(E23&gt;0,Population!D22,"")</f>
        <v>46500</v>
      </c>
      <c r="AB23" s="223">
        <f>IF(F23&gt;0,Population!E22,"")</f>
        <v>47400</v>
      </c>
      <c r="AC23" s="223">
        <f>IF(G23&gt;0,Population!F22,"")</f>
        <v>48600</v>
      </c>
      <c r="AD23" s="223">
        <f>IF(H23&gt;0,Population!G22,"")</f>
        <v>49200</v>
      </c>
      <c r="AE23" s="110"/>
      <c r="AF23" s="158" t="s">
        <v>8</v>
      </c>
      <c r="AG23" s="163">
        <v>175.07800312012478</v>
      </c>
      <c r="AH23" s="224">
        <f>RANK(AG23,$AG$9:$AG$27,1)</f>
        <v>11</v>
      </c>
      <c r="AI23" s="247"/>
      <c r="AJ23" s="248"/>
    </row>
    <row r="24" spans="1:36" s="147" customFormat="1" ht="13.5" customHeight="1" x14ac:dyDescent="0.2">
      <c r="A24" s="182"/>
      <c r="B24" s="158" t="s">
        <v>8</v>
      </c>
      <c r="C24" s="142"/>
      <c r="D24" s="159">
        <v>3144</v>
      </c>
      <c r="E24" s="159">
        <v>2600</v>
      </c>
      <c r="F24" s="159">
        <v>2616</v>
      </c>
      <c r="G24" s="159">
        <v>3248</v>
      </c>
      <c r="H24" s="160">
        <v>4489</v>
      </c>
      <c r="I24" s="482">
        <f t="shared" si="2"/>
        <v>0.72653846153846158</v>
      </c>
      <c r="J24" s="161"/>
      <c r="K24" s="162">
        <f>IF(D24=0,#N/A,D24/Population!C23*10000)</f>
        <v>127.28744939271255</v>
      </c>
      <c r="L24" s="162">
        <f>IF(E24=0,#N/A,E24/Population!D23*10000)</f>
        <v>104.16666666666666</v>
      </c>
      <c r="M24" s="162">
        <f>IF(F24=0,#N/A,F24/Population!E23*10000)</f>
        <v>103.80952380952381</v>
      </c>
      <c r="N24" s="162">
        <f>IF(G24=0,#N/A,G24/Population!F23*10000)</f>
        <v>127.57266300078554</v>
      </c>
      <c r="O24" s="163">
        <f>IF(H24=0,#N/A,H24/Population!G23*10000)</f>
        <v>175.07800312012478</v>
      </c>
      <c r="P24" s="487">
        <f t="shared" si="0"/>
        <v>11</v>
      </c>
      <c r="Q24" s="115"/>
      <c r="R24" s="477">
        <f>IDACI!C23</f>
        <v>9.7000000000000011</v>
      </c>
      <c r="S24" s="478">
        <f t="shared" si="3"/>
        <v>111.38966000000001</v>
      </c>
      <c r="T24" s="479">
        <f t="shared" si="4"/>
        <v>63.68834312012477</v>
      </c>
      <c r="U24" s="183"/>
      <c r="V24" s="199"/>
      <c r="W24" s="216"/>
      <c r="X24" s="221" t="str">
        <f t="shared" si="1"/>
        <v>Surrey</v>
      </c>
      <c r="Y24" s="222">
        <v>16</v>
      </c>
      <c r="Z24" s="223">
        <f>IF(D24&gt;0,Population!C23,"")</f>
        <v>247000</v>
      </c>
      <c r="AA24" s="223">
        <f>IF(E24&gt;0,Population!D23,"")</f>
        <v>249600</v>
      </c>
      <c r="AB24" s="223">
        <f>IF(F24&gt;0,Population!E23,"")</f>
        <v>252000</v>
      </c>
      <c r="AC24" s="223">
        <f>IF(G24&gt;0,Population!F23,"")</f>
        <v>254600</v>
      </c>
      <c r="AD24" s="223">
        <f>IF(H24&gt;0,Population!G23,"")</f>
        <v>256400</v>
      </c>
      <c r="AE24" s="110"/>
      <c r="AF24" s="158" t="s">
        <v>18</v>
      </c>
      <c r="AG24" s="163">
        <v>180.39215686274511</v>
      </c>
      <c r="AH24" s="224">
        <f t="shared" si="5"/>
        <v>12</v>
      </c>
      <c r="AI24" s="247"/>
      <c r="AJ24" s="248"/>
    </row>
    <row r="25" spans="1:36" s="147" customFormat="1" ht="13.5" customHeight="1" x14ac:dyDescent="0.2">
      <c r="A25" s="397"/>
      <c r="B25" s="158" t="s">
        <v>124</v>
      </c>
      <c r="C25" s="142"/>
      <c r="D25" s="159">
        <v>241</v>
      </c>
      <c r="E25" s="159">
        <v>401</v>
      </c>
      <c r="F25" s="159">
        <v>519</v>
      </c>
      <c r="G25" s="159">
        <v>581</v>
      </c>
      <c r="H25" s="160">
        <v>766</v>
      </c>
      <c r="I25" s="482">
        <f t="shared" si="2"/>
        <v>0.91022443890274318</v>
      </c>
      <c r="J25" s="161"/>
      <c r="K25" s="162">
        <f>IF(D25=0,#N/A,D25/Population!C24*10000)</f>
        <v>51.716738197424888</v>
      </c>
      <c r="L25" s="162">
        <f>IF(E25=0,#N/A,E25/Population!D24*10000)</f>
        <v>84.599156118143455</v>
      </c>
      <c r="M25" s="162">
        <f>IF(F25=0,#N/A,F25/Population!E24*10000)</f>
        <v>108.35073068893529</v>
      </c>
      <c r="N25" s="162">
        <f>IF(G25=0,#N/A,G25/Population!F24*10000)</f>
        <v>119.54732510288066</v>
      </c>
      <c r="O25" s="163">
        <f>IF(H25=0,#N/A,H25/Population!G24*10000)</f>
        <v>156.32653061224491</v>
      </c>
      <c r="P25" s="511" t="str">
        <f t="shared" si="0"/>
        <v>--</v>
      </c>
      <c r="Q25" s="115"/>
      <c r="R25" s="477">
        <f>IDACI!C24</f>
        <v>17.2</v>
      </c>
      <c r="S25" s="478">
        <f t="shared" si="3"/>
        <v>142.64815999999999</v>
      </c>
      <c r="T25" s="479">
        <f t="shared" si="4"/>
        <v>13.678370612244919</v>
      </c>
      <c r="U25" s="183"/>
      <c r="V25" s="199"/>
      <c r="W25" s="216"/>
      <c r="X25" s="221" t="str">
        <f t="shared" si="1"/>
        <v>Swindon</v>
      </c>
      <c r="Y25" s="222">
        <v>17</v>
      </c>
      <c r="Z25" s="223">
        <f>IF(D25&gt;0,Population!C24,"")</f>
        <v>46600</v>
      </c>
      <c r="AA25" s="223">
        <f>IF(E25&gt;0,Population!D24,"")</f>
        <v>47400</v>
      </c>
      <c r="AB25" s="223">
        <f>IF(F25&gt;0,Population!E24,"")</f>
        <v>47900</v>
      </c>
      <c r="AC25" s="223">
        <f>IF(G25&gt;0,Population!F24,"")</f>
        <v>48600</v>
      </c>
      <c r="AD25" s="223">
        <f>IF(H25&gt;0,Population!G24,"")</f>
        <v>49000</v>
      </c>
      <c r="AE25" s="110"/>
      <c r="AF25" s="158" t="s">
        <v>6</v>
      </c>
      <c r="AG25" s="163">
        <v>105.92723004694835</v>
      </c>
      <c r="AH25" s="224">
        <f t="shared" si="5"/>
        <v>4</v>
      </c>
      <c r="AI25" s="247"/>
      <c r="AJ25" s="248"/>
    </row>
    <row r="26" spans="1:36" s="147" customFormat="1" ht="13.5" customHeight="1" x14ac:dyDescent="0.2">
      <c r="A26" s="397"/>
      <c r="B26" s="158" t="s">
        <v>125</v>
      </c>
      <c r="C26" s="142"/>
      <c r="D26" s="159">
        <v>637</v>
      </c>
      <c r="E26" s="159">
        <v>533</v>
      </c>
      <c r="F26" s="159">
        <v>684</v>
      </c>
      <c r="G26" s="159">
        <v>689</v>
      </c>
      <c r="H26" s="160">
        <v>789</v>
      </c>
      <c r="I26" s="482">
        <f t="shared" si="2"/>
        <v>0.48030018761726079</v>
      </c>
      <c r="J26" s="161"/>
      <c r="K26" s="162">
        <f>IF(D26=0,#N/A,D26/Population!C25*10000)</f>
        <v>256.85483870967738</v>
      </c>
      <c r="L26" s="162">
        <f>IF(E26=0,#N/A,E26/Population!D25*10000)</f>
        <v>214.05622489959839</v>
      </c>
      <c r="M26" s="162">
        <f>IF(F26=0,#N/A,F26/Population!E25*10000)</f>
        <v>275.80645161290323</v>
      </c>
      <c r="N26" s="162">
        <f>IF(G26=0,#N/A,G26/Population!F25*10000)</f>
        <v>274.50199203187248</v>
      </c>
      <c r="O26" s="163">
        <f>IF(H26=0,#N/A,H26/Population!G25*10000)</f>
        <v>313.09523809523807</v>
      </c>
      <c r="P26" s="511" t="str">
        <f t="shared" si="0"/>
        <v>--</v>
      </c>
      <c r="Q26" s="115"/>
      <c r="R26" s="477">
        <f>IDACI!C25</f>
        <v>24.1</v>
      </c>
      <c r="S26" s="478">
        <f t="shared" si="3"/>
        <v>171.40598</v>
      </c>
      <c r="T26" s="479">
        <f t="shared" si="4"/>
        <v>141.68925809523807</v>
      </c>
      <c r="U26" s="183"/>
      <c r="V26" s="199"/>
      <c r="W26" s="216"/>
      <c r="X26" s="221" t="str">
        <f t="shared" si="1"/>
        <v>Torbay</v>
      </c>
      <c r="Y26" s="222">
        <v>18</v>
      </c>
      <c r="Z26" s="223">
        <f>IF(D26&gt;0,Population!C25,"")</f>
        <v>24800</v>
      </c>
      <c r="AA26" s="223">
        <f>IF(E26&gt;0,Population!D25,"")</f>
        <v>24900</v>
      </c>
      <c r="AB26" s="223">
        <f>IF(F26&gt;0,Population!E25,"")</f>
        <v>24800</v>
      </c>
      <c r="AC26" s="223">
        <f>IF(G26&gt;0,Population!F25,"")</f>
        <v>25100</v>
      </c>
      <c r="AD26" s="223">
        <f>IF(H26&gt;0,Population!G25,"")</f>
        <v>25200</v>
      </c>
      <c r="AE26" s="110"/>
      <c r="AF26" s="158" t="s">
        <v>46</v>
      </c>
      <c r="AG26" s="163">
        <v>129.67359050445106</v>
      </c>
      <c r="AH26" s="224">
        <f t="shared" si="5"/>
        <v>5</v>
      </c>
      <c r="AI26" s="247"/>
      <c r="AJ26" s="248"/>
    </row>
    <row r="27" spans="1:36" s="147" customFormat="1" ht="13.5" customHeight="1" x14ac:dyDescent="0.2">
      <c r="A27" s="182"/>
      <c r="B27" s="158" t="s">
        <v>18</v>
      </c>
      <c r="C27" s="142"/>
      <c r="D27" s="159">
        <v>269</v>
      </c>
      <c r="E27" s="164">
        <v>347</v>
      </c>
      <c r="F27" s="159">
        <v>392</v>
      </c>
      <c r="G27" s="159">
        <v>496</v>
      </c>
      <c r="H27" s="160">
        <v>644</v>
      </c>
      <c r="I27" s="482">
        <f t="shared" si="2"/>
        <v>0.85590778097982712</v>
      </c>
      <c r="J27" s="161"/>
      <c r="K27" s="162">
        <f>IF(D27=0,#N/A,D27/Population!C26*10000)</f>
        <v>75.988700564971751</v>
      </c>
      <c r="L27" s="162">
        <f>IF(E27=0,#N/A,E27/Population!D26*10000)</f>
        <v>96.657381615598894</v>
      </c>
      <c r="M27" s="162">
        <f>IF(F27=0,#N/A,F27/Population!E26*10000)</f>
        <v>109.80392156862746</v>
      </c>
      <c r="N27" s="162">
        <f>IF(G27=0,#N/A,G27/Population!F26*10000)</f>
        <v>139.32584269662922</v>
      </c>
      <c r="O27" s="163">
        <f>IF(H27=0,#N/A,H27/Population!G26*10000)</f>
        <v>180.39215686274511</v>
      </c>
      <c r="P27" s="487">
        <f t="shared" si="0"/>
        <v>12</v>
      </c>
      <c r="Q27" s="115"/>
      <c r="R27" s="477">
        <f>IDACI!C26</f>
        <v>10.4</v>
      </c>
      <c r="S27" s="478">
        <f t="shared" si="3"/>
        <v>114.30712</v>
      </c>
      <c r="T27" s="479">
        <f t="shared" si="4"/>
        <v>66.085036862745113</v>
      </c>
      <c r="U27" s="183"/>
      <c r="V27" s="199"/>
      <c r="W27" s="216"/>
      <c r="X27" s="221" t="str">
        <f t="shared" si="1"/>
        <v>West Berkshire</v>
      </c>
      <c r="Y27" s="222">
        <v>19</v>
      </c>
      <c r="Z27" s="223">
        <f>IF(D27&gt;0,Population!C26,"")</f>
        <v>35400</v>
      </c>
      <c r="AA27" s="223">
        <f>IF(E27&gt;0,Population!D26,"")</f>
        <v>35900</v>
      </c>
      <c r="AB27" s="223">
        <f>IF(F27&gt;0,Population!E26,"")</f>
        <v>35700</v>
      </c>
      <c r="AC27" s="223">
        <f>IF(G27&gt;0,Population!F26,"")</f>
        <v>35600</v>
      </c>
      <c r="AD27" s="223">
        <f>IF(H27&gt;0,Population!G26,"")</f>
        <v>35700</v>
      </c>
      <c r="AE27" s="247"/>
      <c r="AF27" s="158" t="s">
        <v>19</v>
      </c>
      <c r="AG27" s="163">
        <v>92.761394101876675</v>
      </c>
      <c r="AH27" s="224">
        <f t="shared" si="5"/>
        <v>3</v>
      </c>
      <c r="AI27" s="247"/>
      <c r="AJ27" s="248"/>
    </row>
    <row r="28" spans="1:36" s="147" customFormat="1" ht="13.5" customHeight="1" x14ac:dyDescent="0.2">
      <c r="A28" s="182"/>
      <c r="B28" s="158" t="s">
        <v>6</v>
      </c>
      <c r="C28" s="142"/>
      <c r="D28" s="159">
        <v>2150</v>
      </c>
      <c r="E28" s="164">
        <v>1857</v>
      </c>
      <c r="F28" s="159">
        <v>1672</v>
      </c>
      <c r="G28" s="159">
        <v>1978</v>
      </c>
      <c r="H28" s="160">
        <v>1805</v>
      </c>
      <c r="I28" s="482">
        <f t="shared" si="2"/>
        <v>-2.8002154011847066E-2</v>
      </c>
      <c r="J28" s="161"/>
      <c r="K28" s="162">
        <f>IF(D28=0,#N/A,D28/Population!C27*10000)</f>
        <v>130.77858880778589</v>
      </c>
      <c r="L28" s="162">
        <f>IF(E28=0,#N/A,E28/Population!D27*10000)</f>
        <v>112.1376811594203</v>
      </c>
      <c r="M28" s="162">
        <f>IF(F28=0,#N/A,F28/Population!E27*10000)</f>
        <v>100.11976047904191</v>
      </c>
      <c r="N28" s="162">
        <f>IF(G28=0,#N/A,G28/Population!F27*10000)</f>
        <v>117.18009478672987</v>
      </c>
      <c r="O28" s="163">
        <f>IF(H28=0,#N/A,H28/Population!G27*10000)</f>
        <v>105.92723004694835</v>
      </c>
      <c r="P28" s="487">
        <f t="shared" si="0"/>
        <v>4</v>
      </c>
      <c r="Q28" s="115"/>
      <c r="R28" s="477">
        <f>IDACI!C27</f>
        <v>12.9</v>
      </c>
      <c r="S28" s="478">
        <f t="shared" si="3"/>
        <v>124.72662</v>
      </c>
      <c r="T28" s="479">
        <f t="shared" si="4"/>
        <v>-18.799389953051644</v>
      </c>
      <c r="U28" s="183"/>
      <c r="V28" s="199"/>
      <c r="W28" s="216"/>
      <c r="X28" s="221" t="str">
        <f t="shared" si="1"/>
        <v>West Sussex</v>
      </c>
      <c r="Y28" s="222">
        <v>20</v>
      </c>
      <c r="Z28" s="223">
        <f>IF(D28&gt;0,Population!C27,"")</f>
        <v>164400</v>
      </c>
      <c r="AA28" s="223">
        <f>IF(E28&gt;0,Population!D27,"")</f>
        <v>165600</v>
      </c>
      <c r="AB28" s="223">
        <f>IF(F28&gt;0,Population!E27,"")</f>
        <v>167000</v>
      </c>
      <c r="AC28" s="223">
        <f>IF(G28&gt;0,Population!F27,"")</f>
        <v>168800</v>
      </c>
      <c r="AD28" s="223">
        <f>IF(H28&gt;0,Population!G27,"")</f>
        <v>170400</v>
      </c>
      <c r="AE28" s="247"/>
      <c r="AF28" s="247"/>
      <c r="AG28" s="247"/>
      <c r="AH28" s="110"/>
      <c r="AI28" s="247"/>
      <c r="AJ28" s="248"/>
    </row>
    <row r="29" spans="1:36" s="147" customFormat="1" ht="13.5" customHeight="1" x14ac:dyDescent="0.2">
      <c r="A29" s="182"/>
      <c r="B29" s="158" t="s">
        <v>46</v>
      </c>
      <c r="C29" s="142"/>
      <c r="D29" s="164">
        <v>340</v>
      </c>
      <c r="E29" s="159">
        <v>278</v>
      </c>
      <c r="F29" s="159">
        <v>386</v>
      </c>
      <c r="G29" s="159">
        <v>325</v>
      </c>
      <c r="H29" s="160">
        <v>437</v>
      </c>
      <c r="I29" s="482">
        <f t="shared" si="2"/>
        <v>0.57194244604316546</v>
      </c>
      <c r="J29" s="161"/>
      <c r="K29" s="162">
        <f>IF(D29=0,#N/A,D29/Population!C28*10000)</f>
        <v>104.29447852760737</v>
      </c>
      <c r="L29" s="162">
        <f>IF(E29=0,#N/A,E29/Population!D28*10000)</f>
        <v>83.987915407854985</v>
      </c>
      <c r="M29" s="162">
        <f>IF(F29=0,#N/A,F29/Population!E28*10000)</f>
        <v>115.91591591591592</v>
      </c>
      <c r="N29" s="162">
        <f>IF(G29=0,#N/A,G29/Population!F28*10000)</f>
        <v>97.305389221556894</v>
      </c>
      <c r="O29" s="163">
        <f>IF(H29=0,#N/A,H29/Population!G28*10000)</f>
        <v>129.67359050445106</v>
      </c>
      <c r="P29" s="487">
        <f t="shared" si="0"/>
        <v>5</v>
      </c>
      <c r="Q29" s="115"/>
      <c r="R29" s="477">
        <f>IDACI!C28</f>
        <v>8.4</v>
      </c>
      <c r="S29" s="478">
        <f t="shared" si="3"/>
        <v>105.97152</v>
      </c>
      <c r="T29" s="479">
        <f t="shared" si="4"/>
        <v>23.702070504451058</v>
      </c>
      <c r="U29" s="183"/>
      <c r="V29" s="199"/>
      <c r="W29" s="216"/>
      <c r="X29" s="221" t="str">
        <f t="shared" si="1"/>
        <v>Windsor &amp; Maidenhead</v>
      </c>
      <c r="Y29" s="222">
        <v>21</v>
      </c>
      <c r="Z29" s="223">
        <f>IF(D29&gt;0,Population!C28,"")</f>
        <v>32600</v>
      </c>
      <c r="AA29" s="223">
        <f>IF(E29&gt;0,Population!D28,"")</f>
        <v>33100</v>
      </c>
      <c r="AB29" s="223">
        <f>IF(F29&gt;0,Population!E28,"")</f>
        <v>33300</v>
      </c>
      <c r="AC29" s="223">
        <f>IF(G29&gt;0,Population!F28,"")</f>
        <v>33400</v>
      </c>
      <c r="AD29" s="223">
        <f>IF(H29&gt;0,Population!G28,"")</f>
        <v>33700</v>
      </c>
      <c r="AE29" s="247"/>
      <c r="AF29" s="247"/>
      <c r="AG29" s="247"/>
      <c r="AH29" s="110"/>
      <c r="AI29" s="247"/>
      <c r="AJ29" s="248"/>
    </row>
    <row r="30" spans="1:36" s="147" customFormat="1" ht="13.5" customHeight="1" x14ac:dyDescent="0.2">
      <c r="A30" s="182"/>
      <c r="B30" s="158" t="s">
        <v>19</v>
      </c>
      <c r="C30" s="142"/>
      <c r="D30" s="164">
        <v>234</v>
      </c>
      <c r="E30" s="159">
        <v>262</v>
      </c>
      <c r="F30" s="159">
        <v>262</v>
      </c>
      <c r="G30" s="159">
        <v>253</v>
      </c>
      <c r="H30" s="160">
        <v>346</v>
      </c>
      <c r="I30" s="482">
        <f t="shared" si="2"/>
        <v>0.32061068702290074</v>
      </c>
      <c r="J30" s="161"/>
      <c r="K30" s="162">
        <f>IF(D30=0,#N/A,D30/Population!C29*10000)</f>
        <v>65.730337078651687</v>
      </c>
      <c r="L30" s="162">
        <f>IF(E30=0,#N/A,E30/Population!D29*10000)</f>
        <v>73.184357541899445</v>
      </c>
      <c r="M30" s="162">
        <f>IF(F30=0,#N/A,F30/Population!E29*10000)</f>
        <v>72.375690607734811</v>
      </c>
      <c r="N30" s="162">
        <f>IF(G30=0,#N/A,G30/Population!F29*10000)</f>
        <v>68.563685636856377</v>
      </c>
      <c r="O30" s="163">
        <f>IF(H30=0,#N/A,H30/Population!G29*10000)</f>
        <v>92.761394101876675</v>
      </c>
      <c r="P30" s="487">
        <f t="shared" si="0"/>
        <v>3</v>
      </c>
      <c r="Q30" s="115"/>
      <c r="R30" s="477">
        <f>IDACI!C29</f>
        <v>6.8000000000000007</v>
      </c>
      <c r="S30" s="478">
        <f t="shared" si="3"/>
        <v>99.30304000000001</v>
      </c>
      <c r="T30" s="479">
        <f t="shared" si="4"/>
        <v>-6.5416458981233347</v>
      </c>
      <c r="U30" s="183"/>
      <c r="V30" s="199"/>
      <c r="W30" s="216"/>
      <c r="X30" s="221" t="str">
        <f t="shared" si="1"/>
        <v>Wokingham</v>
      </c>
      <c r="Y30" s="222">
        <v>22</v>
      </c>
      <c r="Z30" s="223">
        <f>IF(D30&gt;0,Population!C29,"")</f>
        <v>35600</v>
      </c>
      <c r="AA30" s="223">
        <f>IF(E30&gt;0,Population!D29,"")</f>
        <v>35800</v>
      </c>
      <c r="AB30" s="223">
        <f>IF(F30&gt;0,Population!E29,"")</f>
        <v>36200</v>
      </c>
      <c r="AC30" s="223">
        <f>IF(G30&gt;0,Population!F29,"")</f>
        <v>36900</v>
      </c>
      <c r="AD30" s="223">
        <f>IF(H30&gt;0,Population!G29,"")</f>
        <v>37300</v>
      </c>
      <c r="AE30" s="247"/>
      <c r="AF30" s="247"/>
      <c r="AG30" s="247"/>
      <c r="AH30" s="110"/>
      <c r="AI30" s="247"/>
      <c r="AJ30" s="248"/>
    </row>
    <row r="31" spans="1:36" s="147" customFormat="1" ht="13.5" customHeight="1" x14ac:dyDescent="0.2">
      <c r="A31" s="182"/>
      <c r="B31" s="190" t="s">
        <v>69</v>
      </c>
      <c r="C31" s="142"/>
      <c r="D31" s="191">
        <f>IF(SUM(D9:D21,D23:D24,D27:D30)&gt;0,SUM(D9:D21,D23:D24,D27:D30),"")</f>
        <v>24446</v>
      </c>
      <c r="E31" s="191">
        <f>IF(SUM(E9:E21,E23:E24,E27:E30)&gt;0,SUM(E9:E21,E23:E24,E27:E30),"")</f>
        <v>21564</v>
      </c>
      <c r="F31" s="191">
        <f t="shared" ref="F31" si="6">IF(SUM(F9:F21,F23:F24,F27:F30)&gt;0,SUM(F9:F21,F23:F24,F27:F30),"")</f>
        <v>23030</v>
      </c>
      <c r="G31" s="191">
        <f>IF(SUM(G9:G21,G23:G24,G27:G30)&gt;0,SUM(G9:G21,G23:G24,G27:G30),"")</f>
        <v>28597</v>
      </c>
      <c r="H31" s="192">
        <f>IF(SUM(H9:H21,H23:H24,H27:H30)&gt;0,SUM(H9:H21,H23:H24,H27:H30),"")</f>
        <v>30641</v>
      </c>
      <c r="I31" s="497">
        <f>IF(H31=0,"",(H31-E31)/E31)</f>
        <v>0.42093303654238545</v>
      </c>
      <c r="J31" s="161"/>
      <c r="K31" s="193">
        <f>IF(D31=0,#N/A,D31/Population!C30*10000)</f>
        <v>131.37360275150473</v>
      </c>
      <c r="L31" s="193">
        <f>IF(E31=0,#N/A,E31/Population!D30*10000)</f>
        <v>115.1676992095706</v>
      </c>
      <c r="M31" s="193">
        <f>IF(F31=0,#N/A,F31/Population!E30*10000)</f>
        <v>122.05851176595294</v>
      </c>
      <c r="N31" s="193">
        <f>IF(G31=0,#N/A,G31/Population!F30*10000)</f>
        <v>150.17855267303855</v>
      </c>
      <c r="O31" s="194">
        <f>IF(H31=0,#N/A,H31/Population!G30*10000)</f>
        <v>159.74662426359416</v>
      </c>
      <c r="P31" s="473" t="s">
        <v>91</v>
      </c>
      <c r="Q31" s="115"/>
      <c r="R31" s="475">
        <f>IDACI!C30</f>
        <v>14.45223640702325</v>
      </c>
      <c r="S31" s="193">
        <f t="shared" si="3"/>
        <v>131.19603089719149</v>
      </c>
      <c r="T31" s="480">
        <f t="shared" si="4"/>
        <v>28.550593366402666</v>
      </c>
      <c r="U31" s="183"/>
      <c r="V31" s="199"/>
      <c r="W31" s="216"/>
      <c r="X31" s="221" t="str">
        <f t="shared" si="1"/>
        <v>South East</v>
      </c>
      <c r="Y31" s="222">
        <v>23</v>
      </c>
      <c r="Z31" s="223">
        <f>IF(D31&gt;0,Population!C30,"")</f>
        <v>1860800</v>
      </c>
      <c r="AA31" s="223">
        <f>IF(E31&gt;0,Population!D30,"")</f>
        <v>1872400</v>
      </c>
      <c r="AB31" s="223">
        <f>IF(F31&gt;0,Population!E30,"")</f>
        <v>1886800</v>
      </c>
      <c r="AC31" s="223">
        <f>IF(G31&gt;0,Population!F30,"")</f>
        <v>1904200</v>
      </c>
      <c r="AD31" s="223">
        <f>IF(H31&gt;0,Population!G30,"")</f>
        <v>1918100</v>
      </c>
      <c r="AE31" s="247"/>
      <c r="AF31" s="247"/>
      <c r="AG31" s="247"/>
      <c r="AH31" s="110"/>
      <c r="AI31" s="247"/>
      <c r="AJ31" s="248"/>
    </row>
    <row r="32" spans="1:36" s="147" customFormat="1" ht="13.5" customHeight="1" x14ac:dyDescent="0.2">
      <c r="A32" s="397"/>
      <c r="B32" s="458" t="s">
        <v>142</v>
      </c>
      <c r="C32" s="142"/>
      <c r="D32" s="459">
        <v>124590</v>
      </c>
      <c r="E32" s="459">
        <v>127060</v>
      </c>
      <c r="F32" s="459">
        <v>142490</v>
      </c>
      <c r="G32" s="459">
        <v>160150</v>
      </c>
      <c r="H32" s="460">
        <v>172290</v>
      </c>
      <c r="I32" s="498">
        <f>IF(H32=0,"",(H32-E32)/E32)</f>
        <v>0.35597355580040924</v>
      </c>
      <c r="J32" s="161"/>
      <c r="K32" s="461">
        <f>IF(D32=0,#N/A,D32/Population!C31*10000)</f>
        <v>109.85997460496614</v>
      </c>
      <c r="L32" s="461">
        <f>IF(E32=0,#N/A,E32/Population!D31*10000)</f>
        <v>111.48058784821232</v>
      </c>
      <c r="M32" s="461">
        <f>IF(F32=0,#N/A,F32/Population!E31*10000)</f>
        <v>124.13210325031143</v>
      </c>
      <c r="N32" s="461">
        <f>IF(G32=0,#N/A,G32/Population!F31*10000)</f>
        <v>138.15920011732533</v>
      </c>
      <c r="O32" s="462">
        <f>IF(H32=0,#N/A,H32/Population!G31*10000)</f>
        <v>147.5350876441826</v>
      </c>
      <c r="P32" s="474" t="s">
        <v>91</v>
      </c>
      <c r="Q32" s="115"/>
      <c r="R32" s="476">
        <f>IDACI!C31</f>
        <v>19.902611588091716</v>
      </c>
      <c r="S32" s="461">
        <f t="shared" si="3"/>
        <v>153.91210457684866</v>
      </c>
      <c r="T32" s="481">
        <f t="shared" si="4"/>
        <v>-6.3770169326660664</v>
      </c>
      <c r="U32" s="183"/>
      <c r="V32" s="199"/>
      <c r="W32" s="216"/>
      <c r="X32" s="221" t="str">
        <f t="shared" si="1"/>
        <v>England</v>
      </c>
      <c r="Y32" s="222">
        <v>24</v>
      </c>
      <c r="Z32" s="223">
        <f>IF(D32&gt;0,Population!C31,"")</f>
        <v>11340800</v>
      </c>
      <c r="AA32" s="223">
        <f>IF(E32&gt;0,Population!D31,"")</f>
        <v>11397500</v>
      </c>
      <c r="AB32" s="223">
        <f>IF(F32&gt;0,Population!E31,"")</f>
        <v>11478900</v>
      </c>
      <c r="AC32" s="223">
        <f>IF(G32&gt;0,Population!F31,"")</f>
        <v>11591700</v>
      </c>
      <c r="AD32" s="223">
        <f>IF(H32&gt;0,Population!G31,"")</f>
        <v>11677900</v>
      </c>
      <c r="AE32" s="247"/>
      <c r="AF32" s="247"/>
      <c r="AG32" s="247"/>
      <c r="AH32" s="110"/>
      <c r="AI32" s="247"/>
      <c r="AJ32" s="248"/>
    </row>
    <row r="33" spans="1:49" s="133" customFormat="1" ht="13.5" customHeight="1" x14ac:dyDescent="0.2">
      <c r="A33" s="179"/>
      <c r="B33" s="184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95" t="s">
        <v>115</v>
      </c>
      <c r="R33" s="107"/>
      <c r="S33" s="107"/>
      <c r="T33" s="107"/>
      <c r="U33" s="178"/>
      <c r="V33" s="197"/>
      <c r="W33" s="213"/>
      <c r="X33" s="108"/>
      <c r="Y33" s="90"/>
      <c r="Z33" s="90"/>
      <c r="AA33" s="90"/>
      <c r="AB33" s="90"/>
      <c r="AC33" s="90"/>
      <c r="AD33" s="90"/>
      <c r="AE33" s="90"/>
      <c r="AF33" s="90"/>
      <c r="AG33" s="90"/>
      <c r="AH33" s="109"/>
      <c r="AI33" s="90"/>
      <c r="AJ33" s="249"/>
    </row>
    <row r="34" spans="1:49" s="133" customFormat="1" ht="17.25" customHeight="1" x14ac:dyDescent="0.2">
      <c r="A34" s="179"/>
      <c r="B34" s="751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3"/>
      <c r="U34" s="178"/>
      <c r="V34" s="197"/>
      <c r="W34" s="213"/>
      <c r="X34" s="108"/>
      <c r="Y34" s="90"/>
      <c r="Z34" s="90"/>
      <c r="AA34" s="90"/>
      <c r="AB34" s="90"/>
      <c r="AC34" s="90"/>
      <c r="AD34" s="90"/>
      <c r="AE34" s="90"/>
      <c r="AF34" s="90"/>
      <c r="AG34" s="90"/>
      <c r="AH34" s="109"/>
      <c r="AI34" s="90"/>
      <c r="AJ34" s="245"/>
      <c r="AK34" s="125"/>
      <c r="AL34" s="125"/>
      <c r="AM34" s="125"/>
      <c r="AN34" s="125"/>
      <c r="AO34" s="125"/>
      <c r="AP34" s="125"/>
      <c r="AQ34" s="125"/>
    </row>
    <row r="35" spans="1:49" s="133" customFormat="1" ht="7.5" customHeight="1" x14ac:dyDescent="0.2">
      <c r="A35" s="179"/>
      <c r="B35" s="46"/>
      <c r="C35" s="46"/>
      <c r="D35" s="45"/>
      <c r="E35" s="45"/>
      <c r="F35" s="45"/>
      <c r="G35" s="45"/>
      <c r="H35" s="45"/>
      <c r="I35" s="45"/>
      <c r="J35" s="40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78"/>
      <c r="V35" s="197"/>
      <c r="W35" s="213"/>
      <c r="X35" s="109"/>
      <c r="Y35" s="110"/>
      <c r="Z35" s="109"/>
      <c r="AA35" s="109"/>
      <c r="AB35" s="109"/>
      <c r="AC35" s="109"/>
      <c r="AD35" s="109"/>
      <c r="AE35" s="109"/>
      <c r="AF35" s="109"/>
      <c r="AG35" s="109"/>
      <c r="AH35" s="109"/>
      <c r="AI35" s="90"/>
      <c r="AJ35" s="245"/>
      <c r="AK35" s="125"/>
      <c r="AL35" s="125"/>
      <c r="AM35" s="125"/>
      <c r="AN35" s="125"/>
      <c r="AO35" s="125"/>
      <c r="AP35" s="125"/>
      <c r="AQ35" s="125"/>
    </row>
    <row r="36" spans="1:49" s="133" customFormat="1" ht="15" customHeight="1" x14ac:dyDescent="0.2">
      <c r="A36" s="720"/>
      <c r="B36" s="754"/>
      <c r="C36" s="754"/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4"/>
      <c r="O36" s="754"/>
      <c r="P36" s="754"/>
      <c r="Q36" s="754"/>
      <c r="R36" s="754"/>
      <c r="S36" s="754"/>
      <c r="T36" s="754"/>
      <c r="U36" s="755"/>
      <c r="V36" s="197"/>
      <c r="W36" s="213"/>
      <c r="X36" s="109"/>
      <c r="Y36" s="110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249"/>
      <c r="AL36" s="133">
        <v>10</v>
      </c>
      <c r="AM36" s="133">
        <v>11</v>
      </c>
      <c r="AN36" s="133">
        <v>12</v>
      </c>
      <c r="AO36" s="133">
        <v>13</v>
      </c>
      <c r="AP36" s="133">
        <v>14</v>
      </c>
      <c r="AS36" s="54"/>
      <c r="AT36" s="54"/>
      <c r="AU36" s="54"/>
      <c r="AV36" s="53"/>
    </row>
    <row r="37" spans="1:49" s="133" customFormat="1" ht="11.25" customHeight="1" x14ac:dyDescent="0.2">
      <c r="A37" s="756"/>
      <c r="B37" s="757"/>
      <c r="C37" s="757"/>
      <c r="D37" s="757"/>
      <c r="E37" s="757"/>
      <c r="F37" s="757"/>
      <c r="G37" s="757"/>
      <c r="H37" s="757"/>
      <c r="I37" s="758"/>
      <c r="J37" s="757"/>
      <c r="K37" s="757"/>
      <c r="L37" s="757"/>
      <c r="M37" s="757"/>
      <c r="N37" s="757"/>
      <c r="O37" s="757"/>
      <c r="P37" s="757"/>
      <c r="Q37" s="757"/>
      <c r="R37" s="757"/>
      <c r="S37" s="758"/>
      <c r="T37" s="757"/>
      <c r="U37" s="759"/>
      <c r="V37" s="197"/>
      <c r="W37" s="213"/>
      <c r="X37" s="109"/>
      <c r="Y37" s="110"/>
      <c r="Z37" s="109"/>
      <c r="AA37" s="109"/>
      <c r="AB37" s="109"/>
      <c r="AC37" s="109"/>
      <c r="AD37" s="109"/>
      <c r="AE37" s="109"/>
      <c r="AF37" s="109"/>
      <c r="AG37" s="109"/>
      <c r="AH37" s="109"/>
      <c r="AI37" s="90"/>
      <c r="AJ37" s="248"/>
      <c r="AK37" s="147"/>
      <c r="AL37" s="508" t="s">
        <v>89</v>
      </c>
      <c r="AM37" s="509"/>
      <c r="AN37" s="509"/>
      <c r="AO37" s="509"/>
      <c r="AP37" s="509"/>
      <c r="AQ37" s="508" t="s">
        <v>98</v>
      </c>
      <c r="AR37" s="84"/>
      <c r="AS37" s="54"/>
      <c r="AT37" s="54"/>
      <c r="AU37" s="54"/>
      <c r="AV37" s="53"/>
    </row>
    <row r="38" spans="1:49" s="133" customFormat="1" ht="11.25" customHeight="1" x14ac:dyDescent="0.2">
      <c r="A38" s="173"/>
      <c r="B38" s="174"/>
      <c r="C38" s="174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6"/>
      <c r="V38" s="197"/>
      <c r="W38" s="212" t="s">
        <v>107</v>
      </c>
      <c r="X38" s="225"/>
      <c r="Y38" s="225"/>
      <c r="Z38" s="225"/>
      <c r="AA38" s="225"/>
      <c r="AB38" s="225"/>
      <c r="AC38" s="109"/>
      <c r="AD38" s="109"/>
      <c r="AE38" s="109"/>
      <c r="AF38" s="109"/>
      <c r="AG38" s="109"/>
      <c r="AH38" s="109"/>
      <c r="AI38" s="90"/>
      <c r="AJ38" s="248"/>
      <c r="AK38" s="147"/>
      <c r="AL38" s="508"/>
      <c r="AM38" s="508"/>
      <c r="AN38" s="508"/>
      <c r="AO38" s="508"/>
      <c r="AP38" s="508"/>
      <c r="AQ38" s="509"/>
      <c r="AR38" s="508"/>
      <c r="AS38" s="508"/>
      <c r="AT38" s="508"/>
      <c r="AU38" s="508"/>
      <c r="AV38" s="508"/>
    </row>
    <row r="39" spans="1:49" s="133" customFormat="1" ht="7.5" customHeight="1" x14ac:dyDescent="0.25">
      <c r="A39" s="177"/>
      <c r="B39" s="35"/>
      <c r="C39" s="35"/>
      <c r="D39" s="35"/>
      <c r="E39" s="35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78"/>
      <c r="V39" s="197"/>
      <c r="W39" s="405"/>
      <c r="X39" s="422" t="s">
        <v>45</v>
      </c>
      <c r="Y39" s="226" t="s">
        <v>10</v>
      </c>
      <c r="Z39" s="226" t="s">
        <v>108</v>
      </c>
      <c r="AA39" s="742" t="s">
        <v>71</v>
      </c>
      <c r="AB39" s="742" t="s">
        <v>72</v>
      </c>
      <c r="AC39" s="109"/>
      <c r="AD39" s="109"/>
      <c r="AE39" s="109"/>
      <c r="AF39" s="109"/>
      <c r="AG39" s="109"/>
      <c r="AH39" s="109"/>
      <c r="AI39" s="109"/>
      <c r="AJ39" s="248"/>
      <c r="AK39" s="147"/>
      <c r="AL39" s="508">
        <f>D8</f>
        <v>2012</v>
      </c>
      <c r="AM39" s="508">
        <f>E8</f>
        <v>2013</v>
      </c>
      <c r="AN39" s="508">
        <f>F8</f>
        <v>2014</v>
      </c>
      <c r="AO39" s="508">
        <f>G8</f>
        <v>2015</v>
      </c>
      <c r="AP39" s="508">
        <f>H8</f>
        <v>2016</v>
      </c>
      <c r="AQ39" s="509"/>
      <c r="AR39" s="508"/>
      <c r="AS39" s="508"/>
      <c r="AT39" s="508"/>
      <c r="AU39" s="508"/>
      <c r="AV39" s="508"/>
    </row>
    <row r="40" spans="1:49" s="133" customFormat="1" ht="14.25" customHeight="1" x14ac:dyDescent="0.2">
      <c r="A40" s="179"/>
      <c r="B40" s="35"/>
      <c r="C40" s="35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78"/>
      <c r="V40" s="197"/>
      <c r="W40" s="405"/>
      <c r="X40" s="423" t="e">
        <f ca="1">OFFSET(B8,$X$4,0)</f>
        <v>#N/A</v>
      </c>
      <c r="Y40" s="227" t="e">
        <f ca="1">OFFSET(R7,(VLOOKUP(X40,$Y$41:$Z$62,2,FALSE)),0)</f>
        <v>#N/A</v>
      </c>
      <c r="Z40" s="227" t="e">
        <f ca="1">(OFFSET(O7,(VLOOKUP(X40,$Y$41:$Z$62,2,FALSE)),0))</f>
        <v>#N/A</v>
      </c>
      <c r="AA40" s="743"/>
      <c r="AB40" s="743"/>
      <c r="AC40" s="109"/>
      <c r="AD40" s="109"/>
      <c r="AE40" s="109"/>
      <c r="AF40" s="109"/>
      <c r="AG40" s="109"/>
      <c r="AH40" s="109"/>
      <c r="AI40" s="375" t="b">
        <v>1</v>
      </c>
      <c r="AJ40" s="248" t="s">
        <v>1</v>
      </c>
      <c r="AK40" s="147" t="str">
        <f t="shared" ref="AK40:AK63" si="7">IF(AI40=TRUE,B9,"")</f>
        <v>Bracknell Forest</v>
      </c>
      <c r="AL40" s="209">
        <f t="shared" ref="AL40:AP62" si="8">VLOOKUP($AK40,$B$9:$O$32,AL$36,FALSE)</f>
        <v>117.29323308270676</v>
      </c>
      <c r="AM40" s="209">
        <f t="shared" si="8"/>
        <v>139.84962406015038</v>
      </c>
      <c r="AN40" s="209">
        <f t="shared" si="8"/>
        <v>125.46125461254613</v>
      </c>
      <c r="AO40" s="209">
        <f t="shared" si="8"/>
        <v>151.43884892086331</v>
      </c>
      <c r="AP40" s="209">
        <f t="shared" si="8"/>
        <v>139.71631205673759</v>
      </c>
      <c r="AQ40" s="210">
        <f>VLOOKUP(AK40,$B$9:$T$32,17,FALSE)</f>
        <v>11</v>
      </c>
      <c r="AR40" s="488"/>
      <c r="AS40" s="488"/>
      <c r="AT40" s="488"/>
      <c r="AU40" s="488"/>
      <c r="AV40" s="488"/>
    </row>
    <row r="41" spans="1:49" s="133" customFormat="1" ht="14.25" customHeight="1" x14ac:dyDescent="0.2">
      <c r="A41" s="179"/>
      <c r="B41" s="35"/>
      <c r="C41" s="35"/>
      <c r="D41" s="35"/>
      <c r="E41" s="35"/>
      <c r="F41" s="3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78"/>
      <c r="V41" s="197"/>
      <c r="W41" s="405"/>
      <c r="X41" s="423">
        <v>1</v>
      </c>
      <c r="Y41" s="228" t="str">
        <f t="shared" ref="Y41:Y64" si="9">B9</f>
        <v>Bracknell Forest</v>
      </c>
      <c r="Z41" s="85">
        <v>2</v>
      </c>
      <c r="AA41" s="229">
        <f>IF(H9&gt;0,IDACI!D8,0)</f>
        <v>23799</v>
      </c>
      <c r="AB41" s="229">
        <f>IF(H9&gt;0,IDACI!E8,0)</f>
        <v>2617.89</v>
      </c>
      <c r="AC41" s="109"/>
      <c r="AD41" s="109"/>
      <c r="AE41" s="109"/>
      <c r="AF41" s="109"/>
      <c r="AG41" s="109"/>
      <c r="AH41" s="109"/>
      <c r="AI41" s="375" t="b">
        <v>1</v>
      </c>
      <c r="AJ41" s="248" t="s">
        <v>47</v>
      </c>
      <c r="AK41" s="147" t="str">
        <f t="shared" si="7"/>
        <v>Brighton &amp; Hove</v>
      </c>
      <c r="AL41" s="209">
        <f t="shared" si="8"/>
        <v>268.73747494989982</v>
      </c>
      <c r="AM41" s="209">
        <f t="shared" si="8"/>
        <v>311.95219123505979</v>
      </c>
      <c r="AN41" s="209">
        <f t="shared" si="8"/>
        <v>167.92079207920793</v>
      </c>
      <c r="AO41" s="209">
        <f t="shared" si="8"/>
        <v>203.52941176470588</v>
      </c>
      <c r="AP41" s="209">
        <f t="shared" si="8"/>
        <v>223.2421875</v>
      </c>
      <c r="AQ41" s="210">
        <f t="shared" ref="AQ41:AQ63" si="10">VLOOKUP(AK41,$B$9:$T$31,17,FALSE)</f>
        <v>18.3</v>
      </c>
      <c r="AR41" s="488"/>
      <c r="AS41" s="488"/>
      <c r="AT41" s="488"/>
      <c r="AU41" s="488"/>
      <c r="AV41" s="488"/>
    </row>
    <row r="42" spans="1:49" ht="14.25" customHeight="1" x14ac:dyDescent="0.2">
      <c r="A42" s="179"/>
      <c r="B42" s="35"/>
      <c r="C42" s="35"/>
      <c r="D42" s="35"/>
      <c r="E42" s="35"/>
      <c r="F42" s="3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78"/>
      <c r="V42" s="197"/>
      <c r="W42" s="405"/>
      <c r="X42" s="423">
        <v>2</v>
      </c>
      <c r="Y42" s="228" t="str">
        <f t="shared" si="9"/>
        <v>Brighton &amp; Hove</v>
      </c>
      <c r="Z42" s="85">
        <v>3</v>
      </c>
      <c r="AA42" s="229">
        <f>IF(H10&gt;0,IDACI!D9,0)</f>
        <v>44814</v>
      </c>
      <c r="AB42" s="229">
        <f>IF(H10&gt;0,IDACI!E9,0)</f>
        <v>8200.9619999999995</v>
      </c>
      <c r="AC42" s="109"/>
      <c r="AD42" s="109"/>
      <c r="AE42" s="109"/>
      <c r="AF42" s="109"/>
      <c r="AG42" s="109"/>
      <c r="AH42" s="109"/>
      <c r="AI42" s="375" t="b">
        <v>1</v>
      </c>
      <c r="AJ42" s="248" t="s">
        <v>11</v>
      </c>
      <c r="AK42" s="147" t="str">
        <f t="shared" si="7"/>
        <v>Buckinghamshire</v>
      </c>
      <c r="AL42" s="209">
        <f t="shared" si="8"/>
        <v>70.129870129870127</v>
      </c>
      <c r="AM42" s="209">
        <f t="shared" si="8"/>
        <v>52.794496990541695</v>
      </c>
      <c r="AN42" s="209">
        <f t="shared" si="8"/>
        <v>75.425170068027214</v>
      </c>
      <c r="AO42" s="209">
        <f t="shared" si="8"/>
        <v>147.85534062237173</v>
      </c>
      <c r="AP42" s="209">
        <f t="shared" si="8"/>
        <v>159.53565505804312</v>
      </c>
      <c r="AQ42" s="210">
        <f t="shared" si="10"/>
        <v>9.8000000000000007</v>
      </c>
      <c r="AR42" s="488"/>
      <c r="AS42" s="488"/>
      <c r="AT42" s="488"/>
      <c r="AU42" s="488"/>
      <c r="AV42" s="488"/>
      <c r="AW42" s="133"/>
    </row>
    <row r="43" spans="1:49" ht="14.25" customHeight="1" x14ac:dyDescent="0.2">
      <c r="A43" s="179"/>
      <c r="B43" s="35"/>
      <c r="C43" s="35"/>
      <c r="D43" s="35"/>
      <c r="E43" s="35"/>
      <c r="F43" s="35"/>
      <c r="G43" s="35"/>
      <c r="H43" s="35"/>
      <c r="I43" s="35"/>
      <c r="J43" s="40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178"/>
      <c r="V43" s="197"/>
      <c r="W43" s="405"/>
      <c r="X43" s="423">
        <v>3</v>
      </c>
      <c r="Y43" s="228" t="str">
        <f t="shared" si="9"/>
        <v>Buckinghamshire</v>
      </c>
      <c r="Z43" s="85">
        <v>4</v>
      </c>
      <c r="AA43" s="229">
        <f>IF(H11&gt;0,IDACI!D10,0)</f>
        <v>103548</v>
      </c>
      <c r="AB43" s="229">
        <f>IF(H11&gt;0,IDACI!E10,0)</f>
        <v>10147.704</v>
      </c>
      <c r="AC43" s="109"/>
      <c r="AD43" s="109"/>
      <c r="AE43" s="109"/>
      <c r="AF43" s="109"/>
      <c r="AG43" s="109"/>
      <c r="AH43" s="109"/>
      <c r="AI43" s="375" t="b">
        <v>1</v>
      </c>
      <c r="AJ43" s="248" t="s">
        <v>5</v>
      </c>
      <c r="AK43" s="147" t="str">
        <f t="shared" si="7"/>
        <v>East Sussex</v>
      </c>
      <c r="AL43" s="209">
        <f t="shared" si="8"/>
        <v>213.90220517737296</v>
      </c>
      <c r="AM43" s="209">
        <f t="shared" si="8"/>
        <v>152.10727969348659</v>
      </c>
      <c r="AN43" s="209">
        <f t="shared" si="8"/>
        <v>130.15267175572518</v>
      </c>
      <c r="AO43" s="209">
        <f t="shared" si="8"/>
        <v>94.402277039848187</v>
      </c>
      <c r="AP43" s="209">
        <f t="shared" si="8"/>
        <v>81.964117091595838</v>
      </c>
      <c r="AQ43" s="210">
        <f t="shared" si="10"/>
        <v>17.399999999999999</v>
      </c>
      <c r="AR43" s="488"/>
      <c r="AS43" s="488"/>
      <c r="AT43" s="488"/>
      <c r="AU43" s="488"/>
      <c r="AV43" s="488"/>
      <c r="AW43" s="133"/>
    </row>
    <row r="44" spans="1:49" s="127" customFormat="1" ht="14.25" customHeight="1" x14ac:dyDescent="0.2">
      <c r="A44" s="180"/>
      <c r="B44" s="310"/>
      <c r="C44" s="310"/>
      <c r="D44" s="311"/>
      <c r="E44" s="311"/>
      <c r="F44" s="311"/>
      <c r="G44" s="311"/>
      <c r="H44" s="311"/>
      <c r="I44" s="311"/>
      <c r="J44" s="4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181"/>
      <c r="V44" s="198"/>
      <c r="W44" s="406"/>
      <c r="X44" s="423">
        <v>4</v>
      </c>
      <c r="Y44" s="228" t="str">
        <f t="shared" si="9"/>
        <v>East Sussex</v>
      </c>
      <c r="Z44" s="85">
        <v>5</v>
      </c>
      <c r="AA44" s="229">
        <f>IF(H12&gt;0,IDACI!D11,0)</f>
        <v>91918</v>
      </c>
      <c r="AB44" s="229">
        <f>IF(H12&gt;0,IDACI!E11,0)</f>
        <v>15993.731999999998</v>
      </c>
      <c r="AC44" s="109"/>
      <c r="AD44" s="109"/>
      <c r="AE44" s="109"/>
      <c r="AF44" s="109"/>
      <c r="AG44" s="109"/>
      <c r="AH44" s="109"/>
      <c r="AI44" s="375" t="b">
        <v>1</v>
      </c>
      <c r="AJ44" s="248" t="s">
        <v>7</v>
      </c>
      <c r="AK44" s="147" t="str">
        <f t="shared" si="7"/>
        <v>Hampshire</v>
      </c>
      <c r="AL44" s="209">
        <f t="shared" si="8"/>
        <v>69.807280513918627</v>
      </c>
      <c r="AM44" s="209">
        <f t="shared" si="8"/>
        <v>82.413670345318607</v>
      </c>
      <c r="AN44" s="209">
        <f t="shared" si="8"/>
        <v>97.729691379921945</v>
      </c>
      <c r="AO44" s="209">
        <f t="shared" si="8"/>
        <v>164.22735346358792</v>
      </c>
      <c r="AP44" s="209">
        <f t="shared" si="8"/>
        <v>148.35047889322453</v>
      </c>
      <c r="AQ44" s="210">
        <f t="shared" si="10"/>
        <v>11.799999999999999</v>
      </c>
      <c r="AR44" s="488"/>
      <c r="AS44" s="488"/>
      <c r="AT44" s="488"/>
      <c r="AU44" s="488"/>
      <c r="AV44" s="488"/>
    </row>
    <row r="45" spans="1:49" ht="14.25" customHeight="1" x14ac:dyDescent="0.2">
      <c r="A45" s="179"/>
      <c r="B45" s="311"/>
      <c r="C45" s="311"/>
      <c r="D45" s="311"/>
      <c r="E45" s="311"/>
      <c r="F45" s="311"/>
      <c r="G45" s="311"/>
      <c r="H45" s="311"/>
      <c r="I45" s="311"/>
      <c r="J45" s="40"/>
      <c r="K45" s="42"/>
      <c r="L45" s="42"/>
      <c r="M45" s="42"/>
      <c r="N45" s="42"/>
      <c r="O45" s="35"/>
      <c r="P45" s="35"/>
      <c r="Q45" s="35"/>
      <c r="R45" s="35"/>
      <c r="S45" s="35"/>
      <c r="T45" s="35"/>
      <c r="U45" s="178"/>
      <c r="V45" s="197"/>
      <c r="W45" s="405"/>
      <c r="X45" s="423">
        <v>5</v>
      </c>
      <c r="Y45" s="228" t="str">
        <f t="shared" si="9"/>
        <v>Hampshire</v>
      </c>
      <c r="Z45" s="85">
        <v>6</v>
      </c>
      <c r="AA45" s="229">
        <f>IF(H13&gt;0,IDACI!D12,0)</f>
        <v>247800</v>
      </c>
      <c r="AB45" s="229">
        <f>IF(H13&gt;0,IDACI!E12,0)</f>
        <v>29240.399999999998</v>
      </c>
      <c r="AC45" s="109"/>
      <c r="AD45" s="109"/>
      <c r="AE45" s="109"/>
      <c r="AF45" s="109"/>
      <c r="AG45" s="109"/>
      <c r="AH45" s="109"/>
      <c r="AI45" s="375" t="b">
        <v>1</v>
      </c>
      <c r="AJ45" s="248" t="s">
        <v>2</v>
      </c>
      <c r="AK45" s="147" t="str">
        <f t="shared" si="7"/>
        <v>Isle of Wight</v>
      </c>
      <c r="AL45" s="209">
        <f t="shared" si="8"/>
        <v>91.570881226053643</v>
      </c>
      <c r="AM45" s="209">
        <f t="shared" si="8"/>
        <v>155</v>
      </c>
      <c r="AN45" s="209">
        <f t="shared" si="8"/>
        <v>195.73643410852713</v>
      </c>
      <c r="AO45" s="209">
        <f t="shared" si="8"/>
        <v>286.2745098039216</v>
      </c>
      <c r="AP45" s="209">
        <f t="shared" si="8"/>
        <v>267.19367588932806</v>
      </c>
      <c r="AQ45" s="210">
        <f t="shared" si="10"/>
        <v>20.399999999999999</v>
      </c>
      <c r="AR45" s="488"/>
      <c r="AS45" s="488"/>
      <c r="AT45" s="488"/>
      <c r="AU45" s="488"/>
      <c r="AV45" s="488"/>
    </row>
    <row r="46" spans="1:49" ht="14.25" customHeight="1" x14ac:dyDescent="0.2">
      <c r="A46" s="179"/>
      <c r="B46" s="311"/>
      <c r="C46" s="311"/>
      <c r="D46" s="311"/>
      <c r="E46" s="311"/>
      <c r="F46" s="311"/>
      <c r="G46" s="311"/>
      <c r="H46" s="311"/>
      <c r="I46" s="311"/>
      <c r="J46" s="40"/>
      <c r="K46" s="42"/>
      <c r="L46" s="42"/>
      <c r="M46" s="42"/>
      <c r="N46" s="42"/>
      <c r="O46" s="35"/>
      <c r="P46" s="35"/>
      <c r="Q46" s="35"/>
      <c r="R46" s="35"/>
      <c r="S46" s="35"/>
      <c r="T46" s="35"/>
      <c r="U46" s="178"/>
      <c r="V46" s="197"/>
      <c r="W46" s="405"/>
      <c r="X46" s="423">
        <v>6</v>
      </c>
      <c r="Y46" s="228" t="str">
        <f t="shared" si="9"/>
        <v>Isle of Wight</v>
      </c>
      <c r="Z46" s="85">
        <v>7</v>
      </c>
      <c r="AA46" s="229">
        <f>IF(H14&gt;0,IDACI!D13,0)</f>
        <v>22502</v>
      </c>
      <c r="AB46" s="229">
        <f>IF(H14&gt;0,IDACI!E13,0)</f>
        <v>4590.4079999999994</v>
      </c>
      <c r="AC46" s="230"/>
      <c r="AD46" s="109"/>
      <c r="AE46" s="109"/>
      <c r="AF46" s="109"/>
      <c r="AG46" s="109"/>
      <c r="AH46" s="109"/>
      <c r="AI46" s="375" t="b">
        <v>1</v>
      </c>
      <c r="AJ46" s="248" t="s">
        <v>12</v>
      </c>
      <c r="AK46" s="147" t="str">
        <f t="shared" si="7"/>
        <v>Kent</v>
      </c>
      <c r="AL46" s="209">
        <f t="shared" si="8"/>
        <v>183.39014564611094</v>
      </c>
      <c r="AM46" s="209">
        <f t="shared" si="8"/>
        <v>120.4692806421735</v>
      </c>
      <c r="AN46" s="209">
        <f t="shared" si="8"/>
        <v>123.55651105651107</v>
      </c>
      <c r="AO46" s="209">
        <f t="shared" si="8"/>
        <v>133.01858056655499</v>
      </c>
      <c r="AP46" s="209">
        <f t="shared" si="8"/>
        <v>144.06779661016949</v>
      </c>
      <c r="AQ46" s="210">
        <f t="shared" si="10"/>
        <v>17.8</v>
      </c>
      <c r="AR46" s="488"/>
      <c r="AS46" s="488"/>
      <c r="AT46" s="488"/>
      <c r="AU46" s="488"/>
      <c r="AV46" s="488"/>
    </row>
    <row r="47" spans="1:49" ht="14.25" customHeight="1" x14ac:dyDescent="0.2">
      <c r="A47" s="179"/>
      <c r="B47" s="90"/>
      <c r="C47" s="90"/>
      <c r="D47" s="90"/>
      <c r="E47" s="90"/>
      <c r="F47" s="90"/>
      <c r="G47" s="90"/>
      <c r="H47" s="90"/>
      <c r="I47" s="90"/>
      <c r="J47" s="40"/>
      <c r="K47" s="42"/>
      <c r="L47" s="42"/>
      <c r="M47" s="42"/>
      <c r="N47" s="42"/>
      <c r="O47" s="35"/>
      <c r="P47" s="35"/>
      <c r="Q47" s="35"/>
      <c r="R47" s="35"/>
      <c r="S47" s="35"/>
      <c r="T47" s="35"/>
      <c r="U47" s="178"/>
      <c r="V47" s="197"/>
      <c r="W47" s="405"/>
      <c r="X47" s="423">
        <v>7</v>
      </c>
      <c r="Y47" s="228" t="str">
        <f t="shared" si="9"/>
        <v>Kent</v>
      </c>
      <c r="Z47" s="85">
        <v>8</v>
      </c>
      <c r="AA47" s="229">
        <f>IF(H15&gt;0,IDACI!D14,0)</f>
        <v>286168</v>
      </c>
      <c r="AB47" s="229">
        <f>IF(H15&gt;0,IDACI!E14,0)</f>
        <v>50937.904000000002</v>
      </c>
      <c r="AC47" s="90"/>
      <c r="AD47" s="109"/>
      <c r="AE47" s="109"/>
      <c r="AF47" s="109"/>
      <c r="AG47" s="109"/>
      <c r="AH47" s="109"/>
      <c r="AI47" s="375" t="b">
        <v>1</v>
      </c>
      <c r="AJ47" s="248" t="s">
        <v>3</v>
      </c>
      <c r="AK47" s="147" t="str">
        <f t="shared" si="7"/>
        <v>Medway</v>
      </c>
      <c r="AL47" s="209">
        <f t="shared" si="8"/>
        <v>120.81967213114754</v>
      </c>
      <c r="AM47" s="209">
        <f t="shared" si="8"/>
        <v>96.387520525451563</v>
      </c>
      <c r="AN47" s="209">
        <f t="shared" si="8"/>
        <v>141.07142857142856</v>
      </c>
      <c r="AO47" s="209">
        <f t="shared" si="8"/>
        <v>242.23999999999998</v>
      </c>
      <c r="AP47" s="209">
        <f t="shared" si="8"/>
        <v>258.06962025316454</v>
      </c>
      <c r="AQ47" s="210">
        <f t="shared" si="10"/>
        <v>22</v>
      </c>
      <c r="AR47" s="488"/>
      <c r="AS47" s="488"/>
      <c r="AT47" s="488"/>
      <c r="AU47" s="488"/>
      <c r="AV47" s="488"/>
    </row>
    <row r="48" spans="1:49" ht="14.25" customHeight="1" x14ac:dyDescent="0.2">
      <c r="A48" s="179"/>
      <c r="B48" s="90"/>
      <c r="C48" s="90"/>
      <c r="D48" s="114"/>
      <c r="E48" s="115"/>
      <c r="F48" s="114"/>
      <c r="G48" s="115"/>
      <c r="H48" s="115"/>
      <c r="I48" s="115"/>
      <c r="J48" s="40"/>
      <c r="K48" s="42"/>
      <c r="L48" s="42"/>
      <c r="M48" s="42"/>
      <c r="N48" s="42"/>
      <c r="O48" s="35"/>
      <c r="P48" s="35"/>
      <c r="Q48" s="35"/>
      <c r="R48" s="35"/>
      <c r="S48" s="35"/>
      <c r="T48" s="35"/>
      <c r="U48" s="178"/>
      <c r="V48" s="197"/>
      <c r="W48" s="405"/>
      <c r="X48" s="423">
        <v>8</v>
      </c>
      <c r="Y48" s="228" t="str">
        <f t="shared" si="9"/>
        <v>Medway</v>
      </c>
      <c r="Z48" s="85">
        <v>9</v>
      </c>
      <c r="AA48" s="229">
        <f>IF(H16&gt;0,IDACI!D15,0)</f>
        <v>54280</v>
      </c>
      <c r="AB48" s="229">
        <f>IF(H16&gt;0,IDACI!E15,0)</f>
        <v>11941.6</v>
      </c>
      <c r="AC48" s="109"/>
      <c r="AD48" s="109"/>
      <c r="AE48" s="109"/>
      <c r="AF48" s="109"/>
      <c r="AG48" s="109"/>
      <c r="AH48" s="109"/>
      <c r="AI48" s="375" t="b">
        <v>1</v>
      </c>
      <c r="AJ48" s="248" t="s">
        <v>13</v>
      </c>
      <c r="AK48" s="147" t="str">
        <f t="shared" si="7"/>
        <v>Milton Keynes</v>
      </c>
      <c r="AL48" s="209">
        <f t="shared" si="8"/>
        <v>45.322580645161295</v>
      </c>
      <c r="AM48" s="209">
        <f t="shared" si="8"/>
        <v>61.514195583596212</v>
      </c>
      <c r="AN48" s="209">
        <f t="shared" si="8"/>
        <v>83.125</v>
      </c>
      <c r="AO48" s="209">
        <f t="shared" si="8"/>
        <v>85.429447852760731</v>
      </c>
      <c r="AP48" s="209">
        <f t="shared" si="8"/>
        <v>86.081694402420567</v>
      </c>
      <c r="AQ48" s="210">
        <f t="shared" si="10"/>
        <v>19.7</v>
      </c>
      <c r="AR48" s="488"/>
      <c r="AS48" s="488"/>
      <c r="AT48" s="488"/>
      <c r="AU48" s="488"/>
      <c r="AV48" s="488"/>
    </row>
    <row r="49" spans="1:48" ht="14.25" customHeight="1" x14ac:dyDescent="0.2">
      <c r="A49" s="179"/>
      <c r="B49" s="90"/>
      <c r="C49" s="90"/>
      <c r="D49" s="105"/>
      <c r="E49" s="105"/>
      <c r="F49" s="105"/>
      <c r="G49" s="105"/>
      <c r="H49" s="105"/>
      <c r="I49" s="105"/>
      <c r="J49" s="40"/>
      <c r="K49" s="42"/>
      <c r="L49" s="42"/>
      <c r="M49" s="42"/>
      <c r="N49" s="42"/>
      <c r="O49" s="35"/>
      <c r="P49" s="35"/>
      <c r="Q49" s="35"/>
      <c r="R49" s="35"/>
      <c r="S49" s="35"/>
      <c r="T49" s="35"/>
      <c r="U49" s="178"/>
      <c r="V49" s="197"/>
      <c r="W49" s="405"/>
      <c r="X49" s="423">
        <v>9</v>
      </c>
      <c r="Y49" s="228" t="str">
        <f t="shared" si="9"/>
        <v>Milton Keynes</v>
      </c>
      <c r="Z49" s="85">
        <v>10</v>
      </c>
      <c r="AA49" s="229">
        <f>IF(H17&gt;0,IDACI!D16,0)</f>
        <v>56637</v>
      </c>
      <c r="AB49" s="229">
        <f>IF(H17&gt;0,IDACI!E16,0)</f>
        <v>11157.489</v>
      </c>
      <c r="AC49" s="109"/>
      <c r="AD49" s="109"/>
      <c r="AE49" s="109"/>
      <c r="AF49" s="109"/>
      <c r="AG49" s="109"/>
      <c r="AH49" s="109"/>
      <c r="AI49" s="375" t="b">
        <v>1</v>
      </c>
      <c r="AJ49" s="248" t="s">
        <v>14</v>
      </c>
      <c r="AK49" s="147" t="str">
        <f t="shared" si="7"/>
        <v>Oxfordshire</v>
      </c>
      <c r="AL49" s="209">
        <f t="shared" si="8"/>
        <v>88.260869565217391</v>
      </c>
      <c r="AM49" s="209">
        <f t="shared" si="8"/>
        <v>94.324712643678154</v>
      </c>
      <c r="AN49" s="209">
        <f t="shared" si="8"/>
        <v>112.7583749109052</v>
      </c>
      <c r="AO49" s="209">
        <f t="shared" si="8"/>
        <v>111.68555240793202</v>
      </c>
      <c r="AP49" s="209">
        <f t="shared" si="8"/>
        <v>131.45275035260931</v>
      </c>
      <c r="AQ49" s="210">
        <f t="shared" si="10"/>
        <v>11.799999999999999</v>
      </c>
      <c r="AR49" s="488"/>
      <c r="AS49" s="488"/>
      <c r="AT49" s="488"/>
      <c r="AU49" s="488"/>
      <c r="AV49" s="488"/>
    </row>
    <row r="50" spans="1:48" ht="14.25" customHeight="1" x14ac:dyDescent="0.2">
      <c r="A50" s="179"/>
      <c r="B50" s="504"/>
      <c r="C50" s="504"/>
      <c r="D50" s="90"/>
      <c r="E50" s="90"/>
      <c r="F50" s="90"/>
      <c r="G50" s="90"/>
      <c r="H50" s="90"/>
      <c r="I50" s="90"/>
      <c r="J50" s="40"/>
      <c r="K50" s="42"/>
      <c r="L50" s="42"/>
      <c r="M50" s="42"/>
      <c r="N50" s="42"/>
      <c r="O50" s="35"/>
      <c r="P50" s="35"/>
      <c r="Q50" s="35"/>
      <c r="R50" s="35"/>
      <c r="S50" s="35"/>
      <c r="T50" s="35"/>
      <c r="U50" s="178"/>
      <c r="V50" s="197"/>
      <c r="W50" s="405"/>
      <c r="X50" s="423">
        <v>10</v>
      </c>
      <c r="Y50" s="228" t="str">
        <f t="shared" si="9"/>
        <v>Oxfordshire</v>
      </c>
      <c r="Z50" s="85">
        <v>11</v>
      </c>
      <c r="AA50" s="229">
        <f>IF(H18&gt;0,IDACI!D17,0)</f>
        <v>123975</v>
      </c>
      <c r="AB50" s="229">
        <f>IF(H18&gt;0,IDACI!E17,0)</f>
        <v>14629.05</v>
      </c>
      <c r="AC50" s="109"/>
      <c r="AD50" s="109"/>
      <c r="AE50" s="109"/>
      <c r="AF50" s="109"/>
      <c r="AG50" s="109"/>
      <c r="AH50" s="109"/>
      <c r="AI50" s="375" t="b">
        <v>1</v>
      </c>
      <c r="AJ50" s="248" t="s">
        <v>15</v>
      </c>
      <c r="AK50" s="147" t="str">
        <f t="shared" si="7"/>
        <v>Portsmouth</v>
      </c>
      <c r="AL50" s="209">
        <f t="shared" si="8"/>
        <v>151.05882352941177</v>
      </c>
      <c r="AM50" s="209">
        <f t="shared" si="8"/>
        <v>178.72340425531917</v>
      </c>
      <c r="AN50" s="209">
        <f t="shared" si="8"/>
        <v>229.34272300469485</v>
      </c>
      <c r="AO50" s="209">
        <f t="shared" si="8"/>
        <v>248.61751152073734</v>
      </c>
      <c r="AP50" s="209">
        <f t="shared" si="8"/>
        <v>262.10045662100458</v>
      </c>
      <c r="AQ50" s="210">
        <f t="shared" si="10"/>
        <v>23.799999999999997</v>
      </c>
      <c r="AR50" s="488"/>
      <c r="AS50" s="488"/>
      <c r="AT50" s="488"/>
      <c r="AU50" s="488"/>
      <c r="AV50" s="488"/>
    </row>
    <row r="51" spans="1:48" ht="14.25" customHeight="1" x14ac:dyDescent="0.2">
      <c r="A51" s="179"/>
      <c r="B51" s="504"/>
      <c r="C51" s="504"/>
      <c r="D51" s="90"/>
      <c r="E51" s="90"/>
      <c r="F51" s="90"/>
      <c r="G51" s="90"/>
      <c r="H51" s="90"/>
      <c r="I51" s="90"/>
      <c r="J51" s="40"/>
      <c r="K51" s="42"/>
      <c r="L51" s="42"/>
      <c r="M51" s="42"/>
      <c r="N51" s="42"/>
      <c r="O51" s="35"/>
      <c r="P51" s="35"/>
      <c r="Q51" s="35"/>
      <c r="R51" s="35"/>
      <c r="S51" s="35"/>
      <c r="T51" s="35"/>
      <c r="U51" s="178"/>
      <c r="V51" s="197"/>
      <c r="W51" s="405"/>
      <c r="X51" s="423">
        <v>11</v>
      </c>
      <c r="Y51" s="228" t="str">
        <f t="shared" si="9"/>
        <v>Portsmouth</v>
      </c>
      <c r="Z51" s="85">
        <v>12</v>
      </c>
      <c r="AA51" s="229">
        <f>IF(H19&gt;0,IDACI!D18,0)</f>
        <v>37912</v>
      </c>
      <c r="AB51" s="229">
        <f>IF(H19&gt;0,IDACI!E18,0)</f>
        <v>9023.0559999999987</v>
      </c>
      <c r="AC51" s="109"/>
      <c r="AD51" s="109"/>
      <c r="AE51" s="109"/>
      <c r="AF51" s="109"/>
      <c r="AG51" s="109"/>
      <c r="AH51" s="109"/>
      <c r="AI51" s="375" t="b">
        <v>1</v>
      </c>
      <c r="AJ51" s="248" t="s">
        <v>4</v>
      </c>
      <c r="AK51" s="147" t="str">
        <f t="shared" si="7"/>
        <v>Reading</v>
      </c>
      <c r="AL51" s="209">
        <f t="shared" si="8"/>
        <v>209.58083832335328</v>
      </c>
      <c r="AM51" s="209">
        <f t="shared" si="8"/>
        <v>181.76470588235293</v>
      </c>
      <c r="AN51" s="209">
        <f t="shared" si="8"/>
        <v>160.51873198847264</v>
      </c>
      <c r="AO51" s="209">
        <f t="shared" si="8"/>
        <v>161.28133704735376</v>
      </c>
      <c r="AP51" s="209">
        <f t="shared" si="8"/>
        <v>267.30769230769232</v>
      </c>
      <c r="AQ51" s="210">
        <f t="shared" si="10"/>
        <v>19.8</v>
      </c>
      <c r="AR51" s="488"/>
      <c r="AS51" s="488"/>
      <c r="AT51" s="488"/>
      <c r="AU51" s="488"/>
      <c r="AV51" s="488"/>
    </row>
    <row r="52" spans="1:48" ht="14.25" customHeight="1" x14ac:dyDescent="0.2">
      <c r="A52" s="179"/>
      <c r="B52" s="504"/>
      <c r="C52" s="504"/>
      <c r="D52" s="90"/>
      <c r="E52" s="90"/>
      <c r="F52" s="90"/>
      <c r="G52" s="90"/>
      <c r="H52" s="90"/>
      <c r="I52" s="90"/>
      <c r="J52" s="40"/>
      <c r="K52" s="42"/>
      <c r="L52" s="42"/>
      <c r="M52" s="42"/>
      <c r="N52" s="42"/>
      <c r="O52" s="35"/>
      <c r="P52" s="35"/>
      <c r="Q52" s="35"/>
      <c r="R52" s="35"/>
      <c r="S52" s="35"/>
      <c r="T52" s="35"/>
      <c r="U52" s="178"/>
      <c r="V52" s="197"/>
      <c r="W52" s="405"/>
      <c r="X52" s="423">
        <v>12</v>
      </c>
      <c r="Y52" s="228" t="str">
        <f t="shared" si="9"/>
        <v>Reading</v>
      </c>
      <c r="Z52" s="85">
        <v>13</v>
      </c>
      <c r="AA52" s="229">
        <f>IF(H20&gt;0,IDACI!D19,0)</f>
        <v>30916</v>
      </c>
      <c r="AB52" s="229">
        <f>IF(H20&gt;0,IDACI!E19,0)</f>
        <v>6121.3680000000004</v>
      </c>
      <c r="AC52" s="109"/>
      <c r="AD52" s="109"/>
      <c r="AE52" s="109"/>
      <c r="AF52" s="109"/>
      <c r="AG52" s="109"/>
      <c r="AH52" s="109"/>
      <c r="AI52" s="375" t="b">
        <v>1</v>
      </c>
      <c r="AJ52" s="248" t="s">
        <v>16</v>
      </c>
      <c r="AK52" s="147" t="str">
        <f t="shared" si="7"/>
        <v>Slough</v>
      </c>
      <c r="AL52" s="209">
        <f t="shared" si="8"/>
        <v>142.7807486631016</v>
      </c>
      <c r="AM52" s="209">
        <f t="shared" si="8"/>
        <v>123.15789473684211</v>
      </c>
      <c r="AN52" s="209">
        <f t="shared" si="8"/>
        <v>233.41902313624681</v>
      </c>
      <c r="AO52" s="209">
        <f t="shared" si="8"/>
        <v>235.33834586466165</v>
      </c>
      <c r="AP52" s="209">
        <f t="shared" si="8"/>
        <v>221.67487684729065</v>
      </c>
      <c r="AQ52" s="210">
        <f t="shared" si="10"/>
        <v>19.5</v>
      </c>
      <c r="AR52" s="488"/>
      <c r="AS52" s="488"/>
      <c r="AT52" s="488"/>
      <c r="AU52" s="488"/>
      <c r="AV52" s="488"/>
    </row>
    <row r="53" spans="1:48" ht="14.25" customHeight="1" x14ac:dyDescent="0.2">
      <c r="A53" s="179"/>
      <c r="B53" s="504"/>
      <c r="C53" s="504"/>
      <c r="D53" s="90"/>
      <c r="E53" s="90"/>
      <c r="F53" s="90"/>
      <c r="G53" s="90"/>
      <c r="H53" s="90"/>
      <c r="I53" s="90"/>
      <c r="J53" s="40"/>
      <c r="K53" s="42"/>
      <c r="L53" s="42"/>
      <c r="M53" s="42"/>
      <c r="N53" s="42"/>
      <c r="O53" s="35"/>
      <c r="P53" s="35"/>
      <c r="Q53" s="35"/>
      <c r="R53" s="35"/>
      <c r="S53" s="35"/>
      <c r="T53" s="35"/>
      <c r="U53" s="178"/>
      <c r="V53" s="197"/>
      <c r="W53" s="405"/>
      <c r="X53" s="423">
        <v>13</v>
      </c>
      <c r="Y53" s="228" t="str">
        <f t="shared" si="9"/>
        <v>Slough</v>
      </c>
      <c r="Z53" s="85">
        <v>14</v>
      </c>
      <c r="AA53" s="229">
        <f>IF(H21&gt;0,IDACI!D20,0)</f>
        <v>34703</v>
      </c>
      <c r="AB53" s="229">
        <f>IF(H21&gt;0,IDACI!E20,0)</f>
        <v>6767.085</v>
      </c>
      <c r="AC53" s="109"/>
      <c r="AD53" s="109"/>
      <c r="AE53" s="109"/>
      <c r="AF53" s="109"/>
      <c r="AG53" s="109"/>
      <c r="AH53" s="109"/>
      <c r="AI53" s="375" t="b">
        <v>1</v>
      </c>
      <c r="AJ53" s="248" t="s">
        <v>96</v>
      </c>
      <c r="AK53" s="147" t="str">
        <f t="shared" si="7"/>
        <v>Somerset</v>
      </c>
      <c r="AL53" s="209">
        <f t="shared" si="8"/>
        <v>61.397058823529413</v>
      </c>
      <c r="AM53" s="209">
        <f t="shared" si="8"/>
        <v>77.849264705882348</v>
      </c>
      <c r="AN53" s="209">
        <f t="shared" si="8"/>
        <v>148.89705882352939</v>
      </c>
      <c r="AO53" s="209">
        <f t="shared" si="8"/>
        <v>187.41965105601469</v>
      </c>
      <c r="AP53" s="209">
        <f t="shared" si="8"/>
        <v>118.77289377289378</v>
      </c>
      <c r="AQ53" s="210">
        <f t="shared" si="10"/>
        <v>14.8</v>
      </c>
      <c r="AR53" s="488"/>
      <c r="AS53" s="488"/>
      <c r="AT53" s="488"/>
      <c r="AU53" s="488"/>
      <c r="AV53" s="488"/>
    </row>
    <row r="54" spans="1:48" ht="14.25" customHeight="1" x14ac:dyDescent="0.2">
      <c r="A54" s="179"/>
      <c r="B54" s="504"/>
      <c r="C54" s="504"/>
      <c r="D54" s="90"/>
      <c r="E54" s="90"/>
      <c r="F54" s="90"/>
      <c r="G54" s="90"/>
      <c r="H54" s="90"/>
      <c r="I54" s="90"/>
      <c r="J54" s="40"/>
      <c r="K54" s="42"/>
      <c r="L54" s="42"/>
      <c r="M54" s="42"/>
      <c r="N54" s="42"/>
      <c r="O54" s="35"/>
      <c r="P54" s="35"/>
      <c r="Q54" s="35"/>
      <c r="R54" s="35"/>
      <c r="S54" s="35"/>
      <c r="T54" s="35"/>
      <c r="U54" s="178"/>
      <c r="V54" s="197"/>
      <c r="W54" s="405"/>
      <c r="X54" s="423">
        <v>14</v>
      </c>
      <c r="Y54" s="228" t="str">
        <f t="shared" si="9"/>
        <v>Somerset</v>
      </c>
      <c r="Z54" s="85">
        <v>15</v>
      </c>
      <c r="AA54" s="229">
        <f>IF(H22&gt;0,IDACI!D21,0)</f>
        <v>94797</v>
      </c>
      <c r="AB54" s="229">
        <f>IF(H22&gt;0,IDACI!E21,0)</f>
        <v>14029.956000000002</v>
      </c>
      <c r="AC54" s="109"/>
      <c r="AD54" s="109"/>
      <c r="AE54" s="109"/>
      <c r="AF54" s="109"/>
      <c r="AG54" s="109"/>
      <c r="AH54" s="109"/>
      <c r="AI54" s="375" t="b">
        <v>1</v>
      </c>
      <c r="AJ54" s="248" t="s">
        <v>17</v>
      </c>
      <c r="AK54" s="147" t="str">
        <f t="shared" si="7"/>
        <v>Southampton</v>
      </c>
      <c r="AL54" s="209">
        <f t="shared" si="8"/>
        <v>300.86580086580085</v>
      </c>
      <c r="AM54" s="209">
        <f t="shared" si="8"/>
        <v>285.5913978494624</v>
      </c>
      <c r="AN54" s="209">
        <f t="shared" si="8"/>
        <v>328.05907172995779</v>
      </c>
      <c r="AO54" s="209">
        <f t="shared" si="8"/>
        <v>436.21399176954736</v>
      </c>
      <c r="AP54" s="209">
        <f t="shared" si="8"/>
        <v>383.73983739837399</v>
      </c>
      <c r="AQ54" s="210">
        <f t="shared" si="10"/>
        <v>25</v>
      </c>
      <c r="AR54" s="488"/>
      <c r="AS54" s="488"/>
      <c r="AT54" s="488"/>
      <c r="AU54" s="488"/>
      <c r="AV54" s="488"/>
    </row>
    <row r="55" spans="1:48" ht="14.25" customHeight="1" x14ac:dyDescent="0.2">
      <c r="A55" s="179"/>
      <c r="B55" s="504"/>
      <c r="C55" s="504"/>
      <c r="D55" s="90"/>
      <c r="E55" s="90"/>
      <c r="F55" s="90"/>
      <c r="G55" s="90"/>
      <c r="H55" s="90"/>
      <c r="I55" s="90"/>
      <c r="J55" s="40"/>
      <c r="K55" s="42"/>
      <c r="L55" s="42"/>
      <c r="M55" s="42"/>
      <c r="N55" s="42"/>
      <c r="O55" s="35"/>
      <c r="P55" s="35"/>
      <c r="Q55" s="35"/>
      <c r="R55" s="35"/>
      <c r="S55" s="35"/>
      <c r="T55" s="35"/>
      <c r="U55" s="178"/>
      <c r="V55" s="197"/>
      <c r="W55" s="405"/>
      <c r="X55" s="423">
        <v>15</v>
      </c>
      <c r="Y55" s="228" t="str">
        <f t="shared" si="9"/>
        <v>Southampton</v>
      </c>
      <c r="Z55" s="85">
        <v>16</v>
      </c>
      <c r="AA55" s="229">
        <f>IF(H23&gt;0,IDACI!D22,0)</f>
        <v>42079</v>
      </c>
      <c r="AB55" s="229">
        <f>IF(H23&gt;0,IDACI!E22,0)</f>
        <v>10519.75</v>
      </c>
      <c r="AC55" s="109"/>
      <c r="AD55" s="109"/>
      <c r="AE55" s="109"/>
      <c r="AF55" s="109"/>
      <c r="AG55" s="109"/>
      <c r="AH55" s="109"/>
      <c r="AI55" s="375" t="b">
        <v>1</v>
      </c>
      <c r="AJ55" s="248" t="s">
        <v>8</v>
      </c>
      <c r="AK55" s="147" t="str">
        <f t="shared" si="7"/>
        <v>Surrey</v>
      </c>
      <c r="AL55" s="209">
        <f t="shared" si="8"/>
        <v>127.28744939271255</v>
      </c>
      <c r="AM55" s="209">
        <f t="shared" si="8"/>
        <v>104.16666666666666</v>
      </c>
      <c r="AN55" s="209">
        <f t="shared" si="8"/>
        <v>103.80952380952381</v>
      </c>
      <c r="AO55" s="209">
        <f t="shared" si="8"/>
        <v>127.57266300078554</v>
      </c>
      <c r="AP55" s="209">
        <f t="shared" si="8"/>
        <v>175.07800312012478</v>
      </c>
      <c r="AQ55" s="210">
        <f t="shared" si="10"/>
        <v>9.7000000000000011</v>
      </c>
      <c r="AR55" s="488"/>
      <c r="AS55" s="488"/>
      <c r="AT55" s="488"/>
      <c r="AU55" s="488"/>
      <c r="AV55" s="488"/>
    </row>
    <row r="56" spans="1:48" ht="14.25" customHeight="1" x14ac:dyDescent="0.2">
      <c r="A56" s="382"/>
      <c r="B56" s="504"/>
      <c r="C56" s="504"/>
      <c r="D56" s="90"/>
      <c r="E56" s="90"/>
      <c r="F56" s="90"/>
      <c r="G56" s="90"/>
      <c r="H56" s="90"/>
      <c r="I56" s="90"/>
      <c r="J56" s="40"/>
      <c r="K56" s="42"/>
      <c r="L56" s="42"/>
      <c r="M56" s="42"/>
      <c r="N56" s="42"/>
      <c r="O56" s="35"/>
      <c r="P56" s="35"/>
      <c r="Q56" s="35"/>
      <c r="R56" s="35"/>
      <c r="S56" s="35"/>
      <c r="T56" s="35"/>
      <c r="U56" s="178"/>
      <c r="V56" s="197"/>
      <c r="W56" s="405"/>
      <c r="X56" s="423">
        <v>16</v>
      </c>
      <c r="Y56" s="228" t="str">
        <f t="shared" si="9"/>
        <v>Surrey</v>
      </c>
      <c r="Z56" s="85">
        <v>17</v>
      </c>
      <c r="AA56" s="229">
        <f>IF(H24&gt;0,IDACI!D23,0)</f>
        <v>221989</v>
      </c>
      <c r="AB56" s="229">
        <f>IF(H24&gt;0,IDACI!E23,0)</f>
        <v>21532.933000000005</v>
      </c>
      <c r="AC56" s="109"/>
      <c r="AD56" s="109"/>
      <c r="AE56" s="109"/>
      <c r="AF56" s="109"/>
      <c r="AG56" s="109"/>
      <c r="AH56" s="109"/>
      <c r="AI56" s="375" t="b">
        <v>1</v>
      </c>
      <c r="AJ56" s="248" t="s">
        <v>124</v>
      </c>
      <c r="AK56" s="147" t="str">
        <f t="shared" si="7"/>
        <v>Swindon</v>
      </c>
      <c r="AL56" s="209">
        <f t="shared" si="8"/>
        <v>51.716738197424888</v>
      </c>
      <c r="AM56" s="209">
        <f t="shared" si="8"/>
        <v>84.599156118143455</v>
      </c>
      <c r="AN56" s="209">
        <f t="shared" si="8"/>
        <v>108.35073068893529</v>
      </c>
      <c r="AO56" s="209">
        <f t="shared" si="8"/>
        <v>119.54732510288066</v>
      </c>
      <c r="AP56" s="209">
        <f t="shared" si="8"/>
        <v>156.32653061224491</v>
      </c>
      <c r="AQ56" s="210">
        <f t="shared" si="10"/>
        <v>17.2</v>
      </c>
      <c r="AR56" s="488"/>
      <c r="AS56" s="488"/>
      <c r="AT56" s="488"/>
      <c r="AU56" s="488"/>
      <c r="AV56" s="488"/>
    </row>
    <row r="57" spans="1:48" ht="14.25" customHeight="1" x14ac:dyDescent="0.2">
      <c r="A57" s="382"/>
      <c r="B57" s="504"/>
      <c r="C57" s="504"/>
      <c r="D57" s="90"/>
      <c r="E57" s="90"/>
      <c r="F57" s="90"/>
      <c r="G57" s="90"/>
      <c r="H57" s="90"/>
      <c r="I57" s="90"/>
      <c r="J57" s="40"/>
      <c r="K57" s="42"/>
      <c r="L57" s="42"/>
      <c r="M57" s="42"/>
      <c r="N57" s="42"/>
      <c r="O57" s="35"/>
      <c r="P57" s="35"/>
      <c r="Q57" s="35"/>
      <c r="R57" s="35"/>
      <c r="S57" s="35"/>
      <c r="T57" s="35"/>
      <c r="U57" s="178"/>
      <c r="V57" s="197"/>
      <c r="W57" s="405"/>
      <c r="X57" s="423">
        <v>17</v>
      </c>
      <c r="Y57" s="228" t="str">
        <f t="shared" si="9"/>
        <v>Swindon</v>
      </c>
      <c r="Z57" s="85">
        <v>18</v>
      </c>
      <c r="AA57" s="229">
        <f>IF(H25&gt;0,IDACI!D24,0)</f>
        <v>42184</v>
      </c>
      <c r="AB57" s="229">
        <f>IF(H25&gt;0,IDACI!E24,0)</f>
        <v>7255.6479999999992</v>
      </c>
      <c r="AC57" s="109"/>
      <c r="AD57" s="109"/>
      <c r="AE57" s="109"/>
      <c r="AF57" s="109"/>
      <c r="AG57" s="109"/>
      <c r="AH57" s="109"/>
      <c r="AI57" s="375" t="b">
        <v>1</v>
      </c>
      <c r="AJ57" s="248" t="s">
        <v>125</v>
      </c>
      <c r="AK57" s="147" t="str">
        <f t="shared" si="7"/>
        <v>Torbay</v>
      </c>
      <c r="AL57" s="209">
        <f t="shared" si="8"/>
        <v>256.85483870967738</v>
      </c>
      <c r="AM57" s="209">
        <f t="shared" si="8"/>
        <v>214.05622489959839</v>
      </c>
      <c r="AN57" s="209">
        <f t="shared" si="8"/>
        <v>275.80645161290323</v>
      </c>
      <c r="AO57" s="209">
        <f t="shared" si="8"/>
        <v>274.50199203187248</v>
      </c>
      <c r="AP57" s="209">
        <f t="shared" si="8"/>
        <v>313.09523809523807</v>
      </c>
      <c r="AQ57" s="210">
        <f t="shared" si="10"/>
        <v>24.1</v>
      </c>
      <c r="AR57" s="488"/>
      <c r="AS57" s="488"/>
      <c r="AT57" s="488"/>
      <c r="AU57" s="488"/>
      <c r="AV57" s="488"/>
    </row>
    <row r="58" spans="1:48" ht="14.25" customHeight="1" x14ac:dyDescent="0.2">
      <c r="A58" s="179"/>
      <c r="B58" s="504"/>
      <c r="C58" s="504"/>
      <c r="D58" s="90"/>
      <c r="E58" s="90"/>
      <c r="F58" s="90"/>
      <c r="G58" s="90"/>
      <c r="H58" s="90"/>
      <c r="I58" s="90"/>
      <c r="J58" s="40"/>
      <c r="K58" s="42"/>
      <c r="L58" s="42"/>
      <c r="M58" s="42"/>
      <c r="N58" s="42"/>
      <c r="O58" s="35"/>
      <c r="P58" s="35"/>
      <c r="Q58" s="35"/>
      <c r="R58" s="35"/>
      <c r="S58" s="35"/>
      <c r="T58" s="35"/>
      <c r="U58" s="178"/>
      <c r="V58" s="197"/>
      <c r="W58" s="405"/>
      <c r="X58" s="423">
        <v>18</v>
      </c>
      <c r="Y58" s="228" t="str">
        <f t="shared" si="9"/>
        <v>Torbay</v>
      </c>
      <c r="Z58" s="85">
        <v>19</v>
      </c>
      <c r="AA58" s="229">
        <f>IF(H26&gt;0,IDACI!D25,0)</f>
        <v>21714</v>
      </c>
      <c r="AB58" s="229">
        <f>IF(H26&gt;0,IDACI!E25,0)</f>
        <v>5233.0740000000005</v>
      </c>
      <c r="AC58" s="109"/>
      <c r="AD58" s="109"/>
      <c r="AE58" s="109"/>
      <c r="AF58" s="109"/>
      <c r="AG58" s="109"/>
      <c r="AH58" s="109"/>
      <c r="AI58" s="375" t="b">
        <v>1</v>
      </c>
      <c r="AJ58" s="248" t="s">
        <v>18</v>
      </c>
      <c r="AK58" s="147" t="str">
        <f t="shared" si="7"/>
        <v>West Berkshire</v>
      </c>
      <c r="AL58" s="209">
        <f t="shared" si="8"/>
        <v>75.988700564971751</v>
      </c>
      <c r="AM58" s="209">
        <f t="shared" si="8"/>
        <v>96.657381615598894</v>
      </c>
      <c r="AN58" s="209">
        <f t="shared" si="8"/>
        <v>109.80392156862746</v>
      </c>
      <c r="AO58" s="209">
        <f t="shared" si="8"/>
        <v>139.32584269662922</v>
      </c>
      <c r="AP58" s="209">
        <f t="shared" si="8"/>
        <v>180.39215686274511</v>
      </c>
      <c r="AQ58" s="210">
        <f t="shared" si="10"/>
        <v>10.4</v>
      </c>
      <c r="AR58" s="488"/>
      <c r="AS58" s="488"/>
      <c r="AT58" s="488"/>
      <c r="AU58" s="488"/>
      <c r="AV58" s="488"/>
    </row>
    <row r="59" spans="1:48" ht="14.25" customHeight="1" x14ac:dyDescent="0.2">
      <c r="A59" s="179"/>
      <c r="B59" s="504"/>
      <c r="C59" s="504"/>
      <c r="D59" s="90"/>
      <c r="E59" s="90"/>
      <c r="F59" s="90"/>
      <c r="G59" s="90"/>
      <c r="H59" s="90"/>
      <c r="I59" s="90"/>
      <c r="J59" s="40"/>
      <c r="K59" s="42"/>
      <c r="L59" s="42"/>
      <c r="M59" s="42"/>
      <c r="N59" s="42"/>
      <c r="O59" s="35"/>
      <c r="P59" s="35"/>
      <c r="Q59" s="35"/>
      <c r="R59" s="35"/>
      <c r="S59" s="35"/>
      <c r="T59" s="35"/>
      <c r="U59" s="178"/>
      <c r="V59" s="197"/>
      <c r="W59" s="405"/>
      <c r="X59" s="423">
        <v>19</v>
      </c>
      <c r="Y59" s="228" t="str">
        <f t="shared" si="9"/>
        <v>West Berkshire</v>
      </c>
      <c r="Z59" s="85">
        <v>20</v>
      </c>
      <c r="AA59" s="229">
        <f>IF(H27&gt;0,IDACI!D26,0)</f>
        <v>31302</v>
      </c>
      <c r="AB59" s="229">
        <f>IF(H27&gt;0,IDACI!E26,0)</f>
        <v>3255.4080000000004</v>
      </c>
      <c r="AC59" s="109"/>
      <c r="AD59" s="109"/>
      <c r="AE59" s="109"/>
      <c r="AF59" s="109"/>
      <c r="AG59" s="109"/>
      <c r="AH59" s="109"/>
      <c r="AI59" s="375" t="b">
        <v>1</v>
      </c>
      <c r="AJ59" s="248" t="s">
        <v>6</v>
      </c>
      <c r="AK59" s="147" t="str">
        <f t="shared" si="7"/>
        <v>West Sussex</v>
      </c>
      <c r="AL59" s="209">
        <f t="shared" si="8"/>
        <v>130.77858880778589</v>
      </c>
      <c r="AM59" s="209">
        <f t="shared" si="8"/>
        <v>112.1376811594203</v>
      </c>
      <c r="AN59" s="209">
        <f t="shared" si="8"/>
        <v>100.11976047904191</v>
      </c>
      <c r="AO59" s="209">
        <f t="shared" si="8"/>
        <v>117.18009478672987</v>
      </c>
      <c r="AP59" s="209">
        <f t="shared" si="8"/>
        <v>105.92723004694835</v>
      </c>
      <c r="AQ59" s="210">
        <f t="shared" si="10"/>
        <v>12.9</v>
      </c>
      <c r="AR59" s="488"/>
      <c r="AS59" s="488"/>
      <c r="AT59" s="488"/>
      <c r="AU59" s="488"/>
      <c r="AV59" s="488"/>
    </row>
    <row r="60" spans="1:48" s="133" customFormat="1" ht="14.25" customHeight="1" x14ac:dyDescent="0.2">
      <c r="A60" s="179"/>
      <c r="B60" s="504"/>
      <c r="C60" s="504"/>
      <c r="D60" s="90"/>
      <c r="E60" s="90"/>
      <c r="F60" s="90"/>
      <c r="G60" s="90"/>
      <c r="H60" s="90"/>
      <c r="I60" s="90"/>
      <c r="J60" s="40"/>
      <c r="K60" s="42"/>
      <c r="L60" s="42"/>
      <c r="M60" s="42"/>
      <c r="N60" s="42"/>
      <c r="O60" s="35"/>
      <c r="P60" s="35"/>
      <c r="Q60" s="35"/>
      <c r="R60" s="35"/>
      <c r="S60" s="35"/>
      <c r="T60" s="35"/>
      <c r="U60" s="178"/>
      <c r="V60" s="197"/>
      <c r="W60" s="405"/>
      <c r="X60" s="423">
        <v>20</v>
      </c>
      <c r="Y60" s="228" t="str">
        <f t="shared" si="9"/>
        <v>West Sussex</v>
      </c>
      <c r="Z60" s="85">
        <v>21</v>
      </c>
      <c r="AA60" s="229">
        <f>IF(H28&gt;0,IDACI!D27,0)</f>
        <v>146958</v>
      </c>
      <c r="AB60" s="229">
        <f>IF(H28&gt;0,IDACI!E27,0)</f>
        <v>18957.582000000002</v>
      </c>
      <c r="AC60" s="109"/>
      <c r="AD60" s="109"/>
      <c r="AE60" s="109"/>
      <c r="AF60" s="109"/>
      <c r="AG60" s="109"/>
      <c r="AH60" s="109"/>
      <c r="AI60" s="375" t="b">
        <v>1</v>
      </c>
      <c r="AJ60" s="248" t="s">
        <v>46</v>
      </c>
      <c r="AK60" s="147" t="str">
        <f t="shared" si="7"/>
        <v>Windsor &amp; Maidenhead</v>
      </c>
      <c r="AL60" s="209">
        <f t="shared" si="8"/>
        <v>104.29447852760737</v>
      </c>
      <c r="AM60" s="209">
        <f t="shared" si="8"/>
        <v>83.987915407854985</v>
      </c>
      <c r="AN60" s="209">
        <f t="shared" si="8"/>
        <v>115.91591591591592</v>
      </c>
      <c r="AO60" s="209">
        <f t="shared" si="8"/>
        <v>97.305389221556894</v>
      </c>
      <c r="AP60" s="209">
        <f t="shared" si="8"/>
        <v>129.67359050445106</v>
      </c>
      <c r="AQ60" s="210">
        <f t="shared" si="10"/>
        <v>8.4</v>
      </c>
      <c r="AR60" s="488"/>
      <c r="AS60" s="488"/>
      <c r="AT60" s="488"/>
      <c r="AU60" s="488"/>
      <c r="AV60" s="488"/>
    </row>
    <row r="61" spans="1:48" s="133" customFormat="1" ht="14.25" customHeight="1" x14ac:dyDescent="0.2">
      <c r="A61" s="179"/>
      <c r="B61" s="504"/>
      <c r="C61" s="504"/>
      <c r="D61" s="90"/>
      <c r="E61" s="90"/>
      <c r="F61" s="90"/>
      <c r="G61" s="90"/>
      <c r="H61" s="90"/>
      <c r="I61" s="90"/>
      <c r="J61" s="40"/>
      <c r="K61" s="42"/>
      <c r="L61" s="42"/>
      <c r="M61" s="42"/>
      <c r="N61" s="42"/>
      <c r="O61" s="35"/>
      <c r="P61" s="35"/>
      <c r="Q61" s="35"/>
      <c r="R61" s="35"/>
      <c r="S61" s="35"/>
      <c r="T61" s="35"/>
      <c r="U61" s="178"/>
      <c r="V61" s="197"/>
      <c r="W61" s="405"/>
      <c r="X61" s="423">
        <v>21</v>
      </c>
      <c r="Y61" s="228" t="str">
        <f t="shared" si="9"/>
        <v>Windsor &amp; Maidenhead</v>
      </c>
      <c r="Z61" s="85">
        <v>22</v>
      </c>
      <c r="AA61" s="229">
        <f>IF(H29&gt;0,IDACI!D28,0)</f>
        <v>29154</v>
      </c>
      <c r="AB61" s="229">
        <f>IF(H29&gt;0,IDACI!E28,0)</f>
        <v>2448.9360000000001</v>
      </c>
      <c r="AC61" s="109"/>
      <c r="AD61" s="109"/>
      <c r="AE61" s="109"/>
      <c r="AF61" s="109"/>
      <c r="AG61" s="109"/>
      <c r="AH61" s="109"/>
      <c r="AI61" s="375" t="b">
        <v>1</v>
      </c>
      <c r="AJ61" s="248" t="s">
        <v>19</v>
      </c>
      <c r="AK61" s="147" t="str">
        <f t="shared" si="7"/>
        <v>Wokingham</v>
      </c>
      <c r="AL61" s="209">
        <f t="shared" si="8"/>
        <v>65.730337078651687</v>
      </c>
      <c r="AM61" s="209">
        <f t="shared" si="8"/>
        <v>73.184357541899445</v>
      </c>
      <c r="AN61" s="209">
        <f t="shared" si="8"/>
        <v>72.375690607734811</v>
      </c>
      <c r="AO61" s="209">
        <f t="shared" si="8"/>
        <v>68.563685636856377</v>
      </c>
      <c r="AP61" s="209">
        <f t="shared" si="8"/>
        <v>92.761394101876675</v>
      </c>
      <c r="AQ61" s="210">
        <f t="shared" si="10"/>
        <v>6.8000000000000007</v>
      </c>
      <c r="AR61" s="488"/>
      <c r="AS61" s="488"/>
      <c r="AT61" s="488"/>
      <c r="AU61" s="488"/>
      <c r="AV61" s="488"/>
    </row>
    <row r="62" spans="1:48" s="133" customFormat="1" ht="14.25" customHeight="1" x14ac:dyDescent="0.2">
      <c r="A62" s="179"/>
      <c r="B62" s="504"/>
      <c r="C62" s="504"/>
      <c r="D62" s="90"/>
      <c r="E62" s="90"/>
      <c r="F62" s="90"/>
      <c r="G62" s="90"/>
      <c r="H62" s="90"/>
      <c r="I62" s="90"/>
      <c r="J62" s="40"/>
      <c r="K62" s="42"/>
      <c r="L62" s="42"/>
      <c r="M62" s="42"/>
      <c r="N62" s="42"/>
      <c r="O62" s="35"/>
      <c r="P62" s="35"/>
      <c r="Q62" s="35"/>
      <c r="R62" s="35"/>
      <c r="S62" s="35"/>
      <c r="T62" s="35"/>
      <c r="U62" s="178"/>
      <c r="V62" s="197"/>
      <c r="W62" s="405"/>
      <c r="X62" s="423">
        <v>22</v>
      </c>
      <c r="Y62" s="228" t="str">
        <f t="shared" si="9"/>
        <v>Wokingham</v>
      </c>
      <c r="Z62" s="85">
        <v>23</v>
      </c>
      <c r="AA62" s="229">
        <f>IF(H30&gt;0,IDACI!D29,0)</f>
        <v>31967</v>
      </c>
      <c r="AB62" s="229">
        <f>IF(H30&gt;0,IDACI!E29,0)</f>
        <v>2173.7560000000003</v>
      </c>
      <c r="AC62" s="109"/>
      <c r="AD62" s="109"/>
      <c r="AE62" s="109"/>
      <c r="AF62" s="109"/>
      <c r="AG62" s="109"/>
      <c r="AH62" s="109"/>
      <c r="AI62" s="375" t="b">
        <v>1</v>
      </c>
      <c r="AJ62" s="248" t="s">
        <v>69</v>
      </c>
      <c r="AK62" s="147" t="str">
        <f t="shared" si="7"/>
        <v>South East</v>
      </c>
      <c r="AL62" s="209">
        <f t="shared" si="8"/>
        <v>131.37360275150473</v>
      </c>
      <c r="AM62" s="209">
        <f t="shared" si="8"/>
        <v>115.1676992095706</v>
      </c>
      <c r="AN62" s="209">
        <f t="shared" si="8"/>
        <v>122.05851176595294</v>
      </c>
      <c r="AO62" s="209">
        <f t="shared" si="8"/>
        <v>150.17855267303855</v>
      </c>
      <c r="AP62" s="209">
        <f t="shared" si="8"/>
        <v>159.74662426359416</v>
      </c>
      <c r="AQ62" s="210">
        <f t="shared" si="10"/>
        <v>14.45223640702325</v>
      </c>
      <c r="AR62" s="488"/>
      <c r="AS62" s="488"/>
      <c r="AT62" s="488"/>
      <c r="AU62" s="488"/>
      <c r="AV62" s="488"/>
    </row>
    <row r="63" spans="1:48" s="133" customFormat="1" ht="14.25" customHeight="1" x14ac:dyDescent="0.2">
      <c r="A63" s="179"/>
      <c r="B63" s="504"/>
      <c r="C63" s="504"/>
      <c r="D63" s="90"/>
      <c r="E63" s="90"/>
      <c r="F63" s="90"/>
      <c r="G63" s="90"/>
      <c r="H63" s="90"/>
      <c r="I63" s="90"/>
      <c r="J63" s="40"/>
      <c r="K63" s="35"/>
      <c r="L63" s="171"/>
      <c r="M63" s="760" t="s">
        <v>67</v>
      </c>
      <c r="N63" s="761"/>
      <c r="O63" s="762"/>
      <c r="P63" s="505"/>
      <c r="Q63" s="744" t="s">
        <v>106</v>
      </c>
      <c r="R63" s="745"/>
      <c r="S63" s="745"/>
      <c r="T63" s="746"/>
      <c r="U63" s="178"/>
      <c r="V63" s="197"/>
      <c r="W63" s="405"/>
      <c r="X63" s="423">
        <v>23</v>
      </c>
      <c r="Y63" s="228" t="str">
        <f t="shared" si="9"/>
        <v>South East</v>
      </c>
      <c r="Z63" s="85">
        <v>24</v>
      </c>
      <c r="AA63" s="78">
        <f>SUM(AA55:AA56,AA41:AA53,AA59:AA62)</f>
        <v>1662421</v>
      </c>
      <c r="AB63" s="78">
        <f>SUM(AB55:AB56,AB41:AB53,AB59:AB62)</f>
        <v>240257.01299999995</v>
      </c>
      <c r="AC63" s="109"/>
      <c r="AD63" s="109"/>
      <c r="AE63" s="109"/>
      <c r="AF63" s="109"/>
      <c r="AG63" s="109"/>
      <c r="AH63" s="109"/>
      <c r="AI63" s="375" t="b">
        <v>1</v>
      </c>
      <c r="AJ63" s="248" t="s">
        <v>142</v>
      </c>
      <c r="AK63" s="147" t="str">
        <f t="shared" si="7"/>
        <v>England</v>
      </c>
      <c r="AL63" s="209">
        <f>VLOOKUP($AK63,$B$9:$O$32,AL$36,FALSE)</f>
        <v>109.85997460496614</v>
      </c>
      <c r="AM63" s="209">
        <f t="shared" ref="AM63:AP63" si="11">VLOOKUP($AK63,$B$9:$O$32,AM$36,FALSE)</f>
        <v>111.48058784821232</v>
      </c>
      <c r="AN63" s="209">
        <f t="shared" si="11"/>
        <v>124.13210325031143</v>
      </c>
      <c r="AO63" s="209">
        <f t="shared" si="11"/>
        <v>138.15920011732533</v>
      </c>
      <c r="AP63" s="209">
        <f t="shared" si="11"/>
        <v>147.5350876441826</v>
      </c>
      <c r="AQ63" s="210" t="e">
        <f t="shared" si="10"/>
        <v>#N/A</v>
      </c>
      <c r="AR63" s="488"/>
      <c r="AS63" s="488"/>
      <c r="AT63" s="488"/>
      <c r="AU63" s="488"/>
      <c r="AV63" s="488"/>
    </row>
    <row r="64" spans="1:48" s="133" customFormat="1" ht="11.25" customHeight="1" x14ac:dyDescent="0.2">
      <c r="A64" s="179"/>
      <c r="B64" s="504"/>
      <c r="C64" s="504"/>
      <c r="D64" s="90"/>
      <c r="E64" s="90"/>
      <c r="F64" s="90"/>
      <c r="G64" s="90"/>
      <c r="H64" s="90"/>
      <c r="I64" s="90"/>
      <c r="J64" s="40"/>
      <c r="K64" s="35"/>
      <c r="L64" s="590"/>
      <c r="M64" s="744" t="str">
        <f>Z4</f>
        <v>Selected LA- (None)</v>
      </c>
      <c r="N64" s="745"/>
      <c r="O64" s="745"/>
      <c r="P64" s="746"/>
      <c r="Q64" s="747"/>
      <c r="R64" s="748"/>
      <c r="S64" s="749" t="s">
        <v>195</v>
      </c>
      <c r="T64" s="750"/>
      <c r="U64" s="178"/>
      <c r="V64" s="197"/>
      <c r="W64" s="213"/>
      <c r="X64" s="423">
        <v>24</v>
      </c>
      <c r="Y64" s="228" t="str">
        <f t="shared" si="9"/>
        <v>England</v>
      </c>
      <c r="Z64" s="85">
        <v>25</v>
      </c>
      <c r="AA64" s="229">
        <f>IF(H32&gt;0,IDACI!D31,0)</f>
        <v>10130158</v>
      </c>
      <c r="AB64" s="229">
        <f>IF(H32&gt;0,IDACI!E31,0)</f>
        <v>2016166</v>
      </c>
      <c r="AC64" s="109"/>
      <c r="AD64" s="109"/>
      <c r="AE64" s="109"/>
      <c r="AF64" s="109"/>
      <c r="AG64" s="109"/>
      <c r="AH64" s="109"/>
      <c r="AI64" s="109"/>
      <c r="AJ64" s="249"/>
      <c r="AK64" s="125" t="str">
        <f>Z4</f>
        <v>Selected LA- (None)</v>
      </c>
      <c r="AL64" s="211" t="e">
        <f>VLOOKUP($Y4,$B$9:$O$31,AL$36,FALSE)</f>
        <v>#N/A</v>
      </c>
      <c r="AM64" s="211" t="e">
        <f>VLOOKUP($Y4,$B$9:$O$31,AM$36,FALSE)</f>
        <v>#N/A</v>
      </c>
      <c r="AN64" s="211" t="e">
        <f>VLOOKUP($Y4,$B$9:$O$31,AN$36,FALSE)</f>
        <v>#N/A</v>
      </c>
      <c r="AO64" s="211" t="e">
        <f>VLOOKUP($Y4,$B$9:$O$31,AO$36,FALSE)</f>
        <v>#N/A</v>
      </c>
      <c r="AP64" s="211" t="e">
        <f>VLOOKUP($Y4,$B$9:$O$31,AP$36,FALSE)</f>
        <v>#N/A</v>
      </c>
      <c r="AQ64" s="210" t="e">
        <f>VLOOKUP(Y4,$B$9:$T$31,17,FALSE)</f>
        <v>#N/A</v>
      </c>
      <c r="AR64" s="263"/>
      <c r="AS64" s="263"/>
      <c r="AT64" s="263"/>
      <c r="AU64" s="263"/>
      <c r="AV64" s="263"/>
    </row>
    <row r="65" spans="1:44" s="133" customFormat="1" ht="42" customHeight="1" x14ac:dyDescent="0.2">
      <c r="A65" s="179"/>
      <c r="B65" s="504"/>
      <c r="C65" s="504"/>
      <c r="D65" s="90"/>
      <c r="E65" s="90"/>
      <c r="F65" s="90"/>
      <c r="G65" s="90"/>
      <c r="H65" s="90"/>
      <c r="I65" s="90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178"/>
      <c r="V65" s="197"/>
      <c r="W65" s="213"/>
      <c r="X65" s="220" t="s">
        <v>67</v>
      </c>
      <c r="Y65" s="231" t="s">
        <v>65</v>
      </c>
      <c r="Z65" s="220" t="s">
        <v>66</v>
      </c>
      <c r="AA65" s="232">
        <v>5</v>
      </c>
      <c r="AB65" s="250">
        <f>(AA65*Y66)+Z66</f>
        <v>79.609499999999997</v>
      </c>
      <c r="AC65" s="109"/>
      <c r="AD65" s="109"/>
      <c r="AE65" s="109"/>
      <c r="AF65" s="109"/>
      <c r="AG65" s="109"/>
      <c r="AH65" s="109"/>
      <c r="AI65" s="109"/>
      <c r="AJ65" s="249"/>
    </row>
    <row r="66" spans="1:44" s="147" customFormat="1" ht="41.25" customHeight="1" x14ac:dyDescent="0.2">
      <c r="A66" s="182"/>
      <c r="B66" s="170"/>
      <c r="C66" s="170"/>
      <c r="D66" s="170"/>
      <c r="E66" s="170"/>
      <c r="F66" s="170"/>
      <c r="G66" s="170"/>
      <c r="H66" s="170"/>
      <c r="I66" s="170"/>
      <c r="J66" s="16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83"/>
      <c r="V66" s="199"/>
      <c r="W66" s="216"/>
      <c r="X66" s="233" t="str">
        <f>"Y= "&amp;Y66&amp;"x + "&amp;Z66</f>
        <v>Y= 9.6659x + 31.28</v>
      </c>
      <c r="Y66" s="234">
        <v>9.6659000000000006</v>
      </c>
      <c r="Z66" s="235">
        <v>31.28</v>
      </c>
      <c r="AA66" s="116">
        <v>30</v>
      </c>
      <c r="AB66" s="236">
        <f>(AA66*Y66)+Z66</f>
        <v>321.25700000000006</v>
      </c>
      <c r="AC66" s="110"/>
      <c r="AD66" s="110"/>
      <c r="AE66" s="110"/>
      <c r="AF66" s="110"/>
      <c r="AG66" s="110"/>
      <c r="AH66" s="110"/>
      <c r="AI66" s="247"/>
      <c r="AJ66" s="248"/>
    </row>
    <row r="67" spans="1:44" s="147" customFormat="1" ht="42" customHeight="1" x14ac:dyDescent="0.2">
      <c r="A67" s="182"/>
      <c r="B67" s="170"/>
      <c r="C67" s="170"/>
      <c r="D67" s="170"/>
      <c r="E67" s="170"/>
      <c r="F67" s="170"/>
      <c r="G67" s="170"/>
      <c r="H67" s="170"/>
      <c r="I67" s="170"/>
      <c r="J67" s="16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83"/>
      <c r="V67" s="199"/>
      <c r="W67" s="216"/>
      <c r="X67" s="220" t="s">
        <v>151</v>
      </c>
      <c r="Y67" s="231" t="s">
        <v>65</v>
      </c>
      <c r="Z67" s="220" t="s">
        <v>66</v>
      </c>
      <c r="AA67" s="232">
        <v>5</v>
      </c>
      <c r="AB67" s="250">
        <f>(AA67*Y68)+Z68</f>
        <v>91.801000000000002</v>
      </c>
      <c r="AC67" s="110"/>
      <c r="AD67" s="110"/>
      <c r="AE67" s="110"/>
      <c r="AF67" s="110"/>
      <c r="AG67" s="110"/>
      <c r="AH67" s="110"/>
      <c r="AI67" s="247"/>
      <c r="AJ67" s="248"/>
    </row>
    <row r="68" spans="1:44" ht="7.5" customHeight="1" x14ac:dyDescent="0.2">
      <c r="A68" s="179"/>
      <c r="B68" s="46"/>
      <c r="C68" s="46"/>
      <c r="D68" s="45"/>
      <c r="E68" s="45"/>
      <c r="F68" s="45"/>
      <c r="G68" s="45"/>
      <c r="H68" s="45"/>
      <c r="I68" s="45"/>
      <c r="J68" s="40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78"/>
      <c r="V68" s="197"/>
      <c r="W68" s="213"/>
      <c r="X68" s="233" t="str">
        <f>"Y= "&amp;Y68&amp;"x + "&amp;Z68</f>
        <v>Y= 4.1678x + 70.962</v>
      </c>
      <c r="Y68" s="234">
        <v>4.1677999999999997</v>
      </c>
      <c r="Z68" s="235">
        <v>70.962000000000003</v>
      </c>
      <c r="AA68" s="116">
        <v>30</v>
      </c>
      <c r="AB68" s="236">
        <f>(AA68*Y68)+Z68</f>
        <v>195.99599999999998</v>
      </c>
      <c r="AC68" s="109"/>
      <c r="AD68" s="109"/>
      <c r="AE68" s="109"/>
      <c r="AF68" s="109"/>
      <c r="AG68" s="109"/>
      <c r="AH68" s="109"/>
      <c r="AI68" s="90"/>
      <c r="AJ68" s="245"/>
    </row>
    <row r="69" spans="1:44" ht="15" customHeight="1" x14ac:dyDescent="0.2">
      <c r="A69" s="720"/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754"/>
      <c r="P69" s="754"/>
      <c r="Q69" s="754"/>
      <c r="R69" s="754"/>
      <c r="S69" s="754"/>
      <c r="T69" s="754"/>
      <c r="U69" s="755"/>
      <c r="V69" s="197"/>
      <c r="W69" s="213"/>
      <c r="X69" s="113">
        <f>D8</f>
        <v>2012</v>
      </c>
      <c r="Y69" s="113">
        <f>E8</f>
        <v>2013</v>
      </c>
      <c r="Z69" s="113">
        <f>F8</f>
        <v>2014</v>
      </c>
      <c r="AA69" s="113">
        <f>G8</f>
        <v>2015</v>
      </c>
      <c r="AB69" s="113">
        <f>H8</f>
        <v>2016</v>
      </c>
      <c r="AC69" s="109"/>
      <c r="AD69" s="109"/>
      <c r="AE69" s="109"/>
      <c r="AF69" s="109"/>
      <c r="AG69" s="109"/>
      <c r="AH69" s="109"/>
      <c r="AI69" s="90"/>
      <c r="AJ69" s="245"/>
    </row>
    <row r="70" spans="1:44" ht="11.25" customHeight="1" x14ac:dyDescent="0.2">
      <c r="A70" s="756"/>
      <c r="B70" s="757"/>
      <c r="C70" s="757"/>
      <c r="D70" s="757"/>
      <c r="E70" s="757"/>
      <c r="F70" s="757"/>
      <c r="G70" s="757"/>
      <c r="H70" s="757"/>
      <c r="I70" s="758"/>
      <c r="J70" s="757"/>
      <c r="K70" s="757"/>
      <c r="L70" s="757"/>
      <c r="M70" s="757"/>
      <c r="N70" s="757"/>
      <c r="O70" s="757"/>
      <c r="P70" s="757"/>
      <c r="Q70" s="757"/>
      <c r="R70" s="757"/>
      <c r="S70" s="758"/>
      <c r="T70" s="757"/>
      <c r="U70" s="759"/>
      <c r="V70" s="197"/>
      <c r="W70" s="213"/>
      <c r="X70" s="237" t="e">
        <f ca="1">IF(OFFSET(K8,$X$4,0)=0,NA(),OFFSET(K8,$X$4,0))</f>
        <v>#N/A</v>
      </c>
      <c r="Y70" s="238" t="e">
        <f ca="1">IF(OFFSET(L8,$X$4,0)=0,NA(),OFFSET(L8,$X$4,0))</f>
        <v>#N/A</v>
      </c>
      <c r="Z70" s="237" t="e">
        <f ca="1">IF(OFFSET(M8,$X$4,0)=0,NA(),OFFSET(M8,$X$4,0))</f>
        <v>#N/A</v>
      </c>
      <c r="AA70" s="237" t="e">
        <f ca="1">IF(OFFSET(N8,$X$4,0)=0,NA(),OFFSET(N8,$X$4,0))</f>
        <v>#N/A</v>
      </c>
      <c r="AB70" s="237" t="e">
        <f ca="1">IF(OFFSET(O8,$X$4,0)=0,NA(),OFFSET(O8,$X$4,0))</f>
        <v>#N/A</v>
      </c>
      <c r="AC70" s="109"/>
      <c r="AD70" s="109"/>
      <c r="AE70" s="109"/>
      <c r="AF70" s="109"/>
      <c r="AG70" s="109"/>
      <c r="AH70" s="109"/>
      <c r="AI70" s="90"/>
      <c r="AJ70" s="245"/>
    </row>
    <row r="71" spans="1:44" ht="11.25" customHeight="1" x14ac:dyDescent="0.2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6"/>
      <c r="V71" s="197"/>
      <c r="W71" s="213"/>
      <c r="X71" s="106"/>
      <c r="Y71" s="106"/>
      <c r="Z71" s="106"/>
      <c r="AA71" s="109"/>
      <c r="AB71" s="109"/>
      <c r="AC71" s="109"/>
      <c r="AD71" s="109"/>
      <c r="AE71" s="109"/>
      <c r="AF71" s="109"/>
      <c r="AG71" s="109"/>
      <c r="AH71" s="109"/>
      <c r="AI71" s="90"/>
      <c r="AJ71" s="245"/>
    </row>
    <row r="72" spans="1:44" s="127" customFormat="1" ht="15" customHeight="1" x14ac:dyDescent="0.2">
      <c r="A72" s="180"/>
      <c r="B72" s="103"/>
      <c r="C72" s="503"/>
      <c r="D72" s="503"/>
      <c r="E72" s="503"/>
      <c r="F72" s="503"/>
      <c r="G72" s="503"/>
      <c r="H72" s="503"/>
      <c r="I72" s="503"/>
      <c r="J72" s="115"/>
      <c r="K72" s="115"/>
      <c r="L72" s="115"/>
      <c r="M72" s="115"/>
      <c r="N72" s="499"/>
      <c r="O72" s="115"/>
      <c r="P72" s="115"/>
      <c r="Q72" s="115"/>
      <c r="R72" s="115"/>
      <c r="S72" s="115"/>
      <c r="T72" s="115"/>
      <c r="U72" s="181"/>
      <c r="V72" s="198"/>
      <c r="W72" s="214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246"/>
    </row>
    <row r="73" spans="1:44" ht="13.5" customHeight="1" x14ac:dyDescent="0.2">
      <c r="A73" s="179"/>
      <c r="B73" s="503"/>
      <c r="C73" s="503"/>
      <c r="D73" s="503"/>
      <c r="E73" s="503"/>
      <c r="F73" s="503"/>
      <c r="G73" s="503"/>
      <c r="H73" s="503"/>
      <c r="I73" s="503"/>
      <c r="J73" s="115"/>
      <c r="K73" s="115"/>
      <c r="L73" s="115"/>
      <c r="M73" s="115"/>
      <c r="N73" s="499"/>
      <c r="O73" s="115"/>
      <c r="P73" s="115"/>
      <c r="Q73" s="37"/>
      <c r="R73" s="115"/>
      <c r="S73" s="115"/>
      <c r="T73" s="115"/>
      <c r="U73" s="178"/>
      <c r="V73" s="197"/>
      <c r="W73" s="213"/>
      <c r="X73" s="106"/>
      <c r="Y73" s="106"/>
      <c r="Z73" s="54"/>
      <c r="AA73" s="54"/>
      <c r="AB73" s="53"/>
      <c r="AC73" s="53"/>
      <c r="AD73" s="109"/>
      <c r="AE73" s="109"/>
      <c r="AF73" s="109"/>
      <c r="AG73" s="109"/>
      <c r="AH73" s="109"/>
      <c r="AI73" s="90"/>
      <c r="AJ73" s="245"/>
    </row>
    <row r="74" spans="1:44" s="147" customFormat="1" ht="12" customHeight="1" x14ac:dyDescent="0.2">
      <c r="A74" s="182"/>
      <c r="B74" s="503"/>
      <c r="C74" s="503"/>
      <c r="D74" s="503"/>
      <c r="E74" s="503"/>
      <c r="F74" s="503"/>
      <c r="G74" s="503"/>
      <c r="H74" s="503"/>
      <c r="I74" s="161"/>
      <c r="J74" s="161"/>
      <c r="K74" s="105"/>
      <c r="L74" s="105"/>
      <c r="M74" s="105"/>
      <c r="N74" s="105"/>
      <c r="O74" s="105"/>
      <c r="P74" s="506"/>
      <c r="Q74" s="506"/>
      <c r="R74" s="247"/>
      <c r="S74" s="247"/>
      <c r="T74" s="507"/>
      <c r="U74" s="183"/>
      <c r="V74" s="199"/>
      <c r="W74" s="216"/>
      <c r="X74" s="106"/>
      <c r="Y74" s="106"/>
      <c r="Z74" s="54"/>
      <c r="AA74" s="54"/>
      <c r="AB74" s="53"/>
      <c r="AC74" s="53"/>
      <c r="AD74" s="218"/>
      <c r="AE74" s="110"/>
      <c r="AF74" s="110"/>
      <c r="AG74" s="110"/>
      <c r="AH74" s="110"/>
      <c r="AI74" s="247"/>
      <c r="AJ74" s="248"/>
    </row>
    <row r="75" spans="1:44" s="147" customFormat="1" ht="24" customHeight="1" x14ac:dyDescent="0.2">
      <c r="A75" s="182"/>
      <c r="B75" s="503"/>
      <c r="C75" s="503"/>
      <c r="D75" s="503"/>
      <c r="E75" s="503"/>
      <c r="F75" s="503"/>
      <c r="G75" s="503"/>
      <c r="H75" s="503"/>
      <c r="I75" s="161"/>
      <c r="J75" s="161"/>
      <c r="K75" s="258"/>
      <c r="L75" s="258"/>
      <c r="M75" s="258"/>
      <c r="N75" s="258"/>
      <c r="O75" s="258"/>
      <c r="P75" s="258"/>
      <c r="Q75" s="259"/>
      <c r="R75" s="247"/>
      <c r="S75" s="247"/>
      <c r="T75" s="258"/>
      <c r="U75" s="183"/>
      <c r="V75" s="199"/>
      <c r="W75" s="216"/>
      <c r="Y75" s="493" t="s">
        <v>147</v>
      </c>
      <c r="Z75" s="494" t="s">
        <v>148</v>
      </c>
      <c r="AA75" s="54"/>
      <c r="AB75" s="53"/>
      <c r="AC75" s="53"/>
      <c r="AD75" s="218"/>
      <c r="AE75" s="110"/>
      <c r="AF75" s="110"/>
      <c r="AG75" s="110"/>
      <c r="AH75" s="110"/>
      <c r="AI75" s="247"/>
      <c r="AJ75" s="248"/>
    </row>
    <row r="76" spans="1:44" s="147" customFormat="1" ht="12.75" customHeight="1" x14ac:dyDescent="0.2">
      <c r="A76" s="182"/>
      <c r="B76" s="503"/>
      <c r="C76" s="503"/>
      <c r="D76" s="503"/>
      <c r="E76" s="503"/>
      <c r="F76" s="503"/>
      <c r="G76" s="503"/>
      <c r="H76" s="503"/>
      <c r="I76" s="161"/>
      <c r="J76" s="161"/>
      <c r="K76" s="258"/>
      <c r="L76" s="258"/>
      <c r="M76" s="258"/>
      <c r="N76" s="258"/>
      <c r="O76" s="258"/>
      <c r="P76" s="258"/>
      <c r="Q76" s="259"/>
      <c r="R76" s="247"/>
      <c r="S76" s="247"/>
      <c r="T76" s="258"/>
      <c r="U76" s="183"/>
      <c r="V76" s="199"/>
      <c r="W76" s="216"/>
      <c r="X76" s="495" t="str">
        <f>B9</f>
        <v>Bracknell Forest</v>
      </c>
      <c r="Y76" s="496" t="e">
        <f>IF(X76=$Y$4,I9,#N/A)</f>
        <v>#N/A</v>
      </c>
      <c r="Z76" s="496" t="e">
        <f>IF(X76=$Y$4,T9,#N/A)</f>
        <v>#N/A</v>
      </c>
      <c r="AA76" s="54"/>
      <c r="AB76" s="53"/>
      <c r="AC76" s="53"/>
      <c r="AD76" s="218"/>
      <c r="AE76" s="110"/>
      <c r="AF76" s="110"/>
      <c r="AG76" s="110"/>
      <c r="AH76" s="110"/>
      <c r="AI76" s="247"/>
      <c r="AJ76" s="248"/>
    </row>
    <row r="77" spans="1:44" s="147" customFormat="1" ht="12.75" customHeight="1" x14ac:dyDescent="0.2">
      <c r="A77" s="182"/>
      <c r="B77" s="503"/>
      <c r="C77" s="503"/>
      <c r="D77" s="503"/>
      <c r="E77" s="503"/>
      <c r="F77" s="503"/>
      <c r="G77" s="503"/>
      <c r="H77" s="503"/>
      <c r="I77" s="161"/>
      <c r="J77" s="161"/>
      <c r="K77" s="258"/>
      <c r="L77" s="258"/>
      <c r="M77" s="258"/>
      <c r="N77" s="258"/>
      <c r="O77" s="258"/>
      <c r="P77" s="258"/>
      <c r="Q77" s="259"/>
      <c r="R77" s="247"/>
      <c r="S77" s="247"/>
      <c r="T77" s="258"/>
      <c r="U77" s="183"/>
      <c r="V77" s="199"/>
      <c r="W77" s="216"/>
      <c r="X77" s="495" t="str">
        <f t="shared" ref="X77:X97" si="12">B10</f>
        <v>Brighton &amp; Hove</v>
      </c>
      <c r="Y77" s="496" t="e">
        <f t="shared" ref="Y77:Y99" si="13">IF(X77=$Y$4,I10,#N/A)</f>
        <v>#N/A</v>
      </c>
      <c r="Z77" s="496" t="e">
        <f t="shared" ref="Z77:Z99" si="14">IF(X77=$Y$4,T10,#N/A)</f>
        <v>#N/A</v>
      </c>
      <c r="AA77" s="54"/>
      <c r="AB77" s="53"/>
      <c r="AC77" s="53"/>
      <c r="AD77" s="218"/>
      <c r="AE77" s="110"/>
      <c r="AF77" s="110"/>
      <c r="AG77" s="110"/>
      <c r="AH77" s="110"/>
      <c r="AI77" s="247"/>
      <c r="AJ77" s="248"/>
    </row>
    <row r="78" spans="1:44" s="147" customFormat="1" ht="12.75" customHeight="1" x14ac:dyDescent="0.2">
      <c r="A78" s="182"/>
      <c r="B78" s="503"/>
      <c r="C78" s="503"/>
      <c r="D78" s="503"/>
      <c r="E78" s="503"/>
      <c r="F78" s="503"/>
      <c r="G78" s="503"/>
      <c r="H78" s="503"/>
      <c r="I78" s="161"/>
      <c r="J78" s="161"/>
      <c r="K78" s="258"/>
      <c r="L78" s="258"/>
      <c r="M78" s="258"/>
      <c r="N78" s="258"/>
      <c r="O78" s="258"/>
      <c r="P78" s="258"/>
      <c r="Q78" s="259"/>
      <c r="R78" s="247"/>
      <c r="S78" s="247"/>
      <c r="T78" s="258"/>
      <c r="U78" s="183"/>
      <c r="V78" s="199"/>
      <c r="W78" s="216"/>
      <c r="X78" s="495" t="str">
        <f t="shared" si="12"/>
        <v>Buckinghamshire</v>
      </c>
      <c r="Y78" s="496" t="e">
        <f t="shared" si="13"/>
        <v>#N/A</v>
      </c>
      <c r="Z78" s="496" t="e">
        <f t="shared" si="14"/>
        <v>#N/A</v>
      </c>
      <c r="AA78" s="54"/>
      <c r="AB78" s="53"/>
      <c r="AC78" s="53"/>
      <c r="AD78" s="218"/>
      <c r="AE78" s="110"/>
      <c r="AF78" s="110"/>
      <c r="AG78" s="110"/>
      <c r="AH78" s="110"/>
      <c r="AI78" s="247"/>
      <c r="AJ78" s="248"/>
    </row>
    <row r="79" spans="1:44" s="147" customFormat="1" ht="12.75" customHeight="1" x14ac:dyDescent="0.2">
      <c r="A79" s="182"/>
      <c r="B79" s="503"/>
      <c r="C79" s="503"/>
      <c r="D79" s="503"/>
      <c r="E79" s="503"/>
      <c r="F79" s="503"/>
      <c r="G79" s="503"/>
      <c r="H79" s="503"/>
      <c r="I79" s="161"/>
      <c r="J79" s="161"/>
      <c r="K79" s="258"/>
      <c r="L79" s="258"/>
      <c r="M79" s="258"/>
      <c r="N79" s="258"/>
      <c r="O79" s="258"/>
      <c r="P79" s="258"/>
      <c r="Q79" s="259"/>
      <c r="R79" s="247"/>
      <c r="S79" s="247"/>
      <c r="T79" s="258"/>
      <c r="U79" s="183"/>
      <c r="V79" s="199"/>
      <c r="W79" s="216"/>
      <c r="X79" s="495" t="str">
        <f t="shared" si="12"/>
        <v>East Sussex</v>
      </c>
      <c r="Y79" s="496" t="e">
        <f t="shared" si="13"/>
        <v>#N/A</v>
      </c>
      <c r="Z79" s="496" t="e">
        <f t="shared" si="14"/>
        <v>#N/A</v>
      </c>
      <c r="AA79" s="54"/>
      <c r="AB79" s="53"/>
      <c r="AC79" s="53"/>
      <c r="AD79" s="218"/>
      <c r="AE79" s="110"/>
      <c r="AF79" s="110"/>
      <c r="AG79" s="110"/>
      <c r="AH79" s="110"/>
      <c r="AI79" s="247"/>
      <c r="AJ79" s="248"/>
    </row>
    <row r="80" spans="1:44" s="147" customFormat="1" ht="12.75" customHeight="1" x14ac:dyDescent="0.2">
      <c r="A80" s="182"/>
      <c r="B80" s="503"/>
      <c r="C80" s="503"/>
      <c r="D80" s="503"/>
      <c r="E80" s="503"/>
      <c r="F80" s="503"/>
      <c r="G80" s="503"/>
      <c r="H80" s="503"/>
      <c r="I80" s="161"/>
      <c r="J80" s="161"/>
      <c r="K80" s="258"/>
      <c r="L80" s="258"/>
      <c r="M80" s="258"/>
      <c r="N80" s="258"/>
      <c r="O80" s="258"/>
      <c r="P80" s="258"/>
      <c r="Q80" s="259"/>
      <c r="R80" s="247"/>
      <c r="S80" s="247"/>
      <c r="T80" s="258"/>
      <c r="U80" s="183"/>
      <c r="V80" s="199"/>
      <c r="W80" s="216"/>
      <c r="X80" s="495" t="str">
        <f t="shared" si="12"/>
        <v>Hampshire</v>
      </c>
      <c r="Y80" s="496" t="e">
        <f t="shared" si="13"/>
        <v>#N/A</v>
      </c>
      <c r="Z80" s="496" t="e">
        <f t="shared" si="14"/>
        <v>#N/A</v>
      </c>
      <c r="AA80" s="54"/>
      <c r="AB80" s="53"/>
      <c r="AC80" s="53"/>
      <c r="AD80" s="218"/>
      <c r="AE80" s="110"/>
      <c r="AF80" s="110"/>
      <c r="AG80" s="110"/>
      <c r="AH80" s="110"/>
      <c r="AI80" s="247"/>
      <c r="AJ80" s="248"/>
      <c r="AR80" s="147" t="s">
        <v>109</v>
      </c>
    </row>
    <row r="81" spans="1:36" s="147" customFormat="1" ht="12.75" customHeight="1" x14ac:dyDescent="0.2">
      <c r="A81" s="182"/>
      <c r="B81" s="503"/>
      <c r="C81" s="503"/>
      <c r="D81" s="503"/>
      <c r="E81" s="503"/>
      <c r="F81" s="503"/>
      <c r="G81" s="503"/>
      <c r="H81" s="503"/>
      <c r="I81" s="161"/>
      <c r="J81" s="161"/>
      <c r="K81" s="258"/>
      <c r="L81" s="258"/>
      <c r="M81" s="258"/>
      <c r="N81" s="258"/>
      <c r="O81" s="258"/>
      <c r="P81" s="258"/>
      <c r="Q81" s="259"/>
      <c r="R81" s="247"/>
      <c r="S81" s="247"/>
      <c r="T81" s="258"/>
      <c r="U81" s="183"/>
      <c r="V81" s="199"/>
      <c r="W81" s="216"/>
      <c r="X81" s="495" t="str">
        <f t="shared" si="12"/>
        <v>Isle of Wight</v>
      </c>
      <c r="Y81" s="496" t="e">
        <f t="shared" si="13"/>
        <v>#N/A</v>
      </c>
      <c r="Z81" s="496" t="e">
        <f t="shared" si="14"/>
        <v>#N/A</v>
      </c>
      <c r="AA81" s="54"/>
      <c r="AB81" s="53"/>
      <c r="AC81" s="53"/>
      <c r="AD81" s="218"/>
      <c r="AE81" s="110"/>
      <c r="AF81" s="110"/>
      <c r="AG81" s="110"/>
      <c r="AH81" s="110"/>
      <c r="AI81" s="247"/>
      <c r="AJ81" s="248"/>
    </row>
    <row r="82" spans="1:36" s="147" customFormat="1" ht="12.75" customHeight="1" x14ac:dyDescent="0.2">
      <c r="A82" s="182"/>
      <c r="B82" s="503"/>
      <c r="C82" s="503"/>
      <c r="D82" s="503"/>
      <c r="E82" s="503"/>
      <c r="F82" s="503"/>
      <c r="G82" s="503"/>
      <c r="H82" s="503"/>
      <c r="I82" s="161"/>
      <c r="J82" s="161"/>
      <c r="K82" s="258"/>
      <c r="L82" s="258"/>
      <c r="M82" s="258"/>
      <c r="N82" s="258"/>
      <c r="O82" s="258"/>
      <c r="P82" s="258"/>
      <c r="Q82" s="259"/>
      <c r="R82" s="247"/>
      <c r="S82" s="247"/>
      <c r="T82" s="258"/>
      <c r="U82" s="183"/>
      <c r="V82" s="199"/>
      <c r="W82" s="216"/>
      <c r="X82" s="495" t="str">
        <f t="shared" si="12"/>
        <v>Kent</v>
      </c>
      <c r="Y82" s="496" t="e">
        <f t="shared" si="13"/>
        <v>#N/A</v>
      </c>
      <c r="Z82" s="496" t="e">
        <f t="shared" si="14"/>
        <v>#N/A</v>
      </c>
      <c r="AA82" s="54"/>
      <c r="AB82" s="53"/>
      <c r="AC82" s="53"/>
      <c r="AD82" s="218"/>
      <c r="AE82" s="110"/>
      <c r="AF82" s="110"/>
      <c r="AG82" s="110"/>
      <c r="AH82" s="110"/>
      <c r="AI82" s="247"/>
      <c r="AJ82" s="248"/>
    </row>
    <row r="83" spans="1:36" s="147" customFormat="1" ht="12.75" customHeight="1" x14ac:dyDescent="0.2">
      <c r="A83" s="182"/>
      <c r="B83" s="503"/>
      <c r="C83" s="503"/>
      <c r="D83" s="503"/>
      <c r="E83" s="503"/>
      <c r="F83" s="503"/>
      <c r="G83" s="503"/>
      <c r="H83" s="503"/>
      <c r="I83" s="161"/>
      <c r="J83" s="161"/>
      <c r="K83" s="258"/>
      <c r="L83" s="258"/>
      <c r="M83" s="258"/>
      <c r="N83" s="258"/>
      <c r="O83" s="258"/>
      <c r="P83" s="258"/>
      <c r="Q83" s="259"/>
      <c r="R83" s="247"/>
      <c r="S83" s="247"/>
      <c r="T83" s="258"/>
      <c r="U83" s="183"/>
      <c r="V83" s="199"/>
      <c r="W83" s="216"/>
      <c r="X83" s="495" t="str">
        <f t="shared" si="12"/>
        <v>Medway</v>
      </c>
      <c r="Y83" s="496" t="e">
        <f t="shared" si="13"/>
        <v>#N/A</v>
      </c>
      <c r="Z83" s="496" t="e">
        <f t="shared" si="14"/>
        <v>#N/A</v>
      </c>
      <c r="AA83" s="54"/>
      <c r="AB83" s="53"/>
      <c r="AC83" s="53"/>
      <c r="AD83" s="218"/>
      <c r="AE83" s="110"/>
      <c r="AF83" s="110"/>
      <c r="AG83" s="110"/>
      <c r="AH83" s="110"/>
      <c r="AI83" s="247"/>
      <c r="AJ83" s="248"/>
    </row>
    <row r="84" spans="1:36" s="147" customFormat="1" ht="12.75" customHeight="1" x14ac:dyDescent="0.2">
      <c r="A84" s="182"/>
      <c r="B84" s="503"/>
      <c r="C84" s="503"/>
      <c r="D84" s="503"/>
      <c r="E84" s="503"/>
      <c r="F84" s="503"/>
      <c r="G84" s="503"/>
      <c r="H84" s="503"/>
      <c r="I84" s="161"/>
      <c r="J84" s="161"/>
      <c r="K84" s="258"/>
      <c r="L84" s="258"/>
      <c r="M84" s="258"/>
      <c r="N84" s="258"/>
      <c r="O84" s="258"/>
      <c r="P84" s="258"/>
      <c r="Q84" s="259"/>
      <c r="R84" s="247"/>
      <c r="S84" s="247"/>
      <c r="T84" s="258"/>
      <c r="U84" s="183"/>
      <c r="V84" s="199"/>
      <c r="W84" s="216"/>
      <c r="X84" s="495" t="str">
        <f t="shared" si="12"/>
        <v>Milton Keynes</v>
      </c>
      <c r="Y84" s="496" t="e">
        <f t="shared" si="13"/>
        <v>#N/A</v>
      </c>
      <c r="Z84" s="496" t="e">
        <f t="shared" si="14"/>
        <v>#N/A</v>
      </c>
      <c r="AA84" s="54"/>
      <c r="AB84" s="53"/>
      <c r="AC84" s="53"/>
      <c r="AD84" s="218"/>
      <c r="AE84" s="110"/>
      <c r="AF84" s="110"/>
      <c r="AG84" s="110"/>
      <c r="AH84" s="110"/>
      <c r="AI84" s="247"/>
      <c r="AJ84" s="248"/>
    </row>
    <row r="85" spans="1:36" s="147" customFormat="1" ht="12.75" customHeight="1" x14ac:dyDescent="0.2">
      <c r="A85" s="182"/>
      <c r="B85" s="503"/>
      <c r="C85" s="503"/>
      <c r="D85" s="503"/>
      <c r="E85" s="503"/>
      <c r="F85" s="503"/>
      <c r="G85" s="503"/>
      <c r="H85" s="503"/>
      <c r="I85" s="161"/>
      <c r="J85" s="161"/>
      <c r="K85" s="258"/>
      <c r="L85" s="258"/>
      <c r="M85" s="258"/>
      <c r="N85" s="258"/>
      <c r="O85" s="258"/>
      <c r="P85" s="258"/>
      <c r="Q85" s="259"/>
      <c r="R85" s="247"/>
      <c r="S85" s="247"/>
      <c r="T85" s="258"/>
      <c r="U85" s="183"/>
      <c r="V85" s="199"/>
      <c r="W85" s="216"/>
      <c r="X85" s="495" t="str">
        <f t="shared" si="12"/>
        <v>Oxfordshire</v>
      </c>
      <c r="Y85" s="496" t="e">
        <f t="shared" si="13"/>
        <v>#N/A</v>
      </c>
      <c r="Z85" s="496" t="e">
        <f t="shared" si="14"/>
        <v>#N/A</v>
      </c>
      <c r="AA85" s="54"/>
      <c r="AB85" s="53"/>
      <c r="AC85" s="53"/>
      <c r="AD85" s="218"/>
      <c r="AE85" s="110"/>
      <c r="AF85" s="110"/>
      <c r="AG85" s="110"/>
      <c r="AH85" s="110"/>
      <c r="AI85" s="247"/>
      <c r="AJ85" s="248"/>
    </row>
    <row r="86" spans="1:36" s="147" customFormat="1" ht="12.75" customHeight="1" x14ac:dyDescent="0.2">
      <c r="A86" s="182"/>
      <c r="B86" s="503"/>
      <c r="C86" s="503"/>
      <c r="D86" s="503"/>
      <c r="E86" s="503"/>
      <c r="F86" s="503"/>
      <c r="G86" s="503"/>
      <c r="H86" s="503"/>
      <c r="I86" s="161"/>
      <c r="J86" s="161"/>
      <c r="K86" s="258"/>
      <c r="L86" s="258"/>
      <c r="M86" s="258"/>
      <c r="N86" s="258"/>
      <c r="O86" s="258"/>
      <c r="P86" s="258"/>
      <c r="Q86" s="259"/>
      <c r="R86" s="247"/>
      <c r="S86" s="247"/>
      <c r="T86" s="258"/>
      <c r="U86" s="183"/>
      <c r="V86" s="199"/>
      <c r="W86" s="216"/>
      <c r="X86" s="495" t="str">
        <f t="shared" si="12"/>
        <v>Portsmouth</v>
      </c>
      <c r="Y86" s="496" t="e">
        <f t="shared" si="13"/>
        <v>#N/A</v>
      </c>
      <c r="Z86" s="496" t="e">
        <f t="shared" si="14"/>
        <v>#N/A</v>
      </c>
      <c r="AA86" s="54"/>
      <c r="AB86" s="53"/>
      <c r="AC86" s="53"/>
      <c r="AD86" s="218"/>
      <c r="AE86" s="110"/>
      <c r="AF86" s="110"/>
      <c r="AG86" s="110"/>
      <c r="AH86" s="110"/>
      <c r="AI86" s="247"/>
      <c r="AJ86" s="248"/>
    </row>
    <row r="87" spans="1:36" s="147" customFormat="1" ht="12.75" customHeight="1" x14ac:dyDescent="0.2">
      <c r="A87" s="182"/>
      <c r="B87" s="503"/>
      <c r="C87" s="503"/>
      <c r="D87" s="503"/>
      <c r="E87" s="503"/>
      <c r="F87" s="503"/>
      <c r="G87" s="503"/>
      <c r="H87" s="503"/>
      <c r="I87" s="161"/>
      <c r="J87" s="161"/>
      <c r="K87" s="258"/>
      <c r="L87" s="258"/>
      <c r="M87" s="258"/>
      <c r="N87" s="258"/>
      <c r="O87" s="258"/>
      <c r="P87" s="258"/>
      <c r="Q87" s="259"/>
      <c r="R87" s="247"/>
      <c r="S87" s="247"/>
      <c r="T87" s="258"/>
      <c r="U87" s="183"/>
      <c r="V87" s="199"/>
      <c r="W87" s="216"/>
      <c r="X87" s="495" t="str">
        <f t="shared" si="12"/>
        <v>Reading</v>
      </c>
      <c r="Y87" s="496" t="e">
        <f t="shared" si="13"/>
        <v>#N/A</v>
      </c>
      <c r="Z87" s="496" t="e">
        <f t="shared" si="14"/>
        <v>#N/A</v>
      </c>
      <c r="AA87" s="54"/>
      <c r="AB87" s="53"/>
      <c r="AC87" s="53"/>
      <c r="AD87" s="218"/>
      <c r="AE87" s="110"/>
      <c r="AF87" s="110"/>
      <c r="AG87" s="110"/>
      <c r="AH87" s="110"/>
      <c r="AI87" s="247"/>
      <c r="AJ87" s="248"/>
    </row>
    <row r="88" spans="1:36" s="147" customFormat="1" ht="12.75" customHeight="1" x14ac:dyDescent="0.2">
      <c r="A88" s="182"/>
      <c r="B88" s="503"/>
      <c r="C88" s="503"/>
      <c r="D88" s="503"/>
      <c r="E88" s="503"/>
      <c r="F88" s="503"/>
      <c r="G88" s="503"/>
      <c r="H88" s="503"/>
      <c r="I88" s="161"/>
      <c r="J88" s="161"/>
      <c r="K88" s="258"/>
      <c r="L88" s="258"/>
      <c r="M88" s="258"/>
      <c r="N88" s="258"/>
      <c r="O88" s="258"/>
      <c r="P88" s="258"/>
      <c r="Q88" s="259"/>
      <c r="R88" s="247"/>
      <c r="S88" s="247"/>
      <c r="T88" s="258"/>
      <c r="U88" s="183"/>
      <c r="V88" s="199"/>
      <c r="W88" s="216"/>
      <c r="X88" s="495" t="str">
        <f t="shared" si="12"/>
        <v>Slough</v>
      </c>
      <c r="Y88" s="496" t="e">
        <f t="shared" si="13"/>
        <v>#N/A</v>
      </c>
      <c r="Z88" s="496" t="e">
        <f t="shared" si="14"/>
        <v>#N/A</v>
      </c>
      <c r="AA88" s="54"/>
      <c r="AB88" s="53"/>
      <c r="AC88" s="53"/>
      <c r="AD88" s="218"/>
      <c r="AE88" s="110"/>
      <c r="AF88" s="110"/>
      <c r="AG88" s="110"/>
      <c r="AH88" s="110"/>
      <c r="AI88" s="247"/>
      <c r="AJ88" s="248"/>
    </row>
    <row r="89" spans="1:36" s="147" customFormat="1" ht="12.75" customHeight="1" x14ac:dyDescent="0.2">
      <c r="A89" s="182"/>
      <c r="B89" s="503"/>
      <c r="C89" s="503"/>
      <c r="D89" s="503"/>
      <c r="E89" s="503"/>
      <c r="F89" s="503"/>
      <c r="G89" s="503"/>
      <c r="H89" s="503"/>
      <c r="I89" s="161"/>
      <c r="J89" s="161"/>
      <c r="K89" s="258"/>
      <c r="L89" s="258"/>
      <c r="M89" s="258"/>
      <c r="N89" s="258"/>
      <c r="O89" s="258"/>
      <c r="P89" s="258"/>
      <c r="Q89" s="259"/>
      <c r="R89" s="247"/>
      <c r="S89" s="247"/>
      <c r="T89" s="258"/>
      <c r="U89" s="183"/>
      <c r="V89" s="199"/>
      <c r="W89" s="216"/>
      <c r="X89" s="495" t="str">
        <f t="shared" si="12"/>
        <v>Somerset</v>
      </c>
      <c r="Y89" s="496" t="e">
        <f t="shared" si="13"/>
        <v>#N/A</v>
      </c>
      <c r="Z89" s="496" t="e">
        <f t="shared" si="14"/>
        <v>#N/A</v>
      </c>
      <c r="AA89" s="54"/>
      <c r="AB89" s="53"/>
      <c r="AC89" s="53"/>
      <c r="AD89" s="218"/>
      <c r="AE89" s="110"/>
      <c r="AF89" s="110"/>
      <c r="AG89" s="110"/>
      <c r="AH89" s="110"/>
      <c r="AI89" s="247"/>
      <c r="AJ89" s="248"/>
    </row>
    <row r="90" spans="1:36" s="147" customFormat="1" ht="12.75" customHeight="1" x14ac:dyDescent="0.2">
      <c r="A90" s="182"/>
      <c r="B90" s="503"/>
      <c r="C90" s="503"/>
      <c r="D90" s="503"/>
      <c r="E90" s="503"/>
      <c r="F90" s="503"/>
      <c r="G90" s="503"/>
      <c r="H90" s="503"/>
      <c r="I90" s="161"/>
      <c r="J90" s="161"/>
      <c r="K90" s="258"/>
      <c r="L90" s="258"/>
      <c r="M90" s="258"/>
      <c r="N90" s="258"/>
      <c r="O90" s="258"/>
      <c r="P90" s="258"/>
      <c r="Q90" s="259"/>
      <c r="R90" s="247"/>
      <c r="S90" s="247"/>
      <c r="T90" s="258"/>
      <c r="U90" s="183"/>
      <c r="V90" s="199"/>
      <c r="W90" s="216"/>
      <c r="X90" s="495" t="str">
        <f t="shared" si="12"/>
        <v>Southampton</v>
      </c>
      <c r="Y90" s="496" t="e">
        <f t="shared" si="13"/>
        <v>#N/A</v>
      </c>
      <c r="Z90" s="496" t="e">
        <f t="shared" si="14"/>
        <v>#N/A</v>
      </c>
      <c r="AA90" s="54"/>
      <c r="AB90" s="53"/>
      <c r="AC90" s="53"/>
      <c r="AD90" s="218"/>
      <c r="AE90" s="110"/>
      <c r="AF90" s="110"/>
      <c r="AG90" s="110"/>
      <c r="AH90" s="110"/>
      <c r="AI90" s="247"/>
      <c r="AJ90" s="248"/>
    </row>
    <row r="91" spans="1:36" s="147" customFormat="1" ht="12.75" customHeight="1" x14ac:dyDescent="0.2">
      <c r="A91" s="397"/>
      <c r="B91" s="503"/>
      <c r="C91" s="503"/>
      <c r="D91" s="503"/>
      <c r="E91" s="503"/>
      <c r="F91" s="503"/>
      <c r="G91" s="503"/>
      <c r="H91" s="503"/>
      <c r="I91" s="161"/>
      <c r="J91" s="161"/>
      <c r="K91" s="258"/>
      <c r="L91" s="258"/>
      <c r="M91" s="258"/>
      <c r="N91" s="258"/>
      <c r="O91" s="258"/>
      <c r="P91" s="258"/>
      <c r="Q91" s="259"/>
      <c r="R91" s="247"/>
      <c r="S91" s="247"/>
      <c r="T91" s="258"/>
      <c r="U91" s="183"/>
      <c r="V91" s="199"/>
      <c r="W91" s="216"/>
      <c r="X91" s="495" t="str">
        <f t="shared" si="12"/>
        <v>Surrey</v>
      </c>
      <c r="Y91" s="496" t="e">
        <f t="shared" si="13"/>
        <v>#N/A</v>
      </c>
      <c r="Z91" s="496" t="e">
        <f t="shared" si="14"/>
        <v>#N/A</v>
      </c>
      <c r="AA91" s="54"/>
      <c r="AB91" s="53"/>
      <c r="AC91" s="53"/>
      <c r="AD91" s="218"/>
      <c r="AE91" s="110"/>
      <c r="AF91" s="110"/>
      <c r="AG91" s="110"/>
      <c r="AH91" s="110"/>
      <c r="AI91" s="247"/>
      <c r="AJ91" s="248"/>
    </row>
    <row r="92" spans="1:36" s="147" customFormat="1" ht="12.75" customHeight="1" x14ac:dyDescent="0.2">
      <c r="A92" s="397"/>
      <c r="B92" s="503"/>
      <c r="C92" s="503"/>
      <c r="D92" s="503"/>
      <c r="E92" s="503"/>
      <c r="F92" s="503"/>
      <c r="G92" s="503"/>
      <c r="H92" s="503"/>
      <c r="I92" s="161"/>
      <c r="J92" s="161"/>
      <c r="K92" s="258"/>
      <c r="L92" s="258"/>
      <c r="M92" s="258"/>
      <c r="N92" s="258"/>
      <c r="O92" s="258"/>
      <c r="P92" s="258"/>
      <c r="Q92" s="259"/>
      <c r="R92" s="247"/>
      <c r="S92" s="247"/>
      <c r="T92" s="258"/>
      <c r="U92" s="183"/>
      <c r="V92" s="199"/>
      <c r="W92" s="216"/>
      <c r="X92" s="495" t="str">
        <f t="shared" si="12"/>
        <v>Swindon</v>
      </c>
      <c r="Y92" s="496" t="e">
        <f t="shared" si="13"/>
        <v>#N/A</v>
      </c>
      <c r="Z92" s="496" t="e">
        <f t="shared" si="14"/>
        <v>#N/A</v>
      </c>
      <c r="AA92" s="54"/>
      <c r="AB92" s="53"/>
      <c r="AC92" s="53"/>
      <c r="AD92" s="218"/>
      <c r="AE92" s="110"/>
      <c r="AF92" s="110"/>
      <c r="AG92" s="110"/>
      <c r="AH92" s="110"/>
      <c r="AI92" s="247"/>
      <c r="AJ92" s="248"/>
    </row>
    <row r="93" spans="1:36" s="147" customFormat="1" ht="12.75" customHeight="1" x14ac:dyDescent="0.2">
      <c r="A93" s="182"/>
      <c r="B93" s="503"/>
      <c r="C93" s="503"/>
      <c r="D93" s="503"/>
      <c r="E93" s="503"/>
      <c r="F93" s="503"/>
      <c r="G93" s="503"/>
      <c r="H93" s="503"/>
      <c r="I93" s="161"/>
      <c r="J93" s="161"/>
      <c r="K93" s="258"/>
      <c r="L93" s="258"/>
      <c r="M93" s="258"/>
      <c r="N93" s="258"/>
      <c r="O93" s="258"/>
      <c r="P93" s="258"/>
      <c r="Q93" s="259"/>
      <c r="R93" s="247"/>
      <c r="S93" s="247"/>
      <c r="T93" s="258"/>
      <c r="U93" s="183"/>
      <c r="V93" s="199"/>
      <c r="W93" s="216"/>
      <c r="X93" s="495" t="str">
        <f t="shared" si="12"/>
        <v>Torbay</v>
      </c>
      <c r="Y93" s="496" t="e">
        <f t="shared" si="13"/>
        <v>#N/A</v>
      </c>
      <c r="Z93" s="496" t="e">
        <f t="shared" si="14"/>
        <v>#N/A</v>
      </c>
      <c r="AA93" s="54"/>
      <c r="AB93" s="53"/>
      <c r="AC93" s="53"/>
      <c r="AD93" s="218"/>
      <c r="AE93" s="247"/>
      <c r="AF93" s="110"/>
      <c r="AG93" s="110"/>
      <c r="AH93" s="110"/>
      <c r="AI93" s="247"/>
      <c r="AJ93" s="248"/>
    </row>
    <row r="94" spans="1:36" s="147" customFormat="1" ht="12.75" customHeight="1" x14ac:dyDescent="0.2">
      <c r="A94" s="182"/>
      <c r="B94" s="503"/>
      <c r="C94" s="503"/>
      <c r="D94" s="503"/>
      <c r="E94" s="503"/>
      <c r="F94" s="503"/>
      <c r="G94" s="503"/>
      <c r="H94" s="503"/>
      <c r="I94" s="161"/>
      <c r="J94" s="161"/>
      <c r="K94" s="258"/>
      <c r="L94" s="258"/>
      <c r="M94" s="258"/>
      <c r="N94" s="258"/>
      <c r="O94" s="258"/>
      <c r="P94" s="258"/>
      <c r="Q94" s="259"/>
      <c r="R94" s="247"/>
      <c r="S94" s="247"/>
      <c r="T94" s="258"/>
      <c r="U94" s="183"/>
      <c r="V94" s="199"/>
      <c r="W94" s="216"/>
      <c r="X94" s="495" t="str">
        <f t="shared" si="12"/>
        <v>West Berkshire</v>
      </c>
      <c r="Y94" s="496" t="e">
        <f>IF(X94=$Y$4,I27,#N/A)</f>
        <v>#N/A</v>
      </c>
      <c r="Z94" s="496" t="e">
        <f t="shared" si="14"/>
        <v>#N/A</v>
      </c>
      <c r="AA94" s="54"/>
      <c r="AB94" s="53"/>
      <c r="AC94" s="53"/>
      <c r="AD94" s="218"/>
      <c r="AE94" s="247"/>
      <c r="AF94" s="110"/>
      <c r="AG94" s="110"/>
      <c r="AH94" s="110"/>
      <c r="AI94" s="247"/>
      <c r="AJ94" s="248"/>
    </row>
    <row r="95" spans="1:36" s="147" customFormat="1" ht="12.75" customHeight="1" x14ac:dyDescent="0.2">
      <c r="A95" s="182"/>
      <c r="B95" s="503"/>
      <c r="C95" s="503"/>
      <c r="D95" s="503"/>
      <c r="E95" s="503"/>
      <c r="F95" s="503"/>
      <c r="G95" s="503"/>
      <c r="H95" s="503"/>
      <c r="I95" s="161"/>
      <c r="J95" s="161"/>
      <c r="K95" s="258"/>
      <c r="L95" s="258"/>
      <c r="M95" s="258"/>
      <c r="N95" s="258"/>
      <c r="O95" s="258"/>
      <c r="P95" s="258"/>
      <c r="Q95" s="259"/>
      <c r="R95" s="247"/>
      <c r="S95" s="247"/>
      <c r="T95" s="258"/>
      <c r="U95" s="183"/>
      <c r="V95" s="199"/>
      <c r="W95" s="216"/>
      <c r="X95" s="495" t="str">
        <f t="shared" si="12"/>
        <v>West Sussex</v>
      </c>
      <c r="Y95" s="496" t="e">
        <f t="shared" si="13"/>
        <v>#N/A</v>
      </c>
      <c r="Z95" s="496" t="e">
        <f t="shared" si="14"/>
        <v>#N/A</v>
      </c>
      <c r="AA95" s="54"/>
      <c r="AB95" s="53"/>
      <c r="AC95" s="53"/>
      <c r="AD95" s="218"/>
      <c r="AE95" s="247"/>
      <c r="AF95" s="247"/>
      <c r="AG95" s="247"/>
      <c r="AH95" s="110"/>
      <c r="AI95" s="247"/>
      <c r="AJ95" s="248"/>
    </row>
    <row r="96" spans="1:36" s="147" customFormat="1" ht="12.75" customHeight="1" x14ac:dyDescent="0.2">
      <c r="A96" s="182"/>
      <c r="B96" s="503"/>
      <c r="C96" s="503"/>
      <c r="D96" s="503"/>
      <c r="E96" s="503"/>
      <c r="F96" s="503"/>
      <c r="G96" s="503"/>
      <c r="H96" s="503"/>
      <c r="I96" s="161"/>
      <c r="J96" s="161"/>
      <c r="K96" s="258"/>
      <c r="L96" s="258"/>
      <c r="M96" s="258"/>
      <c r="N96" s="258"/>
      <c r="O96" s="258"/>
      <c r="P96" s="258"/>
      <c r="Q96" s="259"/>
      <c r="R96" s="247"/>
      <c r="S96" s="247"/>
      <c r="T96" s="258"/>
      <c r="U96" s="183"/>
      <c r="V96" s="199"/>
      <c r="W96" s="216"/>
      <c r="X96" s="495" t="str">
        <f t="shared" si="12"/>
        <v>Windsor &amp; Maidenhead</v>
      </c>
      <c r="Y96" s="496" t="e">
        <f t="shared" si="13"/>
        <v>#N/A</v>
      </c>
      <c r="Z96" s="496" t="e">
        <f t="shared" si="14"/>
        <v>#N/A</v>
      </c>
      <c r="AA96" s="54"/>
      <c r="AB96" s="53"/>
      <c r="AC96" s="53"/>
      <c r="AD96" s="218"/>
      <c r="AE96" s="247"/>
      <c r="AF96" s="247"/>
      <c r="AG96" s="247"/>
      <c r="AH96" s="110"/>
      <c r="AI96" s="247"/>
      <c r="AJ96" s="248"/>
    </row>
    <row r="97" spans="1:45" s="147" customFormat="1" ht="12.75" customHeight="1" x14ac:dyDescent="0.2">
      <c r="A97" s="182"/>
      <c r="B97" s="503"/>
      <c r="C97" s="503"/>
      <c r="D97" s="503"/>
      <c r="E97" s="503"/>
      <c r="F97" s="503"/>
      <c r="G97" s="503"/>
      <c r="H97" s="503"/>
      <c r="I97" s="161"/>
      <c r="J97" s="161"/>
      <c r="K97" s="260"/>
      <c r="L97" s="260"/>
      <c r="M97" s="260"/>
      <c r="N97" s="260"/>
      <c r="O97" s="260"/>
      <c r="P97" s="260"/>
      <c r="Q97" s="261"/>
      <c r="R97" s="247"/>
      <c r="S97" s="247"/>
      <c r="T97" s="262"/>
      <c r="U97" s="183"/>
      <c r="V97" s="199"/>
      <c r="W97" s="216"/>
      <c r="X97" s="495" t="str">
        <f t="shared" si="12"/>
        <v>Wokingham</v>
      </c>
      <c r="Y97" s="496" t="e">
        <f t="shared" si="13"/>
        <v>#N/A</v>
      </c>
      <c r="Z97" s="496" t="e">
        <f t="shared" si="14"/>
        <v>#N/A</v>
      </c>
      <c r="AA97" s="54"/>
      <c r="AB97" s="53"/>
      <c r="AC97" s="53"/>
      <c r="AD97" s="218"/>
      <c r="AE97" s="247"/>
      <c r="AF97" s="247"/>
      <c r="AG97" s="247"/>
      <c r="AH97" s="110"/>
      <c r="AI97" s="247"/>
      <c r="AJ97" s="248"/>
    </row>
    <row r="98" spans="1:45" s="147" customFormat="1" ht="12.75" customHeight="1" x14ac:dyDescent="0.2">
      <c r="A98" s="182"/>
      <c r="B98" s="503"/>
      <c r="C98" s="503"/>
      <c r="D98" s="503"/>
      <c r="E98" s="503"/>
      <c r="F98" s="503"/>
      <c r="G98" s="503"/>
      <c r="H98" s="503"/>
      <c r="I98" s="161"/>
      <c r="J98" s="161"/>
      <c r="K98" s="260"/>
      <c r="L98" s="260"/>
      <c r="M98" s="260"/>
      <c r="N98" s="260"/>
      <c r="O98" s="260"/>
      <c r="P98" s="260"/>
      <c r="Q98" s="261"/>
      <c r="R98" s="247"/>
      <c r="S98" s="247"/>
      <c r="T98" s="262"/>
      <c r="U98" s="183"/>
      <c r="V98" s="199"/>
      <c r="W98" s="216"/>
      <c r="X98" s="495" t="str">
        <f>B31</f>
        <v>South East</v>
      </c>
      <c r="Y98" s="496" t="e">
        <f t="shared" si="13"/>
        <v>#N/A</v>
      </c>
      <c r="Z98" s="496" t="e">
        <f t="shared" si="14"/>
        <v>#N/A</v>
      </c>
      <c r="AA98" s="54"/>
      <c r="AB98" s="53"/>
      <c r="AC98" s="53"/>
      <c r="AD98" s="218"/>
      <c r="AE98" s="247"/>
      <c r="AF98" s="247"/>
      <c r="AG98" s="247"/>
      <c r="AH98" s="110"/>
      <c r="AI98" s="247"/>
      <c r="AJ98" s="248"/>
    </row>
    <row r="99" spans="1:45" s="147" customFormat="1" ht="11.25" customHeight="1" x14ac:dyDescent="0.2">
      <c r="A99" s="397"/>
      <c r="B99" s="503"/>
      <c r="C99" s="503"/>
      <c r="D99" s="503"/>
      <c r="E99" s="503"/>
      <c r="F99" s="503"/>
      <c r="G99" s="503"/>
      <c r="H99" s="503"/>
      <c r="I99" s="161"/>
      <c r="J99" s="161"/>
      <c r="K99" s="260"/>
      <c r="L99" s="260"/>
      <c r="M99" s="260"/>
      <c r="N99" s="260"/>
      <c r="O99" s="260"/>
      <c r="P99" s="260"/>
      <c r="Q99" s="261"/>
      <c r="R99" s="247"/>
      <c r="S99" s="247"/>
      <c r="T99" s="262"/>
      <c r="U99" s="183"/>
      <c r="V99" s="199"/>
      <c r="W99" s="216"/>
      <c r="X99" s="495" t="str">
        <f>B32</f>
        <v>England</v>
      </c>
      <c r="Y99" s="496" t="e">
        <f t="shared" si="13"/>
        <v>#N/A</v>
      </c>
      <c r="Z99" s="496" t="e">
        <f t="shared" si="14"/>
        <v>#N/A</v>
      </c>
      <c r="AA99" s="54"/>
      <c r="AB99" s="53"/>
      <c r="AC99" s="53"/>
      <c r="AD99" s="218"/>
      <c r="AE99" s="247"/>
      <c r="AF99" s="247"/>
      <c r="AG99" s="247"/>
      <c r="AH99" s="110"/>
      <c r="AI99" s="247"/>
      <c r="AJ99" s="248"/>
    </row>
    <row r="100" spans="1:45" s="133" customFormat="1" ht="42" customHeight="1" x14ac:dyDescent="0.2">
      <c r="A100" s="301"/>
      <c r="B100" s="503"/>
      <c r="C100" s="503"/>
      <c r="D100" s="503"/>
      <c r="E100" s="503"/>
      <c r="F100" s="503"/>
      <c r="G100" s="503"/>
      <c r="H100" s="503"/>
      <c r="I100" s="510"/>
      <c r="J100" s="264"/>
      <c r="K100" s="264"/>
      <c r="L100" s="264"/>
      <c r="M100" s="264"/>
      <c r="N100" s="264"/>
      <c r="O100" s="264"/>
      <c r="P100" s="264"/>
      <c r="Q100" s="195"/>
      <c r="R100" s="264"/>
      <c r="S100" s="264"/>
      <c r="T100" s="264"/>
      <c r="U100" s="178"/>
      <c r="V100" s="197"/>
      <c r="W100" s="213"/>
      <c r="X100" s="109"/>
      <c r="Y100" s="109"/>
      <c r="Z100" s="109"/>
      <c r="AA100" s="109"/>
      <c r="AB100" s="109"/>
      <c r="AC100" s="53"/>
      <c r="AD100" s="218"/>
      <c r="AE100" s="90"/>
      <c r="AF100" s="90"/>
      <c r="AG100" s="90"/>
      <c r="AH100" s="109"/>
      <c r="AI100" s="90"/>
      <c r="AJ100" s="249"/>
    </row>
    <row r="101" spans="1:45" s="133" customFormat="1" ht="42" customHeight="1" x14ac:dyDescent="0.2">
      <c r="A101" s="301"/>
      <c r="B101" s="503"/>
      <c r="C101" s="503"/>
      <c r="D101" s="503"/>
      <c r="E101" s="503"/>
      <c r="F101" s="503"/>
      <c r="G101" s="503"/>
      <c r="H101" s="503"/>
      <c r="I101" s="510"/>
      <c r="J101" s="264"/>
      <c r="K101" s="264"/>
      <c r="L101" s="264"/>
      <c r="M101" s="264"/>
      <c r="N101" s="264"/>
      <c r="O101" s="264"/>
      <c r="P101" s="264"/>
      <c r="Q101" s="195"/>
      <c r="R101" s="264"/>
      <c r="S101" s="264"/>
      <c r="T101" s="264"/>
      <c r="U101" s="178"/>
      <c r="V101" s="197"/>
      <c r="W101" s="213"/>
      <c r="X101" s="109"/>
      <c r="Y101" s="110"/>
      <c r="Z101" s="109"/>
      <c r="AA101" s="109"/>
      <c r="AB101" s="109"/>
      <c r="AC101" s="109"/>
      <c r="AD101" s="218"/>
      <c r="AE101" s="90"/>
      <c r="AF101" s="90"/>
      <c r="AG101" s="90"/>
      <c r="AH101" s="109"/>
      <c r="AI101" s="90"/>
      <c r="AJ101" s="249"/>
    </row>
    <row r="102" spans="1:45" s="133" customFormat="1" ht="33" customHeight="1" x14ac:dyDescent="0.2">
      <c r="A102" s="301"/>
      <c r="B102" s="510"/>
      <c r="C102" s="510"/>
      <c r="D102" s="510"/>
      <c r="E102" s="510"/>
      <c r="F102" s="510"/>
      <c r="G102" s="510"/>
      <c r="H102" s="510"/>
      <c r="I102" s="510"/>
      <c r="J102" s="264"/>
      <c r="K102" s="264"/>
      <c r="L102" s="264"/>
      <c r="M102" s="264"/>
      <c r="N102" s="264"/>
      <c r="O102" s="264"/>
      <c r="P102" s="264"/>
      <c r="Q102" s="195"/>
      <c r="R102" s="264"/>
      <c r="S102" s="264"/>
      <c r="T102" s="264"/>
      <c r="U102" s="178"/>
      <c r="V102" s="197"/>
      <c r="W102" s="213"/>
      <c r="X102" s="109"/>
      <c r="Y102" s="110"/>
      <c r="Z102" s="109"/>
      <c r="AA102" s="109"/>
      <c r="AB102" s="109"/>
      <c r="AD102" s="218"/>
      <c r="AE102" s="90"/>
      <c r="AF102" s="90"/>
      <c r="AG102" s="90"/>
      <c r="AH102" s="109"/>
      <c r="AI102" s="90"/>
      <c r="AJ102" s="249"/>
    </row>
    <row r="103" spans="1:45" s="133" customFormat="1" ht="7.5" customHeight="1" x14ac:dyDescent="0.2">
      <c r="A103" s="179"/>
      <c r="B103" s="46"/>
      <c r="C103" s="46"/>
      <c r="D103" s="45"/>
      <c r="E103" s="45"/>
      <c r="F103" s="45"/>
      <c r="G103" s="45"/>
      <c r="H103" s="45"/>
      <c r="I103" s="45"/>
      <c r="J103" s="40"/>
      <c r="K103" s="47"/>
      <c r="L103" s="47"/>
      <c r="M103" s="47"/>
      <c r="N103" s="47"/>
      <c r="O103" s="47"/>
      <c r="P103" s="47"/>
      <c r="Q103" s="47"/>
      <c r="R103" s="47"/>
      <c r="S103" s="47"/>
      <c r="T103" s="48"/>
      <c r="U103" s="178"/>
      <c r="V103" s="197"/>
      <c r="W103" s="213"/>
      <c r="X103" s="109"/>
      <c r="Y103" s="110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90"/>
      <c r="AJ103" s="245"/>
      <c r="AK103" s="125"/>
      <c r="AL103" s="125"/>
      <c r="AM103" s="125"/>
      <c r="AN103" s="125"/>
      <c r="AO103" s="125"/>
      <c r="AP103" s="125"/>
      <c r="AQ103" s="125"/>
    </row>
    <row r="104" spans="1:45" s="133" customFormat="1" ht="15" customHeight="1" x14ac:dyDescent="0.2">
      <c r="A104" s="720"/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4"/>
      <c r="S104" s="754"/>
      <c r="T104" s="754"/>
      <c r="U104" s="755"/>
      <c r="V104" s="197"/>
      <c r="W104" s="213"/>
      <c r="X104" s="106"/>
      <c r="Y104" s="106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249"/>
      <c r="AS104" s="125"/>
    </row>
    <row r="105" spans="1:45" s="133" customFormat="1" ht="11.25" customHeight="1" x14ac:dyDescent="0.2">
      <c r="A105" s="756"/>
      <c r="B105" s="757"/>
      <c r="C105" s="757"/>
      <c r="D105" s="757"/>
      <c r="E105" s="757"/>
      <c r="F105" s="757"/>
      <c r="G105" s="757"/>
      <c r="H105" s="757"/>
      <c r="I105" s="758"/>
      <c r="J105" s="757"/>
      <c r="K105" s="757"/>
      <c r="L105" s="757"/>
      <c r="M105" s="757"/>
      <c r="N105" s="757"/>
      <c r="O105" s="757"/>
      <c r="P105" s="757"/>
      <c r="Q105" s="757"/>
      <c r="R105" s="757"/>
      <c r="S105" s="758"/>
      <c r="T105" s="757"/>
      <c r="U105" s="759"/>
      <c r="V105" s="197"/>
      <c r="W105" s="213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90"/>
      <c r="AJ105" s="248"/>
      <c r="AK105" s="147"/>
      <c r="AS105" s="125"/>
    </row>
    <row r="106" spans="1:45" ht="11.25" customHeight="1" x14ac:dyDescent="0.2">
      <c r="A106" s="202"/>
      <c r="B106" s="174"/>
      <c r="C106" s="174"/>
      <c r="D106" s="174"/>
      <c r="E106" s="174"/>
      <c r="F106" s="174"/>
      <c r="G106" s="174"/>
      <c r="H106" s="174"/>
      <c r="I106" s="174"/>
      <c r="J106" s="175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97"/>
      <c r="W106" s="213"/>
      <c r="X106" s="109"/>
      <c r="Y106" s="109"/>
      <c r="Z106" s="109"/>
      <c r="AA106" s="109"/>
      <c r="AB106" s="109"/>
      <c r="AC106" s="109"/>
      <c r="AD106" s="109"/>
      <c r="AE106" s="239"/>
      <c r="AF106" s="109"/>
      <c r="AG106" s="109"/>
      <c r="AH106" s="90"/>
      <c r="AI106" s="90"/>
      <c r="AJ106" s="245"/>
      <c r="AL106" s="133"/>
      <c r="AM106" s="133"/>
      <c r="AN106" s="133"/>
      <c r="AO106" s="133"/>
      <c r="AP106" s="133"/>
      <c r="AQ106" s="133"/>
    </row>
    <row r="107" spans="1:45" ht="11.25" customHeight="1" x14ac:dyDescent="0.2">
      <c r="A107" s="203"/>
      <c r="B107" s="35"/>
      <c r="C107" s="35"/>
      <c r="D107" s="35"/>
      <c r="E107" s="35"/>
      <c r="F107" s="35"/>
      <c r="G107" s="35"/>
      <c r="H107" s="35"/>
      <c r="I107" s="35"/>
      <c r="J107" s="40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197"/>
      <c r="W107" s="213"/>
      <c r="X107" s="109"/>
      <c r="Y107" s="109"/>
      <c r="Z107" s="109"/>
      <c r="AA107" s="109"/>
      <c r="AB107" s="109"/>
      <c r="AC107" s="109"/>
      <c r="AD107" s="109"/>
      <c r="AE107" s="239"/>
      <c r="AF107" s="109"/>
      <c r="AG107" s="109"/>
      <c r="AH107" s="90"/>
      <c r="AI107" s="90"/>
      <c r="AJ107" s="245"/>
      <c r="AL107" s="133"/>
      <c r="AM107" s="133"/>
      <c r="AN107" s="133"/>
      <c r="AO107" s="133"/>
      <c r="AP107" s="133"/>
      <c r="AQ107" s="133"/>
    </row>
    <row r="108" spans="1:45" ht="11.25" customHeight="1" x14ac:dyDescent="0.2">
      <c r="A108" s="203"/>
      <c r="B108" s="702" t="s">
        <v>81</v>
      </c>
      <c r="C108" s="501"/>
      <c r="D108" s="42"/>
      <c r="E108" s="42"/>
      <c r="F108" s="35"/>
      <c r="G108" s="35"/>
      <c r="H108" s="35"/>
      <c r="I108" s="35"/>
      <c r="J108" s="40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197"/>
      <c r="W108" s="213"/>
      <c r="X108" s="109"/>
      <c r="Y108" s="109"/>
      <c r="Z108" s="109"/>
      <c r="AA108" s="109"/>
      <c r="AB108" s="109"/>
      <c r="AC108" s="109"/>
      <c r="AD108" s="109"/>
      <c r="AE108" s="239"/>
      <c r="AF108" s="109"/>
      <c r="AG108" s="109"/>
      <c r="AH108" s="90"/>
      <c r="AI108" s="90"/>
      <c r="AJ108" s="245"/>
      <c r="AL108" s="133"/>
      <c r="AM108" s="133"/>
      <c r="AN108" s="133"/>
      <c r="AO108" s="133"/>
      <c r="AP108" s="133"/>
      <c r="AQ108" s="133"/>
    </row>
    <row r="109" spans="1:45" ht="11.25" customHeight="1" x14ac:dyDescent="0.2">
      <c r="A109" s="203"/>
      <c r="B109" s="703"/>
      <c r="C109" s="500"/>
      <c r="D109" s="35"/>
      <c r="E109" s="35"/>
      <c r="F109" s="35"/>
      <c r="G109" s="35"/>
      <c r="H109" s="35"/>
      <c r="I109" s="35"/>
      <c r="J109" s="40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197"/>
      <c r="W109" s="213"/>
      <c r="X109" s="109"/>
      <c r="Y109" s="109"/>
      <c r="Z109" s="109"/>
      <c r="AA109" s="109"/>
      <c r="AB109" s="109"/>
      <c r="AC109" s="109"/>
      <c r="AD109" s="109"/>
      <c r="AE109" s="239"/>
      <c r="AF109" s="109"/>
      <c r="AG109" s="109"/>
      <c r="AH109" s="90"/>
      <c r="AI109" s="90"/>
      <c r="AJ109" s="245"/>
    </row>
    <row r="110" spans="1:45" ht="11.25" customHeight="1" x14ac:dyDescent="0.2">
      <c r="A110" s="203"/>
      <c r="B110" s="704" t="s">
        <v>80</v>
      </c>
      <c r="C110" s="704"/>
      <c r="D110" s="705"/>
      <c r="E110" s="705"/>
      <c r="F110" s="705"/>
      <c r="G110" s="35"/>
      <c r="H110" s="35"/>
      <c r="I110" s="35"/>
      <c r="J110" s="40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197"/>
      <c r="W110" s="213"/>
      <c r="X110" s="109"/>
      <c r="Y110" s="109"/>
      <c r="Z110" s="109"/>
      <c r="AA110" s="109"/>
      <c r="AB110" s="109"/>
      <c r="AC110" s="109"/>
      <c r="AD110" s="109"/>
      <c r="AE110" s="239"/>
      <c r="AF110" s="109"/>
      <c r="AG110" s="109"/>
      <c r="AH110" s="90"/>
      <c r="AI110" s="90"/>
      <c r="AJ110" s="245"/>
    </row>
    <row r="111" spans="1:45" ht="11.25" customHeight="1" x14ac:dyDescent="0.2">
      <c r="A111" s="203"/>
      <c r="B111" s="704"/>
      <c r="C111" s="704"/>
      <c r="D111" s="705"/>
      <c r="E111" s="705"/>
      <c r="F111" s="705"/>
      <c r="G111" s="35"/>
      <c r="H111" s="35"/>
      <c r="I111" s="35"/>
      <c r="J111" s="40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197"/>
      <c r="W111" s="213"/>
      <c r="X111" s="109"/>
      <c r="Y111" s="109"/>
      <c r="Z111" s="109"/>
      <c r="AA111" s="109"/>
      <c r="AB111" s="109"/>
      <c r="AC111" s="109"/>
      <c r="AD111" s="109"/>
      <c r="AE111" s="239"/>
      <c r="AF111" s="109"/>
      <c r="AG111" s="109"/>
      <c r="AH111" s="106"/>
      <c r="AI111" s="106"/>
      <c r="AJ111" s="246"/>
    </row>
    <row r="112" spans="1:45" s="127" customFormat="1" ht="11.25" customHeight="1" x14ac:dyDescent="0.2">
      <c r="A112" s="203"/>
      <c r="B112" s="704" t="s">
        <v>73</v>
      </c>
      <c r="C112" s="704"/>
      <c r="D112" s="705"/>
      <c r="E112" s="705"/>
      <c r="F112" s="705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200"/>
      <c r="W112" s="240"/>
      <c r="X112" s="109"/>
      <c r="Y112" s="109"/>
      <c r="Z112" s="109"/>
      <c r="AA112" s="109"/>
      <c r="AB112" s="109"/>
      <c r="AC112" s="109"/>
      <c r="AD112" s="109"/>
      <c r="AE112" s="239"/>
      <c r="AF112" s="109"/>
      <c r="AG112" s="109"/>
      <c r="AH112" s="90"/>
      <c r="AI112" s="90"/>
      <c r="AJ112" s="245"/>
    </row>
    <row r="113" spans="1:36" ht="11.25" customHeight="1" x14ac:dyDescent="0.2">
      <c r="A113" s="203"/>
      <c r="B113" s="704"/>
      <c r="C113" s="704"/>
      <c r="D113" s="705"/>
      <c r="E113" s="705"/>
      <c r="F113" s="705"/>
      <c r="G113" s="35"/>
      <c r="H113" s="35"/>
      <c r="I113" s="35"/>
      <c r="J113" s="40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197"/>
      <c r="W113" s="213"/>
      <c r="X113" s="109"/>
      <c r="Y113" s="109"/>
      <c r="Z113" s="109"/>
      <c r="AA113" s="109"/>
      <c r="AB113" s="109"/>
      <c r="AC113" s="109"/>
      <c r="AD113" s="109"/>
      <c r="AE113" s="239"/>
      <c r="AF113" s="109"/>
      <c r="AG113" s="109"/>
      <c r="AH113" s="90"/>
      <c r="AI113" s="90"/>
      <c r="AJ113" s="245"/>
    </row>
    <row r="114" spans="1:36" ht="11.25" customHeight="1" x14ac:dyDescent="0.2">
      <c r="A114" s="203"/>
      <c r="B114" s="704" t="s">
        <v>23</v>
      </c>
      <c r="C114" s="704"/>
      <c r="D114" s="705"/>
      <c r="E114" s="705"/>
      <c r="F114" s="705"/>
      <c r="G114" s="35"/>
      <c r="H114" s="35"/>
      <c r="I114" s="35"/>
      <c r="J114" s="40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197"/>
      <c r="W114" s="213"/>
      <c r="X114" s="109"/>
      <c r="Y114" s="109"/>
      <c r="Z114" s="109"/>
      <c r="AA114" s="109"/>
      <c r="AB114" s="109"/>
      <c r="AC114" s="109"/>
      <c r="AD114" s="109"/>
      <c r="AE114" s="239"/>
      <c r="AF114" s="109"/>
      <c r="AG114" s="109"/>
      <c r="AH114" s="90"/>
      <c r="AI114" s="90"/>
      <c r="AJ114" s="245"/>
    </row>
    <row r="115" spans="1:36" ht="11.25" customHeight="1" x14ac:dyDescent="0.2">
      <c r="A115" s="203"/>
      <c r="B115" s="704"/>
      <c r="C115" s="704"/>
      <c r="D115" s="705"/>
      <c r="E115" s="705"/>
      <c r="F115" s="705"/>
      <c r="G115" s="35"/>
      <c r="H115" s="35"/>
      <c r="I115" s="35"/>
      <c r="J115" s="40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197"/>
      <c r="W115" s="213"/>
      <c r="X115" s="109"/>
      <c r="Y115" s="109"/>
      <c r="Z115" s="109"/>
      <c r="AA115" s="109"/>
      <c r="AB115" s="109"/>
      <c r="AC115" s="109"/>
      <c r="AD115" s="109"/>
      <c r="AE115" s="239"/>
      <c r="AF115" s="109"/>
      <c r="AG115" s="109"/>
      <c r="AH115" s="90"/>
      <c r="AI115" s="90"/>
      <c r="AJ115" s="245"/>
    </row>
    <row r="116" spans="1:36" ht="11.25" customHeight="1" x14ac:dyDescent="0.2">
      <c r="A116" s="203"/>
      <c r="B116" s="704" t="s">
        <v>77</v>
      </c>
      <c r="C116" s="704"/>
      <c r="D116" s="705"/>
      <c r="E116" s="705"/>
      <c r="F116" s="705"/>
      <c r="G116" s="35"/>
      <c r="H116" s="35"/>
      <c r="I116" s="35"/>
      <c r="J116" s="40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197"/>
      <c r="W116" s="213"/>
      <c r="X116" s="109"/>
      <c r="Y116" s="109"/>
      <c r="Z116" s="109"/>
      <c r="AA116" s="109"/>
      <c r="AB116" s="109"/>
      <c r="AC116" s="109"/>
      <c r="AD116" s="109"/>
      <c r="AE116" s="239"/>
      <c r="AF116" s="109"/>
      <c r="AG116" s="109"/>
      <c r="AH116" s="90"/>
      <c r="AI116" s="90"/>
      <c r="AJ116" s="245"/>
    </row>
    <row r="117" spans="1:36" ht="11.25" customHeight="1" x14ac:dyDescent="0.2">
      <c r="A117" s="203"/>
      <c r="B117" s="704"/>
      <c r="C117" s="704"/>
      <c r="D117" s="705"/>
      <c r="E117" s="705"/>
      <c r="F117" s="705"/>
      <c r="G117" s="35"/>
      <c r="H117" s="35"/>
      <c r="I117" s="35"/>
      <c r="J117" s="40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197"/>
      <c r="W117" s="213"/>
      <c r="X117" s="109"/>
      <c r="Y117" s="109"/>
      <c r="Z117" s="109"/>
      <c r="AA117" s="109"/>
      <c r="AB117" s="109"/>
      <c r="AC117" s="109"/>
      <c r="AD117" s="109"/>
      <c r="AE117" s="239"/>
      <c r="AF117" s="109"/>
      <c r="AG117" s="109"/>
      <c r="AH117" s="90"/>
      <c r="AI117" s="90"/>
      <c r="AJ117" s="245"/>
    </row>
    <row r="118" spans="1:36" ht="11.25" customHeight="1" x14ac:dyDescent="0.2">
      <c r="A118" s="203"/>
      <c r="B118" s="704" t="s">
        <v>63</v>
      </c>
      <c r="C118" s="704"/>
      <c r="D118" s="705"/>
      <c r="E118" s="705"/>
      <c r="F118" s="705"/>
      <c r="G118" s="35"/>
      <c r="H118" s="35"/>
      <c r="I118" s="35"/>
      <c r="J118" s="40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197"/>
      <c r="W118" s="213"/>
      <c r="X118" s="109"/>
      <c r="Y118" s="109"/>
      <c r="Z118" s="109"/>
      <c r="AA118" s="109"/>
      <c r="AB118" s="109"/>
      <c r="AC118" s="109"/>
      <c r="AD118" s="109"/>
      <c r="AE118" s="239"/>
      <c r="AF118" s="109"/>
      <c r="AG118" s="109"/>
      <c r="AH118" s="90"/>
      <c r="AI118" s="90"/>
      <c r="AJ118" s="245"/>
    </row>
    <row r="119" spans="1:36" ht="11.25" customHeight="1" x14ac:dyDescent="0.2">
      <c r="A119" s="203"/>
      <c r="B119" s="704"/>
      <c r="C119" s="704"/>
      <c r="D119" s="705"/>
      <c r="E119" s="705"/>
      <c r="F119" s="705"/>
      <c r="G119" s="35"/>
      <c r="H119" s="35"/>
      <c r="I119" s="35"/>
      <c r="J119" s="40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197"/>
      <c r="W119" s="213"/>
      <c r="X119" s="109"/>
      <c r="Y119" s="109"/>
      <c r="Z119" s="109"/>
      <c r="AA119" s="109"/>
      <c r="AB119" s="109"/>
      <c r="AC119" s="109"/>
      <c r="AD119" s="109"/>
      <c r="AE119" s="239"/>
      <c r="AF119" s="109"/>
      <c r="AG119" s="109"/>
      <c r="AH119" s="90"/>
      <c r="AI119" s="90"/>
      <c r="AJ119" s="245"/>
    </row>
    <row r="120" spans="1:36" ht="11.25" customHeight="1" x14ac:dyDescent="0.2">
      <c r="A120" s="203"/>
      <c r="B120" s="704" t="s">
        <v>33</v>
      </c>
      <c r="C120" s="704"/>
      <c r="D120" s="705"/>
      <c r="E120" s="705"/>
      <c r="F120" s="705"/>
      <c r="G120" s="35"/>
      <c r="H120" s="35"/>
      <c r="I120" s="35"/>
      <c r="J120" s="40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197"/>
      <c r="W120" s="213"/>
      <c r="X120" s="109"/>
      <c r="Y120" s="109"/>
      <c r="Z120" s="109"/>
      <c r="AA120" s="109"/>
      <c r="AB120" s="109"/>
      <c r="AC120" s="109"/>
      <c r="AD120" s="109"/>
      <c r="AE120" s="239"/>
      <c r="AF120" s="109"/>
      <c r="AG120" s="109"/>
      <c r="AH120" s="90"/>
      <c r="AI120" s="90"/>
      <c r="AJ120" s="245"/>
    </row>
    <row r="121" spans="1:36" ht="11.25" customHeight="1" x14ac:dyDescent="0.2">
      <c r="A121" s="203"/>
      <c r="B121" s="704"/>
      <c r="C121" s="704"/>
      <c r="D121" s="705"/>
      <c r="E121" s="705"/>
      <c r="F121" s="705"/>
      <c r="G121" s="35"/>
      <c r="H121" s="35"/>
      <c r="I121" s="35"/>
      <c r="J121" s="40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197"/>
      <c r="W121" s="213"/>
      <c r="X121" s="109"/>
      <c r="Y121" s="109"/>
      <c r="Z121" s="109"/>
      <c r="AA121" s="109"/>
      <c r="AB121" s="109"/>
      <c r="AC121" s="109"/>
      <c r="AD121" s="109"/>
      <c r="AE121" s="239"/>
      <c r="AF121" s="109"/>
      <c r="AG121" s="109"/>
      <c r="AH121" s="90"/>
      <c r="AI121" s="90"/>
      <c r="AJ121" s="245"/>
    </row>
    <row r="122" spans="1:36" ht="11.25" customHeight="1" x14ac:dyDescent="0.2">
      <c r="A122" s="203"/>
      <c r="B122" s="704" t="s">
        <v>28</v>
      </c>
      <c r="C122" s="704"/>
      <c r="D122" s="705"/>
      <c r="E122" s="705"/>
      <c r="F122" s="705"/>
      <c r="G122" s="35"/>
      <c r="H122" s="35"/>
      <c r="I122" s="35"/>
      <c r="J122" s="40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197"/>
      <c r="W122" s="213"/>
      <c r="X122" s="109"/>
      <c r="Y122" s="109"/>
      <c r="Z122" s="109"/>
      <c r="AA122" s="109"/>
      <c r="AB122" s="109"/>
      <c r="AC122" s="109"/>
      <c r="AD122" s="109"/>
      <c r="AE122" s="239"/>
      <c r="AF122" s="109"/>
      <c r="AG122" s="109"/>
      <c r="AH122" s="90"/>
      <c r="AI122" s="90"/>
      <c r="AJ122" s="245"/>
    </row>
    <row r="123" spans="1:36" ht="11.25" customHeight="1" x14ac:dyDescent="0.2">
      <c r="A123" s="203"/>
      <c r="B123" s="704"/>
      <c r="C123" s="704"/>
      <c r="D123" s="705"/>
      <c r="E123" s="705"/>
      <c r="F123" s="705"/>
      <c r="G123" s="35"/>
      <c r="H123" s="35"/>
      <c r="I123" s="35"/>
      <c r="J123" s="40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197"/>
      <c r="W123" s="213"/>
      <c r="X123" s="109"/>
      <c r="Y123" s="109"/>
      <c r="Z123" s="109"/>
      <c r="AA123" s="109"/>
      <c r="AB123" s="109"/>
      <c r="AC123" s="109"/>
      <c r="AD123" s="109"/>
      <c r="AE123" s="239"/>
      <c r="AF123" s="109"/>
      <c r="AG123" s="109"/>
      <c r="AH123" s="90"/>
      <c r="AI123" s="90"/>
      <c r="AJ123" s="245"/>
    </row>
    <row r="124" spans="1:36" ht="11.25" customHeight="1" x14ac:dyDescent="0.2">
      <c r="A124" s="203"/>
      <c r="B124" s="704" t="s">
        <v>37</v>
      </c>
      <c r="C124" s="704"/>
      <c r="D124" s="705"/>
      <c r="E124" s="705"/>
      <c r="F124" s="705"/>
      <c r="G124" s="35"/>
      <c r="H124" s="35"/>
      <c r="I124" s="35"/>
      <c r="J124" s="40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197"/>
      <c r="W124" s="213"/>
      <c r="X124" s="109"/>
      <c r="Y124" s="109"/>
      <c r="Z124" s="109"/>
      <c r="AA124" s="109"/>
      <c r="AB124" s="109"/>
      <c r="AC124" s="109"/>
      <c r="AD124" s="109"/>
      <c r="AE124" s="239"/>
      <c r="AF124" s="109"/>
      <c r="AG124" s="109"/>
      <c r="AH124" s="90"/>
      <c r="AI124" s="90"/>
      <c r="AJ124" s="245"/>
    </row>
    <row r="125" spans="1:36" ht="11.25" customHeight="1" x14ac:dyDescent="0.2">
      <c r="A125" s="203"/>
      <c r="B125" s="704"/>
      <c r="C125" s="704"/>
      <c r="D125" s="705"/>
      <c r="E125" s="705"/>
      <c r="F125" s="705"/>
      <c r="G125" s="35"/>
      <c r="H125" s="35"/>
      <c r="I125" s="35"/>
      <c r="J125" s="40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197"/>
      <c r="W125" s="213"/>
      <c r="X125" s="109"/>
      <c r="Y125" s="109"/>
      <c r="Z125" s="109"/>
      <c r="AA125" s="109"/>
      <c r="AB125" s="109"/>
      <c r="AC125" s="109"/>
      <c r="AD125" s="109"/>
      <c r="AE125" s="239"/>
      <c r="AF125" s="109"/>
      <c r="AG125" s="109"/>
      <c r="AH125" s="90"/>
      <c r="AI125" s="90"/>
      <c r="AJ125" s="245"/>
    </row>
    <row r="126" spans="1:36" ht="11.25" customHeight="1" x14ac:dyDescent="0.2">
      <c r="A126" s="203"/>
      <c r="B126" s="704" t="s">
        <v>24</v>
      </c>
      <c r="C126" s="704"/>
      <c r="D126" s="705"/>
      <c r="E126" s="705"/>
      <c r="F126" s="705"/>
      <c r="G126" s="35"/>
      <c r="H126" s="35"/>
      <c r="I126" s="35"/>
      <c r="J126" s="40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197"/>
      <c r="W126" s="213"/>
      <c r="X126" s="109"/>
      <c r="Y126" s="109"/>
      <c r="Z126" s="109"/>
      <c r="AA126" s="109"/>
      <c r="AB126" s="109"/>
      <c r="AC126" s="109"/>
      <c r="AD126" s="109"/>
      <c r="AE126" s="239"/>
      <c r="AF126" s="109"/>
      <c r="AG126" s="109"/>
      <c r="AH126" s="90"/>
      <c r="AI126" s="90"/>
      <c r="AJ126" s="245"/>
    </row>
    <row r="127" spans="1:36" ht="11.25" customHeight="1" x14ac:dyDescent="0.2">
      <c r="A127" s="203"/>
      <c r="B127" s="704"/>
      <c r="C127" s="704"/>
      <c r="D127" s="705"/>
      <c r="E127" s="705"/>
      <c r="F127" s="705"/>
      <c r="G127" s="35"/>
      <c r="H127" s="35"/>
      <c r="I127" s="35"/>
      <c r="J127" s="40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197"/>
      <c r="W127" s="213"/>
      <c r="X127" s="109"/>
      <c r="Y127" s="109"/>
      <c r="Z127" s="109"/>
      <c r="AA127" s="109"/>
      <c r="AB127" s="109"/>
      <c r="AC127" s="109"/>
      <c r="AD127" s="109"/>
      <c r="AE127" s="239"/>
      <c r="AF127" s="109"/>
      <c r="AG127" s="109"/>
      <c r="AH127" s="90"/>
      <c r="AI127" s="90"/>
      <c r="AJ127" s="245"/>
    </row>
    <row r="128" spans="1:36" ht="11.25" customHeight="1" x14ac:dyDescent="0.2">
      <c r="A128" s="203"/>
      <c r="B128" s="704" t="s">
        <v>25</v>
      </c>
      <c r="C128" s="704"/>
      <c r="D128" s="705"/>
      <c r="E128" s="705"/>
      <c r="F128" s="705"/>
      <c r="G128" s="35"/>
      <c r="H128" s="35"/>
      <c r="I128" s="35"/>
      <c r="J128" s="40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197"/>
      <c r="W128" s="213"/>
      <c r="X128" s="109"/>
      <c r="Y128" s="109"/>
      <c r="Z128" s="109"/>
      <c r="AA128" s="109"/>
      <c r="AB128" s="109"/>
      <c r="AC128" s="109"/>
      <c r="AD128" s="109"/>
      <c r="AE128" s="239"/>
      <c r="AF128" s="109"/>
      <c r="AG128" s="109"/>
      <c r="AH128" s="90"/>
      <c r="AI128" s="90"/>
      <c r="AJ128" s="245"/>
    </row>
    <row r="129" spans="1:45" ht="11.25" customHeight="1" x14ac:dyDescent="0.2">
      <c r="A129" s="203"/>
      <c r="B129" s="705"/>
      <c r="C129" s="705"/>
      <c r="D129" s="705"/>
      <c r="E129" s="705"/>
      <c r="F129" s="705"/>
      <c r="G129" s="35"/>
      <c r="H129" s="35"/>
      <c r="I129" s="35"/>
      <c r="J129" s="40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197"/>
      <c r="W129" s="213"/>
      <c r="X129" s="109"/>
      <c r="Y129" s="109"/>
      <c r="Z129" s="109"/>
      <c r="AA129" s="109"/>
      <c r="AB129" s="109"/>
      <c r="AC129" s="109"/>
      <c r="AD129" s="109"/>
      <c r="AE129" s="239"/>
      <c r="AF129" s="109"/>
      <c r="AG129" s="109"/>
      <c r="AH129" s="90"/>
      <c r="AI129" s="90"/>
      <c r="AJ129" s="245"/>
    </row>
    <row r="130" spans="1:45" ht="11.25" customHeight="1" x14ac:dyDescent="0.2">
      <c r="A130" s="203"/>
      <c r="B130" s="704" t="s">
        <v>26</v>
      </c>
      <c r="C130" s="704"/>
      <c r="D130" s="705"/>
      <c r="E130" s="705"/>
      <c r="F130" s="705"/>
      <c r="G130" s="35"/>
      <c r="H130" s="35"/>
      <c r="I130" s="35"/>
      <c r="J130" s="40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197"/>
      <c r="W130" s="213"/>
      <c r="X130" s="109"/>
      <c r="Y130" s="109"/>
      <c r="Z130" s="109"/>
      <c r="AA130" s="109"/>
      <c r="AB130" s="109"/>
      <c r="AC130" s="109"/>
      <c r="AD130" s="109"/>
      <c r="AE130" s="239"/>
      <c r="AF130" s="109"/>
      <c r="AG130" s="109"/>
      <c r="AH130" s="90"/>
      <c r="AI130" s="90"/>
      <c r="AJ130" s="245"/>
    </row>
    <row r="131" spans="1:45" ht="11.25" customHeight="1" x14ac:dyDescent="0.2">
      <c r="A131" s="203"/>
      <c r="B131" s="704"/>
      <c r="C131" s="704"/>
      <c r="D131" s="705"/>
      <c r="E131" s="705"/>
      <c r="F131" s="705"/>
      <c r="G131" s="35"/>
      <c r="H131" s="35"/>
      <c r="I131" s="35"/>
      <c r="J131" s="40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197"/>
      <c r="W131" s="213"/>
      <c r="X131" s="109"/>
      <c r="Y131" s="109"/>
      <c r="Z131" s="109"/>
      <c r="AA131" s="109"/>
      <c r="AB131" s="109"/>
      <c r="AC131" s="109"/>
      <c r="AD131" s="109"/>
      <c r="AE131" s="239"/>
      <c r="AF131" s="109"/>
      <c r="AG131" s="109"/>
      <c r="AH131" s="90"/>
      <c r="AI131" s="90"/>
      <c r="AJ131" s="245"/>
    </row>
    <row r="132" spans="1:45" ht="11.25" customHeight="1" x14ac:dyDescent="0.2">
      <c r="A132" s="203"/>
      <c r="B132" s="704" t="s">
        <v>38</v>
      </c>
      <c r="C132" s="704"/>
      <c r="D132" s="705"/>
      <c r="E132" s="705"/>
      <c r="F132" s="705"/>
      <c r="G132" s="35"/>
      <c r="H132" s="35"/>
      <c r="I132" s="35"/>
      <c r="J132" s="40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197"/>
      <c r="W132" s="213"/>
      <c r="X132" s="109"/>
      <c r="Y132" s="109"/>
      <c r="Z132" s="109"/>
      <c r="AA132" s="109"/>
      <c r="AB132" s="109"/>
      <c r="AC132" s="109"/>
      <c r="AD132" s="109"/>
      <c r="AE132" s="239"/>
      <c r="AF132" s="109"/>
      <c r="AG132" s="109"/>
      <c r="AH132" s="90"/>
      <c r="AI132" s="90"/>
      <c r="AJ132" s="245"/>
    </row>
    <row r="133" spans="1:45" ht="11.25" customHeight="1" x14ac:dyDescent="0.2">
      <c r="A133" s="203"/>
      <c r="B133" s="704"/>
      <c r="C133" s="704"/>
      <c r="D133" s="705"/>
      <c r="E133" s="705"/>
      <c r="F133" s="705"/>
      <c r="G133" s="35"/>
      <c r="H133" s="35"/>
      <c r="I133" s="35"/>
      <c r="J133" s="40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197"/>
      <c r="W133" s="213"/>
      <c r="X133" s="109"/>
      <c r="Y133" s="109"/>
      <c r="Z133" s="109"/>
      <c r="AA133" s="109"/>
      <c r="AB133" s="109"/>
      <c r="AC133" s="109"/>
      <c r="AD133" s="109"/>
      <c r="AE133" s="239"/>
      <c r="AF133" s="109"/>
      <c r="AG133" s="109"/>
      <c r="AH133" s="90"/>
      <c r="AI133" s="90"/>
      <c r="AJ133" s="245"/>
    </row>
    <row r="134" spans="1:45" ht="11.25" customHeight="1" x14ac:dyDescent="0.2">
      <c r="A134" s="203"/>
      <c r="B134" s="704" t="s">
        <v>27</v>
      </c>
      <c r="C134" s="704"/>
      <c r="D134" s="705"/>
      <c r="E134" s="705"/>
      <c r="F134" s="705"/>
      <c r="G134" s="35"/>
      <c r="H134" s="35"/>
      <c r="I134" s="35"/>
      <c r="J134" s="40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197"/>
      <c r="W134" s="213"/>
      <c r="X134" s="109"/>
      <c r="Y134" s="109"/>
      <c r="Z134" s="109"/>
      <c r="AA134" s="109"/>
      <c r="AB134" s="109"/>
      <c r="AC134" s="109"/>
      <c r="AD134" s="109"/>
      <c r="AE134" s="239"/>
      <c r="AF134" s="109"/>
      <c r="AG134" s="109"/>
      <c r="AH134" s="90"/>
      <c r="AI134" s="90"/>
      <c r="AJ134" s="245"/>
    </row>
    <row r="135" spans="1:45" ht="11.25" customHeight="1" x14ac:dyDescent="0.2">
      <c r="A135" s="203"/>
      <c r="B135" s="704"/>
      <c r="C135" s="704"/>
      <c r="D135" s="705"/>
      <c r="E135" s="705"/>
      <c r="F135" s="705"/>
      <c r="G135" s="35"/>
      <c r="H135" s="35"/>
      <c r="I135" s="35"/>
      <c r="J135" s="40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197"/>
      <c r="W135" s="213"/>
      <c r="X135" s="109"/>
      <c r="Y135" s="109"/>
      <c r="Z135" s="109"/>
      <c r="AA135" s="109"/>
      <c r="AB135" s="109"/>
      <c r="AC135" s="109"/>
      <c r="AD135" s="109"/>
      <c r="AE135" s="239"/>
      <c r="AF135" s="109"/>
      <c r="AG135" s="109"/>
      <c r="AH135" s="90"/>
      <c r="AI135" s="90"/>
      <c r="AJ135" s="245"/>
    </row>
    <row r="136" spans="1:45" ht="11.25" customHeight="1" x14ac:dyDescent="0.2">
      <c r="A136" s="203"/>
      <c r="B136" s="704" t="s">
        <v>51</v>
      </c>
      <c r="C136" s="704"/>
      <c r="D136" s="705"/>
      <c r="E136" s="705"/>
      <c r="F136" s="705"/>
      <c r="G136" s="35"/>
      <c r="H136" s="35"/>
      <c r="I136" s="35"/>
      <c r="J136" s="40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197"/>
      <c r="W136" s="213"/>
      <c r="X136" s="109"/>
      <c r="Y136" s="109"/>
      <c r="Z136" s="109"/>
      <c r="AA136" s="109"/>
      <c r="AB136" s="109"/>
      <c r="AC136" s="109"/>
      <c r="AD136" s="109"/>
      <c r="AE136" s="239"/>
      <c r="AF136" s="109"/>
      <c r="AG136" s="109"/>
      <c r="AH136" s="90"/>
      <c r="AI136" s="90"/>
      <c r="AJ136" s="245"/>
    </row>
    <row r="137" spans="1:45" ht="11.25" customHeight="1" x14ac:dyDescent="0.2">
      <c r="A137" s="203"/>
      <c r="B137" s="704"/>
      <c r="C137" s="704"/>
      <c r="D137" s="705"/>
      <c r="E137" s="705"/>
      <c r="F137" s="705"/>
      <c r="G137" s="35"/>
      <c r="H137" s="35"/>
      <c r="I137" s="35"/>
      <c r="J137" s="40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197"/>
      <c r="W137" s="213"/>
      <c r="X137" s="109"/>
      <c r="Y137" s="109"/>
      <c r="Z137" s="109"/>
      <c r="AA137" s="109"/>
      <c r="AB137" s="109"/>
      <c r="AC137" s="109"/>
      <c r="AD137" s="109"/>
      <c r="AE137" s="239"/>
      <c r="AF137" s="109"/>
      <c r="AG137" s="109"/>
      <c r="AH137" s="90"/>
      <c r="AI137" s="90"/>
      <c r="AJ137" s="245"/>
    </row>
    <row r="138" spans="1:45" ht="11.25" customHeight="1" x14ac:dyDescent="0.2">
      <c r="A138" s="203"/>
      <c r="B138" s="704" t="s">
        <v>92</v>
      </c>
      <c r="C138" s="704"/>
      <c r="D138" s="716"/>
      <c r="E138" s="716"/>
      <c r="F138" s="716"/>
      <c r="G138" s="35"/>
      <c r="H138" s="35"/>
      <c r="I138" s="35"/>
      <c r="J138" s="40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197"/>
      <c r="W138" s="213"/>
      <c r="X138" s="252"/>
      <c r="Y138" s="252"/>
      <c r="Z138" s="109"/>
      <c r="AA138" s="109"/>
      <c r="AB138" s="109"/>
      <c r="AC138" s="109"/>
      <c r="AD138" s="109"/>
      <c r="AE138" s="239"/>
      <c r="AF138" s="109"/>
      <c r="AG138" s="109"/>
      <c r="AH138" s="90"/>
      <c r="AI138" s="90"/>
      <c r="AJ138" s="245"/>
    </row>
    <row r="139" spans="1:45" ht="11.25" customHeight="1" x14ac:dyDescent="0.2">
      <c r="A139" s="203"/>
      <c r="B139" s="704"/>
      <c r="C139" s="704"/>
      <c r="D139" s="716"/>
      <c r="E139" s="716"/>
      <c r="F139" s="716"/>
      <c r="G139" s="35"/>
      <c r="H139" s="35"/>
      <c r="I139" s="35"/>
      <c r="J139" s="40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197"/>
      <c r="W139" s="213"/>
      <c r="Z139" s="109"/>
      <c r="AA139" s="109"/>
      <c r="AB139" s="109"/>
      <c r="AC139" s="109"/>
      <c r="AD139" s="109"/>
      <c r="AE139" s="239"/>
      <c r="AF139" s="109"/>
      <c r="AG139" s="109"/>
      <c r="AH139" s="90"/>
      <c r="AI139" s="90"/>
      <c r="AJ139" s="245"/>
    </row>
    <row r="140" spans="1:45" ht="18.75" customHeight="1" x14ac:dyDescent="0.2">
      <c r="A140" s="204"/>
      <c r="B140" s="205"/>
      <c r="C140" s="205"/>
      <c r="D140" s="205"/>
      <c r="E140" s="205"/>
      <c r="F140" s="205"/>
      <c r="G140" s="205"/>
      <c r="H140" s="205"/>
      <c r="I140" s="205"/>
      <c r="J140" s="206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1"/>
      <c r="W140" s="251"/>
      <c r="Z140" s="252"/>
      <c r="AA140" s="252"/>
      <c r="AB140" s="252"/>
      <c r="AC140" s="252"/>
      <c r="AD140" s="252"/>
      <c r="AE140" s="252"/>
      <c r="AF140" s="252"/>
      <c r="AG140" s="252"/>
      <c r="AH140" s="252"/>
      <c r="AI140" s="150"/>
      <c r="AJ140" s="139"/>
    </row>
    <row r="141" spans="1:45" s="132" customFormat="1" ht="11.25" customHeight="1" x14ac:dyDescent="0.2">
      <c r="A141" s="125"/>
      <c r="B141" s="125"/>
      <c r="C141" s="125"/>
      <c r="D141" s="125"/>
      <c r="E141" s="125"/>
      <c r="F141" s="125"/>
      <c r="G141" s="125"/>
      <c r="H141" s="125"/>
      <c r="I141" s="125"/>
      <c r="J141" s="152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25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5"/>
      <c r="AS141" s="125"/>
    </row>
    <row r="267" spans="37:37" ht="11.25" customHeight="1" x14ac:dyDescent="0.2">
      <c r="AK267" s="125" t="b">
        <v>1</v>
      </c>
    </row>
  </sheetData>
  <sheetProtection sheet="1" objects="1" scenarios="1"/>
  <mergeCells count="36">
    <mergeCell ref="B138:F139"/>
    <mergeCell ref="B116:F117"/>
    <mergeCell ref="B118:F119"/>
    <mergeCell ref="B120:F121"/>
    <mergeCell ref="B122:F123"/>
    <mergeCell ref="B124:F125"/>
    <mergeCell ref="B126:F127"/>
    <mergeCell ref="B128:F129"/>
    <mergeCell ref="B130:F131"/>
    <mergeCell ref="B132:F133"/>
    <mergeCell ref="B134:F135"/>
    <mergeCell ref="B136:F137"/>
    <mergeCell ref="AA39:AA40"/>
    <mergeCell ref="AB39:AB40"/>
    <mergeCell ref="A69:U69"/>
    <mergeCell ref="A70:U70"/>
    <mergeCell ref="A104:U104"/>
    <mergeCell ref="S64:T64"/>
    <mergeCell ref="Q64:R64"/>
    <mergeCell ref="M64:P64"/>
    <mergeCell ref="A105:U105"/>
    <mergeCell ref="B108:B109"/>
    <mergeCell ref="B110:F111"/>
    <mergeCell ref="B112:F113"/>
    <mergeCell ref="B114:F115"/>
    <mergeCell ref="B5:P6"/>
    <mergeCell ref="M63:O63"/>
    <mergeCell ref="Q63:T63"/>
    <mergeCell ref="D7:H7"/>
    <mergeCell ref="I7:I8"/>
    <mergeCell ref="K7:O7"/>
    <mergeCell ref="P7:P8"/>
    <mergeCell ref="R7:T7"/>
    <mergeCell ref="B34:T34"/>
    <mergeCell ref="A36:U36"/>
    <mergeCell ref="A37:U37"/>
  </mergeCells>
  <conditionalFormatting sqref="X69:AB69 Z8:AD8 R9:T32">
    <cfRule type="cellIs" dxfId="56" priority="8" stopIfTrue="1" operator="equal">
      <formula>0</formula>
    </cfRule>
  </conditionalFormatting>
  <conditionalFormatting sqref="B9:B30 K9:P30 B50:C65 D9:I30 AF9:AG27">
    <cfRule type="containsErrors" dxfId="55" priority="10">
      <formula>ISERROR(B9)</formula>
    </cfRule>
  </conditionalFormatting>
  <conditionalFormatting sqref="B31:B32">
    <cfRule type="expression" dxfId="54" priority="11" stopIfTrue="1">
      <formula>$B31=$Y$4</formula>
    </cfRule>
  </conditionalFormatting>
  <conditionalFormatting sqref="R9:R30">
    <cfRule type="expression" dxfId="53" priority="7">
      <formula>$B9=$X$5</formula>
    </cfRule>
  </conditionalFormatting>
  <conditionalFormatting sqref="S9:S30">
    <cfRule type="expression" dxfId="52" priority="6">
      <formula>$B9=$X$5</formula>
    </cfRule>
  </conditionalFormatting>
  <conditionalFormatting sqref="T9:T30">
    <cfRule type="expression" dxfId="51" priority="5">
      <formula>$B9=$X$5</formula>
    </cfRule>
  </conditionalFormatting>
  <conditionalFormatting sqref="R9:T32">
    <cfRule type="containsErrors" dxfId="50" priority="4">
      <formula>ISERROR(R9)</formula>
    </cfRule>
  </conditionalFormatting>
  <conditionalFormatting sqref="B9:B30 K9:P30 B50:C65 D9:I30 AF9:AG27 R9:T30">
    <cfRule type="expression" dxfId="49" priority="9">
      <formula>$B9=$Y$4</formula>
    </cfRule>
  </conditionalFormatting>
  <hyperlinks>
    <hyperlink ref="B110:B111" location="Coverage!A1" display="Participating LA's"/>
    <hyperlink ref="B112:B113" location="IDACI!A1" display="IDACI"/>
    <hyperlink ref="B136:B137" location="Adoption!A1" display="Adoption"/>
    <hyperlink ref="B134:B135" location="'Looked After Children'!A1" display="Looked After Children"/>
    <hyperlink ref="B132:B133" location="'Court Applications'!A1" display="Court Applications"/>
    <hyperlink ref="B130:B131" location="'Child Protection Plans'!A1" display="Child Protection Plans"/>
    <hyperlink ref="B128:B129" location="'Initial CP Conferences'!A1" display="Initial Child Protection Conferences"/>
    <hyperlink ref="B126:B127" location="'Section 47 Enquiries'!A1" display="Section 47 Enquiries"/>
    <hyperlink ref="B124:B125" location="'Children in Need'!A1" display="Children in Need"/>
    <hyperlink ref="B122:B123" location="Assessments!A1" display="Assessments"/>
    <hyperlink ref="B120:B121" location="'Re-referrals'!A1" display="Re-referrals"/>
    <hyperlink ref="B118:B119" location="Referral_Source!A1" display="Referral Source"/>
    <hyperlink ref="B116:B117" location="Referrals!A1" display="Referrals"/>
    <hyperlink ref="B114:B115" location="Population!A1" display="Population"/>
    <hyperlink ref="B138:B139" location="Adoption!A1" display="Adoption"/>
    <hyperlink ref="B138:F139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37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281" r:id="rId4" name="Check Box 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38</xdr:row>
                    <xdr:rowOff>66675</xdr:rowOff>
                  </from>
                  <to>
                    <xdr:col>35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2" r:id="rId5" name="Check Box 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39</xdr:row>
                    <xdr:rowOff>152400</xdr:rowOff>
                  </from>
                  <to>
                    <xdr:col>35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3" r:id="rId6" name="Check Box 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40</xdr:row>
                    <xdr:rowOff>152400</xdr:rowOff>
                  </from>
                  <to>
                    <xdr:col>35</xdr:col>
                    <xdr:colOff>47625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4" r:id="rId7" name="Check Box 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41</xdr:row>
                    <xdr:rowOff>152400</xdr:rowOff>
                  </from>
                  <to>
                    <xdr:col>35</xdr:col>
                    <xdr:colOff>47625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5" r:id="rId8" name="Check Box 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42</xdr:row>
                    <xdr:rowOff>152400</xdr:rowOff>
                  </from>
                  <to>
                    <xdr:col>35</xdr:col>
                    <xdr:colOff>47625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6" r:id="rId9" name="Check Box 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43</xdr:row>
                    <xdr:rowOff>152400</xdr:rowOff>
                  </from>
                  <to>
                    <xdr:col>35</xdr:col>
                    <xdr:colOff>47625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7" r:id="rId10" name="Check Box 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44</xdr:row>
                    <xdr:rowOff>152400</xdr:rowOff>
                  </from>
                  <to>
                    <xdr:col>35</xdr:col>
                    <xdr:colOff>47625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8" r:id="rId11" name="Check Box 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45</xdr:row>
                    <xdr:rowOff>152400</xdr:rowOff>
                  </from>
                  <to>
                    <xdr:col>35</xdr:col>
                    <xdr:colOff>47625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9" r:id="rId12" name="Check Box 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46</xdr:row>
                    <xdr:rowOff>152400</xdr:rowOff>
                  </from>
                  <to>
                    <xdr:col>35</xdr:col>
                    <xdr:colOff>47625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0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47</xdr:row>
                    <xdr:rowOff>152400</xdr:rowOff>
                  </from>
                  <to>
                    <xdr:col>35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1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48</xdr:row>
                    <xdr:rowOff>152400</xdr:rowOff>
                  </from>
                  <to>
                    <xdr:col>35</xdr:col>
                    <xdr:colOff>47625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2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49</xdr:row>
                    <xdr:rowOff>152400</xdr:rowOff>
                  </from>
                  <to>
                    <xdr:col>35</xdr:col>
                    <xdr:colOff>47625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3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50</xdr:row>
                    <xdr:rowOff>152400</xdr:rowOff>
                  </from>
                  <to>
                    <xdr:col>35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4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51</xdr:row>
                    <xdr:rowOff>152400</xdr:rowOff>
                  </from>
                  <to>
                    <xdr:col>35</xdr:col>
                    <xdr:colOff>47625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5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52</xdr:row>
                    <xdr:rowOff>152400</xdr:rowOff>
                  </from>
                  <to>
                    <xdr:col>35</xdr:col>
                    <xdr:colOff>47625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6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53</xdr:row>
                    <xdr:rowOff>152400</xdr:rowOff>
                  </from>
                  <to>
                    <xdr:col>35</xdr:col>
                    <xdr:colOff>47625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7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56</xdr:row>
                    <xdr:rowOff>152400</xdr:rowOff>
                  </from>
                  <to>
                    <xdr:col>35</xdr:col>
                    <xdr:colOff>47625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8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57</xdr:row>
                    <xdr:rowOff>152400</xdr:rowOff>
                  </from>
                  <to>
                    <xdr:col>35</xdr:col>
                    <xdr:colOff>47625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99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58</xdr:row>
                    <xdr:rowOff>152400</xdr:rowOff>
                  </from>
                  <to>
                    <xdr:col>35</xdr:col>
                    <xdr:colOff>47625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300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59</xdr:row>
                    <xdr:rowOff>152400</xdr:rowOff>
                  </from>
                  <to>
                    <xdr:col>35</xdr:col>
                    <xdr:colOff>47625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301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60</xdr:row>
                    <xdr:rowOff>152400</xdr:rowOff>
                  </from>
                  <to>
                    <xdr:col>35</xdr:col>
                    <xdr:colOff>47625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302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54</xdr:row>
                    <xdr:rowOff>152400</xdr:rowOff>
                  </from>
                  <to>
                    <xdr:col>35</xdr:col>
                    <xdr:colOff>47625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303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55</xdr:row>
                    <xdr:rowOff>152400</xdr:rowOff>
                  </from>
                  <to>
                    <xdr:col>35</xdr:col>
                    <xdr:colOff>47625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304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61</xdr:row>
                    <xdr:rowOff>152400</xdr:rowOff>
                  </from>
                  <to>
                    <xdr:col>35</xdr:col>
                    <xdr:colOff>47625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indexed="39"/>
  </sheetPr>
  <dimension ref="A1:BA337"/>
  <sheetViews>
    <sheetView showRowColHeaders="0" zoomScaleNormal="100" workbookViewId="0">
      <selection activeCell="D9" sqref="D9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5703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85546875" style="133" hidden="1" customWidth="1"/>
    <col min="25" max="25" width="19.42578125" style="133" hidden="1" customWidth="1"/>
    <col min="26" max="26" width="19.85546875" style="133" hidden="1" customWidth="1"/>
    <col min="27" max="28" width="16.7109375" style="133" hidden="1" customWidth="1"/>
    <col min="29" max="30" width="8.5703125" style="133" hidden="1" customWidth="1"/>
    <col min="31" max="31" width="3.5703125" style="133" hidden="1" customWidth="1"/>
    <col min="32" max="32" width="17" style="133" hidden="1" customWidth="1"/>
    <col min="33" max="33" width="5.7109375" style="133" hidden="1" customWidth="1"/>
    <col min="34" max="34" width="4.85546875" style="133" hidden="1" customWidth="1"/>
    <col min="35" max="35" width="5.7109375" style="125" hidden="1" customWidth="1"/>
    <col min="36" max="36" width="31.5703125" style="125" customWidth="1"/>
    <col min="37" max="37" width="17" style="125" hidden="1" customWidth="1"/>
    <col min="38" max="42" width="13.7109375" style="125" hidden="1" customWidth="1"/>
    <col min="43" max="53" width="9.140625" style="125" hidden="1" customWidth="1"/>
    <col min="54" max="16384" width="9.140625" style="125"/>
  </cols>
  <sheetData>
    <row r="1" spans="1:44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3"/>
      <c r="AJ1" s="244"/>
    </row>
    <row r="2" spans="1:44" ht="18.75" customHeight="1" x14ac:dyDescent="0.2">
      <c r="A2" s="179"/>
      <c r="B2" s="189" t="s">
        <v>93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213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90"/>
      <c r="AJ2" s="245"/>
    </row>
    <row r="3" spans="1:44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213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90"/>
      <c r="AJ3" s="245"/>
    </row>
    <row r="4" spans="1:44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213"/>
      <c r="X4" s="215" t="e">
        <f>VLOOKUP(Y4,$X$9:$Y$30,2,FALSE)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90"/>
      <c r="AJ4" s="245"/>
    </row>
    <row r="5" spans="1:44" s="127" customFormat="1" ht="15" customHeight="1" x14ac:dyDescent="0.2">
      <c r="A5" s="180"/>
      <c r="B5" s="767" t="s">
        <v>163</v>
      </c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181"/>
      <c r="V5" s="198"/>
      <c r="W5" s="214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246"/>
    </row>
    <row r="6" spans="1:44" ht="13.5" customHeight="1" x14ac:dyDescent="0.2">
      <c r="A6" s="179"/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  <c r="U6" s="178"/>
      <c r="V6" s="197"/>
      <c r="W6" s="213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90"/>
      <c r="AJ6" s="245"/>
    </row>
    <row r="7" spans="1:44" s="147" customFormat="1" ht="22.5" customHeight="1" x14ac:dyDescent="0.2">
      <c r="A7" s="182"/>
      <c r="B7" s="142"/>
      <c r="C7" s="142"/>
      <c r="D7" s="707" t="s">
        <v>88</v>
      </c>
      <c r="E7" s="734"/>
      <c r="F7" s="734"/>
      <c r="G7" s="734"/>
      <c r="H7" s="735"/>
      <c r="I7" s="736" t="s">
        <v>144</v>
      </c>
      <c r="J7" s="161"/>
      <c r="K7" s="738" t="s">
        <v>89</v>
      </c>
      <c r="L7" s="739"/>
      <c r="M7" s="739"/>
      <c r="N7" s="739"/>
      <c r="O7" s="739"/>
      <c r="P7" s="740" t="s">
        <v>143</v>
      </c>
      <c r="Q7" s="115"/>
      <c r="R7" s="731" t="s">
        <v>232</v>
      </c>
      <c r="S7" s="732"/>
      <c r="T7" s="733"/>
      <c r="U7" s="183"/>
      <c r="V7" s="199"/>
      <c r="W7" s="216"/>
      <c r="X7" s="247"/>
      <c r="Y7" s="247"/>
      <c r="Z7" s="217" t="s">
        <v>74</v>
      </c>
      <c r="AA7" s="110"/>
      <c r="AB7" s="110"/>
      <c r="AC7" s="218"/>
      <c r="AD7" s="218"/>
      <c r="AE7" s="110"/>
      <c r="AF7" s="219" t="s">
        <v>94</v>
      </c>
      <c r="AG7" s="110"/>
      <c r="AH7" s="110"/>
      <c r="AI7" s="247"/>
      <c r="AJ7" s="248"/>
    </row>
    <row r="8" spans="1:44" s="147" customFormat="1" ht="22.5" x14ac:dyDescent="0.2">
      <c r="A8" s="182"/>
      <c r="B8" s="142"/>
      <c r="C8" s="142"/>
      <c r="D8" s="483">
        <v>2012</v>
      </c>
      <c r="E8" s="483">
        <v>2013</v>
      </c>
      <c r="F8" s="483">
        <v>2014</v>
      </c>
      <c r="G8" s="483">
        <v>2015</v>
      </c>
      <c r="H8" s="484">
        <v>2016</v>
      </c>
      <c r="I8" s="737"/>
      <c r="J8" s="161"/>
      <c r="K8" s="485">
        <v>2012</v>
      </c>
      <c r="L8" s="485">
        <v>2013</v>
      </c>
      <c r="M8" s="485">
        <v>2014</v>
      </c>
      <c r="N8" s="485">
        <v>2015</v>
      </c>
      <c r="O8" s="486">
        <v>2016</v>
      </c>
      <c r="P8" s="741"/>
      <c r="Q8" s="115"/>
      <c r="R8" s="407" t="s">
        <v>73</v>
      </c>
      <c r="S8" s="463" t="s">
        <v>145</v>
      </c>
      <c r="T8" s="464" t="s">
        <v>146</v>
      </c>
      <c r="U8" s="183"/>
      <c r="V8" s="199"/>
      <c r="W8" s="216"/>
      <c r="X8" s="247"/>
      <c r="Y8" s="247"/>
      <c r="Z8" s="220">
        <f>K8</f>
        <v>2012</v>
      </c>
      <c r="AA8" s="220">
        <f>L8</f>
        <v>2013</v>
      </c>
      <c r="AB8" s="220">
        <f>M8</f>
        <v>2014</v>
      </c>
      <c r="AC8" s="220">
        <f>N8</f>
        <v>2015</v>
      </c>
      <c r="AD8" s="220">
        <f>O8</f>
        <v>2016</v>
      </c>
      <c r="AE8" s="110"/>
      <c r="AF8" s="110"/>
      <c r="AG8" s="110"/>
      <c r="AH8" s="110"/>
      <c r="AI8" s="247"/>
      <c r="AJ8" s="248"/>
    </row>
    <row r="9" spans="1:44" s="147" customFormat="1" ht="13.5" customHeight="1" x14ac:dyDescent="0.2">
      <c r="A9" s="182"/>
      <c r="B9" s="158" t="s">
        <v>1</v>
      </c>
      <c r="C9" s="142"/>
      <c r="D9" s="159">
        <v>96</v>
      </c>
      <c r="E9" s="159">
        <v>171</v>
      </c>
      <c r="F9" s="159">
        <v>140</v>
      </c>
      <c r="G9" s="159">
        <v>163</v>
      </c>
      <c r="H9" s="160">
        <v>158</v>
      </c>
      <c r="I9" s="482">
        <f>IF(H9=0,"",(H9-E9)/E9)</f>
        <v>-7.6023391812865493E-2</v>
      </c>
      <c r="J9" s="161"/>
      <c r="K9" s="162">
        <f>IF(D9=0,#N/A,D9/Population!C8*10000)</f>
        <v>36.090225563909776</v>
      </c>
      <c r="L9" s="162">
        <f>IF(E9=0,#N/A,E9/Population!D8*10000)</f>
        <v>64.285714285714278</v>
      </c>
      <c r="M9" s="162">
        <f>IF(F9=0,#N/A,F9/Population!E8*10000)</f>
        <v>51.660516605166052</v>
      </c>
      <c r="N9" s="162">
        <f>IF(G9=0,#N/A,G9/Population!F8*10000)</f>
        <v>58.633093525179859</v>
      </c>
      <c r="O9" s="163">
        <f>IF(H9=0,#N/A,H9/Population!G8*10000)</f>
        <v>56.028368794326241</v>
      </c>
      <c r="P9" s="487">
        <f t="shared" ref="P9:P30" si="0">IF(ISNA(VLOOKUP(B9,$AF$9:$AH$27,3,FALSE)),"--",VLOOKUP(B9,$AF$9:$AH$27,3,FALSE))</f>
        <v>8</v>
      </c>
      <c r="Q9" s="115"/>
      <c r="R9" s="477">
        <f>IDACI!C8</f>
        <v>11</v>
      </c>
      <c r="S9" s="478">
        <f>(R9*$Y$68)+$Z$68</f>
        <v>53.072300000000006</v>
      </c>
      <c r="T9" s="479">
        <f>O9-S9</f>
        <v>2.9560687943262351</v>
      </c>
      <c r="U9" s="183"/>
      <c r="V9" s="199"/>
      <c r="W9" s="216"/>
      <c r="X9" s="221" t="str">
        <f t="shared" ref="X9:X32" si="1">B9</f>
        <v>Bracknell Forest</v>
      </c>
      <c r="Y9" s="222">
        <v>1</v>
      </c>
      <c r="Z9" s="223">
        <f>IF(D9&gt;0,Population!C8,"")</f>
        <v>26600</v>
      </c>
      <c r="AA9" s="223">
        <f>IF(E9&gt;0,Population!D8,"")</f>
        <v>26600</v>
      </c>
      <c r="AB9" s="223">
        <f>IF(F9&gt;0,Population!E8,"")</f>
        <v>27100</v>
      </c>
      <c r="AC9" s="223">
        <f>IF(G9&gt;0,Population!F8,"")</f>
        <v>27800</v>
      </c>
      <c r="AD9" s="223">
        <f>IF(H9&gt;0,Population!G8,"")</f>
        <v>28200</v>
      </c>
      <c r="AE9" s="110"/>
      <c r="AF9" s="158" t="s">
        <v>1</v>
      </c>
      <c r="AG9" s="163">
        <v>56.028368794326241</v>
      </c>
      <c r="AH9" s="224">
        <f>RANK(AG9,$AG$9:$AG$27,1)</f>
        <v>8</v>
      </c>
      <c r="AI9" s="247"/>
      <c r="AJ9" s="248"/>
    </row>
    <row r="10" spans="1:44" s="147" customFormat="1" ht="13.5" customHeight="1" x14ac:dyDescent="0.2">
      <c r="A10" s="182"/>
      <c r="B10" s="158" t="s">
        <v>47</v>
      </c>
      <c r="C10" s="142"/>
      <c r="D10" s="159">
        <v>397</v>
      </c>
      <c r="E10" s="159">
        <v>385</v>
      </c>
      <c r="F10" s="159">
        <v>427</v>
      </c>
      <c r="G10" s="159">
        <v>472</v>
      </c>
      <c r="H10" s="160">
        <v>544</v>
      </c>
      <c r="I10" s="482">
        <f t="shared" ref="I10:I30" si="2">IF(H10=0,"",(H10-E10)/E10)</f>
        <v>0.41298701298701301</v>
      </c>
      <c r="J10" s="161"/>
      <c r="K10" s="162">
        <f>IF(D10=0,#N/A,D10/Population!C9*10000)</f>
        <v>79.559118236472941</v>
      </c>
      <c r="L10" s="162">
        <f>IF(E10=0,#N/A,E10/Population!D9*10000)</f>
        <v>76.69322709163346</v>
      </c>
      <c r="M10" s="162">
        <f>IF(F10=0,#N/A,F10/Population!E9*10000)</f>
        <v>84.554455445544562</v>
      </c>
      <c r="N10" s="162">
        <f>IF(G10=0,#N/A,G10/Population!F9*10000)</f>
        <v>92.54901960784315</v>
      </c>
      <c r="O10" s="163">
        <f>IF(H10=0,#N/A,H10/Population!G9*10000)</f>
        <v>106.25000000000001</v>
      </c>
      <c r="P10" s="487">
        <f t="shared" si="0"/>
        <v>16</v>
      </c>
      <c r="Q10" s="115"/>
      <c r="R10" s="477">
        <f>IDACI!C9</f>
        <v>18.3</v>
      </c>
      <c r="S10" s="478">
        <f t="shared" ref="S10:S32" si="3">(R10*$Y$68)+$Z$68</f>
        <v>64.133990000000011</v>
      </c>
      <c r="T10" s="479">
        <f t="shared" ref="T10:T32" si="4">O10-S10</f>
        <v>42.116010000000003</v>
      </c>
      <c r="U10" s="183"/>
      <c r="V10" s="199"/>
      <c r="W10" s="216"/>
      <c r="X10" s="221" t="str">
        <f t="shared" si="1"/>
        <v>Brighton &amp; Hove</v>
      </c>
      <c r="Y10" s="222">
        <v>2</v>
      </c>
      <c r="Z10" s="223">
        <f>IF(D10&gt;0,Population!C9,"")</f>
        <v>49900</v>
      </c>
      <c r="AA10" s="223">
        <f>IF(E10&gt;0,Population!D9,"")</f>
        <v>50200</v>
      </c>
      <c r="AB10" s="223">
        <f>IF(F10&gt;0,Population!E9,"")</f>
        <v>50500</v>
      </c>
      <c r="AC10" s="223">
        <f>IF(G10&gt;0,Population!F9,"")</f>
        <v>51000</v>
      </c>
      <c r="AD10" s="223">
        <f>IF(H10&gt;0,Population!G9,"")</f>
        <v>51200</v>
      </c>
      <c r="AE10" s="110"/>
      <c r="AF10" s="158" t="s">
        <v>47</v>
      </c>
      <c r="AG10" s="163">
        <v>106.25000000000001</v>
      </c>
      <c r="AH10" s="224">
        <f t="shared" ref="AH10:AH27" si="5">RANK(AG10,$AG$9:$AG$27,1)</f>
        <v>16</v>
      </c>
      <c r="AI10" s="247"/>
      <c r="AJ10" s="248"/>
    </row>
    <row r="11" spans="1:44" s="147" customFormat="1" ht="13.5" customHeight="1" x14ac:dyDescent="0.2">
      <c r="A11" s="182"/>
      <c r="B11" s="158" t="s">
        <v>11</v>
      </c>
      <c r="C11" s="142"/>
      <c r="D11" s="159">
        <v>333</v>
      </c>
      <c r="E11" s="159">
        <v>241</v>
      </c>
      <c r="F11" s="159">
        <v>328</v>
      </c>
      <c r="G11" s="159">
        <v>511</v>
      </c>
      <c r="H11" s="160">
        <v>749</v>
      </c>
      <c r="I11" s="482">
        <f t="shared" si="2"/>
        <v>2.107883817427386</v>
      </c>
      <c r="J11" s="161"/>
      <c r="K11" s="162">
        <f>IF(D11=0,#N/A,D11/Population!C10*10000)</f>
        <v>28.831168831168831</v>
      </c>
      <c r="L11" s="162">
        <f>IF(E11=0,#N/A,E11/Population!D10*10000)</f>
        <v>20.722269991401546</v>
      </c>
      <c r="M11" s="162">
        <f>IF(F11=0,#N/A,F11/Population!E10*10000)</f>
        <v>27.891156462585034</v>
      </c>
      <c r="N11" s="162">
        <f>IF(G11=0,#N/A,G11/Population!F10*10000)</f>
        <v>42.97729184188394</v>
      </c>
      <c r="O11" s="163">
        <f>IF(H11=0,#N/A,H11/Population!G10*10000)</f>
        <v>62.106135986733001</v>
      </c>
      <c r="P11" s="487">
        <f t="shared" si="0"/>
        <v>10</v>
      </c>
      <c r="Q11" s="115"/>
      <c r="R11" s="477">
        <f>IDACI!C10</f>
        <v>9.8000000000000007</v>
      </c>
      <c r="S11" s="478">
        <f t="shared" si="3"/>
        <v>51.253940000000007</v>
      </c>
      <c r="T11" s="479">
        <f t="shared" si="4"/>
        <v>10.852195986732994</v>
      </c>
      <c r="U11" s="183"/>
      <c r="V11" s="199"/>
      <c r="W11" s="216"/>
      <c r="X11" s="221" t="str">
        <f t="shared" si="1"/>
        <v>Buckinghamshire</v>
      </c>
      <c r="Y11" s="222">
        <v>3</v>
      </c>
      <c r="Z11" s="223">
        <f>IF(D11&gt;0,Population!C10,"")</f>
        <v>115500</v>
      </c>
      <c r="AA11" s="223">
        <f>IF(E11&gt;0,Population!D10,"")</f>
        <v>116300</v>
      </c>
      <c r="AB11" s="223">
        <f>IF(F11&gt;0,Population!E10,"")</f>
        <v>117600</v>
      </c>
      <c r="AC11" s="223">
        <f>IF(G11&gt;0,Population!F10,"")</f>
        <v>118900</v>
      </c>
      <c r="AD11" s="223">
        <f>IF(H11&gt;0,Population!G10,"")</f>
        <v>120600</v>
      </c>
      <c r="AE11" s="110"/>
      <c r="AF11" s="158" t="s">
        <v>11</v>
      </c>
      <c r="AG11" s="163">
        <v>62.106135986733001</v>
      </c>
      <c r="AH11" s="224">
        <f t="shared" si="5"/>
        <v>10</v>
      </c>
      <c r="AI11" s="247"/>
      <c r="AJ11" s="248"/>
    </row>
    <row r="12" spans="1:44" s="147" customFormat="1" ht="13.5" customHeight="1" x14ac:dyDescent="0.2">
      <c r="A12" s="182"/>
      <c r="B12" s="158" t="s">
        <v>5</v>
      </c>
      <c r="C12" s="142"/>
      <c r="D12" s="159">
        <v>855</v>
      </c>
      <c r="E12" s="164">
        <v>641</v>
      </c>
      <c r="F12" s="159">
        <v>635</v>
      </c>
      <c r="G12" s="159">
        <v>625</v>
      </c>
      <c r="H12" s="160">
        <v>483</v>
      </c>
      <c r="I12" s="482">
        <f t="shared" si="2"/>
        <v>-0.24648985959438377</v>
      </c>
      <c r="J12" s="161"/>
      <c r="K12" s="162">
        <f>IF(D12=0,#N/A,D12/Population!C11*10000)</f>
        <v>81.975071907957812</v>
      </c>
      <c r="L12" s="162">
        <f>IF(E12=0,#N/A,E12/Population!D11*10000)</f>
        <v>61.398467432950191</v>
      </c>
      <c r="M12" s="162">
        <f>IF(F12=0,#N/A,F12/Population!E11*10000)</f>
        <v>60.591603053435115</v>
      </c>
      <c r="N12" s="162">
        <f>IF(G12=0,#N/A,G12/Population!F11*10000)</f>
        <v>59.297912713472485</v>
      </c>
      <c r="O12" s="163">
        <f>IF(H12=0,#N/A,H12/Population!G11*10000)</f>
        <v>45.609065155807372</v>
      </c>
      <c r="P12" s="487">
        <f t="shared" si="0"/>
        <v>4</v>
      </c>
      <c r="Q12" s="115"/>
      <c r="R12" s="477">
        <f>IDACI!C11</f>
        <v>17.399999999999999</v>
      </c>
      <c r="S12" s="478">
        <f t="shared" si="3"/>
        <v>62.770220000000002</v>
      </c>
      <c r="T12" s="479">
        <f t="shared" si="4"/>
        <v>-17.16115484419263</v>
      </c>
      <c r="U12" s="183"/>
      <c r="V12" s="199"/>
      <c r="W12" s="216"/>
      <c r="X12" s="221" t="str">
        <f t="shared" si="1"/>
        <v>East Sussex</v>
      </c>
      <c r="Y12" s="222">
        <v>4</v>
      </c>
      <c r="Z12" s="223">
        <f>IF(D12&gt;0,Population!C11,"")</f>
        <v>104300</v>
      </c>
      <c r="AA12" s="223">
        <f>IF(E12&gt;0,Population!D11,"")</f>
        <v>104400</v>
      </c>
      <c r="AB12" s="223">
        <f>IF(F12&gt;0,Population!E11,"")</f>
        <v>104800</v>
      </c>
      <c r="AC12" s="223">
        <f>IF(G12&gt;0,Population!F11,"")</f>
        <v>105400</v>
      </c>
      <c r="AD12" s="223">
        <f>IF(H12&gt;0,Population!G11,"")</f>
        <v>105900</v>
      </c>
      <c r="AE12" s="110"/>
      <c r="AF12" s="158" t="s">
        <v>5</v>
      </c>
      <c r="AG12" s="163">
        <v>45.609065155807372</v>
      </c>
      <c r="AH12" s="224">
        <f t="shared" si="5"/>
        <v>4</v>
      </c>
      <c r="AI12" s="247"/>
      <c r="AJ12" s="248"/>
    </row>
    <row r="13" spans="1:44" s="147" customFormat="1" ht="13.5" customHeight="1" x14ac:dyDescent="0.2">
      <c r="A13" s="182"/>
      <c r="B13" s="158" t="s">
        <v>7</v>
      </c>
      <c r="C13" s="142"/>
      <c r="D13" s="159">
        <v>1073</v>
      </c>
      <c r="E13" s="159">
        <v>1286</v>
      </c>
      <c r="F13" s="165">
        <v>1527</v>
      </c>
      <c r="G13" s="165">
        <v>2114</v>
      </c>
      <c r="H13" s="160">
        <v>1900</v>
      </c>
      <c r="I13" s="482">
        <f t="shared" si="2"/>
        <v>0.47744945567651631</v>
      </c>
      <c r="J13" s="161"/>
      <c r="K13" s="162">
        <f>IF(D13=0,#N/A,D13/Population!C12*10000)</f>
        <v>38.294075660242683</v>
      </c>
      <c r="L13" s="162">
        <f>IF(E13=0,#N/A,E13/Population!D12*10000)</f>
        <v>45.7814168743325</v>
      </c>
      <c r="M13" s="162">
        <f>IF(F13=0,#N/A,F13/Population!E12*10000)</f>
        <v>54.168144732174532</v>
      </c>
      <c r="N13" s="162">
        <f>IF(G13=0,#N/A,G13/Population!F12*10000)</f>
        <v>75.097690941385437</v>
      </c>
      <c r="O13" s="163">
        <f>IF(H13=0,#N/A,H13/Population!G12*10000)</f>
        <v>67.399787158566866</v>
      </c>
      <c r="P13" s="487">
        <f t="shared" si="0"/>
        <v>12</v>
      </c>
      <c r="Q13" s="115"/>
      <c r="R13" s="477">
        <f>IDACI!C12</f>
        <v>11.799999999999999</v>
      </c>
      <c r="S13" s="478">
        <f t="shared" si="3"/>
        <v>54.284540000000007</v>
      </c>
      <c r="T13" s="479">
        <f t="shared" si="4"/>
        <v>13.115247158566859</v>
      </c>
      <c r="U13" s="183"/>
      <c r="V13" s="199"/>
      <c r="W13" s="216"/>
      <c r="X13" s="221" t="str">
        <f t="shared" si="1"/>
        <v>Hampshire</v>
      </c>
      <c r="Y13" s="222">
        <v>5</v>
      </c>
      <c r="Z13" s="223">
        <f>IF(D13&gt;0,Population!C12,"")</f>
        <v>280200</v>
      </c>
      <c r="AA13" s="223">
        <f>IF(E13&gt;0,Population!D12,"")</f>
        <v>280900</v>
      </c>
      <c r="AB13" s="223">
        <f>IF(F13&gt;0,Population!E12,"")</f>
        <v>281900</v>
      </c>
      <c r="AC13" s="223">
        <f>IF(G13&gt;0,Population!F12,"")</f>
        <v>281500</v>
      </c>
      <c r="AD13" s="223">
        <f>IF(H13&gt;0,Population!G12,"")</f>
        <v>281900</v>
      </c>
      <c r="AE13" s="110"/>
      <c r="AF13" s="158" t="s">
        <v>7</v>
      </c>
      <c r="AG13" s="163">
        <v>67.399787158566866</v>
      </c>
      <c r="AH13" s="224">
        <f t="shared" si="5"/>
        <v>12</v>
      </c>
      <c r="AI13" s="247"/>
      <c r="AJ13" s="248"/>
    </row>
    <row r="14" spans="1:44" s="147" customFormat="1" ht="13.5" customHeight="1" x14ac:dyDescent="0.2">
      <c r="A14" s="182"/>
      <c r="B14" s="158" t="s">
        <v>2</v>
      </c>
      <c r="C14" s="142"/>
      <c r="D14" s="159">
        <v>64</v>
      </c>
      <c r="E14" s="159">
        <v>139</v>
      </c>
      <c r="F14" s="159">
        <v>254</v>
      </c>
      <c r="G14" s="159">
        <v>329</v>
      </c>
      <c r="H14" s="160">
        <v>375</v>
      </c>
      <c r="I14" s="482">
        <f t="shared" si="2"/>
        <v>1.6978417266187051</v>
      </c>
      <c r="J14" s="161"/>
      <c r="K14" s="162">
        <f>IF(D14=0,#N/A,D14/Population!C13*10000)</f>
        <v>24.521072796934867</v>
      </c>
      <c r="L14" s="162">
        <f>IF(E14=0,#N/A,E14/Population!D13*10000)</f>
        <v>53.46153846153846</v>
      </c>
      <c r="M14" s="162">
        <f>IF(F14=0,#N/A,F14/Population!E13*10000)</f>
        <v>98.449612403100772</v>
      </c>
      <c r="N14" s="162">
        <f>IF(G14=0,#N/A,G14/Population!F13*10000)</f>
        <v>129.01960784313727</v>
      </c>
      <c r="O14" s="163">
        <f>IF(H14=0,#N/A,H14/Population!G13*10000)</f>
        <v>148.22134387351778</v>
      </c>
      <c r="P14" s="487">
        <f t="shared" si="0"/>
        <v>19</v>
      </c>
      <c r="Q14" s="115"/>
      <c r="R14" s="477">
        <f>IDACI!C13</f>
        <v>20.399999999999999</v>
      </c>
      <c r="S14" s="478">
        <f t="shared" si="3"/>
        <v>67.316119999999998</v>
      </c>
      <c r="T14" s="479">
        <f t="shared" si="4"/>
        <v>80.905223873517784</v>
      </c>
      <c r="U14" s="183"/>
      <c r="V14" s="199"/>
      <c r="W14" s="216"/>
      <c r="X14" s="221" t="str">
        <f t="shared" si="1"/>
        <v>Isle of Wight</v>
      </c>
      <c r="Y14" s="222">
        <v>6</v>
      </c>
      <c r="Z14" s="223">
        <f>IF(D14&gt;0,Population!C13,"")</f>
        <v>26100</v>
      </c>
      <c r="AA14" s="223">
        <f>IF(E14&gt;0,Population!D13,"")</f>
        <v>26000</v>
      </c>
      <c r="AB14" s="223">
        <f>IF(F14&gt;0,Population!E13,"")</f>
        <v>25800</v>
      </c>
      <c r="AC14" s="223">
        <f>IF(G14&gt;0,Population!F13,"")</f>
        <v>25500</v>
      </c>
      <c r="AD14" s="223">
        <f>IF(H14&gt;0,Population!G13,"")</f>
        <v>25300</v>
      </c>
      <c r="AE14" s="110"/>
      <c r="AF14" s="158" t="s">
        <v>2</v>
      </c>
      <c r="AG14" s="163">
        <v>148.22134387351778</v>
      </c>
      <c r="AH14" s="224">
        <f t="shared" si="5"/>
        <v>19</v>
      </c>
      <c r="AI14" s="247"/>
      <c r="AJ14" s="248"/>
      <c r="AR14" s="147" t="s">
        <v>109</v>
      </c>
    </row>
    <row r="15" spans="1:44" s="147" customFormat="1" ht="13.5" customHeight="1" x14ac:dyDescent="0.2">
      <c r="A15" s="182"/>
      <c r="B15" s="158" t="s">
        <v>12</v>
      </c>
      <c r="C15" s="142"/>
      <c r="D15" s="159">
        <v>1464</v>
      </c>
      <c r="E15" s="159">
        <v>1369</v>
      </c>
      <c r="F15" s="159">
        <v>1568</v>
      </c>
      <c r="G15" s="159">
        <v>1798</v>
      </c>
      <c r="H15" s="160">
        <v>1549</v>
      </c>
      <c r="I15" s="482">
        <f t="shared" si="2"/>
        <v>0.13148283418553688</v>
      </c>
      <c r="J15" s="161"/>
      <c r="K15" s="162">
        <f>IF(D15=0,#N/A,D15/Population!C14*10000)</f>
        <v>45.367214130771615</v>
      </c>
      <c r="L15" s="162">
        <f>IF(E15=0,#N/A,E15/Population!D14*10000)</f>
        <v>42.266131522074708</v>
      </c>
      <c r="M15" s="162">
        <f>IF(F15=0,#N/A,F15/Population!E14*10000)</f>
        <v>48.157248157248155</v>
      </c>
      <c r="N15" s="162">
        <f>IF(G15=0,#N/A,G15/Population!F14*10000)</f>
        <v>54.766981419433442</v>
      </c>
      <c r="O15" s="163">
        <f>IF(H15=0,#N/A,H15/Population!G14*10000)</f>
        <v>46.882566585956418</v>
      </c>
      <c r="P15" s="487">
        <f t="shared" si="0"/>
        <v>5</v>
      </c>
      <c r="Q15" s="115"/>
      <c r="R15" s="477">
        <f>IDACI!C14</f>
        <v>17.8</v>
      </c>
      <c r="S15" s="478">
        <f t="shared" si="3"/>
        <v>63.376340000000006</v>
      </c>
      <c r="T15" s="479">
        <f t="shared" si="4"/>
        <v>-16.493773414043588</v>
      </c>
      <c r="U15" s="183"/>
      <c r="V15" s="199"/>
      <c r="W15" s="216"/>
      <c r="X15" s="221" t="str">
        <f t="shared" si="1"/>
        <v>Kent</v>
      </c>
      <c r="Y15" s="222">
        <v>7</v>
      </c>
      <c r="Z15" s="223">
        <f>IF(D15&gt;0,Population!C14,"")</f>
        <v>322700</v>
      </c>
      <c r="AA15" s="223">
        <f>IF(E15&gt;0,Population!D14,"")</f>
        <v>323900</v>
      </c>
      <c r="AB15" s="223">
        <f>IF(F15&gt;0,Population!E14,"")</f>
        <v>325600</v>
      </c>
      <c r="AC15" s="223">
        <f>IF(G15&gt;0,Population!F14,"")</f>
        <v>328300</v>
      </c>
      <c r="AD15" s="223">
        <f>IF(H15&gt;0,Population!G14,"")</f>
        <v>330400</v>
      </c>
      <c r="AE15" s="110"/>
      <c r="AF15" s="158" t="s">
        <v>12</v>
      </c>
      <c r="AG15" s="163">
        <v>46.882566585956418</v>
      </c>
      <c r="AH15" s="224">
        <f t="shared" si="5"/>
        <v>5</v>
      </c>
      <c r="AI15" s="247"/>
      <c r="AJ15" s="248"/>
    </row>
    <row r="16" spans="1:44" s="147" customFormat="1" ht="13.5" customHeight="1" x14ac:dyDescent="0.2">
      <c r="A16" s="182"/>
      <c r="B16" s="158" t="s">
        <v>3</v>
      </c>
      <c r="C16" s="142"/>
      <c r="D16" s="159">
        <v>391</v>
      </c>
      <c r="E16" s="411">
        <v>239</v>
      </c>
      <c r="F16" s="411">
        <v>431</v>
      </c>
      <c r="G16" s="411">
        <v>606</v>
      </c>
      <c r="H16" s="412">
        <v>607</v>
      </c>
      <c r="I16" s="482">
        <f t="shared" si="2"/>
        <v>1.5397489539748954</v>
      </c>
      <c r="J16" s="161"/>
      <c r="K16" s="162">
        <f>IF(D16=0,#N/A,D16/Population!C15*10000)</f>
        <v>64.098360655737707</v>
      </c>
      <c r="L16" s="162">
        <f>IF(E16=0,#N/A,E16/Population!D15*10000)</f>
        <v>39.244663382594418</v>
      </c>
      <c r="M16" s="162">
        <f>IF(F16=0,#N/A,F16/Population!E15*10000)</f>
        <v>69.967532467532465</v>
      </c>
      <c r="N16" s="162">
        <f>IF(G16=0,#N/A,G16/Population!F15*10000)</f>
        <v>96.96</v>
      </c>
      <c r="O16" s="163">
        <f>IF(H16=0,#N/A,H16/Population!G15*10000)</f>
        <v>96.044303797468359</v>
      </c>
      <c r="P16" s="487">
        <f t="shared" si="0"/>
        <v>15</v>
      </c>
      <c r="Q16" s="115"/>
      <c r="R16" s="477">
        <f>IDACI!C15</f>
        <v>22</v>
      </c>
      <c r="S16" s="478">
        <f t="shared" si="3"/>
        <v>69.740600000000001</v>
      </c>
      <c r="T16" s="479">
        <f t="shared" si="4"/>
        <v>26.303703797468359</v>
      </c>
      <c r="U16" s="183"/>
      <c r="V16" s="199"/>
      <c r="W16" s="216"/>
      <c r="X16" s="221" t="str">
        <f t="shared" si="1"/>
        <v>Medway</v>
      </c>
      <c r="Y16" s="222">
        <v>8</v>
      </c>
      <c r="Z16" s="223">
        <f>IF(D16&gt;0,Population!C15,"")</f>
        <v>61000</v>
      </c>
      <c r="AA16" s="223">
        <f>IF(E16&gt;0,Population!D15,"")</f>
        <v>60900</v>
      </c>
      <c r="AB16" s="223">
        <f>IF(F16&gt;0,Population!E15,"")</f>
        <v>61600</v>
      </c>
      <c r="AC16" s="223">
        <f>IF(G16&gt;0,Population!F15,"")</f>
        <v>62500</v>
      </c>
      <c r="AD16" s="223">
        <f>IF(H16&gt;0,Population!G15,"")</f>
        <v>63200</v>
      </c>
      <c r="AE16" s="110"/>
      <c r="AF16" s="158" t="s">
        <v>3</v>
      </c>
      <c r="AG16" s="163">
        <v>96.044303797468359</v>
      </c>
      <c r="AH16" s="224">
        <f t="shared" si="5"/>
        <v>15</v>
      </c>
      <c r="AI16" s="247"/>
      <c r="AJ16" s="248"/>
    </row>
    <row r="17" spans="1:36" s="147" customFormat="1" ht="13.5" customHeight="1" x14ac:dyDescent="0.2">
      <c r="A17" s="182"/>
      <c r="B17" s="158" t="s">
        <v>13</v>
      </c>
      <c r="C17" s="142"/>
      <c r="D17" s="159">
        <v>96</v>
      </c>
      <c r="E17" s="159">
        <v>74</v>
      </c>
      <c r="F17" s="159">
        <v>73</v>
      </c>
      <c r="G17" s="159">
        <v>118</v>
      </c>
      <c r="H17" s="160">
        <v>120</v>
      </c>
      <c r="I17" s="482">
        <f t="shared" si="2"/>
        <v>0.6216216216216216</v>
      </c>
      <c r="J17" s="161"/>
      <c r="K17" s="162">
        <f>IF(D17=0,#N/A,D17/Population!C16*10000)</f>
        <v>15.483870967741934</v>
      </c>
      <c r="L17" s="162">
        <f>IF(E17=0,#N/A,E17/Population!D16*10000)</f>
        <v>11.67192429022082</v>
      </c>
      <c r="M17" s="162">
        <f>IF(F17=0,#N/A,F17/Population!E16*10000)</f>
        <v>11.40625</v>
      </c>
      <c r="N17" s="162">
        <f>IF(G17=0,#N/A,G17/Population!F16*10000)</f>
        <v>18.098159509202453</v>
      </c>
      <c r="O17" s="163">
        <f>IF(H17=0,#N/A,H17/Population!G16*10000)</f>
        <v>18.154311649016641</v>
      </c>
      <c r="P17" s="487">
        <f t="shared" si="0"/>
        <v>1</v>
      </c>
      <c r="Q17" s="115"/>
      <c r="R17" s="477">
        <f>IDACI!C16</f>
        <v>19.7</v>
      </c>
      <c r="S17" s="478">
        <f t="shared" si="3"/>
        <v>66.255410000000012</v>
      </c>
      <c r="T17" s="479">
        <f t="shared" si="4"/>
        <v>-48.101098350983371</v>
      </c>
      <c r="U17" s="183"/>
      <c r="V17" s="199"/>
      <c r="W17" s="216"/>
      <c r="X17" s="221" t="str">
        <f t="shared" si="1"/>
        <v>Milton Keynes</v>
      </c>
      <c r="Y17" s="222">
        <v>9</v>
      </c>
      <c r="Z17" s="223">
        <f>IF(D17&gt;0,Population!C16,"")</f>
        <v>62000</v>
      </c>
      <c r="AA17" s="223">
        <f>IF(E17&gt;0,Population!D16,"")</f>
        <v>63400</v>
      </c>
      <c r="AB17" s="223">
        <f>IF(F17&gt;0,Population!E16,"")</f>
        <v>64000</v>
      </c>
      <c r="AC17" s="223">
        <f>IF(G17&gt;0,Population!F16,"")</f>
        <v>65200</v>
      </c>
      <c r="AD17" s="223">
        <f>IF(H17&gt;0,Population!G16,"")</f>
        <v>66100</v>
      </c>
      <c r="AE17" s="110"/>
      <c r="AF17" s="158" t="s">
        <v>13</v>
      </c>
      <c r="AG17" s="163">
        <v>18.154311649016641</v>
      </c>
      <c r="AH17" s="224">
        <f t="shared" si="5"/>
        <v>1</v>
      </c>
      <c r="AI17" s="247"/>
      <c r="AJ17" s="248"/>
    </row>
    <row r="18" spans="1:36" s="147" customFormat="1" ht="13.5" customHeight="1" x14ac:dyDescent="0.2">
      <c r="A18" s="182"/>
      <c r="B18" s="158" t="s">
        <v>14</v>
      </c>
      <c r="C18" s="142"/>
      <c r="D18" s="159">
        <v>496</v>
      </c>
      <c r="E18" s="159">
        <v>485</v>
      </c>
      <c r="F18" s="159">
        <v>617</v>
      </c>
      <c r="G18" s="159">
        <v>721</v>
      </c>
      <c r="H18" s="160">
        <v>778</v>
      </c>
      <c r="I18" s="482">
        <f t="shared" si="2"/>
        <v>0.60412371134020615</v>
      </c>
      <c r="J18" s="161"/>
      <c r="K18" s="162">
        <f>IF(D18=0,#N/A,D18/Population!C17*10000)</f>
        <v>35.94202898550725</v>
      </c>
      <c r="L18" s="162">
        <f>IF(E18=0,#N/A,E18/Population!D17*10000)</f>
        <v>34.84195402298851</v>
      </c>
      <c r="M18" s="162">
        <f>IF(F18=0,#N/A,F18/Population!E17*10000)</f>
        <v>43.977191732002851</v>
      </c>
      <c r="N18" s="162">
        <f>IF(G18=0,#N/A,G18/Population!F17*10000)</f>
        <v>51.062322946175634</v>
      </c>
      <c r="O18" s="163">
        <f>IF(H18=0,#N/A,H18/Population!G17*10000)</f>
        <v>54.866008462623412</v>
      </c>
      <c r="P18" s="487">
        <f t="shared" si="0"/>
        <v>7</v>
      </c>
      <c r="Q18" s="115"/>
      <c r="R18" s="477">
        <f>IDACI!C17</f>
        <v>11.799999999999999</v>
      </c>
      <c r="S18" s="478">
        <f t="shared" si="3"/>
        <v>54.284540000000007</v>
      </c>
      <c r="T18" s="479">
        <f t="shared" si="4"/>
        <v>0.58146846262340546</v>
      </c>
      <c r="U18" s="183"/>
      <c r="V18" s="199"/>
      <c r="W18" s="216"/>
      <c r="X18" s="221" t="str">
        <f t="shared" si="1"/>
        <v>Oxfordshire</v>
      </c>
      <c r="Y18" s="222">
        <v>10</v>
      </c>
      <c r="Z18" s="223">
        <f>IF(D18&gt;0,Population!C17,"")</f>
        <v>138000</v>
      </c>
      <c r="AA18" s="223">
        <f>IF(E18&gt;0,Population!D17,"")</f>
        <v>139200</v>
      </c>
      <c r="AB18" s="223">
        <f>IF(F18&gt;0,Population!E17,"")</f>
        <v>140300</v>
      </c>
      <c r="AC18" s="223">
        <f>IF(G18&gt;0,Population!F17,"")</f>
        <v>141200</v>
      </c>
      <c r="AD18" s="223">
        <f>IF(H18&gt;0,Population!G17,"")</f>
        <v>141800</v>
      </c>
      <c r="AE18" s="110"/>
      <c r="AF18" s="158" t="s">
        <v>14</v>
      </c>
      <c r="AG18" s="163">
        <v>54.866008462623412</v>
      </c>
      <c r="AH18" s="224">
        <f t="shared" si="5"/>
        <v>7</v>
      </c>
      <c r="AI18" s="247"/>
      <c r="AJ18" s="248"/>
    </row>
    <row r="19" spans="1:36" s="147" customFormat="1" ht="13.5" customHeight="1" x14ac:dyDescent="0.2">
      <c r="A19" s="182"/>
      <c r="B19" s="158" t="s">
        <v>15</v>
      </c>
      <c r="C19" s="142"/>
      <c r="D19" s="159">
        <v>219</v>
      </c>
      <c r="E19" s="159">
        <v>197</v>
      </c>
      <c r="F19" s="159">
        <v>259</v>
      </c>
      <c r="G19" s="159">
        <v>287</v>
      </c>
      <c r="H19" s="160">
        <v>336</v>
      </c>
      <c r="I19" s="482">
        <f t="shared" si="2"/>
        <v>0.70558375634517767</v>
      </c>
      <c r="J19" s="161"/>
      <c r="K19" s="162">
        <f>IF(D19=0,#N/A,D19/Population!C18*10000)</f>
        <v>51.529411764705884</v>
      </c>
      <c r="L19" s="162">
        <f>IF(E19=0,#N/A,E19/Population!D18*10000)</f>
        <v>46.572104018912533</v>
      </c>
      <c r="M19" s="162">
        <f>IF(F19=0,#N/A,F19/Population!E18*10000)</f>
        <v>60.798122065727696</v>
      </c>
      <c r="N19" s="162">
        <f>IF(G19=0,#N/A,G19/Population!F18*10000)</f>
        <v>66.129032258064512</v>
      </c>
      <c r="O19" s="163">
        <f>IF(H19=0,#N/A,H19/Population!G18*10000)</f>
        <v>76.712328767123282</v>
      </c>
      <c r="P19" s="487">
        <f t="shared" si="0"/>
        <v>13</v>
      </c>
      <c r="Q19" s="115"/>
      <c r="R19" s="477">
        <f>IDACI!C18</f>
        <v>23.799999999999997</v>
      </c>
      <c r="S19" s="478">
        <f t="shared" si="3"/>
        <v>72.468140000000005</v>
      </c>
      <c r="T19" s="479">
        <f t="shared" si="4"/>
        <v>4.2441887671232763</v>
      </c>
      <c r="U19" s="183"/>
      <c r="V19" s="199"/>
      <c r="W19" s="216"/>
      <c r="X19" s="221" t="str">
        <f t="shared" si="1"/>
        <v>Portsmouth</v>
      </c>
      <c r="Y19" s="222">
        <v>11</v>
      </c>
      <c r="Z19" s="223">
        <f>IF(D19&gt;0,Population!C18,"")</f>
        <v>42500</v>
      </c>
      <c r="AA19" s="223">
        <f>IF(E19&gt;0,Population!D18,"")</f>
        <v>42300</v>
      </c>
      <c r="AB19" s="223">
        <f>IF(F19&gt;0,Population!E18,"")</f>
        <v>42600</v>
      </c>
      <c r="AC19" s="223">
        <f>IF(G19&gt;0,Population!F18,"")</f>
        <v>43400</v>
      </c>
      <c r="AD19" s="223">
        <f>IF(H19&gt;0,Population!G18,"")</f>
        <v>43800</v>
      </c>
      <c r="AE19" s="110"/>
      <c r="AF19" s="158" t="s">
        <v>15</v>
      </c>
      <c r="AG19" s="163">
        <v>76.712328767123282</v>
      </c>
      <c r="AH19" s="224">
        <f t="shared" si="5"/>
        <v>13</v>
      </c>
      <c r="AI19" s="247"/>
      <c r="AJ19" s="248"/>
    </row>
    <row r="20" spans="1:36" s="147" customFormat="1" ht="13.5" customHeight="1" x14ac:dyDescent="0.2">
      <c r="A20" s="182"/>
      <c r="B20" s="158" t="s">
        <v>4</v>
      </c>
      <c r="C20" s="142"/>
      <c r="D20" s="159">
        <v>213</v>
      </c>
      <c r="E20" s="159">
        <v>173</v>
      </c>
      <c r="F20" s="159">
        <v>229</v>
      </c>
      <c r="G20" s="159">
        <v>301</v>
      </c>
      <c r="H20" s="160">
        <v>430</v>
      </c>
      <c r="I20" s="482">
        <f t="shared" si="2"/>
        <v>1.4855491329479769</v>
      </c>
      <c r="J20" s="161"/>
      <c r="K20" s="162">
        <f>IF(D20=0,#N/A,D20/Population!C19*10000)</f>
        <v>63.772455089820362</v>
      </c>
      <c r="L20" s="162">
        <f>IF(E20=0,#N/A,E20/Population!D19*10000)</f>
        <v>50.882352941176471</v>
      </c>
      <c r="M20" s="162">
        <f>IF(F20=0,#N/A,F20/Population!E19*10000)</f>
        <v>65.994236311239192</v>
      </c>
      <c r="N20" s="162">
        <f>IF(G20=0,#N/A,G20/Population!F19*10000)</f>
        <v>83.844011142061291</v>
      </c>
      <c r="O20" s="163">
        <f>IF(H20=0,#N/A,H20/Population!G19*10000)</f>
        <v>118.13186813186813</v>
      </c>
      <c r="P20" s="487">
        <f t="shared" si="0"/>
        <v>18</v>
      </c>
      <c r="Q20" s="115"/>
      <c r="R20" s="477">
        <f>IDACI!C19</f>
        <v>19.8</v>
      </c>
      <c r="S20" s="478">
        <f t="shared" si="3"/>
        <v>66.406940000000006</v>
      </c>
      <c r="T20" s="479">
        <f t="shared" si="4"/>
        <v>51.724928131868126</v>
      </c>
      <c r="U20" s="183"/>
      <c r="V20" s="199"/>
      <c r="W20" s="216"/>
      <c r="X20" s="221" t="str">
        <f t="shared" si="1"/>
        <v>Reading</v>
      </c>
      <c r="Y20" s="222">
        <v>12</v>
      </c>
      <c r="Z20" s="223">
        <f>IF(D20&gt;0,Population!C19,"")</f>
        <v>33400</v>
      </c>
      <c r="AA20" s="223">
        <f>IF(E20&gt;0,Population!D19,"")</f>
        <v>34000</v>
      </c>
      <c r="AB20" s="223">
        <f>IF(F20&gt;0,Population!E19,"")</f>
        <v>34700</v>
      </c>
      <c r="AC20" s="223">
        <f>IF(G20&gt;0,Population!F19,"")</f>
        <v>35900</v>
      </c>
      <c r="AD20" s="223">
        <f>IF(H20&gt;0,Population!G19,"")</f>
        <v>36400</v>
      </c>
      <c r="AE20" s="110"/>
      <c r="AF20" s="158" t="s">
        <v>4</v>
      </c>
      <c r="AG20" s="163">
        <v>118.13186813186813</v>
      </c>
      <c r="AH20" s="224">
        <f t="shared" si="5"/>
        <v>18</v>
      </c>
      <c r="AI20" s="247"/>
      <c r="AJ20" s="248"/>
    </row>
    <row r="21" spans="1:36" s="147" customFormat="1" ht="13.5" customHeight="1" x14ac:dyDescent="0.2">
      <c r="A21" s="182"/>
      <c r="B21" s="158" t="s">
        <v>16</v>
      </c>
      <c r="C21" s="142"/>
      <c r="D21" s="159">
        <v>243</v>
      </c>
      <c r="E21" s="159">
        <v>201</v>
      </c>
      <c r="F21" s="159">
        <v>397</v>
      </c>
      <c r="G21" s="159">
        <v>382</v>
      </c>
      <c r="H21" s="160">
        <v>351</v>
      </c>
      <c r="I21" s="482">
        <f t="shared" si="2"/>
        <v>0.74626865671641796</v>
      </c>
      <c r="J21" s="161"/>
      <c r="K21" s="162">
        <f>IF(D21=0,#N/A,D21/Population!C20*10000)</f>
        <v>64.973262032085557</v>
      </c>
      <c r="L21" s="162">
        <f>IF(E21=0,#N/A,E21/Population!D20*10000)</f>
        <v>52.89473684210526</v>
      </c>
      <c r="M21" s="162">
        <f>IF(F21=0,#N/A,F21/Population!E20*10000)</f>
        <v>102.05655526992288</v>
      </c>
      <c r="N21" s="162">
        <f>IF(G21=0,#N/A,G21/Population!F20*10000)</f>
        <v>95.739348370927317</v>
      </c>
      <c r="O21" s="163">
        <f>IF(H21=0,#N/A,H21/Population!G20*10000)</f>
        <v>86.453201970443359</v>
      </c>
      <c r="P21" s="487">
        <f t="shared" si="0"/>
        <v>14</v>
      </c>
      <c r="Q21" s="115"/>
      <c r="R21" s="477">
        <f>IDACI!C20</f>
        <v>19.5</v>
      </c>
      <c r="S21" s="478">
        <f t="shared" si="3"/>
        <v>65.95235000000001</v>
      </c>
      <c r="T21" s="479">
        <f t="shared" si="4"/>
        <v>20.50085197044335</v>
      </c>
      <c r="U21" s="183"/>
      <c r="V21" s="199"/>
      <c r="W21" s="216"/>
      <c r="X21" s="221" t="str">
        <f t="shared" si="1"/>
        <v>Slough</v>
      </c>
      <c r="Y21" s="222">
        <v>13</v>
      </c>
      <c r="Z21" s="223">
        <f>IF(D21&gt;0,Population!C20,"")</f>
        <v>37400</v>
      </c>
      <c r="AA21" s="223">
        <f>IF(E21&gt;0,Population!D20,"")</f>
        <v>38000</v>
      </c>
      <c r="AB21" s="223">
        <f>IF(F21&gt;0,Population!E20,"")</f>
        <v>38900</v>
      </c>
      <c r="AC21" s="223">
        <f>IF(G21&gt;0,Population!F20,"")</f>
        <v>39900</v>
      </c>
      <c r="AD21" s="223">
        <f>IF(H21&gt;0,Population!G20,"")</f>
        <v>40600</v>
      </c>
      <c r="AE21" s="110"/>
      <c r="AF21" s="158" t="s">
        <v>16</v>
      </c>
      <c r="AG21" s="163">
        <v>86.453201970443359</v>
      </c>
      <c r="AH21" s="224">
        <f t="shared" si="5"/>
        <v>14</v>
      </c>
      <c r="AI21" s="247"/>
      <c r="AJ21" s="248"/>
    </row>
    <row r="22" spans="1:36" s="147" customFormat="1" ht="13.5" customHeight="1" x14ac:dyDescent="0.2">
      <c r="A22" s="182"/>
      <c r="B22" s="158" t="s">
        <v>96</v>
      </c>
      <c r="C22" s="142"/>
      <c r="D22" s="159">
        <v>410</v>
      </c>
      <c r="E22" s="159">
        <v>498</v>
      </c>
      <c r="F22" s="159">
        <v>575</v>
      </c>
      <c r="G22" s="159">
        <v>707</v>
      </c>
      <c r="H22" s="160">
        <v>478</v>
      </c>
      <c r="I22" s="482">
        <f t="shared" si="2"/>
        <v>-4.0160642570281124E-2</v>
      </c>
      <c r="J22" s="161"/>
      <c r="K22" s="162">
        <f>IF(D22=0,#N/A,D22/Population!C21*10000)</f>
        <v>37.683823529411768</v>
      </c>
      <c r="L22" s="162">
        <f>IF(E22=0,#N/A,E22/Population!D21*10000)</f>
        <v>45.772058823529413</v>
      </c>
      <c r="M22" s="162">
        <f>IF(F22=0,#N/A,F22/Population!E21*10000)</f>
        <v>52.849264705882355</v>
      </c>
      <c r="N22" s="162">
        <f>IF(G22=0,#N/A,G22/Population!F21*10000)</f>
        <v>64.921946740128561</v>
      </c>
      <c r="O22" s="163">
        <f>IF(H22=0,#N/A,H22/Population!G21*10000)</f>
        <v>43.772893772893774</v>
      </c>
      <c r="P22" s="511" t="str">
        <f t="shared" si="0"/>
        <v>--</v>
      </c>
      <c r="Q22" s="115"/>
      <c r="R22" s="477">
        <f>IDACI!C21</f>
        <v>14.8</v>
      </c>
      <c r="S22" s="478">
        <f t="shared" si="3"/>
        <v>58.83044000000001</v>
      </c>
      <c r="T22" s="479">
        <f t="shared" si="4"/>
        <v>-15.057546227106236</v>
      </c>
      <c r="U22" s="183"/>
      <c r="V22" s="199"/>
      <c r="W22" s="216"/>
      <c r="X22" s="221" t="str">
        <f t="shared" si="1"/>
        <v>Somerset</v>
      </c>
      <c r="Y22" s="222">
        <v>14</v>
      </c>
      <c r="Z22" s="223">
        <f>IF(D22&gt;0,Population!C21,"")</f>
        <v>108800</v>
      </c>
      <c r="AA22" s="223">
        <f>IF(E22&gt;0,Population!D21,"")</f>
        <v>108800</v>
      </c>
      <c r="AB22" s="223">
        <f>IF(F22&gt;0,Population!E21,"")</f>
        <v>108800</v>
      </c>
      <c r="AC22" s="223">
        <f>IF(G22&gt;0,Population!F21,"")</f>
        <v>108900</v>
      </c>
      <c r="AD22" s="223">
        <f>IF(H22&gt;0,Population!G21,"")</f>
        <v>109200</v>
      </c>
      <c r="AE22" s="110"/>
      <c r="AF22" s="158" t="s">
        <v>17</v>
      </c>
      <c r="AG22" s="163">
        <v>112.80487804878048</v>
      </c>
      <c r="AH22" s="224">
        <f t="shared" si="5"/>
        <v>17</v>
      </c>
      <c r="AI22" s="247"/>
      <c r="AJ22" s="248"/>
    </row>
    <row r="23" spans="1:36" s="147" customFormat="1" ht="13.5" customHeight="1" x14ac:dyDescent="0.2">
      <c r="A23" s="182"/>
      <c r="B23" s="158" t="s">
        <v>17</v>
      </c>
      <c r="C23" s="142"/>
      <c r="D23" s="159">
        <v>438</v>
      </c>
      <c r="E23" s="159">
        <v>426</v>
      </c>
      <c r="F23" s="159">
        <v>463</v>
      </c>
      <c r="G23" s="159">
        <v>495</v>
      </c>
      <c r="H23" s="160">
        <v>555</v>
      </c>
      <c r="I23" s="482">
        <f t="shared" si="2"/>
        <v>0.30281690140845069</v>
      </c>
      <c r="J23" s="161"/>
      <c r="K23" s="162">
        <f>IF(D23=0,#N/A,D23/Population!C22*10000)</f>
        <v>94.805194805194802</v>
      </c>
      <c r="L23" s="162">
        <f>IF(E23=0,#N/A,E23/Population!D22*10000)</f>
        <v>91.612903225806448</v>
      </c>
      <c r="M23" s="162">
        <f>IF(F23=0,#N/A,F23/Population!E22*10000)</f>
        <v>97.679324894514778</v>
      </c>
      <c r="N23" s="162">
        <f>IF(G23=0,#N/A,G23/Population!F22*10000)</f>
        <v>101.85185185185186</v>
      </c>
      <c r="O23" s="163">
        <f>IF(H23=0,#N/A,H23/Population!G22*10000)</f>
        <v>112.80487804878048</v>
      </c>
      <c r="P23" s="487">
        <f t="shared" si="0"/>
        <v>17</v>
      </c>
      <c r="Q23" s="115"/>
      <c r="R23" s="477">
        <f>IDACI!C22</f>
        <v>25</v>
      </c>
      <c r="S23" s="478">
        <f t="shared" si="3"/>
        <v>74.286500000000004</v>
      </c>
      <c r="T23" s="479">
        <f t="shared" si="4"/>
        <v>38.518378048780477</v>
      </c>
      <c r="U23" s="183"/>
      <c r="V23" s="199"/>
      <c r="W23" s="216"/>
      <c r="X23" s="221" t="str">
        <f t="shared" si="1"/>
        <v>Southampton</v>
      </c>
      <c r="Y23" s="222">
        <v>15</v>
      </c>
      <c r="Z23" s="223">
        <f>IF(D23&gt;0,Population!C22,"")</f>
        <v>46200</v>
      </c>
      <c r="AA23" s="223">
        <f>IF(E23&gt;0,Population!D22,"")</f>
        <v>46500</v>
      </c>
      <c r="AB23" s="223">
        <f>IF(F23&gt;0,Population!E22,"")</f>
        <v>47400</v>
      </c>
      <c r="AC23" s="223">
        <f>IF(G23&gt;0,Population!F22,"")</f>
        <v>48600</v>
      </c>
      <c r="AD23" s="223">
        <f>IF(H23&gt;0,Population!G22,"")</f>
        <v>49200</v>
      </c>
      <c r="AE23" s="110"/>
      <c r="AF23" s="158" t="s">
        <v>8</v>
      </c>
      <c r="AG23" s="163">
        <v>47.581903276131051</v>
      </c>
      <c r="AH23" s="224">
        <f>RANK(AG23,$AG$9:$AG$27,1)</f>
        <v>6</v>
      </c>
      <c r="AI23" s="247"/>
      <c r="AJ23" s="248"/>
    </row>
    <row r="24" spans="1:36" s="147" customFormat="1" ht="13.5" customHeight="1" x14ac:dyDescent="0.2">
      <c r="A24" s="182"/>
      <c r="B24" s="158" t="s">
        <v>8</v>
      </c>
      <c r="C24" s="142"/>
      <c r="D24" s="159">
        <v>972</v>
      </c>
      <c r="E24" s="159">
        <v>1053</v>
      </c>
      <c r="F24" s="159">
        <v>1123</v>
      </c>
      <c r="G24" s="159">
        <v>1222</v>
      </c>
      <c r="H24" s="160">
        <v>1220</v>
      </c>
      <c r="I24" s="482">
        <f t="shared" si="2"/>
        <v>0.15859449192782527</v>
      </c>
      <c r="J24" s="161"/>
      <c r="K24" s="162">
        <f>IF(D24=0,#N/A,D24/Population!C23*10000)</f>
        <v>39.352226720647778</v>
      </c>
      <c r="L24" s="162">
        <f>IF(E24=0,#N/A,E24/Population!D23*10000)</f>
        <v>42.1875</v>
      </c>
      <c r="M24" s="162">
        <f>IF(F24=0,#N/A,F24/Population!E23*10000)</f>
        <v>44.563492063492063</v>
      </c>
      <c r="N24" s="162">
        <f>IF(G24=0,#N/A,G24/Population!F23*10000)</f>
        <v>47.996857816182249</v>
      </c>
      <c r="O24" s="163">
        <f>IF(H24=0,#N/A,H24/Population!G23*10000)</f>
        <v>47.581903276131051</v>
      </c>
      <c r="P24" s="487">
        <f t="shared" si="0"/>
        <v>6</v>
      </c>
      <c r="Q24" s="115"/>
      <c r="R24" s="477">
        <f>IDACI!C23</f>
        <v>9.7000000000000011</v>
      </c>
      <c r="S24" s="478">
        <f t="shared" si="3"/>
        <v>51.102410000000006</v>
      </c>
      <c r="T24" s="479">
        <f t="shared" si="4"/>
        <v>-3.5205067238689551</v>
      </c>
      <c r="U24" s="183"/>
      <c r="V24" s="199"/>
      <c r="W24" s="216"/>
      <c r="X24" s="221" t="str">
        <f t="shared" si="1"/>
        <v>Surrey</v>
      </c>
      <c r="Y24" s="222">
        <v>16</v>
      </c>
      <c r="Z24" s="223">
        <f>IF(D24&gt;0,Population!C23,"")</f>
        <v>247000</v>
      </c>
      <c r="AA24" s="223">
        <f>IF(E24&gt;0,Population!D23,"")</f>
        <v>249600</v>
      </c>
      <c r="AB24" s="223">
        <f>IF(F24&gt;0,Population!E23,"")</f>
        <v>252000</v>
      </c>
      <c r="AC24" s="223">
        <f>IF(G24&gt;0,Population!F23,"")</f>
        <v>254600</v>
      </c>
      <c r="AD24" s="223">
        <f>IF(H24&gt;0,Population!G23,"")</f>
        <v>256400</v>
      </c>
      <c r="AE24" s="110"/>
      <c r="AF24" s="158" t="s">
        <v>18</v>
      </c>
      <c r="AG24" s="163">
        <v>67.226890756302524</v>
      </c>
      <c r="AH24" s="224">
        <f t="shared" si="5"/>
        <v>11</v>
      </c>
      <c r="AI24" s="247"/>
      <c r="AJ24" s="248"/>
    </row>
    <row r="25" spans="1:36" s="147" customFormat="1" ht="13.5" customHeight="1" x14ac:dyDescent="0.2">
      <c r="A25" s="397"/>
      <c r="B25" s="158" t="s">
        <v>124</v>
      </c>
      <c r="C25" s="142"/>
      <c r="D25" s="159">
        <v>136</v>
      </c>
      <c r="E25" s="159">
        <v>201</v>
      </c>
      <c r="F25" s="159">
        <v>307</v>
      </c>
      <c r="G25" s="159">
        <v>309</v>
      </c>
      <c r="H25" s="160">
        <v>346</v>
      </c>
      <c r="I25" s="482">
        <f t="shared" si="2"/>
        <v>0.72139303482587069</v>
      </c>
      <c r="J25" s="161"/>
      <c r="K25" s="162">
        <f>IF(D25=0,#N/A,D25/Population!C24*10000)</f>
        <v>29.184549356223176</v>
      </c>
      <c r="L25" s="162">
        <f>IF(E25=0,#N/A,E25/Population!D24*10000)</f>
        <v>42.405063291139243</v>
      </c>
      <c r="M25" s="162">
        <f>IF(F25=0,#N/A,F25/Population!E24*10000)</f>
        <v>64.091858037578291</v>
      </c>
      <c r="N25" s="162">
        <f>IF(G25=0,#N/A,G25/Population!F24*10000)</f>
        <v>63.580246913580247</v>
      </c>
      <c r="O25" s="163">
        <f>IF(H25=0,#N/A,H25/Population!G24*10000)</f>
        <v>70.612244897959187</v>
      </c>
      <c r="P25" s="511" t="str">
        <f t="shared" si="0"/>
        <v>--</v>
      </c>
      <c r="Q25" s="115"/>
      <c r="R25" s="477">
        <f>IDACI!C24</f>
        <v>17.2</v>
      </c>
      <c r="S25" s="478">
        <f t="shared" si="3"/>
        <v>62.467160000000007</v>
      </c>
      <c r="T25" s="479">
        <f t="shared" si="4"/>
        <v>8.1450848979591797</v>
      </c>
      <c r="U25" s="183"/>
      <c r="V25" s="199"/>
      <c r="W25" s="216"/>
      <c r="X25" s="221" t="str">
        <f t="shared" si="1"/>
        <v>Swindon</v>
      </c>
      <c r="Y25" s="222">
        <v>17</v>
      </c>
      <c r="Z25" s="223">
        <f>IF(D25&gt;0,Population!C24,"")</f>
        <v>46600</v>
      </c>
      <c r="AA25" s="223">
        <f>IF(E25&gt;0,Population!D24,"")</f>
        <v>47400</v>
      </c>
      <c r="AB25" s="223">
        <f>IF(F25&gt;0,Population!E24,"")</f>
        <v>47900</v>
      </c>
      <c r="AC25" s="223">
        <f>IF(G25&gt;0,Population!F24,"")</f>
        <v>48600</v>
      </c>
      <c r="AD25" s="223">
        <f>IF(H25&gt;0,Population!G24,"")</f>
        <v>49000</v>
      </c>
      <c r="AE25" s="110"/>
      <c r="AF25" s="158" t="s">
        <v>6</v>
      </c>
      <c r="AG25" s="163">
        <v>39.377934272300465</v>
      </c>
      <c r="AH25" s="224">
        <f t="shared" si="5"/>
        <v>3</v>
      </c>
      <c r="AI25" s="247"/>
      <c r="AJ25" s="248"/>
    </row>
    <row r="26" spans="1:36" s="147" customFormat="1" ht="13.5" customHeight="1" x14ac:dyDescent="0.2">
      <c r="A26" s="397"/>
      <c r="B26" s="158" t="s">
        <v>125</v>
      </c>
      <c r="C26" s="142"/>
      <c r="D26" s="159">
        <v>343</v>
      </c>
      <c r="E26" s="159">
        <v>257</v>
      </c>
      <c r="F26" s="159">
        <v>275</v>
      </c>
      <c r="G26" s="159">
        <v>299</v>
      </c>
      <c r="H26" s="160">
        <v>325</v>
      </c>
      <c r="I26" s="482">
        <f t="shared" si="2"/>
        <v>0.26459143968871596</v>
      </c>
      <c r="J26" s="161"/>
      <c r="K26" s="162">
        <f>IF(D26=0,#N/A,D26/Population!C25*10000)</f>
        <v>138.30645161290323</v>
      </c>
      <c r="L26" s="162">
        <f>IF(E26=0,#N/A,E26/Population!D25*10000)</f>
        <v>103.21285140562249</v>
      </c>
      <c r="M26" s="162">
        <f>IF(F26=0,#N/A,F26/Population!E25*10000)</f>
        <v>110.88709677419355</v>
      </c>
      <c r="N26" s="162">
        <f>IF(G26=0,#N/A,G26/Population!F25*10000)</f>
        <v>119.12350597609561</v>
      </c>
      <c r="O26" s="163">
        <f>IF(H26=0,#N/A,H26/Population!G25*10000)</f>
        <v>128.96825396825395</v>
      </c>
      <c r="P26" s="511" t="str">
        <f t="shared" si="0"/>
        <v>--</v>
      </c>
      <c r="Q26" s="115"/>
      <c r="R26" s="477">
        <f>IDACI!C25</f>
        <v>24.1</v>
      </c>
      <c r="S26" s="478">
        <f t="shared" si="3"/>
        <v>72.922730000000001</v>
      </c>
      <c r="T26" s="479">
        <f t="shared" si="4"/>
        <v>56.045523968253946</v>
      </c>
      <c r="U26" s="183"/>
      <c r="V26" s="199"/>
      <c r="W26" s="216"/>
      <c r="X26" s="221" t="str">
        <f t="shared" si="1"/>
        <v>Torbay</v>
      </c>
      <c r="Y26" s="222">
        <v>18</v>
      </c>
      <c r="Z26" s="223">
        <f>IF(D26&gt;0,Population!C25,"")</f>
        <v>24800</v>
      </c>
      <c r="AA26" s="223">
        <f>IF(E26&gt;0,Population!D25,"")</f>
        <v>24900</v>
      </c>
      <c r="AB26" s="223">
        <f>IF(F26&gt;0,Population!E25,"")</f>
        <v>24800</v>
      </c>
      <c r="AC26" s="223">
        <f>IF(G26&gt;0,Population!F25,"")</f>
        <v>25100</v>
      </c>
      <c r="AD26" s="223">
        <f>IF(H26&gt;0,Population!G25,"")</f>
        <v>25200</v>
      </c>
      <c r="AE26" s="110"/>
      <c r="AF26" s="158" t="s">
        <v>46</v>
      </c>
      <c r="AG26" s="163">
        <v>59.347181008902076</v>
      </c>
      <c r="AH26" s="224">
        <f t="shared" si="5"/>
        <v>9</v>
      </c>
      <c r="AI26" s="247"/>
      <c r="AJ26" s="248"/>
    </row>
    <row r="27" spans="1:36" s="147" customFormat="1" ht="13.5" customHeight="1" x14ac:dyDescent="0.2">
      <c r="A27" s="182"/>
      <c r="B27" s="158" t="s">
        <v>18</v>
      </c>
      <c r="C27" s="142"/>
      <c r="D27" s="159">
        <v>91</v>
      </c>
      <c r="E27" s="164">
        <v>126</v>
      </c>
      <c r="F27" s="159">
        <v>158</v>
      </c>
      <c r="G27" s="159">
        <v>207</v>
      </c>
      <c r="H27" s="160">
        <v>240</v>
      </c>
      <c r="I27" s="482">
        <f t="shared" si="2"/>
        <v>0.90476190476190477</v>
      </c>
      <c r="J27" s="161"/>
      <c r="K27" s="162">
        <f>IF(D27=0,#N/A,D27/Population!C26*10000)</f>
        <v>25.706214689265536</v>
      </c>
      <c r="L27" s="162">
        <f>IF(E27=0,#N/A,E27/Population!D26*10000)</f>
        <v>35.097493036211695</v>
      </c>
      <c r="M27" s="162">
        <f>IF(F27=0,#N/A,F27/Population!E26*10000)</f>
        <v>44.257703081232492</v>
      </c>
      <c r="N27" s="162">
        <f>IF(G27=0,#N/A,G27/Population!F26*10000)</f>
        <v>58.146067415730336</v>
      </c>
      <c r="O27" s="163">
        <f>IF(H27=0,#N/A,H27/Population!G26*10000)</f>
        <v>67.226890756302524</v>
      </c>
      <c r="P27" s="487">
        <f t="shared" si="0"/>
        <v>11</v>
      </c>
      <c r="Q27" s="115"/>
      <c r="R27" s="477">
        <f>IDACI!C26</f>
        <v>10.4</v>
      </c>
      <c r="S27" s="478">
        <f t="shared" si="3"/>
        <v>52.163120000000006</v>
      </c>
      <c r="T27" s="479">
        <f t="shared" si="4"/>
        <v>15.063770756302517</v>
      </c>
      <c r="U27" s="183"/>
      <c r="V27" s="199"/>
      <c r="W27" s="216"/>
      <c r="X27" s="221" t="str">
        <f t="shared" si="1"/>
        <v>West Berkshire</v>
      </c>
      <c r="Y27" s="222">
        <v>19</v>
      </c>
      <c r="Z27" s="223">
        <f>IF(D27&gt;0,Population!C26,"")</f>
        <v>35400</v>
      </c>
      <c r="AA27" s="223">
        <f>IF(E27&gt;0,Population!D26,"")</f>
        <v>35900</v>
      </c>
      <c r="AB27" s="223">
        <f>IF(F27&gt;0,Population!E26,"")</f>
        <v>35700</v>
      </c>
      <c r="AC27" s="223">
        <f>IF(G27&gt;0,Population!F26,"")</f>
        <v>35600</v>
      </c>
      <c r="AD27" s="223">
        <f>IF(H27&gt;0,Population!G26,"")</f>
        <v>35700</v>
      </c>
      <c r="AE27" s="247"/>
      <c r="AF27" s="158" t="s">
        <v>19</v>
      </c>
      <c r="AG27" s="163">
        <v>38.873994638069703</v>
      </c>
      <c r="AH27" s="224">
        <f t="shared" si="5"/>
        <v>2</v>
      </c>
      <c r="AI27" s="247"/>
      <c r="AJ27" s="248"/>
    </row>
    <row r="28" spans="1:36" s="147" customFormat="1" ht="13.5" customHeight="1" x14ac:dyDescent="0.2">
      <c r="A28" s="182"/>
      <c r="B28" s="158" t="s">
        <v>6</v>
      </c>
      <c r="C28" s="142"/>
      <c r="D28" s="159">
        <v>700</v>
      </c>
      <c r="E28" s="164">
        <v>571</v>
      </c>
      <c r="F28" s="159">
        <v>695</v>
      </c>
      <c r="G28" s="159">
        <v>869</v>
      </c>
      <c r="H28" s="160">
        <v>671</v>
      </c>
      <c r="I28" s="482">
        <f t="shared" si="2"/>
        <v>0.17513134851138354</v>
      </c>
      <c r="J28" s="161"/>
      <c r="K28" s="162">
        <f>IF(D28=0,#N/A,D28/Population!C27*10000)</f>
        <v>42.579075425790755</v>
      </c>
      <c r="L28" s="162">
        <f>IF(E28=0,#N/A,E28/Population!D27*10000)</f>
        <v>34.480676328502412</v>
      </c>
      <c r="M28" s="162">
        <f>IF(F28=0,#N/A,F28/Population!E27*10000)</f>
        <v>41.616766467065872</v>
      </c>
      <c r="N28" s="162">
        <f>IF(G28=0,#N/A,G28/Population!F27*10000)</f>
        <v>51.481042654028435</v>
      </c>
      <c r="O28" s="163">
        <f>IF(H28=0,#N/A,H28/Population!G27*10000)</f>
        <v>39.377934272300465</v>
      </c>
      <c r="P28" s="487">
        <f t="shared" si="0"/>
        <v>3</v>
      </c>
      <c r="Q28" s="115"/>
      <c r="R28" s="477">
        <f>IDACI!C27</f>
        <v>12.9</v>
      </c>
      <c r="S28" s="478">
        <f t="shared" si="3"/>
        <v>55.951370000000004</v>
      </c>
      <c r="T28" s="479">
        <f t="shared" si="4"/>
        <v>-16.57343572769954</v>
      </c>
      <c r="U28" s="183"/>
      <c r="V28" s="199"/>
      <c r="W28" s="216"/>
      <c r="X28" s="221" t="str">
        <f t="shared" si="1"/>
        <v>West Sussex</v>
      </c>
      <c r="Y28" s="222">
        <v>20</v>
      </c>
      <c r="Z28" s="223">
        <f>IF(D28&gt;0,Population!C27,"")</f>
        <v>164400</v>
      </c>
      <c r="AA28" s="223">
        <f>IF(E28&gt;0,Population!D27,"")</f>
        <v>165600</v>
      </c>
      <c r="AB28" s="223">
        <f>IF(F28&gt;0,Population!E27,"")</f>
        <v>167000</v>
      </c>
      <c r="AC28" s="223">
        <f>IF(G28&gt;0,Population!F27,"")</f>
        <v>168800</v>
      </c>
      <c r="AD28" s="223">
        <f>IF(H28&gt;0,Population!G27,"")</f>
        <v>170400</v>
      </c>
      <c r="AE28" s="247"/>
      <c r="AF28" s="247"/>
      <c r="AG28" s="247"/>
      <c r="AH28" s="110"/>
      <c r="AI28" s="247"/>
      <c r="AJ28" s="248"/>
    </row>
    <row r="29" spans="1:36" s="147" customFormat="1" ht="13.5" customHeight="1" x14ac:dyDescent="0.2">
      <c r="A29" s="182"/>
      <c r="B29" s="158" t="s">
        <v>46</v>
      </c>
      <c r="C29" s="142"/>
      <c r="D29" s="164">
        <v>102</v>
      </c>
      <c r="E29" s="159">
        <v>87</v>
      </c>
      <c r="F29" s="159">
        <v>104</v>
      </c>
      <c r="G29" s="159">
        <v>93</v>
      </c>
      <c r="H29" s="160">
        <v>200</v>
      </c>
      <c r="I29" s="482">
        <f t="shared" si="2"/>
        <v>1.2988505747126438</v>
      </c>
      <c r="J29" s="161"/>
      <c r="K29" s="162">
        <f>IF(D29=0,#N/A,D29/Population!C28*10000)</f>
        <v>31.288343558282207</v>
      </c>
      <c r="L29" s="162">
        <f>IF(E29=0,#N/A,E29/Population!D28*10000)</f>
        <v>26.283987915407856</v>
      </c>
      <c r="M29" s="162">
        <f>IF(F29=0,#N/A,F29/Population!E28*10000)</f>
        <v>31.231231231231231</v>
      </c>
      <c r="N29" s="162">
        <f>IF(G29=0,#N/A,G29/Population!F28*10000)</f>
        <v>27.844311377245511</v>
      </c>
      <c r="O29" s="163">
        <f>IF(H29=0,#N/A,H29/Population!G28*10000)</f>
        <v>59.347181008902076</v>
      </c>
      <c r="P29" s="487">
        <f t="shared" si="0"/>
        <v>9</v>
      </c>
      <c r="Q29" s="115"/>
      <c r="R29" s="477">
        <f>IDACI!C28</f>
        <v>8.4</v>
      </c>
      <c r="S29" s="478">
        <f t="shared" si="3"/>
        <v>49.132520000000007</v>
      </c>
      <c r="T29" s="479">
        <f t="shared" si="4"/>
        <v>10.21466100890207</v>
      </c>
      <c r="U29" s="183"/>
      <c r="V29" s="199"/>
      <c r="W29" s="216"/>
      <c r="X29" s="221" t="str">
        <f t="shared" si="1"/>
        <v>Windsor &amp; Maidenhead</v>
      </c>
      <c r="Y29" s="222">
        <v>21</v>
      </c>
      <c r="Z29" s="223">
        <f>IF(D29&gt;0,Population!C28,"")</f>
        <v>32600</v>
      </c>
      <c r="AA29" s="223">
        <f>IF(E29&gt;0,Population!D28,"")</f>
        <v>33100</v>
      </c>
      <c r="AB29" s="223">
        <f>IF(F29&gt;0,Population!E28,"")</f>
        <v>33300</v>
      </c>
      <c r="AC29" s="223">
        <f>IF(G29&gt;0,Population!F28,"")</f>
        <v>33400</v>
      </c>
      <c r="AD29" s="223">
        <f>IF(H29&gt;0,Population!G28,"")</f>
        <v>33700</v>
      </c>
      <c r="AE29" s="247"/>
      <c r="AF29" s="247"/>
      <c r="AG29" s="247"/>
      <c r="AH29" s="110"/>
      <c r="AI29" s="247"/>
      <c r="AJ29" s="248"/>
    </row>
    <row r="30" spans="1:36" s="147" customFormat="1" ht="13.5" customHeight="1" x14ac:dyDescent="0.2">
      <c r="A30" s="182"/>
      <c r="B30" s="158" t="s">
        <v>19</v>
      </c>
      <c r="C30" s="142"/>
      <c r="D30" s="164">
        <v>74</v>
      </c>
      <c r="E30" s="159">
        <v>97</v>
      </c>
      <c r="F30" s="159">
        <v>122</v>
      </c>
      <c r="G30" s="159">
        <v>69</v>
      </c>
      <c r="H30" s="160">
        <v>145</v>
      </c>
      <c r="I30" s="482">
        <f t="shared" si="2"/>
        <v>0.49484536082474229</v>
      </c>
      <c r="J30" s="161"/>
      <c r="K30" s="162">
        <f>IF(D30=0,#N/A,D30/Population!C29*10000)</f>
        <v>20.786516853932586</v>
      </c>
      <c r="L30" s="162">
        <f>IF(E30=0,#N/A,E30/Population!D29*10000)</f>
        <v>27.094972067039105</v>
      </c>
      <c r="M30" s="162">
        <f>IF(F30=0,#N/A,F30/Population!E29*10000)</f>
        <v>33.701657458563538</v>
      </c>
      <c r="N30" s="162">
        <f>IF(G30=0,#N/A,G30/Population!F29*10000)</f>
        <v>18.699186991869919</v>
      </c>
      <c r="O30" s="163">
        <f>IF(H30=0,#N/A,H30/Population!G29*10000)</f>
        <v>38.873994638069703</v>
      </c>
      <c r="P30" s="487">
        <f t="shared" si="0"/>
        <v>2</v>
      </c>
      <c r="Q30" s="115"/>
      <c r="R30" s="477">
        <f>IDACI!C29</f>
        <v>6.8000000000000007</v>
      </c>
      <c r="S30" s="478">
        <f t="shared" si="3"/>
        <v>46.708040000000004</v>
      </c>
      <c r="T30" s="479">
        <f t="shared" si="4"/>
        <v>-7.8340453619303005</v>
      </c>
      <c r="U30" s="183"/>
      <c r="V30" s="199"/>
      <c r="W30" s="216"/>
      <c r="X30" s="221" t="str">
        <f t="shared" si="1"/>
        <v>Wokingham</v>
      </c>
      <c r="Y30" s="222">
        <v>22</v>
      </c>
      <c r="Z30" s="223">
        <f>IF(D30&gt;0,Population!C29,"")</f>
        <v>35600</v>
      </c>
      <c r="AA30" s="223">
        <f>IF(E30&gt;0,Population!D29,"")</f>
        <v>35800</v>
      </c>
      <c r="AB30" s="223">
        <f>IF(F30&gt;0,Population!E29,"")</f>
        <v>36200</v>
      </c>
      <c r="AC30" s="223">
        <f>IF(G30&gt;0,Population!F29,"")</f>
        <v>36900</v>
      </c>
      <c r="AD30" s="223">
        <f>IF(H30&gt;0,Population!G29,"")</f>
        <v>37300</v>
      </c>
      <c r="AE30" s="247"/>
      <c r="AF30" s="247"/>
      <c r="AG30" s="247"/>
      <c r="AH30" s="110"/>
      <c r="AI30" s="247"/>
      <c r="AJ30" s="248"/>
    </row>
    <row r="31" spans="1:36" s="147" customFormat="1" ht="13.5" customHeight="1" x14ac:dyDescent="0.2">
      <c r="A31" s="182"/>
      <c r="B31" s="190" t="s">
        <v>69</v>
      </c>
      <c r="C31" s="142"/>
      <c r="D31" s="191">
        <f>IF(SUM(D9:D21,D23:D24,D27:D30)&gt;0,SUM(D9:D21,D23:D24,D27:D30),"")</f>
        <v>8317</v>
      </c>
      <c r="E31" s="191">
        <f>IF(SUM(E9:E21,E23:E24,E27:E30)&gt;0,SUM(E9:E21,E23:E24,E27:E30),"")</f>
        <v>7961</v>
      </c>
      <c r="F31" s="191">
        <f>IF(SUM(F9:F21,F23:F24,F27:F30)&gt;0,SUM(F9:F21,F23:F24,F27:F30),"")</f>
        <v>9550</v>
      </c>
      <c r="G31" s="191">
        <f>IF(SUM(G9:G21,G23:G24,G27:G30)&gt;0,SUM(G9:G21,G23:G24,G27:G30),"")</f>
        <v>11382</v>
      </c>
      <c r="H31" s="192">
        <f>IF(SUM(H9:H21,H23:H24,H27:H30)&gt;0,SUM(H9:H21,H23:H24,H27:H30),"")</f>
        <v>11411</v>
      </c>
      <c r="I31" s="497">
        <f>IF(H31=0,"",(H31-E31)/E31)</f>
        <v>0.43336264288405979</v>
      </c>
      <c r="J31" s="161"/>
      <c r="K31" s="193">
        <f>IF(D31=0,#N/A,D31/Population!C30*10000)</f>
        <v>44.695829750644883</v>
      </c>
      <c r="L31" s="193">
        <f>IF(E31=0,#N/A,E31/Population!D30*10000)</f>
        <v>42.517624439222388</v>
      </c>
      <c r="M31" s="193">
        <f>IF(F31=0,#N/A,F31/Population!E30*10000)</f>
        <v>50.614797540809839</v>
      </c>
      <c r="N31" s="193">
        <f>IF(G31=0,#N/A,G31/Population!F30*10000)</f>
        <v>59.773133074256904</v>
      </c>
      <c r="O31" s="194">
        <f>IF(H31=0,#N/A,H31/Population!G30*10000)</f>
        <v>59.491163130180908</v>
      </c>
      <c r="P31" s="473" t="s">
        <v>91</v>
      </c>
      <c r="Q31" s="115"/>
      <c r="R31" s="475">
        <f>IDACI!C30</f>
        <v>14.45223640702325</v>
      </c>
      <c r="S31" s="193">
        <f t="shared" si="3"/>
        <v>58.303473827562335</v>
      </c>
      <c r="T31" s="480">
        <f t="shared" si="4"/>
        <v>1.1876893026185726</v>
      </c>
      <c r="U31" s="183"/>
      <c r="V31" s="199"/>
      <c r="W31" s="216"/>
      <c r="X31" s="221" t="str">
        <f t="shared" si="1"/>
        <v>South East</v>
      </c>
      <c r="Y31" s="222">
        <v>23</v>
      </c>
      <c r="Z31" s="223">
        <f>IF(D31&gt;0,Population!C30,"")</f>
        <v>1860800</v>
      </c>
      <c r="AA31" s="223">
        <f>IF(E31&gt;0,Population!D30,"")</f>
        <v>1872400</v>
      </c>
      <c r="AB31" s="223">
        <f>IF(F31&gt;0,Population!E30,"")</f>
        <v>1886800</v>
      </c>
      <c r="AC31" s="223">
        <f>IF(G31&gt;0,Population!F30,"")</f>
        <v>1904200</v>
      </c>
      <c r="AD31" s="223">
        <f>IF(H31&gt;0,Population!G30,"")</f>
        <v>1918100</v>
      </c>
      <c r="AE31" s="247"/>
      <c r="AF31" s="247"/>
      <c r="AG31" s="247"/>
      <c r="AH31" s="110"/>
      <c r="AI31" s="247"/>
      <c r="AJ31" s="248"/>
    </row>
    <row r="32" spans="1:36" s="147" customFormat="1" ht="13.5" customHeight="1" x14ac:dyDescent="0.2">
      <c r="A32" s="397"/>
      <c r="B32" s="458" t="s">
        <v>142</v>
      </c>
      <c r="C32" s="142"/>
      <c r="D32" s="459">
        <v>56200</v>
      </c>
      <c r="E32" s="459">
        <v>60080</v>
      </c>
      <c r="F32" s="459">
        <v>65190</v>
      </c>
      <c r="G32" s="459">
        <v>71410</v>
      </c>
      <c r="H32" s="460">
        <v>73050</v>
      </c>
      <c r="I32" s="498">
        <f>IF(H32=0,"",(H32-E32)/E32)</f>
        <v>0.21587882822902796</v>
      </c>
      <c r="J32" s="161"/>
      <c r="K32" s="461">
        <f>IF(D32=0,#N/A,D32/Population!C31*10000)</f>
        <v>49.555586907449211</v>
      </c>
      <c r="L32" s="461">
        <f>IF(E32=0,#N/A,E32/Population!D31*10000)</f>
        <v>52.713314323316517</v>
      </c>
      <c r="M32" s="461">
        <f>IF(F32=0,#N/A,F32/Population!E31*10000)</f>
        <v>56.791155946998408</v>
      </c>
      <c r="N32" s="461">
        <f>IF(G32=0,#N/A,G32/Population!F31*10000)</f>
        <v>61.604423854999702</v>
      </c>
      <c r="O32" s="462">
        <f>IF(H32=0,#N/A,H32/Population!G31*10000)</f>
        <v>62.554055095522315</v>
      </c>
      <c r="P32" s="474" t="s">
        <v>91</v>
      </c>
      <c r="Q32" s="115"/>
      <c r="R32" s="476">
        <f>IDACI!C31</f>
        <v>19.902611588091716</v>
      </c>
      <c r="S32" s="461">
        <f t="shared" si="3"/>
        <v>66.562427339435388</v>
      </c>
      <c r="T32" s="481">
        <f t="shared" si="4"/>
        <v>-4.0083722439130725</v>
      </c>
      <c r="U32" s="183"/>
      <c r="V32" s="199"/>
      <c r="W32" s="216"/>
      <c r="X32" s="221" t="str">
        <f t="shared" si="1"/>
        <v>England</v>
      </c>
      <c r="Y32" s="222">
        <v>24</v>
      </c>
      <c r="Z32" s="223">
        <f>IF(D32&gt;0,Population!C31,"")</f>
        <v>11340800</v>
      </c>
      <c r="AA32" s="223">
        <f>IF(E32&gt;0,Population!D31,"")</f>
        <v>11397500</v>
      </c>
      <c r="AB32" s="223">
        <f>IF(F32&gt;0,Population!E31,"")</f>
        <v>11478900</v>
      </c>
      <c r="AC32" s="223">
        <f>IF(G32&gt;0,Population!F31,"")</f>
        <v>11591700</v>
      </c>
      <c r="AD32" s="223">
        <f>IF(H32&gt;0,Population!G31,"")</f>
        <v>11677900</v>
      </c>
      <c r="AE32" s="247"/>
      <c r="AF32" s="247"/>
      <c r="AG32" s="247"/>
      <c r="AH32" s="110"/>
      <c r="AI32" s="247"/>
      <c r="AJ32" s="248"/>
    </row>
    <row r="33" spans="1:53" s="133" customFormat="1" ht="13.5" customHeight="1" x14ac:dyDescent="0.2">
      <c r="A33" s="179"/>
      <c r="B33" s="184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95" t="s">
        <v>115</v>
      </c>
      <c r="R33" s="107"/>
      <c r="S33" s="107"/>
      <c r="T33" s="107"/>
      <c r="U33" s="178"/>
      <c r="V33" s="197"/>
      <c r="W33" s="213"/>
      <c r="X33" s="108"/>
      <c r="Y33" s="90"/>
      <c r="Z33" s="90"/>
      <c r="AA33" s="90"/>
      <c r="AB33" s="90"/>
      <c r="AC33" s="90"/>
      <c r="AD33" s="90"/>
      <c r="AE33" s="90"/>
      <c r="AF33" s="90"/>
      <c r="AG33" s="90"/>
      <c r="AH33" s="109"/>
      <c r="AI33" s="90"/>
      <c r="AJ33" s="249"/>
    </row>
    <row r="34" spans="1:53" s="133" customFormat="1" ht="17.25" customHeight="1" x14ac:dyDescent="0.2">
      <c r="A34" s="179"/>
      <c r="B34" s="751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3"/>
      <c r="U34" s="178"/>
      <c r="V34" s="197"/>
      <c r="W34" s="213"/>
      <c r="X34" s="108"/>
      <c r="Y34" s="90"/>
      <c r="Z34" s="90"/>
      <c r="AA34" s="90"/>
      <c r="AB34" s="90"/>
      <c r="AC34" s="90"/>
      <c r="AD34" s="90"/>
      <c r="AE34" s="90"/>
      <c r="AF34" s="90"/>
      <c r="AG34" s="90"/>
      <c r="AH34" s="109"/>
      <c r="AI34" s="90"/>
      <c r="AJ34" s="245"/>
      <c r="AK34" s="125"/>
      <c r="AL34" s="125"/>
      <c r="AM34" s="125"/>
      <c r="AN34" s="125"/>
      <c r="AO34" s="125"/>
      <c r="AP34" s="125"/>
      <c r="AQ34" s="125"/>
    </row>
    <row r="35" spans="1:53" s="133" customFormat="1" ht="7.5" customHeight="1" x14ac:dyDescent="0.2">
      <c r="A35" s="179"/>
      <c r="B35" s="46"/>
      <c r="C35" s="46"/>
      <c r="D35" s="45"/>
      <c r="E35" s="45"/>
      <c r="F35" s="45"/>
      <c r="G35" s="45"/>
      <c r="H35" s="45"/>
      <c r="I35" s="45"/>
      <c r="J35" s="40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78"/>
      <c r="V35" s="197"/>
      <c r="W35" s="213"/>
      <c r="X35" s="109"/>
      <c r="Y35" s="110"/>
      <c r="Z35" s="109"/>
      <c r="AA35" s="109"/>
      <c r="AB35" s="109"/>
      <c r="AC35" s="109"/>
      <c r="AD35" s="109"/>
      <c r="AE35" s="109"/>
      <c r="AF35" s="109"/>
      <c r="AG35" s="109"/>
      <c r="AH35" s="109"/>
      <c r="AI35" s="90"/>
      <c r="AJ35" s="245"/>
      <c r="AK35" s="125"/>
      <c r="AL35" s="125"/>
      <c r="AM35" s="125"/>
      <c r="AN35" s="125"/>
      <c r="AO35" s="125"/>
      <c r="AP35" s="125"/>
      <c r="AQ35" s="125"/>
    </row>
    <row r="36" spans="1:53" s="133" customFormat="1" ht="15" customHeight="1" x14ac:dyDescent="0.2">
      <c r="A36" s="720"/>
      <c r="B36" s="754"/>
      <c r="C36" s="754"/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4"/>
      <c r="O36" s="754"/>
      <c r="P36" s="754"/>
      <c r="Q36" s="754"/>
      <c r="R36" s="754"/>
      <c r="S36" s="754"/>
      <c r="T36" s="754"/>
      <c r="U36" s="755"/>
      <c r="V36" s="197"/>
      <c r="W36" s="213"/>
      <c r="X36" s="109"/>
      <c r="Y36" s="110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249"/>
      <c r="AL36" s="133">
        <v>10</v>
      </c>
      <c r="AM36" s="133">
        <v>11</v>
      </c>
      <c r="AN36" s="133">
        <v>12</v>
      </c>
      <c r="AO36" s="133">
        <v>13</v>
      </c>
      <c r="AP36" s="133">
        <v>14</v>
      </c>
      <c r="AR36" s="133">
        <v>3</v>
      </c>
      <c r="AS36" s="54">
        <v>4</v>
      </c>
      <c r="AT36" s="54">
        <v>5</v>
      </c>
      <c r="AU36" s="54">
        <v>6</v>
      </c>
      <c r="AV36" s="53">
        <v>7</v>
      </c>
      <c r="AW36" s="133">
        <v>3</v>
      </c>
      <c r="AX36" s="54">
        <v>4</v>
      </c>
      <c r="AY36" s="54">
        <v>5</v>
      </c>
      <c r="AZ36" s="54">
        <v>6</v>
      </c>
      <c r="BA36" s="53">
        <v>7</v>
      </c>
    </row>
    <row r="37" spans="1:53" s="133" customFormat="1" ht="11.25" customHeight="1" x14ac:dyDescent="0.2">
      <c r="A37" s="756"/>
      <c r="B37" s="757"/>
      <c r="C37" s="757"/>
      <c r="D37" s="757"/>
      <c r="E37" s="757"/>
      <c r="F37" s="757"/>
      <c r="G37" s="757"/>
      <c r="H37" s="757"/>
      <c r="I37" s="758"/>
      <c r="J37" s="757"/>
      <c r="K37" s="757"/>
      <c r="L37" s="757"/>
      <c r="M37" s="757"/>
      <c r="N37" s="757"/>
      <c r="O37" s="757"/>
      <c r="P37" s="757"/>
      <c r="Q37" s="757"/>
      <c r="R37" s="757"/>
      <c r="S37" s="758"/>
      <c r="T37" s="757"/>
      <c r="U37" s="759"/>
      <c r="V37" s="197"/>
      <c r="W37" s="213"/>
      <c r="X37" s="109"/>
      <c r="Y37" s="110"/>
      <c r="Z37" s="109"/>
      <c r="AA37" s="109"/>
      <c r="AB37" s="109"/>
      <c r="AC37" s="109"/>
      <c r="AD37" s="109"/>
      <c r="AE37" s="109"/>
      <c r="AF37" s="109"/>
      <c r="AG37" s="109"/>
      <c r="AH37" s="109"/>
      <c r="AI37" s="90"/>
      <c r="AJ37" s="248"/>
      <c r="AK37" s="147"/>
      <c r="AL37" s="508" t="s">
        <v>89</v>
      </c>
      <c r="AM37" s="509"/>
      <c r="AN37" s="509"/>
      <c r="AO37" s="509"/>
      <c r="AP37" s="509"/>
      <c r="AQ37" s="508" t="s">
        <v>98</v>
      </c>
      <c r="AR37" s="84" t="s">
        <v>117</v>
      </c>
      <c r="AS37" s="54"/>
      <c r="AT37" s="54"/>
      <c r="AU37" s="54"/>
      <c r="AV37" s="53"/>
      <c r="AW37" s="84" t="s">
        <v>167</v>
      </c>
      <c r="AX37" s="54"/>
      <c r="AY37" s="54"/>
      <c r="AZ37" s="54"/>
      <c r="BA37" s="53"/>
    </row>
    <row r="38" spans="1:53" s="133" customFormat="1" ht="11.25" customHeight="1" x14ac:dyDescent="0.2">
      <c r="A38" s="173"/>
      <c r="B38" s="174"/>
      <c r="C38" s="174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6"/>
      <c r="V38" s="197"/>
      <c r="W38" s="212" t="s">
        <v>107</v>
      </c>
      <c r="X38" s="225"/>
      <c r="Y38" s="225"/>
      <c r="Z38" s="225"/>
      <c r="AA38" s="225"/>
      <c r="AB38" s="225"/>
      <c r="AC38" s="109"/>
      <c r="AD38" s="109"/>
      <c r="AE38" s="109"/>
      <c r="AF38" s="109"/>
      <c r="AG38" s="109"/>
      <c r="AH38" s="109"/>
      <c r="AI38" s="90"/>
      <c r="AJ38" s="248"/>
      <c r="AK38" s="147"/>
      <c r="AL38" s="508"/>
      <c r="AM38" s="508"/>
      <c r="AN38" s="508"/>
      <c r="AO38" s="508"/>
      <c r="AP38" s="508"/>
      <c r="AQ38" s="509"/>
      <c r="AR38" s="508"/>
      <c r="AS38" s="508"/>
      <c r="AT38" s="508"/>
      <c r="AU38" s="508"/>
      <c r="AV38" s="508"/>
      <c r="AW38" s="508"/>
      <c r="AX38" s="508"/>
      <c r="AY38" s="508"/>
      <c r="AZ38" s="508"/>
      <c r="BA38" s="508"/>
    </row>
    <row r="39" spans="1:53" s="133" customFormat="1" ht="7.5" customHeight="1" x14ac:dyDescent="0.25">
      <c r="A39" s="177"/>
      <c r="B39" s="35"/>
      <c r="C39" s="35"/>
      <c r="D39" s="35"/>
      <c r="E39" s="35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78"/>
      <c r="V39" s="197"/>
      <c r="W39" s="405"/>
      <c r="X39" s="422" t="s">
        <v>45</v>
      </c>
      <c r="Y39" s="226" t="s">
        <v>10</v>
      </c>
      <c r="Z39" s="226" t="s">
        <v>108</v>
      </c>
      <c r="AA39" s="742" t="s">
        <v>71</v>
      </c>
      <c r="AB39" s="742" t="s">
        <v>72</v>
      </c>
      <c r="AC39" s="109"/>
      <c r="AD39" s="109"/>
      <c r="AE39" s="109"/>
      <c r="AF39" s="109"/>
      <c r="AG39" s="109"/>
      <c r="AH39" s="109"/>
      <c r="AI39" s="109"/>
      <c r="AJ39" s="248"/>
      <c r="AK39" s="147"/>
      <c r="AL39" s="508">
        <f>D8</f>
        <v>2012</v>
      </c>
      <c r="AM39" s="508">
        <f>E8</f>
        <v>2013</v>
      </c>
      <c r="AN39" s="508">
        <f>F8</f>
        <v>2014</v>
      </c>
      <c r="AO39" s="508">
        <f>G8</f>
        <v>2015</v>
      </c>
      <c r="AP39" s="508">
        <f>H8</f>
        <v>2016</v>
      </c>
      <c r="AQ39" s="509"/>
      <c r="AR39" s="508">
        <f>K8</f>
        <v>2012</v>
      </c>
      <c r="AS39" s="508">
        <f>L8</f>
        <v>2013</v>
      </c>
      <c r="AT39" s="508">
        <f>M8</f>
        <v>2014</v>
      </c>
      <c r="AU39" s="508">
        <f>N8</f>
        <v>2015</v>
      </c>
      <c r="AV39" s="508">
        <f>O8</f>
        <v>2016</v>
      </c>
      <c r="AW39" s="508">
        <f>AR39</f>
        <v>2012</v>
      </c>
      <c r="AX39" s="508">
        <f t="shared" ref="AX39:BA39" si="6">AS39</f>
        <v>2013</v>
      </c>
      <c r="AY39" s="508">
        <f t="shared" si="6"/>
        <v>2014</v>
      </c>
      <c r="AZ39" s="508">
        <f t="shared" si="6"/>
        <v>2015</v>
      </c>
      <c r="BA39" s="508">
        <f t="shared" si="6"/>
        <v>2016</v>
      </c>
    </row>
    <row r="40" spans="1:53" s="133" customFormat="1" ht="14.25" customHeight="1" x14ac:dyDescent="0.2">
      <c r="A40" s="179"/>
      <c r="B40" s="35"/>
      <c r="C40" s="35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78"/>
      <c r="V40" s="197"/>
      <c r="W40" s="405"/>
      <c r="X40" s="423" t="e">
        <f ca="1">OFFSET(B8,$X$4,0)</f>
        <v>#N/A</v>
      </c>
      <c r="Y40" s="227" t="e">
        <f ca="1">OFFSET(R7,(VLOOKUP(X40,$Y$41:$Z$62,2,FALSE)),0)</f>
        <v>#N/A</v>
      </c>
      <c r="Z40" s="227" t="e">
        <f ca="1">(OFFSET(O7,(VLOOKUP(X40,$Y$41:$Z$62,2,FALSE)),0))</f>
        <v>#N/A</v>
      </c>
      <c r="AA40" s="743"/>
      <c r="AB40" s="743"/>
      <c r="AC40" s="109"/>
      <c r="AD40" s="109"/>
      <c r="AE40" s="109"/>
      <c r="AF40" s="109"/>
      <c r="AG40" s="109"/>
      <c r="AH40" s="109"/>
      <c r="AI40" s="375" t="b">
        <v>1</v>
      </c>
      <c r="AJ40" s="248" t="s">
        <v>1</v>
      </c>
      <c r="AK40" s="147" t="str">
        <f t="shared" ref="AK40:AK63" si="7">IF(AI40=TRUE,B9,"")</f>
        <v>Bracknell Forest</v>
      </c>
      <c r="AL40" s="209">
        <f t="shared" ref="AL40:AP62" si="8">VLOOKUP($AK40,$B$9:$O$32,AL$36,FALSE)</f>
        <v>36.090225563909776</v>
      </c>
      <c r="AM40" s="209">
        <f t="shared" si="8"/>
        <v>64.285714285714278</v>
      </c>
      <c r="AN40" s="209">
        <f t="shared" si="8"/>
        <v>51.660516605166052</v>
      </c>
      <c r="AO40" s="209">
        <f t="shared" si="8"/>
        <v>58.633093525179859</v>
      </c>
      <c r="AP40" s="209">
        <f t="shared" si="8"/>
        <v>56.028368794326241</v>
      </c>
      <c r="AQ40" s="210">
        <f>VLOOKUP(AK40,$B$9:$T$32,17,FALSE)</f>
        <v>11</v>
      </c>
      <c r="AR40" s="488">
        <f>VLOOKUP($AK40,$B$110:$H$133,AR$36,FALSE)</f>
        <v>0.30769230769230771</v>
      </c>
      <c r="AS40" s="488">
        <f t="shared" ref="AS40:AV55" si="9">VLOOKUP($AK40,$B$110:$H$133,AS$36,FALSE)</f>
        <v>0.45967741935483869</v>
      </c>
      <c r="AT40" s="488">
        <f t="shared" si="9"/>
        <v>0.41176470588235292</v>
      </c>
      <c r="AU40" s="488">
        <f t="shared" si="9"/>
        <v>0.38717339667458434</v>
      </c>
      <c r="AV40" s="488">
        <f t="shared" si="9"/>
        <v>0.40101522842639592</v>
      </c>
      <c r="AW40" s="488">
        <f>VLOOKUP($AK40,$B$145:$H$168,AW$36,FALSE)</f>
        <v>0.71875</v>
      </c>
      <c r="AX40" s="488">
        <f t="shared" ref="AX40:BA40" si="10">VLOOKUP($AK40,$B$145:$H$168,AX$36,FALSE)</f>
        <v>0.50877192982456143</v>
      </c>
      <c r="AY40" s="488">
        <f t="shared" si="10"/>
        <v>0.51428571428571423</v>
      </c>
      <c r="AZ40" s="488">
        <f t="shared" si="10"/>
        <v>0.56441717791411039</v>
      </c>
      <c r="BA40" s="488">
        <f t="shared" si="10"/>
        <v>0.66455696202531644</v>
      </c>
    </row>
    <row r="41" spans="1:53" s="133" customFormat="1" ht="14.25" customHeight="1" x14ac:dyDescent="0.2">
      <c r="A41" s="179"/>
      <c r="B41" s="35"/>
      <c r="C41" s="35"/>
      <c r="D41" s="35"/>
      <c r="E41" s="35"/>
      <c r="F41" s="3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78"/>
      <c r="V41" s="197"/>
      <c r="W41" s="405"/>
      <c r="X41" s="423">
        <v>1</v>
      </c>
      <c r="Y41" s="228" t="str">
        <f t="shared" ref="Y41:Y64" si="11">B9</f>
        <v>Bracknell Forest</v>
      </c>
      <c r="Z41" s="85">
        <v>2</v>
      </c>
      <c r="AA41" s="229">
        <f>IF(H9&gt;0,IDACI!D8,0)</f>
        <v>23799</v>
      </c>
      <c r="AB41" s="229">
        <f>IF(H9&gt;0,IDACI!E8,0)</f>
        <v>2617.89</v>
      </c>
      <c r="AC41" s="109"/>
      <c r="AD41" s="109"/>
      <c r="AE41" s="109"/>
      <c r="AF41" s="109"/>
      <c r="AG41" s="109"/>
      <c r="AH41" s="109"/>
      <c r="AI41" s="375" t="b">
        <v>1</v>
      </c>
      <c r="AJ41" s="248" t="s">
        <v>47</v>
      </c>
      <c r="AK41" s="147" t="str">
        <f t="shared" si="7"/>
        <v>Brighton &amp; Hove</v>
      </c>
      <c r="AL41" s="209">
        <f t="shared" si="8"/>
        <v>79.559118236472941</v>
      </c>
      <c r="AM41" s="209">
        <f t="shared" si="8"/>
        <v>76.69322709163346</v>
      </c>
      <c r="AN41" s="209">
        <f t="shared" si="8"/>
        <v>84.554455445544562</v>
      </c>
      <c r="AO41" s="209">
        <f t="shared" si="8"/>
        <v>92.54901960784315</v>
      </c>
      <c r="AP41" s="209">
        <f t="shared" si="8"/>
        <v>106.25000000000001</v>
      </c>
      <c r="AQ41" s="210">
        <f t="shared" ref="AQ41:AQ63" si="12">VLOOKUP(AK41,$B$9:$T$31,17,FALSE)</f>
        <v>18.3</v>
      </c>
      <c r="AR41" s="488">
        <f t="shared" ref="AR41:AV63" si="13">VLOOKUP($AK41,$B$110:$H$133,AR$36,FALSE)</f>
        <v>0.29604772557792691</v>
      </c>
      <c r="AS41" s="488">
        <f t="shared" si="9"/>
        <v>0.24584929757343552</v>
      </c>
      <c r="AT41" s="488">
        <f t="shared" si="9"/>
        <v>0.50353773584905659</v>
      </c>
      <c r="AU41" s="488">
        <f t="shared" si="9"/>
        <v>0.45472061657032753</v>
      </c>
      <c r="AV41" s="488">
        <f t="shared" si="9"/>
        <v>0.4759405074365704</v>
      </c>
      <c r="AW41" s="488">
        <f t="shared" ref="AW41:BA63" si="14">VLOOKUP($AK41,$B$145:$H$168,AW$36,FALSE)</f>
        <v>0.79345088161209065</v>
      </c>
      <c r="AX41" s="488">
        <f t="shared" si="14"/>
        <v>0.60519480519480517</v>
      </c>
      <c r="AY41" s="488">
        <f t="shared" si="14"/>
        <v>0.76580796252927397</v>
      </c>
      <c r="AZ41" s="488">
        <f t="shared" si="14"/>
        <v>0.59957627118644063</v>
      </c>
      <c r="BA41" s="488">
        <f t="shared" si="14"/>
        <v>0.63602941176470584</v>
      </c>
    </row>
    <row r="42" spans="1:53" ht="14.25" customHeight="1" x14ac:dyDescent="0.2">
      <c r="A42" s="179"/>
      <c r="B42" s="35"/>
      <c r="C42" s="35"/>
      <c r="D42" s="35"/>
      <c r="E42" s="35"/>
      <c r="F42" s="3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78"/>
      <c r="V42" s="197"/>
      <c r="W42" s="405"/>
      <c r="X42" s="423">
        <v>2</v>
      </c>
      <c r="Y42" s="228" t="str">
        <f t="shared" si="11"/>
        <v>Brighton &amp; Hove</v>
      </c>
      <c r="Z42" s="85">
        <v>3</v>
      </c>
      <c r="AA42" s="229">
        <f>IF(H10&gt;0,IDACI!D9,0)</f>
        <v>44814</v>
      </c>
      <c r="AB42" s="229">
        <f>IF(H10&gt;0,IDACI!E9,0)</f>
        <v>8200.9619999999995</v>
      </c>
      <c r="AC42" s="109"/>
      <c r="AD42" s="109"/>
      <c r="AE42" s="109"/>
      <c r="AF42" s="109"/>
      <c r="AG42" s="109"/>
      <c r="AH42" s="109"/>
      <c r="AI42" s="375" t="b">
        <v>1</v>
      </c>
      <c r="AJ42" s="248" t="s">
        <v>11</v>
      </c>
      <c r="AK42" s="147" t="str">
        <f t="shared" si="7"/>
        <v>Buckinghamshire</v>
      </c>
      <c r="AL42" s="209">
        <f t="shared" si="8"/>
        <v>28.831168831168831</v>
      </c>
      <c r="AM42" s="209">
        <f t="shared" si="8"/>
        <v>20.722269991401546</v>
      </c>
      <c r="AN42" s="209">
        <f t="shared" si="8"/>
        <v>27.891156462585034</v>
      </c>
      <c r="AO42" s="209">
        <f t="shared" si="8"/>
        <v>42.97729184188394</v>
      </c>
      <c r="AP42" s="209">
        <f t="shared" si="8"/>
        <v>62.106135986733001</v>
      </c>
      <c r="AQ42" s="210">
        <f t="shared" si="12"/>
        <v>9.8000000000000007</v>
      </c>
      <c r="AR42" s="488">
        <f t="shared" si="13"/>
        <v>0.41111111111111109</v>
      </c>
      <c r="AS42" s="488">
        <f t="shared" si="9"/>
        <v>0.39250814332247558</v>
      </c>
      <c r="AT42" s="488">
        <f t="shared" si="9"/>
        <v>0.36978579481397972</v>
      </c>
      <c r="AU42" s="488">
        <f t="shared" si="9"/>
        <v>0.29067121729237771</v>
      </c>
      <c r="AV42" s="488">
        <f t="shared" si="9"/>
        <v>0.3892931392931393</v>
      </c>
      <c r="AW42" s="488">
        <f t="shared" si="14"/>
        <v>0.53453453453453459</v>
      </c>
      <c r="AX42" s="488">
        <f t="shared" si="14"/>
        <v>0.51867219917012453</v>
      </c>
      <c r="AY42" s="488">
        <f t="shared" si="14"/>
        <v>0.38414634146341464</v>
      </c>
      <c r="AZ42" s="488">
        <f t="shared" si="14"/>
        <v>0.43248532289628178</v>
      </c>
      <c r="BA42" s="488">
        <f t="shared" si="14"/>
        <v>0.68891855807743663</v>
      </c>
    </row>
    <row r="43" spans="1:53" ht="14.25" customHeight="1" x14ac:dyDescent="0.2">
      <c r="A43" s="179"/>
      <c r="B43" s="35"/>
      <c r="C43" s="35"/>
      <c r="D43" s="35"/>
      <c r="E43" s="35"/>
      <c r="F43" s="35"/>
      <c r="G43" s="35"/>
      <c r="H43" s="35"/>
      <c r="I43" s="35"/>
      <c r="J43" s="40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178"/>
      <c r="V43" s="197"/>
      <c r="W43" s="405"/>
      <c r="X43" s="423">
        <v>3</v>
      </c>
      <c r="Y43" s="228" t="str">
        <f t="shared" si="11"/>
        <v>Buckinghamshire</v>
      </c>
      <c r="Z43" s="85">
        <v>4</v>
      </c>
      <c r="AA43" s="229">
        <f>IF(H11&gt;0,IDACI!D10,0)</f>
        <v>103548</v>
      </c>
      <c r="AB43" s="229">
        <f>IF(H11&gt;0,IDACI!E10,0)</f>
        <v>10147.704</v>
      </c>
      <c r="AC43" s="109"/>
      <c r="AD43" s="109"/>
      <c r="AE43" s="109"/>
      <c r="AF43" s="109"/>
      <c r="AG43" s="109"/>
      <c r="AH43" s="109"/>
      <c r="AI43" s="375" t="b">
        <v>1</v>
      </c>
      <c r="AJ43" s="248" t="s">
        <v>5</v>
      </c>
      <c r="AK43" s="147" t="str">
        <f t="shared" si="7"/>
        <v>East Sussex</v>
      </c>
      <c r="AL43" s="209">
        <f t="shared" si="8"/>
        <v>81.975071907957812</v>
      </c>
      <c r="AM43" s="209">
        <f t="shared" si="8"/>
        <v>61.398467432950191</v>
      </c>
      <c r="AN43" s="209">
        <f t="shared" si="8"/>
        <v>60.591603053435115</v>
      </c>
      <c r="AO43" s="209">
        <f t="shared" si="8"/>
        <v>59.297912713472485</v>
      </c>
      <c r="AP43" s="209">
        <f t="shared" si="8"/>
        <v>45.609065155807372</v>
      </c>
      <c r="AQ43" s="210">
        <f t="shared" si="12"/>
        <v>17.399999999999999</v>
      </c>
      <c r="AR43" s="488">
        <f t="shared" si="13"/>
        <v>0.38323621694307486</v>
      </c>
      <c r="AS43" s="488">
        <f t="shared" si="9"/>
        <v>0.40365239294710326</v>
      </c>
      <c r="AT43" s="488">
        <f t="shared" si="9"/>
        <v>0.46554252199413487</v>
      </c>
      <c r="AU43" s="488">
        <f t="shared" si="9"/>
        <v>0.62814070351758799</v>
      </c>
      <c r="AV43" s="488">
        <f t="shared" si="9"/>
        <v>0.55645161290322576</v>
      </c>
      <c r="AW43" s="488">
        <f t="shared" si="14"/>
        <v>0.49941520467836259</v>
      </c>
      <c r="AX43" s="488">
        <f t="shared" si="14"/>
        <v>0.48985959438377535</v>
      </c>
      <c r="AY43" s="488">
        <f t="shared" si="14"/>
        <v>0.55748031496062989</v>
      </c>
      <c r="AZ43" s="488">
        <f t="shared" si="14"/>
        <v>0.68</v>
      </c>
      <c r="BA43" s="488">
        <f t="shared" si="14"/>
        <v>0.6045548654244306</v>
      </c>
    </row>
    <row r="44" spans="1:53" s="127" customFormat="1" ht="14.25" customHeight="1" x14ac:dyDescent="0.2">
      <c r="A44" s="180"/>
      <c r="B44" s="310"/>
      <c r="C44" s="310"/>
      <c r="D44" s="311"/>
      <c r="E44" s="311"/>
      <c r="F44" s="311"/>
      <c r="G44" s="311"/>
      <c r="H44" s="311"/>
      <c r="I44" s="311"/>
      <c r="J44" s="4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181"/>
      <c r="V44" s="198"/>
      <c r="W44" s="406"/>
      <c r="X44" s="423">
        <v>4</v>
      </c>
      <c r="Y44" s="228" t="str">
        <f t="shared" si="11"/>
        <v>East Sussex</v>
      </c>
      <c r="Z44" s="85">
        <v>5</v>
      </c>
      <c r="AA44" s="229">
        <f>IF(H12&gt;0,IDACI!D11,0)</f>
        <v>91918</v>
      </c>
      <c r="AB44" s="229">
        <f>IF(H12&gt;0,IDACI!E11,0)</f>
        <v>15993.731999999998</v>
      </c>
      <c r="AC44" s="109"/>
      <c r="AD44" s="109"/>
      <c r="AE44" s="109"/>
      <c r="AF44" s="109"/>
      <c r="AG44" s="109"/>
      <c r="AH44" s="109"/>
      <c r="AI44" s="375" t="b">
        <v>1</v>
      </c>
      <c r="AJ44" s="248" t="s">
        <v>7</v>
      </c>
      <c r="AK44" s="147" t="str">
        <f t="shared" si="7"/>
        <v>Hampshire</v>
      </c>
      <c r="AL44" s="209">
        <f t="shared" si="8"/>
        <v>38.294075660242683</v>
      </c>
      <c r="AM44" s="209">
        <f t="shared" si="8"/>
        <v>45.7814168743325</v>
      </c>
      <c r="AN44" s="209">
        <f t="shared" si="8"/>
        <v>54.168144732174532</v>
      </c>
      <c r="AO44" s="209">
        <f t="shared" si="8"/>
        <v>75.097690941385437</v>
      </c>
      <c r="AP44" s="209">
        <f t="shared" si="8"/>
        <v>67.399787158566866</v>
      </c>
      <c r="AQ44" s="210">
        <f t="shared" si="12"/>
        <v>11.799999999999999</v>
      </c>
      <c r="AR44" s="488">
        <f t="shared" si="13"/>
        <v>0.54856850715746419</v>
      </c>
      <c r="AS44" s="488">
        <f t="shared" si="9"/>
        <v>0.55550755939524843</v>
      </c>
      <c r="AT44" s="488">
        <f t="shared" si="9"/>
        <v>0.55426497277676956</v>
      </c>
      <c r="AU44" s="488">
        <f t="shared" si="9"/>
        <v>0.45727882327492969</v>
      </c>
      <c r="AV44" s="488">
        <f t="shared" si="9"/>
        <v>0.45432807269249165</v>
      </c>
      <c r="AW44" s="488">
        <f t="shared" si="14"/>
        <v>0.73438956197576888</v>
      </c>
      <c r="AX44" s="488">
        <f t="shared" si="14"/>
        <v>0.76049766718506995</v>
      </c>
      <c r="AY44" s="488">
        <f t="shared" si="14"/>
        <v>0.6902423051735429</v>
      </c>
      <c r="AZ44" s="488">
        <f t="shared" si="14"/>
        <v>0.6887417218543046</v>
      </c>
      <c r="BA44" s="488">
        <f t="shared" si="14"/>
        <v>0.70842105263157895</v>
      </c>
    </row>
    <row r="45" spans="1:53" ht="14.25" customHeight="1" x14ac:dyDescent="0.2">
      <c r="A45" s="179"/>
      <c r="B45" s="311"/>
      <c r="C45" s="311"/>
      <c r="D45" s="311"/>
      <c r="E45" s="311"/>
      <c r="F45" s="311"/>
      <c r="G45" s="311"/>
      <c r="H45" s="311"/>
      <c r="I45" s="311"/>
      <c r="J45" s="40"/>
      <c r="K45" s="42"/>
      <c r="L45" s="42"/>
      <c r="M45" s="42"/>
      <c r="N45" s="42"/>
      <c r="O45" s="35"/>
      <c r="P45" s="35"/>
      <c r="Q45" s="35"/>
      <c r="R45" s="35"/>
      <c r="S45" s="35"/>
      <c r="T45" s="35"/>
      <c r="U45" s="178"/>
      <c r="V45" s="197"/>
      <c r="W45" s="405"/>
      <c r="X45" s="423">
        <v>5</v>
      </c>
      <c r="Y45" s="228" t="str">
        <f t="shared" si="11"/>
        <v>Hampshire</v>
      </c>
      <c r="Z45" s="85">
        <v>6</v>
      </c>
      <c r="AA45" s="229">
        <f>IF(H13&gt;0,IDACI!D12,0)</f>
        <v>247800</v>
      </c>
      <c r="AB45" s="229">
        <f>IF(H13&gt;0,IDACI!E12,0)</f>
        <v>29240.399999999998</v>
      </c>
      <c r="AC45" s="109"/>
      <c r="AD45" s="109"/>
      <c r="AE45" s="109"/>
      <c r="AF45" s="109"/>
      <c r="AG45" s="109"/>
      <c r="AH45" s="109"/>
      <c r="AI45" s="375" t="b">
        <v>1</v>
      </c>
      <c r="AJ45" s="248" t="s">
        <v>2</v>
      </c>
      <c r="AK45" s="147" t="str">
        <f t="shared" si="7"/>
        <v>Isle of Wight</v>
      </c>
      <c r="AL45" s="209">
        <f t="shared" si="8"/>
        <v>24.521072796934867</v>
      </c>
      <c r="AM45" s="209">
        <f t="shared" si="8"/>
        <v>53.46153846153846</v>
      </c>
      <c r="AN45" s="209">
        <f t="shared" si="8"/>
        <v>98.449612403100772</v>
      </c>
      <c r="AO45" s="209">
        <f t="shared" si="8"/>
        <v>129.01960784313727</v>
      </c>
      <c r="AP45" s="209">
        <f t="shared" si="8"/>
        <v>148.22134387351778</v>
      </c>
      <c r="AQ45" s="210">
        <f t="shared" si="12"/>
        <v>20.399999999999999</v>
      </c>
      <c r="AR45" s="488">
        <f t="shared" si="13"/>
        <v>0.26778242677824265</v>
      </c>
      <c r="AS45" s="488">
        <f t="shared" si="9"/>
        <v>0.34491315136476425</v>
      </c>
      <c r="AT45" s="488">
        <f t="shared" si="9"/>
        <v>0.50297029702970297</v>
      </c>
      <c r="AU45" s="488">
        <f t="shared" si="9"/>
        <v>0.4506849315068493</v>
      </c>
      <c r="AV45" s="488">
        <f t="shared" si="9"/>
        <v>0.55473372781065089</v>
      </c>
      <c r="AW45" s="488">
        <f t="shared" si="14"/>
        <v>0.71875</v>
      </c>
      <c r="AX45" s="488">
        <f t="shared" si="14"/>
        <v>0.25179856115107913</v>
      </c>
      <c r="AY45" s="488">
        <f t="shared" si="14"/>
        <v>0.24803149606299213</v>
      </c>
      <c r="AZ45" s="488">
        <f t="shared" si="14"/>
        <v>0.64437689969604861</v>
      </c>
      <c r="BA45" s="488">
        <f t="shared" si="14"/>
        <v>0.57066666666666666</v>
      </c>
    </row>
    <row r="46" spans="1:53" ht="14.25" customHeight="1" x14ac:dyDescent="0.2">
      <c r="A46" s="179"/>
      <c r="B46" s="311"/>
      <c r="C46" s="311"/>
      <c r="D46" s="311"/>
      <c r="E46" s="311"/>
      <c r="F46" s="311"/>
      <c r="G46" s="311"/>
      <c r="H46" s="311"/>
      <c r="I46" s="311"/>
      <c r="J46" s="40"/>
      <c r="K46" s="42"/>
      <c r="L46" s="42"/>
      <c r="M46" s="42"/>
      <c r="N46" s="42"/>
      <c r="O46" s="35"/>
      <c r="P46" s="35"/>
      <c r="Q46" s="35"/>
      <c r="R46" s="35"/>
      <c r="S46" s="35"/>
      <c r="T46" s="35"/>
      <c r="U46" s="178"/>
      <c r="V46" s="197"/>
      <c r="W46" s="405"/>
      <c r="X46" s="423">
        <v>6</v>
      </c>
      <c r="Y46" s="228" t="str">
        <f t="shared" si="11"/>
        <v>Isle of Wight</v>
      </c>
      <c r="Z46" s="85">
        <v>7</v>
      </c>
      <c r="AA46" s="229">
        <f>IF(H14&gt;0,IDACI!D13,0)</f>
        <v>22502</v>
      </c>
      <c r="AB46" s="229">
        <f>IF(H14&gt;0,IDACI!E13,0)</f>
        <v>4590.4079999999994</v>
      </c>
      <c r="AC46" s="230"/>
      <c r="AD46" s="109"/>
      <c r="AE46" s="109"/>
      <c r="AF46" s="109"/>
      <c r="AG46" s="109"/>
      <c r="AH46" s="109"/>
      <c r="AI46" s="375" t="b">
        <v>1</v>
      </c>
      <c r="AJ46" s="248" t="s">
        <v>12</v>
      </c>
      <c r="AK46" s="147" t="str">
        <f t="shared" si="7"/>
        <v>Kent</v>
      </c>
      <c r="AL46" s="209">
        <f t="shared" si="8"/>
        <v>45.367214130771615</v>
      </c>
      <c r="AM46" s="209">
        <f t="shared" si="8"/>
        <v>42.266131522074708</v>
      </c>
      <c r="AN46" s="209">
        <f t="shared" si="8"/>
        <v>48.157248157248155</v>
      </c>
      <c r="AO46" s="209">
        <f t="shared" si="8"/>
        <v>54.766981419433442</v>
      </c>
      <c r="AP46" s="209">
        <f t="shared" si="8"/>
        <v>46.882566585956418</v>
      </c>
      <c r="AQ46" s="210">
        <f t="shared" si="12"/>
        <v>17.8</v>
      </c>
      <c r="AR46" s="488">
        <f t="shared" si="13"/>
        <v>0.24738087191618791</v>
      </c>
      <c r="AS46" s="488">
        <f t="shared" si="9"/>
        <v>0.35084572014351617</v>
      </c>
      <c r="AT46" s="488">
        <f t="shared" si="9"/>
        <v>0.38975888640318168</v>
      </c>
      <c r="AU46" s="488">
        <f t="shared" si="9"/>
        <v>0.4117242958552782</v>
      </c>
      <c r="AV46" s="488">
        <f t="shared" si="9"/>
        <v>0.3254201680672269</v>
      </c>
      <c r="AW46" s="488">
        <f t="shared" si="14"/>
        <v>0.45491803278688525</v>
      </c>
      <c r="AX46" s="488">
        <f t="shared" si="14"/>
        <v>0.61504747991234476</v>
      </c>
      <c r="AY46" s="488">
        <f t="shared" si="14"/>
        <v>0.61415816326530615</v>
      </c>
      <c r="AZ46" s="488">
        <f t="shared" si="14"/>
        <v>0.78420467185761955</v>
      </c>
      <c r="BA46" s="488">
        <f t="shared" si="14"/>
        <v>0.82956746287927696</v>
      </c>
    </row>
    <row r="47" spans="1:53" ht="14.25" customHeight="1" x14ac:dyDescent="0.2">
      <c r="A47" s="179"/>
      <c r="B47" s="90"/>
      <c r="C47" s="90"/>
      <c r="D47" s="90"/>
      <c r="E47" s="90"/>
      <c r="F47" s="90"/>
      <c r="G47" s="90"/>
      <c r="H47" s="90"/>
      <c r="I47" s="90"/>
      <c r="J47" s="40"/>
      <c r="K47" s="42"/>
      <c r="L47" s="42"/>
      <c r="M47" s="42"/>
      <c r="N47" s="42"/>
      <c r="O47" s="35"/>
      <c r="P47" s="35"/>
      <c r="Q47" s="35"/>
      <c r="R47" s="35"/>
      <c r="S47" s="35"/>
      <c r="T47" s="35"/>
      <c r="U47" s="178"/>
      <c r="V47" s="197"/>
      <c r="W47" s="405"/>
      <c r="X47" s="423">
        <v>7</v>
      </c>
      <c r="Y47" s="228" t="str">
        <f t="shared" si="11"/>
        <v>Kent</v>
      </c>
      <c r="Z47" s="85">
        <v>8</v>
      </c>
      <c r="AA47" s="229">
        <f>IF(H15&gt;0,IDACI!D14,0)</f>
        <v>286168</v>
      </c>
      <c r="AB47" s="229">
        <f>IF(H15&gt;0,IDACI!E14,0)</f>
        <v>50937.904000000002</v>
      </c>
      <c r="AC47" s="90"/>
      <c r="AD47" s="109"/>
      <c r="AE47" s="109"/>
      <c r="AF47" s="109"/>
      <c r="AG47" s="109"/>
      <c r="AH47" s="109"/>
      <c r="AI47" s="375" t="b">
        <v>1</v>
      </c>
      <c r="AJ47" s="248" t="s">
        <v>3</v>
      </c>
      <c r="AK47" s="147" t="str">
        <f t="shared" si="7"/>
        <v>Medway</v>
      </c>
      <c r="AL47" s="209">
        <f t="shared" si="8"/>
        <v>64.098360655737707</v>
      </c>
      <c r="AM47" s="209">
        <f t="shared" si="8"/>
        <v>39.244663382594418</v>
      </c>
      <c r="AN47" s="209">
        <f t="shared" si="8"/>
        <v>69.967532467532465</v>
      </c>
      <c r="AO47" s="209">
        <f t="shared" si="8"/>
        <v>96.96</v>
      </c>
      <c r="AP47" s="209">
        <f t="shared" si="8"/>
        <v>96.044303797468359</v>
      </c>
      <c r="AQ47" s="210">
        <f t="shared" si="12"/>
        <v>22</v>
      </c>
      <c r="AR47" s="488">
        <f t="shared" si="13"/>
        <v>0.53052917232021712</v>
      </c>
      <c r="AS47" s="488">
        <f t="shared" si="9"/>
        <v>0.40715502555366268</v>
      </c>
      <c r="AT47" s="488">
        <f t="shared" si="9"/>
        <v>0.49597238204833144</v>
      </c>
      <c r="AU47" s="488">
        <f t="shared" si="9"/>
        <v>0.40026420079260239</v>
      </c>
      <c r="AV47" s="488">
        <f t="shared" si="9"/>
        <v>0.37216431637032493</v>
      </c>
      <c r="AW47" s="488">
        <f t="shared" si="14"/>
        <v>0.42199488491048592</v>
      </c>
      <c r="AX47" s="488">
        <f t="shared" si="14"/>
        <v>0.53138075313807531</v>
      </c>
      <c r="AY47" s="488">
        <f t="shared" si="14"/>
        <v>0.54756380510440839</v>
      </c>
      <c r="AZ47" s="488">
        <f t="shared" si="14"/>
        <v>0.5907590759075908</v>
      </c>
      <c r="BA47" s="488">
        <f t="shared" si="14"/>
        <v>0.88797364085667219</v>
      </c>
    </row>
    <row r="48" spans="1:53" ht="14.25" customHeight="1" x14ac:dyDescent="0.2">
      <c r="A48" s="179"/>
      <c r="B48" s="90"/>
      <c r="C48" s="90"/>
      <c r="D48" s="114"/>
      <c r="E48" s="115"/>
      <c r="F48" s="114"/>
      <c r="G48" s="115"/>
      <c r="H48" s="115"/>
      <c r="I48" s="115"/>
      <c r="J48" s="40"/>
      <c r="K48" s="42"/>
      <c r="L48" s="42"/>
      <c r="M48" s="42"/>
      <c r="N48" s="42"/>
      <c r="O48" s="35"/>
      <c r="P48" s="35"/>
      <c r="Q48" s="35"/>
      <c r="R48" s="35"/>
      <c r="S48" s="35"/>
      <c r="T48" s="35"/>
      <c r="U48" s="178"/>
      <c r="V48" s="197"/>
      <c r="W48" s="405"/>
      <c r="X48" s="423">
        <v>8</v>
      </c>
      <c r="Y48" s="228" t="str">
        <f t="shared" si="11"/>
        <v>Medway</v>
      </c>
      <c r="Z48" s="85">
        <v>9</v>
      </c>
      <c r="AA48" s="229">
        <f>IF(H16&gt;0,IDACI!D15,0)</f>
        <v>54280</v>
      </c>
      <c r="AB48" s="229">
        <f>IF(H16&gt;0,IDACI!E15,0)</f>
        <v>11941.6</v>
      </c>
      <c r="AC48" s="109"/>
      <c r="AD48" s="109"/>
      <c r="AE48" s="109"/>
      <c r="AF48" s="109"/>
      <c r="AG48" s="109"/>
      <c r="AH48" s="109"/>
      <c r="AI48" s="375" t="b">
        <v>1</v>
      </c>
      <c r="AJ48" s="248" t="s">
        <v>13</v>
      </c>
      <c r="AK48" s="147" t="str">
        <f t="shared" si="7"/>
        <v>Milton Keynes</v>
      </c>
      <c r="AL48" s="209">
        <f t="shared" si="8"/>
        <v>15.483870967741934</v>
      </c>
      <c r="AM48" s="209">
        <f t="shared" si="8"/>
        <v>11.67192429022082</v>
      </c>
      <c r="AN48" s="209">
        <f t="shared" si="8"/>
        <v>11.40625</v>
      </c>
      <c r="AO48" s="209">
        <f t="shared" si="8"/>
        <v>18.098159509202453</v>
      </c>
      <c r="AP48" s="209">
        <f t="shared" si="8"/>
        <v>18.154311649016641</v>
      </c>
      <c r="AQ48" s="210">
        <f t="shared" si="12"/>
        <v>19.7</v>
      </c>
      <c r="AR48" s="488">
        <f t="shared" si="13"/>
        <v>0.34163701067615659</v>
      </c>
      <c r="AS48" s="488">
        <f t="shared" si="9"/>
        <v>0.18974358974358974</v>
      </c>
      <c r="AT48" s="488">
        <f t="shared" si="9"/>
        <v>0.13721804511278196</v>
      </c>
      <c r="AU48" s="488">
        <f t="shared" si="9"/>
        <v>0.2118491921005386</v>
      </c>
      <c r="AV48" s="488">
        <f t="shared" si="9"/>
        <v>0.210896309314587</v>
      </c>
      <c r="AW48" s="488">
        <f t="shared" si="14"/>
        <v>0.94791666666666663</v>
      </c>
      <c r="AX48" s="488">
        <f t="shared" si="14"/>
        <v>0.94594594594594594</v>
      </c>
      <c r="AY48" s="488">
        <f t="shared" si="14"/>
        <v>0.87671232876712324</v>
      </c>
      <c r="AZ48" s="488">
        <f t="shared" si="14"/>
        <v>0.97457627118644063</v>
      </c>
      <c r="BA48" s="488">
        <f t="shared" si="14"/>
        <v>0.93333333333333335</v>
      </c>
    </row>
    <row r="49" spans="1:53" ht="14.25" customHeight="1" x14ac:dyDescent="0.2">
      <c r="A49" s="179"/>
      <c r="B49" s="90"/>
      <c r="C49" s="90"/>
      <c r="D49" s="105"/>
      <c r="E49" s="105"/>
      <c r="F49" s="105"/>
      <c r="G49" s="105"/>
      <c r="H49" s="105"/>
      <c r="I49" s="105"/>
      <c r="J49" s="40"/>
      <c r="K49" s="42"/>
      <c r="L49" s="42"/>
      <c r="M49" s="42"/>
      <c r="N49" s="42"/>
      <c r="O49" s="35"/>
      <c r="P49" s="35"/>
      <c r="Q49" s="35"/>
      <c r="R49" s="35"/>
      <c r="S49" s="35"/>
      <c r="T49" s="35"/>
      <c r="U49" s="178"/>
      <c r="V49" s="197"/>
      <c r="W49" s="405"/>
      <c r="X49" s="423">
        <v>9</v>
      </c>
      <c r="Y49" s="228" t="str">
        <f t="shared" si="11"/>
        <v>Milton Keynes</v>
      </c>
      <c r="Z49" s="85">
        <v>10</v>
      </c>
      <c r="AA49" s="229">
        <f>IF(H17&gt;0,IDACI!D16,0)</f>
        <v>56637</v>
      </c>
      <c r="AB49" s="229">
        <f>IF(H17&gt;0,IDACI!E16,0)</f>
        <v>11157.489</v>
      </c>
      <c r="AC49" s="109"/>
      <c r="AD49" s="109"/>
      <c r="AE49" s="109"/>
      <c r="AF49" s="109"/>
      <c r="AG49" s="109"/>
      <c r="AH49" s="109"/>
      <c r="AI49" s="375" t="b">
        <v>1</v>
      </c>
      <c r="AJ49" s="248" t="s">
        <v>14</v>
      </c>
      <c r="AK49" s="147" t="str">
        <f t="shared" si="7"/>
        <v>Oxfordshire</v>
      </c>
      <c r="AL49" s="209">
        <f t="shared" si="8"/>
        <v>35.94202898550725</v>
      </c>
      <c r="AM49" s="209">
        <f t="shared" si="8"/>
        <v>34.84195402298851</v>
      </c>
      <c r="AN49" s="209">
        <f t="shared" si="8"/>
        <v>43.977191732002851</v>
      </c>
      <c r="AO49" s="209">
        <f t="shared" si="8"/>
        <v>51.062322946175634</v>
      </c>
      <c r="AP49" s="209">
        <f t="shared" si="8"/>
        <v>54.866008462623412</v>
      </c>
      <c r="AQ49" s="210">
        <f t="shared" si="12"/>
        <v>11.799999999999999</v>
      </c>
      <c r="AR49" s="488">
        <f t="shared" si="13"/>
        <v>0.40722495894909688</v>
      </c>
      <c r="AS49" s="488">
        <f t="shared" si="9"/>
        <v>0.36938309215536941</v>
      </c>
      <c r="AT49" s="488">
        <f t="shared" si="9"/>
        <v>0.39001264222503162</v>
      </c>
      <c r="AU49" s="488">
        <f t="shared" si="9"/>
        <v>0.45719720989220036</v>
      </c>
      <c r="AV49" s="488">
        <f t="shared" si="9"/>
        <v>0.41738197424892703</v>
      </c>
      <c r="AW49" s="488">
        <f t="shared" si="14"/>
        <v>0.79435483870967738</v>
      </c>
      <c r="AX49" s="488">
        <f t="shared" si="14"/>
        <v>0.85567010309278346</v>
      </c>
      <c r="AY49" s="488">
        <f t="shared" si="14"/>
        <v>0.84927066450567257</v>
      </c>
      <c r="AZ49" s="488">
        <f t="shared" si="14"/>
        <v>0.74757281553398058</v>
      </c>
      <c r="BA49" s="488">
        <f t="shared" si="14"/>
        <v>0.81876606683804631</v>
      </c>
    </row>
    <row r="50" spans="1:53" ht="14.25" customHeight="1" x14ac:dyDescent="0.2">
      <c r="A50" s="179"/>
      <c r="B50" s="504"/>
      <c r="C50" s="504"/>
      <c r="D50" s="90"/>
      <c r="E50" s="90"/>
      <c r="F50" s="90"/>
      <c r="G50" s="90"/>
      <c r="H50" s="90"/>
      <c r="I50" s="90"/>
      <c r="J50" s="40"/>
      <c r="K50" s="42"/>
      <c r="L50" s="42"/>
      <c r="M50" s="42"/>
      <c r="N50" s="42"/>
      <c r="O50" s="35"/>
      <c r="P50" s="35"/>
      <c r="Q50" s="35"/>
      <c r="R50" s="35"/>
      <c r="S50" s="35"/>
      <c r="T50" s="35"/>
      <c r="U50" s="178"/>
      <c r="V50" s="197"/>
      <c r="W50" s="405"/>
      <c r="X50" s="423">
        <v>10</v>
      </c>
      <c r="Y50" s="228" t="str">
        <f t="shared" si="11"/>
        <v>Oxfordshire</v>
      </c>
      <c r="Z50" s="85">
        <v>11</v>
      </c>
      <c r="AA50" s="229">
        <f>IF(H18&gt;0,IDACI!D17,0)</f>
        <v>123975</v>
      </c>
      <c r="AB50" s="229">
        <f>IF(H18&gt;0,IDACI!E17,0)</f>
        <v>14629.05</v>
      </c>
      <c r="AC50" s="109"/>
      <c r="AD50" s="109"/>
      <c r="AE50" s="109"/>
      <c r="AF50" s="109"/>
      <c r="AG50" s="109"/>
      <c r="AH50" s="109"/>
      <c r="AI50" s="375" t="b">
        <v>1</v>
      </c>
      <c r="AJ50" s="248" t="s">
        <v>15</v>
      </c>
      <c r="AK50" s="147" t="str">
        <f t="shared" si="7"/>
        <v>Portsmouth</v>
      </c>
      <c r="AL50" s="209">
        <f t="shared" si="8"/>
        <v>51.529411764705884</v>
      </c>
      <c r="AM50" s="209">
        <f t="shared" si="8"/>
        <v>46.572104018912533</v>
      </c>
      <c r="AN50" s="209">
        <f t="shared" si="8"/>
        <v>60.798122065727696</v>
      </c>
      <c r="AO50" s="209">
        <f t="shared" si="8"/>
        <v>66.129032258064512</v>
      </c>
      <c r="AP50" s="209">
        <f t="shared" si="8"/>
        <v>76.712328767123282</v>
      </c>
      <c r="AQ50" s="210">
        <f t="shared" si="12"/>
        <v>23.799999999999997</v>
      </c>
      <c r="AR50" s="488">
        <f t="shared" si="13"/>
        <v>0.34112149532710279</v>
      </c>
      <c r="AS50" s="488">
        <f t="shared" si="9"/>
        <v>0.26058201058201058</v>
      </c>
      <c r="AT50" s="488">
        <f t="shared" si="9"/>
        <v>0.26509723643807576</v>
      </c>
      <c r="AU50" s="488">
        <f t="shared" si="9"/>
        <v>0.26598702502316962</v>
      </c>
      <c r="AV50" s="488">
        <f t="shared" si="9"/>
        <v>0.29268292682926828</v>
      </c>
      <c r="AW50" s="488">
        <f t="shared" si="14"/>
        <v>0.81278538812785384</v>
      </c>
      <c r="AX50" s="488">
        <f t="shared" si="14"/>
        <v>0.62436548223350252</v>
      </c>
      <c r="AY50" s="488">
        <f t="shared" si="14"/>
        <v>0.68725868725868722</v>
      </c>
      <c r="AZ50" s="488">
        <f t="shared" si="14"/>
        <v>0.6759581881533101</v>
      </c>
      <c r="BA50" s="488">
        <f t="shared" si="14"/>
        <v>0.67261904761904767</v>
      </c>
    </row>
    <row r="51" spans="1:53" ht="14.25" customHeight="1" x14ac:dyDescent="0.2">
      <c r="A51" s="179"/>
      <c r="B51" s="504"/>
      <c r="C51" s="504"/>
      <c r="D51" s="90"/>
      <c r="E51" s="90"/>
      <c r="F51" s="90"/>
      <c r="G51" s="90"/>
      <c r="H51" s="90"/>
      <c r="I51" s="90"/>
      <c r="J51" s="40"/>
      <c r="K51" s="42"/>
      <c r="L51" s="42"/>
      <c r="M51" s="42"/>
      <c r="N51" s="42"/>
      <c r="O51" s="35"/>
      <c r="P51" s="35"/>
      <c r="Q51" s="35"/>
      <c r="R51" s="35"/>
      <c r="S51" s="35"/>
      <c r="T51" s="35"/>
      <c r="U51" s="178"/>
      <c r="V51" s="197"/>
      <c r="W51" s="405"/>
      <c r="X51" s="423">
        <v>11</v>
      </c>
      <c r="Y51" s="228" t="str">
        <f t="shared" si="11"/>
        <v>Portsmouth</v>
      </c>
      <c r="Z51" s="85">
        <v>12</v>
      </c>
      <c r="AA51" s="229">
        <f>IF(H19&gt;0,IDACI!D18,0)</f>
        <v>37912</v>
      </c>
      <c r="AB51" s="229">
        <f>IF(H19&gt;0,IDACI!E18,0)</f>
        <v>9023.0559999999987</v>
      </c>
      <c r="AC51" s="109"/>
      <c r="AD51" s="109"/>
      <c r="AE51" s="109"/>
      <c r="AF51" s="109"/>
      <c r="AG51" s="109"/>
      <c r="AH51" s="109"/>
      <c r="AI51" s="375" t="b">
        <v>1</v>
      </c>
      <c r="AJ51" s="248" t="s">
        <v>4</v>
      </c>
      <c r="AK51" s="147" t="str">
        <f t="shared" si="7"/>
        <v>Reading</v>
      </c>
      <c r="AL51" s="209">
        <f t="shared" si="8"/>
        <v>63.772455089820362</v>
      </c>
      <c r="AM51" s="209">
        <f t="shared" si="8"/>
        <v>50.882352941176471</v>
      </c>
      <c r="AN51" s="209">
        <f t="shared" si="8"/>
        <v>65.994236311239192</v>
      </c>
      <c r="AO51" s="209">
        <f t="shared" si="8"/>
        <v>83.844011142061291</v>
      </c>
      <c r="AP51" s="209">
        <f t="shared" si="8"/>
        <v>118.13186813186813</v>
      </c>
      <c r="AQ51" s="210">
        <f t="shared" si="12"/>
        <v>19.8</v>
      </c>
      <c r="AR51" s="488">
        <f t="shared" si="13"/>
        <v>0.30428571428571427</v>
      </c>
      <c r="AS51" s="488">
        <f t="shared" si="9"/>
        <v>0.27993527508090615</v>
      </c>
      <c r="AT51" s="488">
        <f t="shared" si="9"/>
        <v>0.4111310592459605</v>
      </c>
      <c r="AU51" s="488">
        <f t="shared" si="9"/>
        <v>0.51986183074265979</v>
      </c>
      <c r="AV51" s="488">
        <f t="shared" si="9"/>
        <v>0.44193216855087358</v>
      </c>
      <c r="AW51" s="488">
        <f t="shared" si="14"/>
        <v>0.8779342723004695</v>
      </c>
      <c r="AX51" s="488">
        <f t="shared" si="14"/>
        <v>0.51445086705202314</v>
      </c>
      <c r="AY51" s="488">
        <f t="shared" si="14"/>
        <v>0.83842794759825323</v>
      </c>
      <c r="AZ51" s="488">
        <f t="shared" si="14"/>
        <v>0.85382059800664456</v>
      </c>
      <c r="BA51" s="488">
        <f t="shared" si="14"/>
        <v>0.67441860465116277</v>
      </c>
    </row>
    <row r="52" spans="1:53" ht="14.25" customHeight="1" x14ac:dyDescent="0.2">
      <c r="A52" s="179"/>
      <c r="B52" s="504"/>
      <c r="C52" s="504"/>
      <c r="D52" s="90"/>
      <c r="E52" s="90"/>
      <c r="F52" s="90"/>
      <c r="G52" s="90"/>
      <c r="H52" s="90"/>
      <c r="I52" s="90"/>
      <c r="J52" s="40"/>
      <c r="K52" s="42"/>
      <c r="L52" s="42"/>
      <c r="M52" s="42"/>
      <c r="N52" s="42"/>
      <c r="O52" s="35"/>
      <c r="P52" s="35"/>
      <c r="Q52" s="35"/>
      <c r="R52" s="35"/>
      <c r="S52" s="35"/>
      <c r="T52" s="35"/>
      <c r="U52" s="178"/>
      <c r="V52" s="197"/>
      <c r="W52" s="405"/>
      <c r="X52" s="423">
        <v>12</v>
      </c>
      <c r="Y52" s="228" t="str">
        <f t="shared" si="11"/>
        <v>Reading</v>
      </c>
      <c r="Z52" s="85">
        <v>13</v>
      </c>
      <c r="AA52" s="229">
        <f>IF(H20&gt;0,IDACI!D19,0)</f>
        <v>30916</v>
      </c>
      <c r="AB52" s="229">
        <f>IF(H20&gt;0,IDACI!E19,0)</f>
        <v>6121.3680000000004</v>
      </c>
      <c r="AC52" s="109"/>
      <c r="AD52" s="109"/>
      <c r="AE52" s="109"/>
      <c r="AF52" s="109"/>
      <c r="AG52" s="109"/>
      <c r="AH52" s="109"/>
      <c r="AI52" s="375" t="b">
        <v>1</v>
      </c>
      <c r="AJ52" s="248" t="s">
        <v>16</v>
      </c>
      <c r="AK52" s="147" t="str">
        <f t="shared" si="7"/>
        <v>Slough</v>
      </c>
      <c r="AL52" s="209">
        <f t="shared" si="8"/>
        <v>64.973262032085557</v>
      </c>
      <c r="AM52" s="209">
        <f t="shared" si="8"/>
        <v>52.89473684210526</v>
      </c>
      <c r="AN52" s="209">
        <f t="shared" si="8"/>
        <v>102.05655526992288</v>
      </c>
      <c r="AO52" s="209">
        <f t="shared" si="8"/>
        <v>95.739348370927317</v>
      </c>
      <c r="AP52" s="209">
        <f t="shared" si="8"/>
        <v>86.453201970443359</v>
      </c>
      <c r="AQ52" s="210">
        <f t="shared" si="12"/>
        <v>19.5</v>
      </c>
      <c r="AR52" s="488">
        <f t="shared" si="13"/>
        <v>0.4550561797752809</v>
      </c>
      <c r="AS52" s="488">
        <f t="shared" si="9"/>
        <v>0.42948717948717946</v>
      </c>
      <c r="AT52" s="488">
        <f t="shared" si="9"/>
        <v>0.43722466960352424</v>
      </c>
      <c r="AU52" s="488">
        <f t="shared" si="9"/>
        <v>0.4068157614483493</v>
      </c>
      <c r="AV52" s="488">
        <f t="shared" si="9"/>
        <v>0.39</v>
      </c>
      <c r="AW52" s="488">
        <f t="shared" si="14"/>
        <v>0.84362139917695478</v>
      </c>
      <c r="AX52" s="488">
        <f t="shared" si="14"/>
        <v>0.76616915422885568</v>
      </c>
      <c r="AY52" s="488">
        <f t="shared" si="14"/>
        <v>0.74307304785894202</v>
      </c>
      <c r="AZ52" s="488">
        <f t="shared" si="14"/>
        <v>0.79842931937172779</v>
      </c>
      <c r="BA52" s="488">
        <f t="shared" si="14"/>
        <v>0.81481481481481477</v>
      </c>
    </row>
    <row r="53" spans="1:53" ht="14.25" customHeight="1" x14ac:dyDescent="0.2">
      <c r="A53" s="179"/>
      <c r="B53" s="504"/>
      <c r="C53" s="504"/>
      <c r="D53" s="90"/>
      <c r="E53" s="90"/>
      <c r="F53" s="90"/>
      <c r="G53" s="90"/>
      <c r="H53" s="90"/>
      <c r="I53" s="90"/>
      <c r="J53" s="40"/>
      <c r="K53" s="42"/>
      <c r="L53" s="42"/>
      <c r="M53" s="42"/>
      <c r="N53" s="42"/>
      <c r="O53" s="35"/>
      <c r="P53" s="35"/>
      <c r="Q53" s="35"/>
      <c r="R53" s="35"/>
      <c r="S53" s="35"/>
      <c r="T53" s="35"/>
      <c r="U53" s="178"/>
      <c r="V53" s="197"/>
      <c r="W53" s="405"/>
      <c r="X53" s="423">
        <v>13</v>
      </c>
      <c r="Y53" s="228" t="str">
        <f t="shared" si="11"/>
        <v>Slough</v>
      </c>
      <c r="Z53" s="85">
        <v>14</v>
      </c>
      <c r="AA53" s="229">
        <f>IF(H21&gt;0,IDACI!D20,0)</f>
        <v>34703</v>
      </c>
      <c r="AB53" s="229">
        <f>IF(H21&gt;0,IDACI!E20,0)</f>
        <v>6767.085</v>
      </c>
      <c r="AC53" s="109"/>
      <c r="AD53" s="109"/>
      <c r="AE53" s="109"/>
      <c r="AF53" s="109"/>
      <c r="AG53" s="109"/>
      <c r="AH53" s="109"/>
      <c r="AI53" s="375" t="b">
        <v>1</v>
      </c>
      <c r="AJ53" s="248" t="s">
        <v>96</v>
      </c>
      <c r="AK53" s="147" t="str">
        <f t="shared" si="7"/>
        <v>Somerset</v>
      </c>
      <c r="AL53" s="209">
        <f t="shared" si="8"/>
        <v>37.683823529411768</v>
      </c>
      <c r="AM53" s="209">
        <f t="shared" si="8"/>
        <v>45.772058823529413</v>
      </c>
      <c r="AN53" s="209">
        <f t="shared" si="8"/>
        <v>52.849264705882355</v>
      </c>
      <c r="AO53" s="209">
        <f t="shared" si="8"/>
        <v>64.921946740128561</v>
      </c>
      <c r="AP53" s="209">
        <f t="shared" si="8"/>
        <v>43.772893772893774</v>
      </c>
      <c r="AQ53" s="210">
        <f t="shared" si="12"/>
        <v>14.8</v>
      </c>
      <c r="AR53" s="488">
        <f t="shared" si="13"/>
        <v>0.61377245508982037</v>
      </c>
      <c r="AS53" s="488">
        <f t="shared" si="9"/>
        <v>0.58795749704840616</v>
      </c>
      <c r="AT53" s="488">
        <f t="shared" si="9"/>
        <v>0.35493827160493829</v>
      </c>
      <c r="AU53" s="488">
        <f t="shared" si="9"/>
        <v>0.34639882410583045</v>
      </c>
      <c r="AV53" s="488">
        <f t="shared" si="9"/>
        <v>0.36854279105628374</v>
      </c>
      <c r="AW53" s="488">
        <f t="shared" si="14"/>
        <v>0.96097560975609753</v>
      </c>
      <c r="AX53" s="488">
        <f t="shared" si="14"/>
        <v>0.85742971887550201</v>
      </c>
      <c r="AY53" s="488">
        <f t="shared" si="14"/>
        <v>0.96347826086956523</v>
      </c>
      <c r="AZ53" s="488">
        <f t="shared" si="14"/>
        <v>0.90099009900990101</v>
      </c>
      <c r="BA53" s="488">
        <f t="shared" si="14"/>
        <v>0.96443514644351469</v>
      </c>
    </row>
    <row r="54" spans="1:53" ht="14.25" customHeight="1" x14ac:dyDescent="0.2">
      <c r="A54" s="179"/>
      <c r="B54" s="504"/>
      <c r="C54" s="504"/>
      <c r="D54" s="90"/>
      <c r="E54" s="90"/>
      <c r="F54" s="90"/>
      <c r="G54" s="90"/>
      <c r="H54" s="90"/>
      <c r="I54" s="90"/>
      <c r="J54" s="40"/>
      <c r="K54" s="42"/>
      <c r="L54" s="42"/>
      <c r="M54" s="42"/>
      <c r="N54" s="42"/>
      <c r="O54" s="35"/>
      <c r="P54" s="35"/>
      <c r="Q54" s="35"/>
      <c r="R54" s="35"/>
      <c r="S54" s="35"/>
      <c r="T54" s="35"/>
      <c r="U54" s="178"/>
      <c r="V54" s="197"/>
      <c r="W54" s="405"/>
      <c r="X54" s="423">
        <v>14</v>
      </c>
      <c r="Y54" s="228" t="str">
        <f t="shared" si="11"/>
        <v>Somerset</v>
      </c>
      <c r="Z54" s="85">
        <v>15</v>
      </c>
      <c r="AA54" s="229">
        <f>IF(H22&gt;0,IDACI!D21,0)</f>
        <v>94797</v>
      </c>
      <c r="AB54" s="229">
        <f>IF(H22&gt;0,IDACI!E21,0)</f>
        <v>14029.956000000002</v>
      </c>
      <c r="AC54" s="109"/>
      <c r="AD54" s="109"/>
      <c r="AE54" s="109"/>
      <c r="AF54" s="109"/>
      <c r="AG54" s="109"/>
      <c r="AH54" s="109"/>
      <c r="AI54" s="375" t="b">
        <v>1</v>
      </c>
      <c r="AJ54" s="248" t="s">
        <v>17</v>
      </c>
      <c r="AK54" s="147" t="str">
        <f t="shared" si="7"/>
        <v>Southampton</v>
      </c>
      <c r="AL54" s="209">
        <f t="shared" si="8"/>
        <v>94.805194805194802</v>
      </c>
      <c r="AM54" s="209">
        <f t="shared" si="8"/>
        <v>91.612903225806448</v>
      </c>
      <c r="AN54" s="209">
        <f t="shared" si="8"/>
        <v>97.679324894514778</v>
      </c>
      <c r="AO54" s="209">
        <f t="shared" si="8"/>
        <v>101.85185185185186</v>
      </c>
      <c r="AP54" s="209">
        <f t="shared" si="8"/>
        <v>112.80487804878048</v>
      </c>
      <c r="AQ54" s="210">
        <f t="shared" si="12"/>
        <v>25</v>
      </c>
      <c r="AR54" s="488">
        <f t="shared" si="13"/>
        <v>0.31510791366906477</v>
      </c>
      <c r="AS54" s="488">
        <f t="shared" si="9"/>
        <v>0.32078313253012047</v>
      </c>
      <c r="AT54" s="488">
        <f t="shared" si="9"/>
        <v>0.2977491961414791</v>
      </c>
      <c r="AU54" s="488">
        <f t="shared" si="9"/>
        <v>0.23349056603773585</v>
      </c>
      <c r="AV54" s="488">
        <f t="shared" si="9"/>
        <v>0.29396186440677968</v>
      </c>
      <c r="AW54" s="488">
        <f t="shared" si="14"/>
        <v>0.72146118721461183</v>
      </c>
      <c r="AX54" s="488">
        <f t="shared" si="14"/>
        <v>0.72769953051643188</v>
      </c>
      <c r="AY54" s="488">
        <f t="shared" si="14"/>
        <v>0.82505399568034554</v>
      </c>
      <c r="AZ54" s="488">
        <f t="shared" si="14"/>
        <v>0.70909090909090911</v>
      </c>
      <c r="BA54" s="488">
        <f t="shared" si="14"/>
        <v>0.61801801801801803</v>
      </c>
    </row>
    <row r="55" spans="1:53" ht="14.25" customHeight="1" x14ac:dyDescent="0.2">
      <c r="A55" s="179"/>
      <c r="B55" s="504"/>
      <c r="C55" s="504"/>
      <c r="D55" s="90"/>
      <c r="E55" s="90"/>
      <c r="F55" s="90"/>
      <c r="G55" s="90"/>
      <c r="H55" s="90"/>
      <c r="I55" s="90"/>
      <c r="J55" s="40"/>
      <c r="K55" s="42"/>
      <c r="L55" s="42"/>
      <c r="M55" s="42"/>
      <c r="N55" s="42"/>
      <c r="O55" s="35"/>
      <c r="P55" s="35"/>
      <c r="Q55" s="35"/>
      <c r="R55" s="35"/>
      <c r="S55" s="35"/>
      <c r="T55" s="35"/>
      <c r="U55" s="178"/>
      <c r="V55" s="197"/>
      <c r="W55" s="405"/>
      <c r="X55" s="423">
        <v>15</v>
      </c>
      <c r="Y55" s="228" t="str">
        <f t="shared" si="11"/>
        <v>Southampton</v>
      </c>
      <c r="Z55" s="85">
        <v>16</v>
      </c>
      <c r="AA55" s="229">
        <f>IF(H23&gt;0,IDACI!D22,0)</f>
        <v>42079</v>
      </c>
      <c r="AB55" s="229">
        <f>IF(H23&gt;0,IDACI!E22,0)</f>
        <v>10519.75</v>
      </c>
      <c r="AC55" s="109"/>
      <c r="AD55" s="109"/>
      <c r="AE55" s="109"/>
      <c r="AF55" s="109"/>
      <c r="AG55" s="109"/>
      <c r="AH55" s="109"/>
      <c r="AI55" s="375" t="b">
        <v>1</v>
      </c>
      <c r="AJ55" s="248" t="s">
        <v>8</v>
      </c>
      <c r="AK55" s="147" t="str">
        <f t="shared" si="7"/>
        <v>Surrey</v>
      </c>
      <c r="AL55" s="209">
        <f t="shared" si="8"/>
        <v>39.352226720647778</v>
      </c>
      <c r="AM55" s="209">
        <f t="shared" si="8"/>
        <v>42.1875</v>
      </c>
      <c r="AN55" s="209">
        <f t="shared" si="8"/>
        <v>44.563492063492063</v>
      </c>
      <c r="AO55" s="209">
        <f t="shared" si="8"/>
        <v>47.996857816182249</v>
      </c>
      <c r="AP55" s="209">
        <f t="shared" si="8"/>
        <v>47.581903276131051</v>
      </c>
      <c r="AQ55" s="210">
        <f t="shared" si="12"/>
        <v>9.7000000000000011</v>
      </c>
      <c r="AR55" s="488">
        <f t="shared" si="13"/>
        <v>0.30916030534351147</v>
      </c>
      <c r="AS55" s="488">
        <f t="shared" si="9"/>
        <v>0.40500000000000003</v>
      </c>
      <c r="AT55" s="488">
        <f t="shared" si="9"/>
        <v>0.42928134556574926</v>
      </c>
      <c r="AU55" s="488">
        <f t="shared" si="9"/>
        <v>0.37623152709359609</v>
      </c>
      <c r="AV55" s="488">
        <f t="shared" si="9"/>
        <v>0.27177545110269546</v>
      </c>
      <c r="AW55" s="488">
        <f t="shared" si="14"/>
        <v>0.23148148148148148</v>
      </c>
      <c r="AX55" s="488">
        <f t="shared" si="14"/>
        <v>0.42830009496676164</v>
      </c>
      <c r="AY55" s="488">
        <f t="shared" si="14"/>
        <v>0.71772039180765801</v>
      </c>
      <c r="AZ55" s="488">
        <f t="shared" si="14"/>
        <v>0.53436988543371522</v>
      </c>
      <c r="BA55" s="488">
        <f t="shared" si="14"/>
        <v>0.66393442622950816</v>
      </c>
    </row>
    <row r="56" spans="1:53" ht="14.25" customHeight="1" x14ac:dyDescent="0.2">
      <c r="A56" s="382"/>
      <c r="B56" s="504"/>
      <c r="C56" s="504"/>
      <c r="D56" s="90"/>
      <c r="E56" s="90"/>
      <c r="F56" s="90"/>
      <c r="G56" s="90"/>
      <c r="H56" s="90"/>
      <c r="I56" s="90"/>
      <c r="J56" s="40"/>
      <c r="K56" s="42"/>
      <c r="L56" s="42"/>
      <c r="M56" s="42"/>
      <c r="N56" s="42"/>
      <c r="O56" s="35"/>
      <c r="P56" s="35"/>
      <c r="Q56" s="35"/>
      <c r="R56" s="35"/>
      <c r="S56" s="35"/>
      <c r="T56" s="35"/>
      <c r="U56" s="178"/>
      <c r="V56" s="197"/>
      <c r="W56" s="405"/>
      <c r="X56" s="423">
        <v>16</v>
      </c>
      <c r="Y56" s="228" t="str">
        <f t="shared" si="11"/>
        <v>Surrey</v>
      </c>
      <c r="Z56" s="85">
        <v>17</v>
      </c>
      <c r="AA56" s="229">
        <f>IF(H24&gt;0,IDACI!D23,0)</f>
        <v>221989</v>
      </c>
      <c r="AB56" s="229">
        <f>IF(H24&gt;0,IDACI!E23,0)</f>
        <v>21532.933000000005</v>
      </c>
      <c r="AC56" s="109"/>
      <c r="AD56" s="109"/>
      <c r="AE56" s="109"/>
      <c r="AF56" s="109"/>
      <c r="AG56" s="109"/>
      <c r="AH56" s="109"/>
      <c r="AI56" s="375" t="b">
        <v>1</v>
      </c>
      <c r="AJ56" s="248" t="s">
        <v>124</v>
      </c>
      <c r="AK56" s="147" t="str">
        <f t="shared" si="7"/>
        <v>Swindon</v>
      </c>
      <c r="AL56" s="209">
        <f t="shared" si="8"/>
        <v>29.184549356223176</v>
      </c>
      <c r="AM56" s="209">
        <f t="shared" si="8"/>
        <v>42.405063291139243</v>
      </c>
      <c r="AN56" s="209">
        <f t="shared" si="8"/>
        <v>64.091858037578291</v>
      </c>
      <c r="AO56" s="209">
        <f t="shared" si="8"/>
        <v>63.580246913580247</v>
      </c>
      <c r="AP56" s="209">
        <f t="shared" si="8"/>
        <v>70.612244897959187</v>
      </c>
      <c r="AQ56" s="210">
        <f t="shared" si="12"/>
        <v>17.2</v>
      </c>
      <c r="AR56" s="488">
        <f t="shared" si="13"/>
        <v>0.56431535269709543</v>
      </c>
      <c r="AS56" s="488">
        <f t="shared" si="13"/>
        <v>0.50124688279301743</v>
      </c>
      <c r="AT56" s="488">
        <f t="shared" si="13"/>
        <v>0.59152215799614638</v>
      </c>
      <c r="AU56" s="488">
        <f t="shared" si="13"/>
        <v>0.53184165232358005</v>
      </c>
      <c r="AV56" s="488">
        <f t="shared" si="13"/>
        <v>0.4516971279373368</v>
      </c>
      <c r="AW56" s="488">
        <f t="shared" si="14"/>
        <v>0.46323529411764708</v>
      </c>
      <c r="AX56" s="488">
        <f t="shared" si="14"/>
        <v>0.51243781094527363</v>
      </c>
      <c r="AY56" s="488">
        <f t="shared" si="14"/>
        <v>0.7719869706840391</v>
      </c>
      <c r="AZ56" s="488">
        <f t="shared" si="14"/>
        <v>0.69579288025889963</v>
      </c>
      <c r="BA56" s="488">
        <f t="shared" si="14"/>
        <v>0.78034682080924855</v>
      </c>
    </row>
    <row r="57" spans="1:53" ht="14.25" customHeight="1" x14ac:dyDescent="0.2">
      <c r="A57" s="382"/>
      <c r="B57" s="504"/>
      <c r="C57" s="504"/>
      <c r="D57" s="90"/>
      <c r="E57" s="90"/>
      <c r="F57" s="90"/>
      <c r="G57" s="90"/>
      <c r="H57" s="90"/>
      <c r="I57" s="90"/>
      <c r="J57" s="40"/>
      <c r="K57" s="42"/>
      <c r="L57" s="42"/>
      <c r="M57" s="42"/>
      <c r="N57" s="42"/>
      <c r="O57" s="35"/>
      <c r="P57" s="35"/>
      <c r="Q57" s="35"/>
      <c r="R57" s="35"/>
      <c r="S57" s="35"/>
      <c r="T57" s="35"/>
      <c r="U57" s="178"/>
      <c r="V57" s="197"/>
      <c r="W57" s="405"/>
      <c r="X57" s="423">
        <v>17</v>
      </c>
      <c r="Y57" s="228" t="str">
        <f t="shared" si="11"/>
        <v>Swindon</v>
      </c>
      <c r="Z57" s="85">
        <v>18</v>
      </c>
      <c r="AA57" s="229">
        <f>IF(H25&gt;0,IDACI!D24,0)</f>
        <v>42184</v>
      </c>
      <c r="AB57" s="229">
        <f>IF(H25&gt;0,IDACI!E24,0)</f>
        <v>7255.6479999999992</v>
      </c>
      <c r="AC57" s="109"/>
      <c r="AD57" s="109"/>
      <c r="AE57" s="109"/>
      <c r="AF57" s="109"/>
      <c r="AG57" s="109"/>
      <c r="AH57" s="109"/>
      <c r="AI57" s="375" t="b">
        <v>1</v>
      </c>
      <c r="AJ57" s="248" t="s">
        <v>125</v>
      </c>
      <c r="AK57" s="147" t="str">
        <f t="shared" si="7"/>
        <v>Torbay</v>
      </c>
      <c r="AL57" s="209">
        <f t="shared" si="8"/>
        <v>138.30645161290323</v>
      </c>
      <c r="AM57" s="209">
        <f t="shared" si="8"/>
        <v>103.21285140562249</v>
      </c>
      <c r="AN57" s="209">
        <f t="shared" si="8"/>
        <v>110.88709677419355</v>
      </c>
      <c r="AO57" s="209">
        <f t="shared" si="8"/>
        <v>119.12350597609561</v>
      </c>
      <c r="AP57" s="209">
        <f t="shared" si="8"/>
        <v>128.96825396825395</v>
      </c>
      <c r="AQ57" s="210">
        <f t="shared" si="12"/>
        <v>24.1</v>
      </c>
      <c r="AR57" s="488">
        <f t="shared" si="13"/>
        <v>0.53846153846153844</v>
      </c>
      <c r="AS57" s="488">
        <f t="shared" si="13"/>
        <v>0.48217636022514071</v>
      </c>
      <c r="AT57" s="488">
        <f t="shared" si="13"/>
        <v>0.40204678362573099</v>
      </c>
      <c r="AU57" s="488">
        <f t="shared" si="13"/>
        <v>0.43396226415094341</v>
      </c>
      <c r="AV57" s="488">
        <f t="shared" si="13"/>
        <v>0.41191381495564006</v>
      </c>
      <c r="AW57" s="488">
        <f t="shared" si="14"/>
        <v>0.69096209912536444</v>
      </c>
      <c r="AX57" s="488">
        <f t="shared" si="14"/>
        <v>0.80544747081712065</v>
      </c>
      <c r="AY57" s="488">
        <f t="shared" si="14"/>
        <v>0.50545454545454549</v>
      </c>
      <c r="AZ57" s="488">
        <f t="shared" si="14"/>
        <v>0.45819397993311034</v>
      </c>
      <c r="BA57" s="488">
        <f t="shared" si="14"/>
        <v>0.80615384615384611</v>
      </c>
    </row>
    <row r="58" spans="1:53" ht="14.25" customHeight="1" x14ac:dyDescent="0.2">
      <c r="A58" s="179"/>
      <c r="B58" s="504"/>
      <c r="C58" s="504"/>
      <c r="D58" s="90"/>
      <c r="E58" s="90"/>
      <c r="F58" s="90"/>
      <c r="G58" s="90"/>
      <c r="H58" s="90"/>
      <c r="I58" s="90"/>
      <c r="J58" s="40"/>
      <c r="K58" s="42"/>
      <c r="L58" s="42"/>
      <c r="M58" s="42"/>
      <c r="N58" s="42"/>
      <c r="O58" s="35"/>
      <c r="P58" s="35"/>
      <c r="Q58" s="35"/>
      <c r="R58" s="35"/>
      <c r="S58" s="35"/>
      <c r="T58" s="35"/>
      <c r="U58" s="178"/>
      <c r="V58" s="197"/>
      <c r="W58" s="405"/>
      <c r="X58" s="423">
        <v>18</v>
      </c>
      <c r="Y58" s="228" t="str">
        <f t="shared" si="11"/>
        <v>Torbay</v>
      </c>
      <c r="Z58" s="85">
        <v>19</v>
      </c>
      <c r="AA58" s="229">
        <f>IF(H26&gt;0,IDACI!D25,0)</f>
        <v>21714</v>
      </c>
      <c r="AB58" s="229">
        <f>IF(H26&gt;0,IDACI!E25,0)</f>
        <v>5233.0740000000005</v>
      </c>
      <c r="AC58" s="109"/>
      <c r="AD58" s="109"/>
      <c r="AE58" s="109"/>
      <c r="AF58" s="109"/>
      <c r="AG58" s="109"/>
      <c r="AH58" s="109"/>
      <c r="AI58" s="375" t="b">
        <v>1</v>
      </c>
      <c r="AJ58" s="248" t="s">
        <v>18</v>
      </c>
      <c r="AK58" s="147" t="str">
        <f t="shared" si="7"/>
        <v>West Berkshire</v>
      </c>
      <c r="AL58" s="209">
        <f t="shared" si="8"/>
        <v>25.706214689265536</v>
      </c>
      <c r="AM58" s="209">
        <f t="shared" si="8"/>
        <v>35.097493036211695</v>
      </c>
      <c r="AN58" s="209">
        <f t="shared" si="8"/>
        <v>44.257703081232492</v>
      </c>
      <c r="AO58" s="209">
        <f t="shared" si="8"/>
        <v>58.146067415730336</v>
      </c>
      <c r="AP58" s="209">
        <f t="shared" si="8"/>
        <v>67.226890756302524</v>
      </c>
      <c r="AQ58" s="210">
        <f t="shared" si="12"/>
        <v>10.4</v>
      </c>
      <c r="AR58" s="488">
        <f t="shared" si="13"/>
        <v>0.33828996282527879</v>
      </c>
      <c r="AS58" s="488">
        <f t="shared" si="13"/>
        <v>0.36311239193083572</v>
      </c>
      <c r="AT58" s="488">
        <f t="shared" si="13"/>
        <v>0.40306122448979592</v>
      </c>
      <c r="AU58" s="488">
        <f t="shared" si="13"/>
        <v>0.41733870967741937</v>
      </c>
      <c r="AV58" s="488">
        <f t="shared" si="13"/>
        <v>0.37267080745341613</v>
      </c>
      <c r="AW58" s="488">
        <f t="shared" si="14"/>
        <v>0.73626373626373631</v>
      </c>
      <c r="AX58" s="488">
        <f t="shared" si="14"/>
        <v>0.65079365079365081</v>
      </c>
      <c r="AY58" s="488">
        <f t="shared" si="14"/>
        <v>0.65189873417721522</v>
      </c>
      <c r="AZ58" s="488">
        <f t="shared" si="14"/>
        <v>0.85990338164251212</v>
      </c>
      <c r="BA58" s="488">
        <f t="shared" si="14"/>
        <v>0.94166666666666665</v>
      </c>
    </row>
    <row r="59" spans="1:53" ht="14.25" customHeight="1" x14ac:dyDescent="0.2">
      <c r="A59" s="179"/>
      <c r="B59" s="504"/>
      <c r="C59" s="504"/>
      <c r="D59" s="90"/>
      <c r="E59" s="90"/>
      <c r="F59" s="90"/>
      <c r="G59" s="90"/>
      <c r="H59" s="90"/>
      <c r="I59" s="90"/>
      <c r="J59" s="40"/>
      <c r="K59" s="42"/>
      <c r="L59" s="42"/>
      <c r="M59" s="42"/>
      <c r="N59" s="42"/>
      <c r="O59" s="35"/>
      <c r="P59" s="35"/>
      <c r="Q59" s="35"/>
      <c r="R59" s="35"/>
      <c r="S59" s="35"/>
      <c r="T59" s="35"/>
      <c r="U59" s="178"/>
      <c r="V59" s="197"/>
      <c r="W59" s="405"/>
      <c r="X59" s="423">
        <v>19</v>
      </c>
      <c r="Y59" s="228" t="str">
        <f t="shared" si="11"/>
        <v>West Berkshire</v>
      </c>
      <c r="Z59" s="85">
        <v>20</v>
      </c>
      <c r="AA59" s="229">
        <f>IF(H27&gt;0,IDACI!D26,0)</f>
        <v>31302</v>
      </c>
      <c r="AB59" s="229">
        <f>IF(H27&gt;0,IDACI!E26,0)</f>
        <v>3255.4080000000004</v>
      </c>
      <c r="AC59" s="109"/>
      <c r="AD59" s="109"/>
      <c r="AE59" s="109"/>
      <c r="AF59" s="109"/>
      <c r="AG59" s="109"/>
      <c r="AH59" s="109"/>
      <c r="AI59" s="375" t="b">
        <v>1</v>
      </c>
      <c r="AJ59" s="248" t="s">
        <v>6</v>
      </c>
      <c r="AK59" s="147" t="str">
        <f t="shared" si="7"/>
        <v>West Sussex</v>
      </c>
      <c r="AL59" s="209">
        <f t="shared" si="8"/>
        <v>42.579075425790755</v>
      </c>
      <c r="AM59" s="209">
        <f t="shared" si="8"/>
        <v>34.480676328502412</v>
      </c>
      <c r="AN59" s="209">
        <f t="shared" si="8"/>
        <v>41.616766467065872</v>
      </c>
      <c r="AO59" s="209">
        <f t="shared" si="8"/>
        <v>51.481042654028435</v>
      </c>
      <c r="AP59" s="209">
        <f t="shared" si="8"/>
        <v>39.377934272300465</v>
      </c>
      <c r="AQ59" s="210">
        <f t="shared" si="12"/>
        <v>12.9</v>
      </c>
      <c r="AR59" s="488">
        <f t="shared" si="13"/>
        <v>0.32558139534883723</v>
      </c>
      <c r="AS59" s="488">
        <f t="shared" si="13"/>
        <v>0.30748519116855144</v>
      </c>
      <c r="AT59" s="488">
        <f t="shared" si="13"/>
        <v>0.41566985645933013</v>
      </c>
      <c r="AU59" s="488">
        <f t="shared" si="13"/>
        <v>0.43933265925176945</v>
      </c>
      <c r="AV59" s="488">
        <f t="shared" si="13"/>
        <v>0.37174515235457062</v>
      </c>
      <c r="AW59" s="488">
        <f t="shared" si="14"/>
        <v>0.13857142857142857</v>
      </c>
      <c r="AX59" s="488">
        <f t="shared" si="14"/>
        <v>0.21190893169877409</v>
      </c>
      <c r="AY59" s="488">
        <f t="shared" si="14"/>
        <v>0.46330935251798561</v>
      </c>
      <c r="AZ59" s="488">
        <f t="shared" si="14"/>
        <v>0.58688147295742232</v>
      </c>
      <c r="BA59" s="488">
        <f t="shared" si="14"/>
        <v>0.52906110283159469</v>
      </c>
    </row>
    <row r="60" spans="1:53" s="133" customFormat="1" ht="14.25" customHeight="1" x14ac:dyDescent="0.2">
      <c r="A60" s="179"/>
      <c r="B60" s="504"/>
      <c r="C60" s="504"/>
      <c r="D60" s="90"/>
      <c r="E60" s="90"/>
      <c r="F60" s="90"/>
      <c r="G60" s="90"/>
      <c r="H60" s="90"/>
      <c r="I60" s="90"/>
      <c r="J60" s="40"/>
      <c r="K60" s="42"/>
      <c r="L60" s="42"/>
      <c r="M60" s="42"/>
      <c r="N60" s="42"/>
      <c r="O60" s="35"/>
      <c r="P60" s="35"/>
      <c r="Q60" s="35"/>
      <c r="R60" s="35"/>
      <c r="S60" s="35"/>
      <c r="T60" s="35"/>
      <c r="U60" s="178"/>
      <c r="V60" s="197"/>
      <c r="W60" s="405"/>
      <c r="X60" s="423">
        <v>20</v>
      </c>
      <c r="Y60" s="228" t="str">
        <f t="shared" si="11"/>
        <v>West Sussex</v>
      </c>
      <c r="Z60" s="85">
        <v>21</v>
      </c>
      <c r="AA60" s="229">
        <f>IF(H28&gt;0,IDACI!D27,0)</f>
        <v>146958</v>
      </c>
      <c r="AB60" s="229">
        <f>IF(H28&gt;0,IDACI!E27,0)</f>
        <v>18957.582000000002</v>
      </c>
      <c r="AC60" s="109"/>
      <c r="AD60" s="109"/>
      <c r="AE60" s="109"/>
      <c r="AF60" s="109"/>
      <c r="AG60" s="109"/>
      <c r="AH60" s="109"/>
      <c r="AI60" s="375" t="b">
        <v>1</v>
      </c>
      <c r="AJ60" s="248" t="s">
        <v>46</v>
      </c>
      <c r="AK60" s="147" t="str">
        <f t="shared" si="7"/>
        <v>Windsor &amp; Maidenhead</v>
      </c>
      <c r="AL60" s="209">
        <f t="shared" si="8"/>
        <v>31.288343558282207</v>
      </c>
      <c r="AM60" s="209">
        <f t="shared" si="8"/>
        <v>26.283987915407856</v>
      </c>
      <c r="AN60" s="209">
        <f t="shared" si="8"/>
        <v>31.231231231231231</v>
      </c>
      <c r="AO60" s="209">
        <f t="shared" si="8"/>
        <v>27.844311377245511</v>
      </c>
      <c r="AP60" s="209">
        <f t="shared" si="8"/>
        <v>59.347181008902076</v>
      </c>
      <c r="AQ60" s="210">
        <f t="shared" si="12"/>
        <v>8.4</v>
      </c>
      <c r="AR60" s="488">
        <f t="shared" si="13"/>
        <v>0.3</v>
      </c>
      <c r="AS60" s="488">
        <f t="shared" si="13"/>
        <v>0.31294964028776978</v>
      </c>
      <c r="AT60" s="488">
        <f t="shared" si="13"/>
        <v>0.26943005181347152</v>
      </c>
      <c r="AU60" s="488">
        <f t="shared" si="13"/>
        <v>0.28615384615384615</v>
      </c>
      <c r="AV60" s="488">
        <f t="shared" si="13"/>
        <v>0.45766590389016021</v>
      </c>
      <c r="AW60" s="488">
        <f t="shared" si="14"/>
        <v>0.96078431372549022</v>
      </c>
      <c r="AX60" s="488">
        <f t="shared" si="14"/>
        <v>0.90804597701149425</v>
      </c>
      <c r="AY60" s="488">
        <f t="shared" si="14"/>
        <v>0.79807692307692313</v>
      </c>
      <c r="AZ60" s="488">
        <f t="shared" si="14"/>
        <v>0.78494623655913975</v>
      </c>
      <c r="BA60" s="488">
        <f t="shared" si="14"/>
        <v>0.86</v>
      </c>
    </row>
    <row r="61" spans="1:53" s="133" customFormat="1" ht="14.25" customHeight="1" x14ac:dyDescent="0.2">
      <c r="A61" s="179"/>
      <c r="B61" s="504"/>
      <c r="C61" s="504"/>
      <c r="D61" s="90"/>
      <c r="E61" s="90"/>
      <c r="F61" s="90"/>
      <c r="G61" s="90"/>
      <c r="H61" s="90"/>
      <c r="I61" s="90"/>
      <c r="J61" s="40"/>
      <c r="K61" s="42"/>
      <c r="L61" s="42"/>
      <c r="M61" s="42"/>
      <c r="N61" s="42"/>
      <c r="O61" s="35"/>
      <c r="P61" s="35"/>
      <c r="Q61" s="35"/>
      <c r="R61" s="35"/>
      <c r="S61" s="35"/>
      <c r="T61" s="35"/>
      <c r="U61" s="178"/>
      <c r="V61" s="197"/>
      <c r="W61" s="405"/>
      <c r="X61" s="423">
        <v>21</v>
      </c>
      <c r="Y61" s="228" t="str">
        <f t="shared" si="11"/>
        <v>Windsor &amp; Maidenhead</v>
      </c>
      <c r="Z61" s="85">
        <v>22</v>
      </c>
      <c r="AA61" s="229">
        <f>IF(H29&gt;0,IDACI!D28,0)</f>
        <v>29154</v>
      </c>
      <c r="AB61" s="229">
        <f>IF(H29&gt;0,IDACI!E28,0)</f>
        <v>2448.9360000000001</v>
      </c>
      <c r="AC61" s="109"/>
      <c r="AD61" s="109"/>
      <c r="AE61" s="109"/>
      <c r="AF61" s="109"/>
      <c r="AG61" s="109"/>
      <c r="AH61" s="109"/>
      <c r="AI61" s="375" t="b">
        <v>1</v>
      </c>
      <c r="AJ61" s="248" t="s">
        <v>19</v>
      </c>
      <c r="AK61" s="147" t="str">
        <f t="shared" si="7"/>
        <v>Wokingham</v>
      </c>
      <c r="AL61" s="209">
        <f t="shared" si="8"/>
        <v>20.786516853932586</v>
      </c>
      <c r="AM61" s="209">
        <f t="shared" si="8"/>
        <v>27.094972067039105</v>
      </c>
      <c r="AN61" s="209">
        <f t="shared" si="8"/>
        <v>33.701657458563538</v>
      </c>
      <c r="AO61" s="209">
        <f t="shared" si="8"/>
        <v>18.699186991869919</v>
      </c>
      <c r="AP61" s="209">
        <f t="shared" si="8"/>
        <v>38.873994638069703</v>
      </c>
      <c r="AQ61" s="210">
        <f t="shared" si="12"/>
        <v>6.8000000000000007</v>
      </c>
      <c r="AR61" s="488">
        <f t="shared" si="13"/>
        <v>0.31623931623931623</v>
      </c>
      <c r="AS61" s="488">
        <f t="shared" si="13"/>
        <v>0.37022900763358779</v>
      </c>
      <c r="AT61" s="488">
        <f t="shared" si="13"/>
        <v>0.46564885496183206</v>
      </c>
      <c r="AU61" s="488">
        <f t="shared" si="13"/>
        <v>0.27272727272727271</v>
      </c>
      <c r="AV61" s="488">
        <f t="shared" si="13"/>
        <v>0.41907514450867051</v>
      </c>
      <c r="AW61" s="488">
        <f t="shared" si="14"/>
        <v>0.78378378378378377</v>
      </c>
      <c r="AX61" s="488">
        <f t="shared" si="14"/>
        <v>0.89690721649484539</v>
      </c>
      <c r="AY61" s="488">
        <f t="shared" si="14"/>
        <v>0.86885245901639341</v>
      </c>
      <c r="AZ61" s="488">
        <f t="shared" si="14"/>
        <v>0.91304347826086951</v>
      </c>
      <c r="BA61" s="488">
        <f t="shared" si="14"/>
        <v>0.96551724137931039</v>
      </c>
    </row>
    <row r="62" spans="1:53" s="133" customFormat="1" ht="14.25" customHeight="1" x14ac:dyDescent="0.2">
      <c r="A62" s="179"/>
      <c r="B62" s="504"/>
      <c r="C62" s="504"/>
      <c r="D62" s="90"/>
      <c r="E62" s="90"/>
      <c r="F62" s="90"/>
      <c r="G62" s="90"/>
      <c r="H62" s="90"/>
      <c r="I62" s="90"/>
      <c r="J62" s="40"/>
      <c r="K62" s="42"/>
      <c r="L62" s="42"/>
      <c r="M62" s="42"/>
      <c r="N62" s="42"/>
      <c r="O62" s="35"/>
      <c r="P62" s="35"/>
      <c r="Q62" s="35"/>
      <c r="R62" s="35"/>
      <c r="S62" s="35"/>
      <c r="T62" s="35"/>
      <c r="U62" s="178"/>
      <c r="V62" s="197"/>
      <c r="W62" s="405"/>
      <c r="X62" s="423">
        <v>22</v>
      </c>
      <c r="Y62" s="228" t="str">
        <f t="shared" si="11"/>
        <v>Wokingham</v>
      </c>
      <c r="Z62" s="85">
        <v>23</v>
      </c>
      <c r="AA62" s="229">
        <f>IF(H30&gt;0,IDACI!D29,0)</f>
        <v>31967</v>
      </c>
      <c r="AB62" s="229">
        <f>IF(H30&gt;0,IDACI!E29,0)</f>
        <v>2173.7560000000003</v>
      </c>
      <c r="AC62" s="109"/>
      <c r="AD62" s="109"/>
      <c r="AE62" s="109"/>
      <c r="AF62" s="109"/>
      <c r="AG62" s="109"/>
      <c r="AH62" s="109"/>
      <c r="AI62" s="375" t="b">
        <v>1</v>
      </c>
      <c r="AJ62" s="248" t="s">
        <v>69</v>
      </c>
      <c r="AK62" s="147" t="str">
        <f t="shared" si="7"/>
        <v>South East</v>
      </c>
      <c r="AL62" s="209">
        <f t="shared" si="8"/>
        <v>44.695829750644883</v>
      </c>
      <c r="AM62" s="209">
        <f t="shared" si="8"/>
        <v>42.517624439222388</v>
      </c>
      <c r="AN62" s="209">
        <f t="shared" si="8"/>
        <v>50.614797540809839</v>
      </c>
      <c r="AO62" s="209">
        <f t="shared" si="8"/>
        <v>59.773133074256904</v>
      </c>
      <c r="AP62" s="209">
        <f t="shared" si="8"/>
        <v>59.491163130180908</v>
      </c>
      <c r="AQ62" s="210">
        <f t="shared" si="12"/>
        <v>14.45223640702325</v>
      </c>
      <c r="AR62" s="488">
        <f t="shared" si="13"/>
        <v>0.34021925877444165</v>
      </c>
      <c r="AS62" s="488">
        <f t="shared" si="13"/>
        <v>0.36918011500649228</v>
      </c>
      <c r="AT62" s="488">
        <f t="shared" si="13"/>
        <v>0.41467650890143293</v>
      </c>
      <c r="AU62" s="488">
        <f t="shared" si="13"/>
        <v>0.39801377766898627</v>
      </c>
      <c r="AV62" s="488">
        <f t="shared" si="13"/>
        <v>0.37240951666068339</v>
      </c>
      <c r="AW62" s="488">
        <f t="shared" si="14"/>
        <v>0.54947697487074665</v>
      </c>
      <c r="AX62" s="488">
        <f t="shared" si="14"/>
        <v>0.59314156513000882</v>
      </c>
      <c r="AY62" s="488">
        <f t="shared" si="14"/>
        <v>0.65445026178010468</v>
      </c>
      <c r="AZ62" s="488">
        <f t="shared" si="14"/>
        <v>0.67606747496046393</v>
      </c>
      <c r="BA62" s="488">
        <f t="shared" si="14"/>
        <v>0.72211024450092021</v>
      </c>
    </row>
    <row r="63" spans="1:53" s="133" customFormat="1" ht="14.25" customHeight="1" x14ac:dyDescent="0.2">
      <c r="A63" s="179"/>
      <c r="B63" s="504"/>
      <c r="C63" s="504"/>
      <c r="D63" s="90"/>
      <c r="E63" s="90"/>
      <c r="F63" s="90"/>
      <c r="G63" s="90"/>
      <c r="H63" s="90"/>
      <c r="I63" s="90"/>
      <c r="J63" s="40"/>
      <c r="K63" s="35"/>
      <c r="L63" s="171"/>
      <c r="M63" s="760" t="s">
        <v>67</v>
      </c>
      <c r="N63" s="761"/>
      <c r="O63" s="762"/>
      <c r="P63" s="505"/>
      <c r="Q63" s="744" t="s">
        <v>106</v>
      </c>
      <c r="R63" s="745"/>
      <c r="S63" s="745"/>
      <c r="T63" s="746"/>
      <c r="U63" s="178"/>
      <c r="V63" s="197"/>
      <c r="W63" s="405"/>
      <c r="X63" s="423">
        <v>23</v>
      </c>
      <c r="Y63" s="228" t="str">
        <f t="shared" si="11"/>
        <v>South East</v>
      </c>
      <c r="Z63" s="85">
        <v>24</v>
      </c>
      <c r="AA63" s="78">
        <f>SUM(AA55:AA56,AA41:AA53,AA59:AA62)</f>
        <v>1662421</v>
      </c>
      <c r="AB63" s="78">
        <f>SUM(AB55:AB56,AB41:AB53,AB59:AB62)</f>
        <v>240257.01299999995</v>
      </c>
      <c r="AC63" s="109"/>
      <c r="AD63" s="109"/>
      <c r="AE63" s="109"/>
      <c r="AF63" s="109"/>
      <c r="AG63" s="109"/>
      <c r="AH63" s="109"/>
      <c r="AI63" s="375" t="b">
        <v>1</v>
      </c>
      <c r="AJ63" s="248" t="s">
        <v>142</v>
      </c>
      <c r="AK63" s="147" t="str">
        <f t="shared" si="7"/>
        <v>England</v>
      </c>
      <c r="AL63" s="209">
        <f>VLOOKUP($AK63,$B$9:$O$32,AL$36,FALSE)</f>
        <v>49.555586907449211</v>
      </c>
      <c r="AM63" s="209">
        <f t="shared" ref="AM63:AP63" si="15">VLOOKUP($AK63,$B$9:$O$32,AM$36,FALSE)</f>
        <v>52.713314323316517</v>
      </c>
      <c r="AN63" s="209">
        <f t="shared" si="15"/>
        <v>56.791155946998408</v>
      </c>
      <c r="AO63" s="209">
        <f t="shared" si="15"/>
        <v>61.604423854999702</v>
      </c>
      <c r="AP63" s="209">
        <f t="shared" si="15"/>
        <v>62.554055095522315</v>
      </c>
      <c r="AQ63" s="210" t="e">
        <f t="shared" si="12"/>
        <v>#N/A</v>
      </c>
      <c r="AR63" s="488">
        <f t="shared" si="13"/>
        <v>0.45107954089413277</v>
      </c>
      <c r="AS63" s="488">
        <f t="shared" si="13"/>
        <v>0.47284747363450336</v>
      </c>
      <c r="AT63" s="488">
        <f t="shared" si="13"/>
        <v>0.45750578987999158</v>
      </c>
      <c r="AU63" s="488">
        <f t="shared" si="13"/>
        <v>0.44589447393068998</v>
      </c>
      <c r="AV63" s="488">
        <f t="shared" si="13"/>
        <v>0.42399442799930348</v>
      </c>
      <c r="AW63" s="488">
        <f t="shared" si="14"/>
        <v>0.72295373665480422</v>
      </c>
      <c r="AX63" s="488">
        <f t="shared" si="14"/>
        <v>0.70006657789613846</v>
      </c>
      <c r="AY63" s="488">
        <f t="shared" si="14"/>
        <v>0.6928976836938181</v>
      </c>
      <c r="AZ63" s="488">
        <f t="shared" si="14"/>
        <v>0.74737431732250381</v>
      </c>
      <c r="BA63" s="488">
        <f t="shared" si="14"/>
        <v>0.76659822039698833</v>
      </c>
    </row>
    <row r="64" spans="1:53" s="133" customFormat="1" ht="11.25" customHeight="1" x14ac:dyDescent="0.2">
      <c r="A64" s="179"/>
      <c r="B64" s="504"/>
      <c r="C64" s="504"/>
      <c r="D64" s="90"/>
      <c r="E64" s="90"/>
      <c r="F64" s="90"/>
      <c r="G64" s="90"/>
      <c r="H64" s="90"/>
      <c r="I64" s="90"/>
      <c r="J64" s="40"/>
      <c r="K64" s="35"/>
      <c r="L64" s="590"/>
      <c r="M64" s="744" t="str">
        <f>Z4</f>
        <v>Selected LA- (None)</v>
      </c>
      <c r="N64" s="745"/>
      <c r="O64" s="745"/>
      <c r="P64" s="746"/>
      <c r="Q64" s="747"/>
      <c r="R64" s="748"/>
      <c r="S64" s="749" t="s">
        <v>195</v>
      </c>
      <c r="T64" s="750"/>
      <c r="U64" s="178"/>
      <c r="V64" s="197"/>
      <c r="W64" s="213"/>
      <c r="X64" s="423">
        <v>24</v>
      </c>
      <c r="Y64" s="228" t="str">
        <f t="shared" si="11"/>
        <v>England</v>
      </c>
      <c r="Z64" s="85">
        <v>25</v>
      </c>
      <c r="AA64" s="229">
        <f>IF(H32&gt;0,IDACI!D31,0)</f>
        <v>10130158</v>
      </c>
      <c r="AB64" s="229">
        <f>IF(H32&gt;0,IDACI!E31,0)</f>
        <v>2016166</v>
      </c>
      <c r="AC64" s="109"/>
      <c r="AD64" s="109"/>
      <c r="AE64" s="109"/>
      <c r="AF64" s="109"/>
      <c r="AG64" s="109"/>
      <c r="AH64" s="109"/>
      <c r="AI64" s="109"/>
      <c r="AJ64" s="249"/>
      <c r="AK64" s="125" t="str">
        <f>Z4</f>
        <v>Selected LA- (None)</v>
      </c>
      <c r="AL64" s="211" t="e">
        <f>VLOOKUP($Y4,$B$9:$O$31,AL$36,FALSE)</f>
        <v>#N/A</v>
      </c>
      <c r="AM64" s="211" t="e">
        <f>VLOOKUP($Y4,$B$9:$O$31,AM$36,FALSE)</f>
        <v>#N/A</v>
      </c>
      <c r="AN64" s="211" t="e">
        <f>VLOOKUP($Y4,$B$9:$O$31,AN$36,FALSE)</f>
        <v>#N/A</v>
      </c>
      <c r="AO64" s="211" t="e">
        <f>VLOOKUP($Y4,$B$9:$O$31,AO$36,FALSE)</f>
        <v>#N/A</v>
      </c>
      <c r="AP64" s="211" t="e">
        <f>VLOOKUP($Y4,$B$9:$O$31,AP$36,FALSE)</f>
        <v>#N/A</v>
      </c>
      <c r="AQ64" s="210" t="e">
        <f>VLOOKUP(Y4,$B$9:$T$31,17,FALSE)</f>
        <v>#N/A</v>
      </c>
      <c r="AR64" s="263" t="e">
        <f>VLOOKUP($Y$4,$B$110:$H$133,AR$36,FALSE)</f>
        <v>#N/A</v>
      </c>
      <c r="AS64" s="263" t="e">
        <f t="shared" ref="AS64:AV64" si="16">VLOOKUP($Y$4,$B$110:$H$133,AS$36,FALSE)</f>
        <v>#N/A</v>
      </c>
      <c r="AT64" s="263" t="e">
        <f t="shared" si="16"/>
        <v>#N/A</v>
      </c>
      <c r="AU64" s="263" t="e">
        <f t="shared" si="16"/>
        <v>#N/A</v>
      </c>
      <c r="AV64" s="263" t="e">
        <f t="shared" si="16"/>
        <v>#N/A</v>
      </c>
      <c r="AW64" s="263" t="e">
        <f>VLOOKUP($Y$4,$B$145:$H$168,AW$36,FALSE)</f>
        <v>#N/A</v>
      </c>
      <c r="AX64" s="263" t="e">
        <f t="shared" ref="AX64:BA64" si="17">VLOOKUP($Y$4,$B$145:$H$168,AX$36,FALSE)</f>
        <v>#N/A</v>
      </c>
      <c r="AY64" s="263" t="e">
        <f t="shared" si="17"/>
        <v>#N/A</v>
      </c>
      <c r="AZ64" s="263" t="e">
        <f t="shared" si="17"/>
        <v>#N/A</v>
      </c>
      <c r="BA64" s="263" t="e">
        <f t="shared" si="17"/>
        <v>#N/A</v>
      </c>
    </row>
    <row r="65" spans="1:44" s="133" customFormat="1" ht="42" customHeight="1" x14ac:dyDescent="0.2">
      <c r="A65" s="179"/>
      <c r="B65" s="504"/>
      <c r="C65" s="504"/>
      <c r="D65" s="90"/>
      <c r="E65" s="90"/>
      <c r="F65" s="90"/>
      <c r="G65" s="90"/>
      <c r="H65" s="90"/>
      <c r="I65" s="90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178"/>
      <c r="V65" s="197"/>
      <c r="W65" s="213"/>
      <c r="X65" s="220" t="s">
        <v>67</v>
      </c>
      <c r="Y65" s="231" t="s">
        <v>65</v>
      </c>
      <c r="Z65" s="220" t="s">
        <v>66</v>
      </c>
      <c r="AA65" s="232">
        <v>5</v>
      </c>
      <c r="AB65" s="250">
        <f>(AA65*Y66)+Z66</f>
        <v>37.040499999999994</v>
      </c>
      <c r="AC65" s="109"/>
      <c r="AD65" s="109"/>
      <c r="AE65" s="109"/>
      <c r="AF65" s="109"/>
      <c r="AG65" s="109"/>
      <c r="AH65" s="109"/>
      <c r="AI65" s="109"/>
      <c r="AJ65" s="249"/>
    </row>
    <row r="66" spans="1:44" s="147" customFormat="1" ht="41.25" customHeight="1" x14ac:dyDescent="0.2">
      <c r="A66" s="182"/>
      <c r="B66" s="170"/>
      <c r="C66" s="170"/>
      <c r="D66" s="170"/>
      <c r="E66" s="170"/>
      <c r="F66" s="170"/>
      <c r="G66" s="170"/>
      <c r="H66" s="170"/>
      <c r="I66" s="170"/>
      <c r="J66" s="16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83"/>
      <c r="V66" s="199"/>
      <c r="W66" s="216"/>
      <c r="X66" s="233" t="str">
        <f>"Y= "&amp;Y66&amp;"x + "&amp;Z66</f>
        <v>Y= 3.2007x + 21.037</v>
      </c>
      <c r="Y66" s="234">
        <v>3.2006999999999999</v>
      </c>
      <c r="Z66" s="235">
        <v>21.036999999999999</v>
      </c>
      <c r="AA66" s="116">
        <v>30</v>
      </c>
      <c r="AB66" s="236">
        <f>(AA66*Y66)+Z66</f>
        <v>117.05799999999999</v>
      </c>
      <c r="AC66" s="110"/>
      <c r="AD66" s="110"/>
      <c r="AE66" s="110"/>
      <c r="AF66" s="110"/>
      <c r="AG66" s="110"/>
      <c r="AH66" s="110"/>
      <c r="AI66" s="247"/>
      <c r="AJ66" s="248"/>
    </row>
    <row r="67" spans="1:44" s="147" customFormat="1" ht="42" customHeight="1" x14ac:dyDescent="0.2">
      <c r="A67" s="182"/>
      <c r="B67" s="170"/>
      <c r="C67" s="170"/>
      <c r="D67" s="170"/>
      <c r="E67" s="170"/>
      <c r="F67" s="170"/>
      <c r="G67" s="170"/>
      <c r="H67" s="170"/>
      <c r="I67" s="170"/>
      <c r="J67" s="16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83"/>
      <c r="V67" s="199"/>
      <c r="W67" s="216"/>
      <c r="X67" s="220" t="s">
        <v>151</v>
      </c>
      <c r="Y67" s="231" t="s">
        <v>65</v>
      </c>
      <c r="Z67" s="220" t="s">
        <v>66</v>
      </c>
      <c r="AA67" s="232">
        <v>5</v>
      </c>
      <c r="AB67" s="250">
        <f>(AA67*Y68)+Z68</f>
        <v>43.980500000000006</v>
      </c>
      <c r="AC67" s="110"/>
      <c r="AD67" s="110"/>
      <c r="AE67" s="110"/>
      <c r="AF67" s="110"/>
      <c r="AG67" s="110"/>
      <c r="AH67" s="110"/>
      <c r="AI67" s="247"/>
      <c r="AJ67" s="248"/>
    </row>
    <row r="68" spans="1:44" ht="7.5" customHeight="1" x14ac:dyDescent="0.2">
      <c r="A68" s="179"/>
      <c r="B68" s="46"/>
      <c r="C68" s="46"/>
      <c r="D68" s="45"/>
      <c r="E68" s="45"/>
      <c r="F68" s="45"/>
      <c r="G68" s="45"/>
      <c r="H68" s="45"/>
      <c r="I68" s="45"/>
      <c r="J68" s="40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78"/>
      <c r="V68" s="197"/>
      <c r="W68" s="213"/>
      <c r="X68" s="233" t="str">
        <f>"Y= "&amp;Y68&amp;"x + "&amp;Z68</f>
        <v>Y= 1.5153x + 36.404</v>
      </c>
      <c r="Y68" s="234">
        <v>1.5153000000000001</v>
      </c>
      <c r="Z68" s="235">
        <v>36.404000000000003</v>
      </c>
      <c r="AA68" s="116">
        <v>30</v>
      </c>
      <c r="AB68" s="236">
        <f>(AA68*Y68)+Z68</f>
        <v>81.863</v>
      </c>
      <c r="AC68" s="109"/>
      <c r="AD68" s="109"/>
      <c r="AE68" s="109"/>
      <c r="AF68" s="109"/>
      <c r="AG68" s="109"/>
      <c r="AH68" s="109"/>
      <c r="AI68" s="90"/>
      <c r="AJ68" s="245"/>
    </row>
    <row r="69" spans="1:44" ht="15" customHeight="1" x14ac:dyDescent="0.2">
      <c r="A69" s="720"/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754"/>
      <c r="P69" s="754"/>
      <c r="Q69" s="754"/>
      <c r="R69" s="754"/>
      <c r="S69" s="754"/>
      <c r="T69" s="754"/>
      <c r="U69" s="755"/>
      <c r="V69" s="197"/>
      <c r="W69" s="213"/>
      <c r="X69" s="113">
        <f>D8</f>
        <v>2012</v>
      </c>
      <c r="Y69" s="113">
        <f>E8</f>
        <v>2013</v>
      </c>
      <c r="Z69" s="113">
        <f>F8</f>
        <v>2014</v>
      </c>
      <c r="AA69" s="113">
        <f>G8</f>
        <v>2015</v>
      </c>
      <c r="AB69" s="113">
        <f>H8</f>
        <v>2016</v>
      </c>
      <c r="AC69" s="109"/>
      <c r="AD69" s="109"/>
      <c r="AE69" s="109"/>
      <c r="AF69" s="109"/>
      <c r="AG69" s="109"/>
      <c r="AH69" s="109"/>
      <c r="AI69" s="90"/>
      <c r="AJ69" s="245"/>
    </row>
    <row r="70" spans="1:44" ht="11.25" customHeight="1" x14ac:dyDescent="0.2">
      <c r="A70" s="756"/>
      <c r="B70" s="757"/>
      <c r="C70" s="757"/>
      <c r="D70" s="757"/>
      <c r="E70" s="757"/>
      <c r="F70" s="757"/>
      <c r="G70" s="757"/>
      <c r="H70" s="757"/>
      <c r="I70" s="758"/>
      <c r="J70" s="757"/>
      <c r="K70" s="757"/>
      <c r="L70" s="757"/>
      <c r="M70" s="757"/>
      <c r="N70" s="757"/>
      <c r="O70" s="757"/>
      <c r="P70" s="757"/>
      <c r="Q70" s="757"/>
      <c r="R70" s="757"/>
      <c r="S70" s="758"/>
      <c r="T70" s="757"/>
      <c r="U70" s="759"/>
      <c r="V70" s="197"/>
      <c r="W70" s="213"/>
      <c r="X70" s="237" t="e">
        <f ca="1">IF(OFFSET(K8,$X$4,0)=0,NA(),OFFSET(K8,$X$4,0))</f>
        <v>#N/A</v>
      </c>
      <c r="Y70" s="238" t="e">
        <f ca="1">IF(OFFSET(L8,$X$4,0)=0,NA(),OFFSET(L8,$X$4,0))</f>
        <v>#N/A</v>
      </c>
      <c r="Z70" s="237" t="e">
        <f ca="1">IF(OFFSET(M8,$X$4,0)=0,NA(),OFFSET(M8,$X$4,0))</f>
        <v>#N/A</v>
      </c>
      <c r="AA70" s="237" t="e">
        <f ca="1">IF(OFFSET(N8,$X$4,0)=0,NA(),OFFSET(N8,$X$4,0))</f>
        <v>#N/A</v>
      </c>
      <c r="AB70" s="237" t="e">
        <f ca="1">IF(OFFSET(O8,$X$4,0)=0,NA(),OFFSET(O8,$X$4,0))</f>
        <v>#N/A</v>
      </c>
      <c r="AC70" s="109"/>
      <c r="AD70" s="109"/>
      <c r="AE70" s="109"/>
      <c r="AF70" s="109"/>
      <c r="AG70" s="109"/>
      <c r="AH70" s="109"/>
      <c r="AI70" s="90"/>
      <c r="AJ70" s="245"/>
    </row>
    <row r="71" spans="1:44" ht="11.25" customHeight="1" x14ac:dyDescent="0.2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6"/>
      <c r="V71" s="197"/>
      <c r="W71" s="213"/>
      <c r="X71" s="106"/>
      <c r="Y71" s="106"/>
      <c r="Z71" s="106"/>
      <c r="AA71" s="109"/>
      <c r="AB71" s="109"/>
      <c r="AC71" s="109"/>
      <c r="AD71" s="109"/>
      <c r="AE71" s="109"/>
      <c r="AF71" s="109"/>
      <c r="AG71" s="109"/>
      <c r="AH71" s="109"/>
      <c r="AI71" s="90"/>
      <c r="AJ71" s="245"/>
    </row>
    <row r="72" spans="1:44" s="127" customFormat="1" ht="15" customHeight="1" x14ac:dyDescent="0.2">
      <c r="A72" s="180"/>
      <c r="B72" s="103"/>
      <c r="C72" s="503"/>
      <c r="D72" s="503"/>
      <c r="E72" s="503"/>
      <c r="F72" s="503"/>
      <c r="G72" s="503"/>
      <c r="H72" s="503"/>
      <c r="I72" s="503"/>
      <c r="J72" s="115"/>
      <c r="K72" s="115"/>
      <c r="L72" s="115"/>
      <c r="M72" s="115"/>
      <c r="N72" s="499"/>
      <c r="O72" s="115"/>
      <c r="P72" s="115"/>
      <c r="Q72" s="115"/>
      <c r="R72" s="115"/>
      <c r="S72" s="115"/>
      <c r="T72" s="115"/>
      <c r="U72" s="181"/>
      <c r="V72" s="198"/>
      <c r="W72" s="214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246"/>
    </row>
    <row r="73" spans="1:44" ht="13.5" customHeight="1" x14ac:dyDescent="0.2">
      <c r="A73" s="179"/>
      <c r="B73" s="503"/>
      <c r="C73" s="503"/>
      <c r="D73" s="503"/>
      <c r="E73" s="503"/>
      <c r="F73" s="503"/>
      <c r="G73" s="503"/>
      <c r="H73" s="503"/>
      <c r="I73" s="503"/>
      <c r="J73" s="115"/>
      <c r="K73" s="115"/>
      <c r="L73" s="115"/>
      <c r="M73" s="115"/>
      <c r="N73" s="499"/>
      <c r="O73" s="115"/>
      <c r="P73" s="115"/>
      <c r="Q73" s="37"/>
      <c r="R73" s="115"/>
      <c r="S73" s="115"/>
      <c r="T73" s="115"/>
      <c r="U73" s="178"/>
      <c r="V73" s="197"/>
      <c r="W73" s="213"/>
      <c r="X73" s="106"/>
      <c r="Y73" s="106"/>
      <c r="Z73" s="54"/>
      <c r="AA73" s="54"/>
      <c r="AB73" s="53"/>
      <c r="AC73" s="53"/>
      <c r="AD73" s="109"/>
      <c r="AE73" s="109"/>
      <c r="AF73" s="109"/>
      <c r="AG73" s="109"/>
      <c r="AH73" s="109"/>
      <c r="AI73" s="90"/>
      <c r="AJ73" s="245"/>
    </row>
    <row r="74" spans="1:44" s="147" customFormat="1" ht="12" customHeight="1" x14ac:dyDescent="0.2">
      <c r="A74" s="182"/>
      <c r="B74" s="503"/>
      <c r="C74" s="503"/>
      <c r="D74" s="503"/>
      <c r="E74" s="503"/>
      <c r="F74" s="503"/>
      <c r="G74" s="503"/>
      <c r="H74" s="503"/>
      <c r="I74" s="161"/>
      <c r="J74" s="161"/>
      <c r="K74" s="105"/>
      <c r="L74" s="105"/>
      <c r="M74" s="105"/>
      <c r="N74" s="105"/>
      <c r="O74" s="105"/>
      <c r="P74" s="506"/>
      <c r="Q74" s="506"/>
      <c r="R74" s="247"/>
      <c r="S74" s="247"/>
      <c r="T74" s="507"/>
      <c r="U74" s="183"/>
      <c r="V74" s="199"/>
      <c r="W74" s="216"/>
      <c r="X74" s="106"/>
      <c r="Y74" s="106"/>
      <c r="Z74" s="54"/>
      <c r="AA74" s="54"/>
      <c r="AB74" s="53"/>
      <c r="AC74" s="53"/>
      <c r="AD74" s="218"/>
      <c r="AE74" s="110"/>
      <c r="AF74" s="110"/>
      <c r="AG74" s="110"/>
      <c r="AH74" s="110"/>
      <c r="AI74" s="247"/>
      <c r="AJ74" s="248"/>
    </row>
    <row r="75" spans="1:44" s="147" customFormat="1" ht="24" customHeight="1" x14ac:dyDescent="0.2">
      <c r="A75" s="182"/>
      <c r="B75" s="503"/>
      <c r="C75" s="503"/>
      <c r="D75" s="503"/>
      <c r="E75" s="503"/>
      <c r="F75" s="503"/>
      <c r="G75" s="503"/>
      <c r="H75" s="503"/>
      <c r="I75" s="161"/>
      <c r="J75" s="161"/>
      <c r="K75" s="258"/>
      <c r="L75" s="258"/>
      <c r="M75" s="258"/>
      <c r="N75" s="258"/>
      <c r="O75" s="258"/>
      <c r="P75" s="258"/>
      <c r="Q75" s="259"/>
      <c r="R75" s="247"/>
      <c r="S75" s="247"/>
      <c r="T75" s="258"/>
      <c r="U75" s="183"/>
      <c r="V75" s="199"/>
      <c r="W75" s="216"/>
      <c r="Y75" s="493" t="s">
        <v>147</v>
      </c>
      <c r="Z75" s="494" t="s">
        <v>148</v>
      </c>
      <c r="AA75" s="54"/>
      <c r="AB75" s="53"/>
      <c r="AC75" s="53"/>
      <c r="AD75" s="218"/>
      <c r="AE75" s="110"/>
      <c r="AF75" s="110"/>
      <c r="AG75" s="110"/>
      <c r="AH75" s="110"/>
      <c r="AI75" s="247"/>
      <c r="AJ75" s="248"/>
    </row>
    <row r="76" spans="1:44" s="147" customFormat="1" ht="12.75" customHeight="1" x14ac:dyDescent="0.2">
      <c r="A76" s="182"/>
      <c r="B76" s="503"/>
      <c r="C76" s="503"/>
      <c r="D76" s="503"/>
      <c r="E76" s="503"/>
      <c r="F76" s="503"/>
      <c r="G76" s="503"/>
      <c r="H76" s="503"/>
      <c r="I76" s="161"/>
      <c r="J76" s="161"/>
      <c r="K76" s="258"/>
      <c r="L76" s="258"/>
      <c r="M76" s="258"/>
      <c r="N76" s="258"/>
      <c r="O76" s="258"/>
      <c r="P76" s="258"/>
      <c r="Q76" s="259"/>
      <c r="R76" s="247"/>
      <c r="S76" s="247"/>
      <c r="T76" s="258"/>
      <c r="U76" s="183"/>
      <c r="V76" s="199"/>
      <c r="W76" s="216"/>
      <c r="X76" s="495" t="str">
        <f>B9</f>
        <v>Bracknell Forest</v>
      </c>
      <c r="Y76" s="496" t="e">
        <f>IF(X76=$Y$4,I9,#N/A)</f>
        <v>#N/A</v>
      </c>
      <c r="Z76" s="496" t="e">
        <f>IF(X76=$Y$4,T9,#N/A)</f>
        <v>#N/A</v>
      </c>
      <c r="AA76" s="54"/>
      <c r="AB76" s="53"/>
      <c r="AC76" s="53"/>
      <c r="AD76" s="218"/>
      <c r="AE76" s="110"/>
      <c r="AF76" s="110"/>
      <c r="AG76" s="110"/>
      <c r="AH76" s="110"/>
      <c r="AI76" s="247"/>
      <c r="AJ76" s="248"/>
    </row>
    <row r="77" spans="1:44" s="147" customFormat="1" ht="12.75" customHeight="1" x14ac:dyDescent="0.2">
      <c r="A77" s="182"/>
      <c r="B77" s="503"/>
      <c r="C77" s="503"/>
      <c r="D77" s="503"/>
      <c r="E77" s="503"/>
      <c r="F77" s="503"/>
      <c r="G77" s="503"/>
      <c r="H77" s="503"/>
      <c r="I77" s="161"/>
      <c r="J77" s="161"/>
      <c r="K77" s="258"/>
      <c r="L77" s="258"/>
      <c r="M77" s="258"/>
      <c r="N77" s="258"/>
      <c r="O77" s="258"/>
      <c r="P77" s="258"/>
      <c r="Q77" s="259"/>
      <c r="R77" s="247"/>
      <c r="S77" s="247"/>
      <c r="T77" s="258"/>
      <c r="U77" s="183"/>
      <c r="V77" s="199"/>
      <c r="W77" s="216"/>
      <c r="X77" s="495" t="str">
        <f t="shared" ref="X77:X97" si="18">B10</f>
        <v>Brighton &amp; Hove</v>
      </c>
      <c r="Y77" s="496" t="e">
        <f t="shared" ref="Y77:Y99" si="19">IF(X77=$Y$4,I10,#N/A)</f>
        <v>#N/A</v>
      </c>
      <c r="Z77" s="496" t="e">
        <f t="shared" ref="Z77:Z99" si="20">IF(X77=$Y$4,T10,#N/A)</f>
        <v>#N/A</v>
      </c>
      <c r="AA77" s="54"/>
      <c r="AB77" s="53"/>
      <c r="AC77" s="53"/>
      <c r="AD77" s="218"/>
      <c r="AE77" s="110"/>
      <c r="AF77" s="110"/>
      <c r="AG77" s="110"/>
      <c r="AH77" s="110"/>
      <c r="AI77" s="247"/>
      <c r="AJ77" s="248"/>
    </row>
    <row r="78" spans="1:44" s="147" customFormat="1" ht="12.75" customHeight="1" x14ac:dyDescent="0.2">
      <c r="A78" s="182"/>
      <c r="B78" s="503"/>
      <c r="C78" s="503"/>
      <c r="D78" s="503"/>
      <c r="E78" s="503"/>
      <c r="F78" s="503"/>
      <c r="G78" s="503"/>
      <c r="H78" s="503"/>
      <c r="I78" s="161"/>
      <c r="J78" s="161"/>
      <c r="K78" s="258"/>
      <c r="L78" s="258"/>
      <c r="M78" s="258"/>
      <c r="N78" s="258"/>
      <c r="O78" s="258"/>
      <c r="P78" s="258"/>
      <c r="Q78" s="259"/>
      <c r="R78" s="247"/>
      <c r="S78" s="247"/>
      <c r="T78" s="258"/>
      <c r="U78" s="183"/>
      <c r="V78" s="199"/>
      <c r="W78" s="216"/>
      <c r="X78" s="495" t="str">
        <f t="shared" si="18"/>
        <v>Buckinghamshire</v>
      </c>
      <c r="Y78" s="496" t="e">
        <f t="shared" si="19"/>
        <v>#N/A</v>
      </c>
      <c r="Z78" s="496" t="e">
        <f t="shared" si="20"/>
        <v>#N/A</v>
      </c>
      <c r="AA78" s="54"/>
      <c r="AB78" s="53"/>
      <c r="AC78" s="53"/>
      <c r="AD78" s="218"/>
      <c r="AE78" s="110"/>
      <c r="AF78" s="110"/>
      <c r="AG78" s="110"/>
      <c r="AH78" s="110"/>
      <c r="AI78" s="247"/>
      <c r="AJ78" s="248"/>
    </row>
    <row r="79" spans="1:44" s="147" customFormat="1" ht="12.75" customHeight="1" x14ac:dyDescent="0.2">
      <c r="A79" s="182"/>
      <c r="B79" s="503"/>
      <c r="C79" s="503"/>
      <c r="D79" s="503"/>
      <c r="E79" s="503"/>
      <c r="F79" s="503"/>
      <c r="G79" s="503"/>
      <c r="H79" s="503"/>
      <c r="I79" s="161"/>
      <c r="J79" s="161"/>
      <c r="K79" s="258"/>
      <c r="L79" s="258"/>
      <c r="M79" s="258"/>
      <c r="N79" s="258"/>
      <c r="O79" s="258"/>
      <c r="P79" s="258"/>
      <c r="Q79" s="259"/>
      <c r="R79" s="247"/>
      <c r="S79" s="247"/>
      <c r="T79" s="258"/>
      <c r="U79" s="183"/>
      <c r="V79" s="199"/>
      <c r="W79" s="216"/>
      <c r="X79" s="495" t="str">
        <f t="shared" si="18"/>
        <v>East Sussex</v>
      </c>
      <c r="Y79" s="496" t="e">
        <f t="shared" si="19"/>
        <v>#N/A</v>
      </c>
      <c r="Z79" s="496" t="e">
        <f t="shared" si="20"/>
        <v>#N/A</v>
      </c>
      <c r="AA79" s="54"/>
      <c r="AB79" s="53"/>
      <c r="AC79" s="53"/>
      <c r="AD79" s="218"/>
      <c r="AE79" s="110"/>
      <c r="AF79" s="110"/>
      <c r="AG79" s="110"/>
      <c r="AH79" s="110"/>
      <c r="AI79" s="247"/>
      <c r="AJ79" s="248"/>
    </row>
    <row r="80" spans="1:44" s="147" customFormat="1" ht="12.75" customHeight="1" x14ac:dyDescent="0.2">
      <c r="A80" s="182"/>
      <c r="B80" s="503"/>
      <c r="C80" s="503"/>
      <c r="D80" s="503"/>
      <c r="E80" s="503"/>
      <c r="F80" s="503"/>
      <c r="G80" s="503"/>
      <c r="H80" s="503"/>
      <c r="I80" s="161"/>
      <c r="J80" s="161"/>
      <c r="K80" s="258"/>
      <c r="L80" s="258"/>
      <c r="M80" s="258"/>
      <c r="N80" s="258"/>
      <c r="O80" s="258"/>
      <c r="P80" s="258"/>
      <c r="Q80" s="259"/>
      <c r="R80" s="247"/>
      <c r="S80" s="247"/>
      <c r="T80" s="258"/>
      <c r="U80" s="183"/>
      <c r="V80" s="199"/>
      <c r="W80" s="216"/>
      <c r="X80" s="495" t="str">
        <f t="shared" si="18"/>
        <v>Hampshire</v>
      </c>
      <c r="Y80" s="496" t="e">
        <f t="shared" si="19"/>
        <v>#N/A</v>
      </c>
      <c r="Z80" s="496" t="e">
        <f t="shared" si="20"/>
        <v>#N/A</v>
      </c>
      <c r="AA80" s="54"/>
      <c r="AB80" s="53"/>
      <c r="AC80" s="53"/>
      <c r="AD80" s="218"/>
      <c r="AE80" s="110"/>
      <c r="AF80" s="110"/>
      <c r="AG80" s="110"/>
      <c r="AH80" s="110"/>
      <c r="AI80" s="247"/>
      <c r="AJ80" s="248"/>
      <c r="AR80" s="147" t="s">
        <v>109</v>
      </c>
    </row>
    <row r="81" spans="1:36" s="147" customFormat="1" ht="12.75" customHeight="1" x14ac:dyDescent="0.2">
      <c r="A81" s="182"/>
      <c r="B81" s="503"/>
      <c r="C81" s="503"/>
      <c r="D81" s="503"/>
      <c r="E81" s="503"/>
      <c r="F81" s="503"/>
      <c r="G81" s="503"/>
      <c r="H81" s="503"/>
      <c r="I81" s="161"/>
      <c r="J81" s="161"/>
      <c r="K81" s="258"/>
      <c r="L81" s="258"/>
      <c r="M81" s="258"/>
      <c r="N81" s="258"/>
      <c r="O81" s="258"/>
      <c r="P81" s="258"/>
      <c r="Q81" s="259"/>
      <c r="R81" s="247"/>
      <c r="S81" s="247"/>
      <c r="T81" s="258"/>
      <c r="U81" s="183"/>
      <c r="V81" s="199"/>
      <c r="W81" s="216"/>
      <c r="X81" s="495" t="str">
        <f t="shared" si="18"/>
        <v>Isle of Wight</v>
      </c>
      <c r="Y81" s="496" t="e">
        <f t="shared" si="19"/>
        <v>#N/A</v>
      </c>
      <c r="Z81" s="496" t="e">
        <f t="shared" si="20"/>
        <v>#N/A</v>
      </c>
      <c r="AA81" s="54"/>
      <c r="AB81" s="53"/>
      <c r="AC81" s="53"/>
      <c r="AD81" s="218"/>
      <c r="AE81" s="110"/>
      <c r="AF81" s="110"/>
      <c r="AG81" s="110"/>
      <c r="AH81" s="110"/>
      <c r="AI81" s="247"/>
      <c r="AJ81" s="248"/>
    </row>
    <row r="82" spans="1:36" s="147" customFormat="1" ht="12.75" customHeight="1" x14ac:dyDescent="0.2">
      <c r="A82" s="182"/>
      <c r="B82" s="503"/>
      <c r="C82" s="503"/>
      <c r="D82" s="503"/>
      <c r="E82" s="503"/>
      <c r="F82" s="503"/>
      <c r="G82" s="503"/>
      <c r="H82" s="503"/>
      <c r="I82" s="161"/>
      <c r="J82" s="161"/>
      <c r="K82" s="258"/>
      <c r="L82" s="258"/>
      <c r="M82" s="258"/>
      <c r="N82" s="258"/>
      <c r="O82" s="258"/>
      <c r="P82" s="258"/>
      <c r="Q82" s="259"/>
      <c r="R82" s="247"/>
      <c r="S82" s="247"/>
      <c r="T82" s="258"/>
      <c r="U82" s="183"/>
      <c r="V82" s="199"/>
      <c r="W82" s="216"/>
      <c r="X82" s="495" t="str">
        <f t="shared" si="18"/>
        <v>Kent</v>
      </c>
      <c r="Y82" s="496" t="e">
        <f t="shared" si="19"/>
        <v>#N/A</v>
      </c>
      <c r="Z82" s="496" t="e">
        <f t="shared" si="20"/>
        <v>#N/A</v>
      </c>
      <c r="AA82" s="54"/>
      <c r="AB82" s="53"/>
      <c r="AC82" s="53"/>
      <c r="AD82" s="218"/>
      <c r="AE82" s="110"/>
      <c r="AF82" s="110"/>
      <c r="AG82" s="110"/>
      <c r="AH82" s="110"/>
      <c r="AI82" s="247"/>
      <c r="AJ82" s="248"/>
    </row>
    <row r="83" spans="1:36" s="147" customFormat="1" ht="12.75" customHeight="1" x14ac:dyDescent="0.2">
      <c r="A83" s="182"/>
      <c r="B83" s="503"/>
      <c r="C83" s="503"/>
      <c r="D83" s="503"/>
      <c r="E83" s="503"/>
      <c r="F83" s="503"/>
      <c r="G83" s="503"/>
      <c r="H83" s="503"/>
      <c r="I83" s="161"/>
      <c r="J83" s="161"/>
      <c r="K83" s="258"/>
      <c r="L83" s="258"/>
      <c r="M83" s="258"/>
      <c r="N83" s="258"/>
      <c r="O83" s="258"/>
      <c r="P83" s="258"/>
      <c r="Q83" s="259"/>
      <c r="R83" s="247"/>
      <c r="S83" s="247"/>
      <c r="T83" s="258"/>
      <c r="U83" s="183"/>
      <c r="V83" s="199"/>
      <c r="W83" s="216"/>
      <c r="X83" s="495" t="str">
        <f t="shared" si="18"/>
        <v>Medway</v>
      </c>
      <c r="Y83" s="496" t="e">
        <f t="shared" si="19"/>
        <v>#N/A</v>
      </c>
      <c r="Z83" s="496" t="e">
        <f t="shared" si="20"/>
        <v>#N/A</v>
      </c>
      <c r="AA83" s="54"/>
      <c r="AB83" s="53"/>
      <c r="AC83" s="53"/>
      <c r="AD83" s="218"/>
      <c r="AE83" s="110"/>
      <c r="AF83" s="110"/>
      <c r="AG83" s="110"/>
      <c r="AH83" s="110"/>
      <c r="AI83" s="247"/>
      <c r="AJ83" s="248"/>
    </row>
    <row r="84" spans="1:36" s="147" customFormat="1" ht="12.75" customHeight="1" x14ac:dyDescent="0.2">
      <c r="A84" s="182"/>
      <c r="B84" s="503"/>
      <c r="C84" s="503"/>
      <c r="D84" s="503"/>
      <c r="E84" s="503"/>
      <c r="F84" s="503"/>
      <c r="G84" s="503"/>
      <c r="H84" s="503"/>
      <c r="I84" s="161"/>
      <c r="J84" s="161"/>
      <c r="K84" s="258"/>
      <c r="L84" s="258"/>
      <c r="M84" s="258"/>
      <c r="N84" s="258"/>
      <c r="O84" s="258"/>
      <c r="P84" s="258"/>
      <c r="Q84" s="259"/>
      <c r="R84" s="247"/>
      <c r="S84" s="247"/>
      <c r="T84" s="258"/>
      <c r="U84" s="183"/>
      <c r="V84" s="199"/>
      <c r="W84" s="216"/>
      <c r="X84" s="495" t="str">
        <f t="shared" si="18"/>
        <v>Milton Keynes</v>
      </c>
      <c r="Y84" s="496" t="e">
        <f t="shared" si="19"/>
        <v>#N/A</v>
      </c>
      <c r="Z84" s="496" t="e">
        <f t="shared" si="20"/>
        <v>#N/A</v>
      </c>
      <c r="AA84" s="54"/>
      <c r="AB84" s="53"/>
      <c r="AC84" s="53"/>
      <c r="AD84" s="218"/>
      <c r="AE84" s="110"/>
      <c r="AF84" s="110"/>
      <c r="AG84" s="110"/>
      <c r="AH84" s="110"/>
      <c r="AI84" s="247"/>
      <c r="AJ84" s="248"/>
    </row>
    <row r="85" spans="1:36" s="147" customFormat="1" ht="12.75" customHeight="1" x14ac:dyDescent="0.2">
      <c r="A85" s="182"/>
      <c r="B85" s="503"/>
      <c r="C85" s="503"/>
      <c r="D85" s="503"/>
      <c r="E85" s="503"/>
      <c r="F85" s="503"/>
      <c r="G85" s="503"/>
      <c r="H85" s="503"/>
      <c r="I85" s="161"/>
      <c r="J85" s="161"/>
      <c r="K85" s="258"/>
      <c r="L85" s="258"/>
      <c r="M85" s="258"/>
      <c r="N85" s="258"/>
      <c r="O85" s="258"/>
      <c r="P85" s="258"/>
      <c r="Q85" s="259"/>
      <c r="R85" s="247"/>
      <c r="S85" s="247"/>
      <c r="T85" s="258"/>
      <c r="U85" s="183"/>
      <c r="V85" s="199"/>
      <c r="W85" s="216"/>
      <c r="X85" s="495" t="str">
        <f t="shared" si="18"/>
        <v>Oxfordshire</v>
      </c>
      <c r="Y85" s="496" t="e">
        <f t="shared" si="19"/>
        <v>#N/A</v>
      </c>
      <c r="Z85" s="496" t="e">
        <f t="shared" si="20"/>
        <v>#N/A</v>
      </c>
      <c r="AA85" s="54"/>
      <c r="AB85" s="53"/>
      <c r="AC85" s="53"/>
      <c r="AD85" s="218"/>
      <c r="AE85" s="110"/>
      <c r="AF85" s="110"/>
      <c r="AG85" s="110"/>
      <c r="AH85" s="110"/>
      <c r="AI85" s="247"/>
      <c r="AJ85" s="248"/>
    </row>
    <row r="86" spans="1:36" s="147" customFormat="1" ht="12.75" customHeight="1" x14ac:dyDescent="0.2">
      <c r="A86" s="182"/>
      <c r="B86" s="503"/>
      <c r="C86" s="503"/>
      <c r="D86" s="503"/>
      <c r="E86" s="503"/>
      <c r="F86" s="503"/>
      <c r="G86" s="503"/>
      <c r="H86" s="503"/>
      <c r="I86" s="161"/>
      <c r="J86" s="161"/>
      <c r="K86" s="258"/>
      <c r="L86" s="258"/>
      <c r="M86" s="258"/>
      <c r="N86" s="258"/>
      <c r="O86" s="258"/>
      <c r="P86" s="258"/>
      <c r="Q86" s="259"/>
      <c r="R86" s="247"/>
      <c r="S86" s="247"/>
      <c r="T86" s="258"/>
      <c r="U86" s="183"/>
      <c r="V86" s="199"/>
      <c r="W86" s="216"/>
      <c r="X86" s="495" t="str">
        <f t="shared" si="18"/>
        <v>Portsmouth</v>
      </c>
      <c r="Y86" s="496" t="e">
        <f t="shared" si="19"/>
        <v>#N/A</v>
      </c>
      <c r="Z86" s="496" t="e">
        <f t="shared" si="20"/>
        <v>#N/A</v>
      </c>
      <c r="AA86" s="54"/>
      <c r="AB86" s="53"/>
      <c r="AC86" s="53"/>
      <c r="AD86" s="218"/>
      <c r="AE86" s="110"/>
      <c r="AF86" s="110"/>
      <c r="AG86" s="110"/>
      <c r="AH86" s="110"/>
      <c r="AI86" s="247"/>
      <c r="AJ86" s="248"/>
    </row>
    <row r="87" spans="1:36" s="147" customFormat="1" ht="12.75" customHeight="1" x14ac:dyDescent="0.2">
      <c r="A87" s="182"/>
      <c r="B87" s="503"/>
      <c r="C87" s="503"/>
      <c r="D87" s="503"/>
      <c r="E87" s="503"/>
      <c r="F87" s="503"/>
      <c r="G87" s="503"/>
      <c r="H87" s="503"/>
      <c r="I87" s="161"/>
      <c r="J87" s="161"/>
      <c r="K87" s="258"/>
      <c r="L87" s="258"/>
      <c r="M87" s="258"/>
      <c r="N87" s="258"/>
      <c r="O87" s="258"/>
      <c r="P87" s="258"/>
      <c r="Q87" s="259"/>
      <c r="R87" s="247"/>
      <c r="S87" s="247"/>
      <c r="T87" s="258"/>
      <c r="U87" s="183"/>
      <c r="V87" s="199"/>
      <c r="W87" s="216"/>
      <c r="X87" s="495" t="str">
        <f t="shared" si="18"/>
        <v>Reading</v>
      </c>
      <c r="Y87" s="496" t="e">
        <f t="shared" si="19"/>
        <v>#N/A</v>
      </c>
      <c r="Z87" s="496" t="e">
        <f t="shared" si="20"/>
        <v>#N/A</v>
      </c>
      <c r="AA87" s="54"/>
      <c r="AB87" s="53"/>
      <c r="AC87" s="53"/>
      <c r="AD87" s="218"/>
      <c r="AE87" s="110"/>
      <c r="AF87" s="110"/>
      <c r="AG87" s="110"/>
      <c r="AH87" s="110"/>
      <c r="AI87" s="247"/>
      <c r="AJ87" s="248"/>
    </row>
    <row r="88" spans="1:36" s="147" customFormat="1" ht="12.75" customHeight="1" x14ac:dyDescent="0.2">
      <c r="A88" s="182"/>
      <c r="B88" s="503"/>
      <c r="C88" s="503"/>
      <c r="D88" s="503"/>
      <c r="E88" s="503"/>
      <c r="F88" s="503"/>
      <c r="G88" s="503"/>
      <c r="H88" s="503"/>
      <c r="I88" s="161"/>
      <c r="J88" s="161"/>
      <c r="K88" s="258"/>
      <c r="L88" s="258"/>
      <c r="M88" s="258"/>
      <c r="N88" s="258"/>
      <c r="O88" s="258"/>
      <c r="P88" s="258"/>
      <c r="Q88" s="259"/>
      <c r="R88" s="247"/>
      <c r="S88" s="247"/>
      <c r="T88" s="258"/>
      <c r="U88" s="183"/>
      <c r="V88" s="199"/>
      <c r="W88" s="216"/>
      <c r="X88" s="495" t="str">
        <f t="shared" si="18"/>
        <v>Slough</v>
      </c>
      <c r="Y88" s="496" t="e">
        <f t="shared" si="19"/>
        <v>#N/A</v>
      </c>
      <c r="Z88" s="496" t="e">
        <f t="shared" si="20"/>
        <v>#N/A</v>
      </c>
      <c r="AA88" s="54"/>
      <c r="AB88" s="53"/>
      <c r="AC88" s="53"/>
      <c r="AD88" s="218"/>
      <c r="AE88" s="110"/>
      <c r="AF88" s="110"/>
      <c r="AG88" s="110"/>
      <c r="AH88" s="110"/>
      <c r="AI88" s="247"/>
      <c r="AJ88" s="248"/>
    </row>
    <row r="89" spans="1:36" s="147" customFormat="1" ht="12.75" customHeight="1" x14ac:dyDescent="0.2">
      <c r="A89" s="182"/>
      <c r="B89" s="503"/>
      <c r="C89" s="503"/>
      <c r="D89" s="503"/>
      <c r="E89" s="503"/>
      <c r="F89" s="503"/>
      <c r="G89" s="503"/>
      <c r="H89" s="503"/>
      <c r="I89" s="161"/>
      <c r="J89" s="161"/>
      <c r="K89" s="258"/>
      <c r="L89" s="258"/>
      <c r="M89" s="258"/>
      <c r="N89" s="258"/>
      <c r="O89" s="258"/>
      <c r="P89" s="258"/>
      <c r="Q89" s="259"/>
      <c r="R89" s="247"/>
      <c r="S89" s="247"/>
      <c r="T89" s="258"/>
      <c r="U89" s="183"/>
      <c r="V89" s="199"/>
      <c r="W89" s="216"/>
      <c r="X89" s="495" t="str">
        <f t="shared" si="18"/>
        <v>Somerset</v>
      </c>
      <c r="Y89" s="496" t="e">
        <f t="shared" si="19"/>
        <v>#N/A</v>
      </c>
      <c r="Z89" s="496" t="e">
        <f t="shared" si="20"/>
        <v>#N/A</v>
      </c>
      <c r="AA89" s="54"/>
      <c r="AB89" s="53"/>
      <c r="AC89" s="53"/>
      <c r="AD89" s="218"/>
      <c r="AE89" s="110"/>
      <c r="AF89" s="110"/>
      <c r="AG89" s="110"/>
      <c r="AH89" s="110"/>
      <c r="AI89" s="247"/>
      <c r="AJ89" s="248"/>
    </row>
    <row r="90" spans="1:36" s="147" customFormat="1" ht="12.75" customHeight="1" x14ac:dyDescent="0.2">
      <c r="A90" s="182"/>
      <c r="B90" s="503"/>
      <c r="C90" s="503"/>
      <c r="D90" s="503"/>
      <c r="E90" s="503"/>
      <c r="F90" s="503"/>
      <c r="G90" s="503"/>
      <c r="H90" s="503"/>
      <c r="I90" s="161"/>
      <c r="J90" s="161"/>
      <c r="K90" s="258"/>
      <c r="L90" s="258"/>
      <c r="M90" s="258"/>
      <c r="N90" s="258"/>
      <c r="O90" s="258"/>
      <c r="P90" s="258"/>
      <c r="Q90" s="259"/>
      <c r="R90" s="247"/>
      <c r="S90" s="247"/>
      <c r="T90" s="258"/>
      <c r="U90" s="183"/>
      <c r="V90" s="199"/>
      <c r="W90" s="216"/>
      <c r="X90" s="495" t="str">
        <f t="shared" si="18"/>
        <v>Southampton</v>
      </c>
      <c r="Y90" s="496" t="e">
        <f t="shared" si="19"/>
        <v>#N/A</v>
      </c>
      <c r="Z90" s="496" t="e">
        <f t="shared" si="20"/>
        <v>#N/A</v>
      </c>
      <c r="AA90" s="54"/>
      <c r="AB90" s="53"/>
      <c r="AC90" s="53"/>
      <c r="AD90" s="218"/>
      <c r="AE90" s="110"/>
      <c r="AF90" s="110"/>
      <c r="AG90" s="110"/>
      <c r="AH90" s="110"/>
      <c r="AI90" s="247"/>
      <c r="AJ90" s="248"/>
    </row>
    <row r="91" spans="1:36" s="147" customFormat="1" ht="12.75" customHeight="1" x14ac:dyDescent="0.2">
      <c r="A91" s="397"/>
      <c r="B91" s="503"/>
      <c r="C91" s="503"/>
      <c r="D91" s="503"/>
      <c r="E91" s="503"/>
      <c r="F91" s="503"/>
      <c r="G91" s="503"/>
      <c r="H91" s="503"/>
      <c r="I91" s="161"/>
      <c r="J91" s="161"/>
      <c r="K91" s="258"/>
      <c r="L91" s="258"/>
      <c r="M91" s="258"/>
      <c r="N91" s="258"/>
      <c r="O91" s="258"/>
      <c r="P91" s="258"/>
      <c r="Q91" s="259"/>
      <c r="R91" s="247"/>
      <c r="S91" s="247"/>
      <c r="T91" s="258"/>
      <c r="U91" s="183"/>
      <c r="V91" s="199"/>
      <c r="W91" s="216"/>
      <c r="X91" s="495" t="str">
        <f t="shared" si="18"/>
        <v>Surrey</v>
      </c>
      <c r="Y91" s="496" t="e">
        <f t="shared" si="19"/>
        <v>#N/A</v>
      </c>
      <c r="Z91" s="496" t="e">
        <f t="shared" si="20"/>
        <v>#N/A</v>
      </c>
      <c r="AA91" s="54"/>
      <c r="AB91" s="53"/>
      <c r="AC91" s="53"/>
      <c r="AD91" s="218"/>
      <c r="AE91" s="110"/>
      <c r="AF91" s="110"/>
      <c r="AG91" s="110"/>
      <c r="AH91" s="110"/>
      <c r="AI91" s="247"/>
      <c r="AJ91" s="248"/>
    </row>
    <row r="92" spans="1:36" s="147" customFormat="1" ht="12.75" customHeight="1" x14ac:dyDescent="0.2">
      <c r="A92" s="397"/>
      <c r="B92" s="503"/>
      <c r="C92" s="503"/>
      <c r="D92" s="503"/>
      <c r="E92" s="503"/>
      <c r="F92" s="503"/>
      <c r="G92" s="503"/>
      <c r="H92" s="503"/>
      <c r="I92" s="161"/>
      <c r="J92" s="161"/>
      <c r="K92" s="258"/>
      <c r="L92" s="258"/>
      <c r="M92" s="258"/>
      <c r="N92" s="258"/>
      <c r="O92" s="258"/>
      <c r="P92" s="258"/>
      <c r="Q92" s="259"/>
      <c r="R92" s="247"/>
      <c r="S92" s="247"/>
      <c r="T92" s="258"/>
      <c r="U92" s="183"/>
      <c r="V92" s="199"/>
      <c r="W92" s="216"/>
      <c r="X92" s="495" t="str">
        <f t="shared" si="18"/>
        <v>Swindon</v>
      </c>
      <c r="Y92" s="496" t="e">
        <f t="shared" si="19"/>
        <v>#N/A</v>
      </c>
      <c r="Z92" s="496" t="e">
        <f t="shared" si="20"/>
        <v>#N/A</v>
      </c>
      <c r="AA92" s="54"/>
      <c r="AB92" s="53"/>
      <c r="AC92" s="53"/>
      <c r="AD92" s="218"/>
      <c r="AE92" s="110"/>
      <c r="AF92" s="110"/>
      <c r="AG92" s="110"/>
      <c r="AH92" s="110"/>
      <c r="AI92" s="247"/>
      <c r="AJ92" s="248"/>
    </row>
    <row r="93" spans="1:36" s="147" customFormat="1" ht="12.75" customHeight="1" x14ac:dyDescent="0.2">
      <c r="A93" s="182"/>
      <c r="B93" s="503"/>
      <c r="C93" s="503"/>
      <c r="D93" s="503"/>
      <c r="E93" s="503"/>
      <c r="F93" s="503"/>
      <c r="G93" s="503"/>
      <c r="H93" s="503"/>
      <c r="I93" s="161"/>
      <c r="J93" s="161"/>
      <c r="K93" s="258"/>
      <c r="L93" s="258"/>
      <c r="M93" s="258"/>
      <c r="N93" s="258"/>
      <c r="O93" s="258"/>
      <c r="P93" s="258"/>
      <c r="Q93" s="259"/>
      <c r="R93" s="247"/>
      <c r="S93" s="247"/>
      <c r="T93" s="258"/>
      <c r="U93" s="183"/>
      <c r="V93" s="199"/>
      <c r="W93" s="216"/>
      <c r="X93" s="495" t="str">
        <f t="shared" si="18"/>
        <v>Torbay</v>
      </c>
      <c r="Y93" s="496" t="e">
        <f t="shared" si="19"/>
        <v>#N/A</v>
      </c>
      <c r="Z93" s="496" t="e">
        <f t="shared" si="20"/>
        <v>#N/A</v>
      </c>
      <c r="AA93" s="54"/>
      <c r="AB93" s="53"/>
      <c r="AC93" s="53"/>
      <c r="AD93" s="218"/>
      <c r="AE93" s="247"/>
      <c r="AF93" s="110"/>
      <c r="AG93" s="110"/>
      <c r="AH93" s="110"/>
      <c r="AI93" s="247"/>
      <c r="AJ93" s="248"/>
    </row>
    <row r="94" spans="1:36" s="147" customFormat="1" ht="12.75" customHeight="1" x14ac:dyDescent="0.2">
      <c r="A94" s="182"/>
      <c r="B94" s="503"/>
      <c r="C94" s="503"/>
      <c r="D94" s="503"/>
      <c r="E94" s="503"/>
      <c r="F94" s="503"/>
      <c r="G94" s="503"/>
      <c r="H94" s="503"/>
      <c r="I94" s="161"/>
      <c r="J94" s="161"/>
      <c r="K94" s="258"/>
      <c r="L94" s="258"/>
      <c r="M94" s="258"/>
      <c r="N94" s="258"/>
      <c r="O94" s="258"/>
      <c r="P94" s="258"/>
      <c r="Q94" s="259"/>
      <c r="R94" s="247"/>
      <c r="S94" s="247"/>
      <c r="T94" s="258"/>
      <c r="U94" s="183"/>
      <c r="V94" s="199"/>
      <c r="W94" s="216"/>
      <c r="X94" s="495" t="str">
        <f t="shared" si="18"/>
        <v>West Berkshire</v>
      </c>
      <c r="Y94" s="496" t="e">
        <f t="shared" si="19"/>
        <v>#N/A</v>
      </c>
      <c r="Z94" s="496" t="e">
        <f t="shared" si="20"/>
        <v>#N/A</v>
      </c>
      <c r="AA94" s="54"/>
      <c r="AB94" s="53"/>
      <c r="AC94" s="53"/>
      <c r="AD94" s="218"/>
      <c r="AE94" s="247"/>
      <c r="AF94" s="110"/>
      <c r="AG94" s="110"/>
      <c r="AH94" s="110"/>
      <c r="AI94" s="247"/>
      <c r="AJ94" s="248"/>
    </row>
    <row r="95" spans="1:36" s="147" customFormat="1" ht="12.75" customHeight="1" x14ac:dyDescent="0.2">
      <c r="A95" s="182"/>
      <c r="B95" s="503"/>
      <c r="C95" s="503"/>
      <c r="D95" s="503"/>
      <c r="E95" s="503"/>
      <c r="F95" s="503"/>
      <c r="G95" s="503"/>
      <c r="H95" s="503"/>
      <c r="I95" s="161"/>
      <c r="J95" s="161"/>
      <c r="K95" s="258"/>
      <c r="L95" s="258"/>
      <c r="M95" s="258"/>
      <c r="N95" s="258"/>
      <c r="O95" s="258"/>
      <c r="P95" s="258"/>
      <c r="Q95" s="259"/>
      <c r="R95" s="247"/>
      <c r="S95" s="247"/>
      <c r="T95" s="258"/>
      <c r="U95" s="183"/>
      <c r="V95" s="199"/>
      <c r="W95" s="216"/>
      <c r="X95" s="495" t="str">
        <f t="shared" si="18"/>
        <v>West Sussex</v>
      </c>
      <c r="Y95" s="496" t="e">
        <f t="shared" si="19"/>
        <v>#N/A</v>
      </c>
      <c r="Z95" s="496" t="e">
        <f t="shared" si="20"/>
        <v>#N/A</v>
      </c>
      <c r="AA95" s="54"/>
      <c r="AB95" s="53"/>
      <c r="AC95" s="53"/>
      <c r="AD95" s="218"/>
      <c r="AE95" s="247"/>
      <c r="AF95" s="247"/>
      <c r="AG95" s="247"/>
      <c r="AH95" s="110"/>
      <c r="AI95" s="247"/>
      <c r="AJ95" s="248"/>
    </row>
    <row r="96" spans="1:36" s="147" customFormat="1" ht="12.75" customHeight="1" x14ac:dyDescent="0.2">
      <c r="A96" s="182"/>
      <c r="B96" s="503"/>
      <c r="C96" s="503"/>
      <c r="D96" s="503"/>
      <c r="E96" s="503"/>
      <c r="F96" s="503"/>
      <c r="G96" s="503"/>
      <c r="H96" s="503"/>
      <c r="I96" s="161"/>
      <c r="J96" s="161"/>
      <c r="K96" s="258"/>
      <c r="L96" s="258"/>
      <c r="M96" s="258"/>
      <c r="N96" s="258"/>
      <c r="O96" s="258"/>
      <c r="P96" s="258"/>
      <c r="Q96" s="259"/>
      <c r="R96" s="247"/>
      <c r="S96" s="247"/>
      <c r="T96" s="258"/>
      <c r="U96" s="183"/>
      <c r="V96" s="199"/>
      <c r="W96" s="216"/>
      <c r="X96" s="495" t="str">
        <f t="shared" si="18"/>
        <v>Windsor &amp; Maidenhead</v>
      </c>
      <c r="Y96" s="496" t="e">
        <f t="shared" si="19"/>
        <v>#N/A</v>
      </c>
      <c r="Z96" s="496" t="e">
        <f t="shared" si="20"/>
        <v>#N/A</v>
      </c>
      <c r="AA96" s="54"/>
      <c r="AB96" s="53"/>
      <c r="AC96" s="53"/>
      <c r="AD96" s="218"/>
      <c r="AE96" s="247"/>
      <c r="AF96" s="247"/>
      <c r="AG96" s="247"/>
      <c r="AH96" s="110"/>
      <c r="AI96" s="247"/>
      <c r="AJ96" s="248"/>
    </row>
    <row r="97" spans="1:45" s="147" customFormat="1" ht="12.75" customHeight="1" x14ac:dyDescent="0.2">
      <c r="A97" s="182"/>
      <c r="B97" s="503"/>
      <c r="C97" s="503"/>
      <c r="D97" s="503"/>
      <c r="E97" s="503"/>
      <c r="F97" s="503"/>
      <c r="G97" s="503"/>
      <c r="H97" s="503"/>
      <c r="I97" s="161"/>
      <c r="J97" s="161"/>
      <c r="K97" s="260"/>
      <c r="L97" s="260"/>
      <c r="M97" s="260"/>
      <c r="N97" s="260"/>
      <c r="O97" s="260"/>
      <c r="P97" s="260"/>
      <c r="Q97" s="261"/>
      <c r="R97" s="247"/>
      <c r="S97" s="247"/>
      <c r="T97" s="262"/>
      <c r="U97" s="183"/>
      <c r="V97" s="199"/>
      <c r="W97" s="216"/>
      <c r="X97" s="495" t="str">
        <f t="shared" si="18"/>
        <v>Wokingham</v>
      </c>
      <c r="Y97" s="496" t="e">
        <f t="shared" si="19"/>
        <v>#N/A</v>
      </c>
      <c r="Z97" s="496" t="e">
        <f t="shared" si="20"/>
        <v>#N/A</v>
      </c>
      <c r="AA97" s="54"/>
      <c r="AB97" s="53"/>
      <c r="AC97" s="53"/>
      <c r="AD97" s="218"/>
      <c r="AE97" s="247"/>
      <c r="AF97" s="247"/>
      <c r="AG97" s="247"/>
      <c r="AH97" s="110"/>
      <c r="AI97" s="247"/>
      <c r="AJ97" s="248"/>
    </row>
    <row r="98" spans="1:45" s="147" customFormat="1" ht="12.75" customHeight="1" x14ac:dyDescent="0.2">
      <c r="A98" s="182"/>
      <c r="B98" s="503"/>
      <c r="C98" s="503"/>
      <c r="D98" s="503"/>
      <c r="E98" s="503"/>
      <c r="F98" s="503"/>
      <c r="G98" s="503"/>
      <c r="H98" s="503"/>
      <c r="I98" s="161"/>
      <c r="J98" s="161"/>
      <c r="K98" s="260"/>
      <c r="L98" s="260"/>
      <c r="M98" s="260"/>
      <c r="N98" s="260"/>
      <c r="O98" s="260"/>
      <c r="P98" s="260"/>
      <c r="Q98" s="261"/>
      <c r="R98" s="247"/>
      <c r="S98" s="247"/>
      <c r="T98" s="262"/>
      <c r="U98" s="183"/>
      <c r="V98" s="199"/>
      <c r="W98" s="216"/>
      <c r="X98" s="495" t="str">
        <f>B31</f>
        <v>South East</v>
      </c>
      <c r="Y98" s="496" t="e">
        <f t="shared" si="19"/>
        <v>#N/A</v>
      </c>
      <c r="Z98" s="496" t="e">
        <f t="shared" si="20"/>
        <v>#N/A</v>
      </c>
      <c r="AA98" s="54"/>
      <c r="AB98" s="53"/>
      <c r="AC98" s="53"/>
      <c r="AD98" s="218"/>
      <c r="AE98" s="247"/>
      <c r="AF98" s="247"/>
      <c r="AG98" s="247"/>
      <c r="AH98" s="110"/>
      <c r="AI98" s="247"/>
      <c r="AJ98" s="248"/>
    </row>
    <row r="99" spans="1:45" s="147" customFormat="1" ht="11.25" customHeight="1" x14ac:dyDescent="0.2">
      <c r="A99" s="397"/>
      <c r="B99" s="503"/>
      <c r="C99" s="503"/>
      <c r="D99" s="503"/>
      <c r="E99" s="503"/>
      <c r="F99" s="503"/>
      <c r="G99" s="503"/>
      <c r="H99" s="503"/>
      <c r="I99" s="161"/>
      <c r="J99" s="161"/>
      <c r="K99" s="260"/>
      <c r="L99" s="260"/>
      <c r="M99" s="260"/>
      <c r="N99" s="260"/>
      <c r="O99" s="260"/>
      <c r="P99" s="260"/>
      <c r="Q99" s="261"/>
      <c r="R99" s="247"/>
      <c r="S99" s="247"/>
      <c r="T99" s="262"/>
      <c r="U99" s="183"/>
      <c r="V99" s="199"/>
      <c r="W99" s="216"/>
      <c r="X99" s="495" t="str">
        <f>B32</f>
        <v>England</v>
      </c>
      <c r="Y99" s="496" t="e">
        <f t="shared" si="19"/>
        <v>#N/A</v>
      </c>
      <c r="Z99" s="496" t="e">
        <f t="shared" si="20"/>
        <v>#N/A</v>
      </c>
      <c r="AA99" s="54"/>
      <c r="AB99" s="53"/>
      <c r="AC99" s="53"/>
      <c r="AD99" s="218"/>
      <c r="AE99" s="247"/>
      <c r="AF99" s="247"/>
      <c r="AG99" s="247"/>
      <c r="AH99" s="110"/>
      <c r="AI99" s="247"/>
      <c r="AJ99" s="248"/>
    </row>
    <row r="100" spans="1:45" s="133" customFormat="1" ht="42" customHeight="1" x14ac:dyDescent="0.2">
      <c r="A100" s="301"/>
      <c r="B100" s="503"/>
      <c r="C100" s="503"/>
      <c r="D100" s="503"/>
      <c r="E100" s="503"/>
      <c r="F100" s="503"/>
      <c r="G100" s="503"/>
      <c r="H100" s="503"/>
      <c r="I100" s="510"/>
      <c r="J100" s="264"/>
      <c r="K100" s="264"/>
      <c r="L100" s="264"/>
      <c r="M100" s="264"/>
      <c r="N100" s="264"/>
      <c r="O100" s="264"/>
      <c r="P100" s="264"/>
      <c r="Q100" s="195"/>
      <c r="R100" s="264"/>
      <c r="S100" s="264"/>
      <c r="T100" s="264"/>
      <c r="U100" s="178"/>
      <c r="V100" s="197"/>
      <c r="W100" s="213"/>
      <c r="X100" s="109"/>
      <c r="Y100" s="109"/>
      <c r="Z100" s="109"/>
      <c r="AA100" s="109"/>
      <c r="AB100" s="109"/>
      <c r="AC100" s="53"/>
      <c r="AD100" s="218"/>
      <c r="AE100" s="90"/>
      <c r="AF100" s="90"/>
      <c r="AG100" s="90"/>
      <c r="AH100" s="109"/>
      <c r="AI100" s="90"/>
      <c r="AJ100" s="249"/>
    </row>
    <row r="101" spans="1:45" s="133" customFormat="1" ht="42" customHeight="1" x14ac:dyDescent="0.2">
      <c r="A101" s="301"/>
      <c r="B101" s="503"/>
      <c r="C101" s="503"/>
      <c r="D101" s="503"/>
      <c r="E101" s="503"/>
      <c r="F101" s="503"/>
      <c r="G101" s="503"/>
      <c r="H101" s="503"/>
      <c r="I101" s="510"/>
      <c r="J101" s="264"/>
      <c r="K101" s="264"/>
      <c r="L101" s="264"/>
      <c r="M101" s="264"/>
      <c r="N101" s="264"/>
      <c r="O101" s="264"/>
      <c r="P101" s="264"/>
      <c r="Q101" s="195"/>
      <c r="R101" s="264"/>
      <c r="S101" s="264"/>
      <c r="T101" s="264"/>
      <c r="U101" s="178"/>
      <c r="V101" s="197"/>
      <c r="W101" s="213"/>
      <c r="X101" s="109"/>
      <c r="Y101" s="110"/>
      <c r="Z101" s="109"/>
      <c r="AA101" s="109"/>
      <c r="AB101" s="109"/>
      <c r="AC101" s="109"/>
      <c r="AD101" s="218"/>
      <c r="AE101" s="90"/>
      <c r="AF101" s="90"/>
      <c r="AG101" s="90"/>
      <c r="AH101" s="109"/>
      <c r="AI101" s="90"/>
      <c r="AJ101" s="249"/>
    </row>
    <row r="102" spans="1:45" s="133" customFormat="1" ht="33" customHeight="1" x14ac:dyDescent="0.2">
      <c r="A102" s="301"/>
      <c r="B102" s="510"/>
      <c r="C102" s="510"/>
      <c r="D102" s="510"/>
      <c r="E102" s="510"/>
      <c r="F102" s="510"/>
      <c r="G102" s="510"/>
      <c r="H102" s="510"/>
      <c r="I102" s="510"/>
      <c r="J102" s="264"/>
      <c r="K102" s="264"/>
      <c r="L102" s="264"/>
      <c r="M102" s="264"/>
      <c r="N102" s="264"/>
      <c r="O102" s="264"/>
      <c r="P102" s="264"/>
      <c r="Q102" s="195"/>
      <c r="R102" s="264"/>
      <c r="S102" s="264"/>
      <c r="T102" s="264"/>
      <c r="U102" s="178"/>
      <c r="V102" s="197"/>
      <c r="W102" s="213"/>
      <c r="X102" s="109"/>
      <c r="Y102" s="110"/>
      <c r="Z102" s="109"/>
      <c r="AA102" s="109"/>
      <c r="AB102" s="109"/>
      <c r="AD102" s="218"/>
      <c r="AE102" s="90"/>
      <c r="AF102" s="90"/>
      <c r="AG102" s="90"/>
      <c r="AH102" s="109"/>
      <c r="AI102" s="90"/>
      <c r="AJ102" s="249"/>
    </row>
    <row r="103" spans="1:45" s="133" customFormat="1" ht="7.5" customHeight="1" x14ac:dyDescent="0.2">
      <c r="A103" s="179"/>
      <c r="B103" s="46"/>
      <c r="C103" s="46"/>
      <c r="D103" s="45"/>
      <c r="E103" s="45"/>
      <c r="F103" s="45"/>
      <c r="G103" s="45"/>
      <c r="H103" s="45"/>
      <c r="I103" s="45"/>
      <c r="J103" s="40"/>
      <c r="K103" s="47"/>
      <c r="L103" s="47"/>
      <c r="M103" s="47"/>
      <c r="N103" s="47"/>
      <c r="O103" s="47"/>
      <c r="P103" s="47"/>
      <c r="Q103" s="47"/>
      <c r="R103" s="47"/>
      <c r="S103" s="47"/>
      <c r="T103" s="48"/>
      <c r="U103" s="178"/>
      <c r="V103" s="197"/>
      <c r="W103" s="213"/>
      <c r="X103" s="109"/>
      <c r="Y103" s="110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90"/>
      <c r="AJ103" s="245"/>
      <c r="AK103" s="125"/>
      <c r="AL103" s="125"/>
      <c r="AM103" s="125"/>
      <c r="AN103" s="125"/>
      <c r="AO103" s="125"/>
      <c r="AP103" s="125"/>
      <c r="AQ103" s="125"/>
    </row>
    <row r="104" spans="1:45" s="133" customFormat="1" ht="15" customHeight="1" x14ac:dyDescent="0.2">
      <c r="A104" s="720"/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4"/>
      <c r="S104" s="754"/>
      <c r="T104" s="754"/>
      <c r="U104" s="755"/>
      <c r="V104" s="197"/>
      <c r="W104" s="213"/>
      <c r="X104" s="106"/>
      <c r="Y104" s="106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249"/>
      <c r="AS104" s="125"/>
    </row>
    <row r="105" spans="1:45" s="133" customFormat="1" ht="11.25" customHeight="1" x14ac:dyDescent="0.2">
      <c r="A105" s="756"/>
      <c r="B105" s="757"/>
      <c r="C105" s="757"/>
      <c r="D105" s="757"/>
      <c r="E105" s="757"/>
      <c r="F105" s="757"/>
      <c r="G105" s="757"/>
      <c r="H105" s="757"/>
      <c r="I105" s="758"/>
      <c r="J105" s="757"/>
      <c r="K105" s="757"/>
      <c r="L105" s="757"/>
      <c r="M105" s="757"/>
      <c r="N105" s="757"/>
      <c r="O105" s="757"/>
      <c r="P105" s="757"/>
      <c r="Q105" s="757"/>
      <c r="R105" s="757"/>
      <c r="S105" s="758"/>
      <c r="T105" s="757"/>
      <c r="U105" s="759"/>
      <c r="V105" s="197"/>
      <c r="W105" s="213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90"/>
      <c r="AJ105" s="248"/>
      <c r="AK105" s="147"/>
      <c r="AS105" s="125"/>
    </row>
    <row r="106" spans="1:45" ht="11.25" customHeight="1" x14ac:dyDescent="0.2">
      <c r="A106" s="173"/>
      <c r="B106" s="174"/>
      <c r="C106" s="174"/>
      <c r="D106" s="174"/>
      <c r="E106" s="174"/>
      <c r="F106" s="174"/>
      <c r="G106" s="174"/>
      <c r="H106" s="174"/>
      <c r="I106" s="174"/>
      <c r="J106" s="175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6"/>
      <c r="V106" s="197"/>
      <c r="W106" s="213"/>
      <c r="X106" s="106"/>
      <c r="Y106" s="106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90"/>
      <c r="AJ106" s="245"/>
    </row>
    <row r="107" spans="1:45" s="127" customFormat="1" ht="15" customHeight="1" x14ac:dyDescent="0.2">
      <c r="A107" s="180"/>
      <c r="B107" s="771" t="s">
        <v>166</v>
      </c>
      <c r="C107" s="771"/>
      <c r="D107" s="771"/>
      <c r="E107" s="771"/>
      <c r="F107" s="771"/>
      <c r="G107" s="771"/>
      <c r="H107" s="771"/>
      <c r="I107" s="771"/>
      <c r="J107" s="115"/>
      <c r="K107" s="115"/>
      <c r="L107" s="115"/>
      <c r="M107" s="115"/>
      <c r="N107" s="499"/>
      <c r="O107" s="115"/>
      <c r="P107" s="115"/>
      <c r="Q107" s="115"/>
      <c r="R107" s="115"/>
      <c r="S107" s="115"/>
      <c r="T107" s="115"/>
      <c r="U107" s="181"/>
      <c r="V107" s="198"/>
      <c r="W107" s="214"/>
      <c r="X107" s="106"/>
      <c r="Y107" s="106"/>
      <c r="Z107" s="109"/>
      <c r="AA107" s="109"/>
      <c r="AB107" s="109"/>
      <c r="AC107" s="109"/>
      <c r="AD107" s="109"/>
      <c r="AE107" s="106"/>
      <c r="AF107" s="106"/>
      <c r="AG107" s="106"/>
      <c r="AH107" s="106"/>
      <c r="AI107" s="106"/>
      <c r="AJ107" s="246"/>
    </row>
    <row r="108" spans="1:45" ht="15.75" customHeight="1" x14ac:dyDescent="0.2">
      <c r="A108" s="179"/>
      <c r="B108" s="771"/>
      <c r="C108" s="771"/>
      <c r="D108" s="771"/>
      <c r="E108" s="771"/>
      <c r="F108" s="771"/>
      <c r="G108" s="771"/>
      <c r="H108" s="771"/>
      <c r="I108" s="771"/>
      <c r="J108" s="115"/>
      <c r="K108" s="115"/>
      <c r="L108" s="115"/>
      <c r="M108" s="115"/>
      <c r="N108" s="499"/>
      <c r="O108" s="115"/>
      <c r="P108" s="115"/>
      <c r="Q108" s="37"/>
      <c r="R108" s="115"/>
      <c r="S108" s="115"/>
      <c r="T108" s="115"/>
      <c r="U108" s="178"/>
      <c r="V108" s="197"/>
      <c r="W108" s="213"/>
      <c r="X108" s="106"/>
      <c r="Y108" s="106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90"/>
      <c r="AJ108" s="245"/>
    </row>
    <row r="109" spans="1:45" s="147" customFormat="1" ht="12" customHeight="1" x14ac:dyDescent="0.2">
      <c r="A109" s="182"/>
      <c r="B109" s="142"/>
      <c r="C109" s="142"/>
      <c r="D109" s="483">
        <v>2012</v>
      </c>
      <c r="E109" s="483">
        <v>2013</v>
      </c>
      <c r="F109" s="483">
        <v>2014</v>
      </c>
      <c r="G109" s="483">
        <v>2015</v>
      </c>
      <c r="H109" s="484">
        <v>2016</v>
      </c>
      <c r="I109" s="161"/>
      <c r="J109" s="161"/>
      <c r="K109" s="105"/>
      <c r="L109" s="105"/>
      <c r="M109" s="105"/>
      <c r="N109" s="105"/>
      <c r="O109" s="105"/>
      <c r="P109" s="506"/>
      <c r="Q109" s="506"/>
      <c r="R109" s="247"/>
      <c r="S109" s="247"/>
      <c r="T109" s="507"/>
      <c r="U109" s="183"/>
      <c r="V109" s="199"/>
      <c r="W109" s="216"/>
      <c r="X109" s="106"/>
      <c r="Y109" s="106"/>
      <c r="Z109" s="109"/>
      <c r="AA109" s="109"/>
      <c r="AB109" s="109"/>
      <c r="AC109" s="109"/>
      <c r="AD109" s="109"/>
      <c r="AE109" s="110"/>
      <c r="AF109" s="110"/>
      <c r="AG109" s="110"/>
      <c r="AH109" s="110"/>
      <c r="AI109" s="247"/>
      <c r="AJ109" s="248"/>
    </row>
    <row r="110" spans="1:45" s="147" customFormat="1" ht="12.75" customHeight="1" x14ac:dyDescent="0.2">
      <c r="A110" s="182"/>
      <c r="B110" s="158" t="str">
        <f>B9</f>
        <v>Bracknell Forest</v>
      </c>
      <c r="C110" s="142"/>
      <c r="D110" s="254">
        <f>IF(OR(ISBLANK(D9),ISBLANK('Section 47 Enquiries'!D9)),NA(),D9/'Section 47 Enquiries'!D9)</f>
        <v>0.30769230769230771</v>
      </c>
      <c r="E110" s="254">
        <f>IF(OR(ISBLANK(E9),ISBLANK('Section 47 Enquiries'!E9)),NA(),E9/'Section 47 Enquiries'!E9)</f>
        <v>0.45967741935483869</v>
      </c>
      <c r="F110" s="254">
        <f>IF(OR(ISBLANK(F9),ISBLANK('Section 47 Enquiries'!F9)),NA(),F9/'Section 47 Enquiries'!F9)</f>
        <v>0.41176470588235292</v>
      </c>
      <c r="G110" s="254">
        <f>IF(OR(ISBLANK(G9),ISBLANK('Section 47 Enquiries'!G9)),NA(),G9/'Section 47 Enquiries'!G9)</f>
        <v>0.38717339667458434</v>
      </c>
      <c r="H110" s="256">
        <f>IF(OR(ISBLANK(H9),ISBLANK('Section 47 Enquiries'!H9)),NA(),H9/'Section 47 Enquiries'!H9)</f>
        <v>0.40101522842639592</v>
      </c>
      <c r="I110" s="161"/>
      <c r="J110" s="161"/>
      <c r="K110" s="258"/>
      <c r="L110" s="258"/>
      <c r="M110" s="258"/>
      <c r="N110" s="258"/>
      <c r="O110" s="258"/>
      <c r="P110" s="258"/>
      <c r="Q110" s="259"/>
      <c r="R110" s="247"/>
      <c r="S110" s="247"/>
      <c r="T110" s="258"/>
      <c r="U110" s="183"/>
      <c r="V110" s="199"/>
      <c r="W110" s="216"/>
      <c r="X110" s="106"/>
      <c r="Y110" s="106"/>
      <c r="Z110" s="109"/>
      <c r="AA110" s="109"/>
      <c r="AB110" s="109"/>
      <c r="AC110" s="109"/>
      <c r="AD110" s="109"/>
      <c r="AE110" s="110"/>
      <c r="AF110" s="110"/>
      <c r="AG110" s="110"/>
      <c r="AH110" s="110"/>
      <c r="AI110" s="247"/>
      <c r="AJ110" s="248"/>
    </row>
    <row r="111" spans="1:45" s="147" customFormat="1" ht="12.75" customHeight="1" x14ac:dyDescent="0.2">
      <c r="A111" s="182"/>
      <c r="B111" s="158" t="str">
        <f t="shared" ref="B111:B133" si="21">B10</f>
        <v>Brighton &amp; Hove</v>
      </c>
      <c r="C111" s="142"/>
      <c r="D111" s="254">
        <f>IF(OR(ISBLANK(D10),ISBLANK('Section 47 Enquiries'!D10)),NA(),D10/'Section 47 Enquiries'!D10)</f>
        <v>0.29604772557792691</v>
      </c>
      <c r="E111" s="254">
        <f>IF(OR(ISBLANK(E10),ISBLANK('Section 47 Enquiries'!E10)),NA(),E10/'Section 47 Enquiries'!E10)</f>
        <v>0.24584929757343552</v>
      </c>
      <c r="F111" s="254">
        <f>IF(OR(ISBLANK(F10),ISBLANK('Section 47 Enquiries'!F10)),NA(),F10/'Section 47 Enquiries'!F10)</f>
        <v>0.50353773584905659</v>
      </c>
      <c r="G111" s="254">
        <f>IF(OR(ISBLANK(G10),ISBLANK('Section 47 Enquiries'!G10)),NA(),G10/'Section 47 Enquiries'!G10)</f>
        <v>0.45472061657032753</v>
      </c>
      <c r="H111" s="256">
        <f>IF(OR(ISBLANK(H10),ISBLANK('Section 47 Enquiries'!H10)),NA(),H10/'Section 47 Enquiries'!H10)</f>
        <v>0.4759405074365704</v>
      </c>
      <c r="I111" s="161"/>
      <c r="J111" s="161"/>
      <c r="K111" s="258"/>
      <c r="L111" s="258"/>
      <c r="M111" s="258"/>
      <c r="N111" s="258"/>
      <c r="O111" s="258"/>
      <c r="P111" s="258"/>
      <c r="Q111" s="259"/>
      <c r="R111" s="247"/>
      <c r="S111" s="247"/>
      <c r="T111" s="258"/>
      <c r="U111" s="183"/>
      <c r="V111" s="199"/>
      <c r="W111" s="216"/>
      <c r="X111" s="106"/>
      <c r="Y111" s="106"/>
      <c r="Z111" s="109"/>
      <c r="AA111" s="109"/>
      <c r="AB111" s="109"/>
      <c r="AC111" s="109"/>
      <c r="AD111" s="109"/>
      <c r="AE111" s="110"/>
      <c r="AF111" s="110"/>
      <c r="AG111" s="110"/>
      <c r="AH111" s="110"/>
      <c r="AI111" s="247"/>
      <c r="AJ111" s="248"/>
    </row>
    <row r="112" spans="1:45" s="147" customFormat="1" ht="12.75" customHeight="1" x14ac:dyDescent="0.2">
      <c r="A112" s="182"/>
      <c r="B112" s="158" t="str">
        <f t="shared" si="21"/>
        <v>Buckinghamshire</v>
      </c>
      <c r="C112" s="142"/>
      <c r="D112" s="254">
        <f>IF(OR(ISBLANK(D11),ISBLANK('Section 47 Enquiries'!D11)),NA(),D11/'Section 47 Enquiries'!D11)</f>
        <v>0.41111111111111109</v>
      </c>
      <c r="E112" s="254">
        <f>IF(OR(ISBLANK(E11),ISBLANK('Section 47 Enquiries'!E11)),NA(),E11/'Section 47 Enquiries'!E11)</f>
        <v>0.39250814332247558</v>
      </c>
      <c r="F112" s="254">
        <f>IF(OR(ISBLANK(F11),ISBLANK('Section 47 Enquiries'!F11)),NA(),F11/'Section 47 Enquiries'!F11)</f>
        <v>0.36978579481397972</v>
      </c>
      <c r="G112" s="254">
        <f>IF(OR(ISBLANK(G11),ISBLANK('Section 47 Enquiries'!G11)),NA(),G11/'Section 47 Enquiries'!G11)</f>
        <v>0.29067121729237771</v>
      </c>
      <c r="H112" s="256">
        <f>IF(OR(ISBLANK(H11),ISBLANK('Section 47 Enquiries'!H11)),NA(),H11/'Section 47 Enquiries'!H11)</f>
        <v>0.3892931392931393</v>
      </c>
      <c r="I112" s="161"/>
      <c r="J112" s="161"/>
      <c r="K112" s="258"/>
      <c r="L112" s="258"/>
      <c r="M112" s="258"/>
      <c r="N112" s="258"/>
      <c r="O112" s="258"/>
      <c r="P112" s="258"/>
      <c r="Q112" s="259"/>
      <c r="R112" s="247"/>
      <c r="S112" s="247"/>
      <c r="T112" s="258"/>
      <c r="U112" s="183"/>
      <c r="V112" s="199"/>
      <c r="W112" s="216"/>
      <c r="X112" s="106"/>
      <c r="Y112" s="106"/>
      <c r="Z112" s="109"/>
      <c r="AA112" s="109"/>
      <c r="AB112" s="109"/>
      <c r="AC112" s="109"/>
      <c r="AD112" s="109"/>
      <c r="AE112" s="110"/>
      <c r="AF112" s="110"/>
      <c r="AG112" s="110"/>
      <c r="AH112" s="110"/>
      <c r="AI112" s="247"/>
      <c r="AJ112" s="248"/>
    </row>
    <row r="113" spans="1:44" s="147" customFormat="1" ht="12.75" customHeight="1" x14ac:dyDescent="0.2">
      <c r="A113" s="182"/>
      <c r="B113" s="158" t="str">
        <f t="shared" si="21"/>
        <v>East Sussex</v>
      </c>
      <c r="C113" s="142"/>
      <c r="D113" s="254">
        <f>IF(OR(ISBLANK(D12),ISBLANK('Section 47 Enquiries'!D12)),NA(),D12/'Section 47 Enquiries'!D12)</f>
        <v>0.38323621694307486</v>
      </c>
      <c r="E113" s="254">
        <f>IF(OR(ISBLANK(E12),ISBLANK('Section 47 Enquiries'!E12)),NA(),E12/'Section 47 Enquiries'!E12)</f>
        <v>0.40365239294710326</v>
      </c>
      <c r="F113" s="254">
        <f>IF(OR(ISBLANK(F12),ISBLANK('Section 47 Enquiries'!F12)),NA(),F12/'Section 47 Enquiries'!F12)</f>
        <v>0.46554252199413487</v>
      </c>
      <c r="G113" s="254">
        <f>IF(OR(ISBLANK(G12),ISBLANK('Section 47 Enquiries'!G12)),NA(),G12/'Section 47 Enquiries'!G12)</f>
        <v>0.62814070351758799</v>
      </c>
      <c r="H113" s="256">
        <f>IF(OR(ISBLANK(H12),ISBLANK('Section 47 Enquiries'!H12)),NA(),H12/'Section 47 Enquiries'!H12)</f>
        <v>0.55645161290322576</v>
      </c>
      <c r="I113" s="161"/>
      <c r="J113" s="161"/>
      <c r="K113" s="258"/>
      <c r="L113" s="258"/>
      <c r="M113" s="258"/>
      <c r="N113" s="258"/>
      <c r="O113" s="258"/>
      <c r="P113" s="258"/>
      <c r="Q113" s="259"/>
      <c r="R113" s="247"/>
      <c r="S113" s="247"/>
      <c r="T113" s="258"/>
      <c r="U113" s="183"/>
      <c r="V113" s="199"/>
      <c r="W113" s="216"/>
      <c r="X113" s="106"/>
      <c r="Y113" s="106"/>
      <c r="Z113" s="109"/>
      <c r="AA113" s="109"/>
      <c r="AB113" s="109"/>
      <c r="AC113" s="109"/>
      <c r="AD113" s="109"/>
      <c r="AE113" s="110"/>
      <c r="AF113" s="110"/>
      <c r="AG113" s="110"/>
      <c r="AH113" s="110"/>
      <c r="AI113" s="247"/>
      <c r="AJ113" s="248"/>
    </row>
    <row r="114" spans="1:44" s="147" customFormat="1" ht="12.75" customHeight="1" x14ac:dyDescent="0.2">
      <c r="A114" s="182"/>
      <c r="B114" s="158" t="str">
        <f t="shared" si="21"/>
        <v>Hampshire</v>
      </c>
      <c r="C114" s="142"/>
      <c r="D114" s="254">
        <f>IF(OR(ISBLANK(D13),ISBLANK('Section 47 Enquiries'!D13)),NA(),D13/'Section 47 Enquiries'!D13)</f>
        <v>0.54856850715746419</v>
      </c>
      <c r="E114" s="254">
        <f>IF(OR(ISBLANK(E13),ISBLANK('Section 47 Enquiries'!E13)),NA(),E13/'Section 47 Enquiries'!E13)</f>
        <v>0.55550755939524843</v>
      </c>
      <c r="F114" s="254">
        <f>IF(OR(ISBLANK(F13),ISBLANK('Section 47 Enquiries'!F13)),NA(),F13/'Section 47 Enquiries'!F13)</f>
        <v>0.55426497277676956</v>
      </c>
      <c r="G114" s="254">
        <f>IF(OR(ISBLANK(G13),ISBLANK('Section 47 Enquiries'!G13)),NA(),G13/'Section 47 Enquiries'!G13)</f>
        <v>0.45727882327492969</v>
      </c>
      <c r="H114" s="256">
        <f>IF(OR(ISBLANK(H13),ISBLANK('Section 47 Enquiries'!H13)),NA(),H13/'Section 47 Enquiries'!H13)</f>
        <v>0.45432807269249165</v>
      </c>
      <c r="I114" s="161"/>
      <c r="J114" s="161"/>
      <c r="K114" s="258"/>
      <c r="L114" s="258"/>
      <c r="M114" s="258"/>
      <c r="N114" s="258"/>
      <c r="O114" s="258"/>
      <c r="P114" s="258"/>
      <c r="Q114" s="259"/>
      <c r="R114" s="247"/>
      <c r="S114" s="247"/>
      <c r="T114" s="258"/>
      <c r="U114" s="183"/>
      <c r="V114" s="199"/>
      <c r="W114" s="216"/>
      <c r="X114" s="106"/>
      <c r="Y114" s="106"/>
      <c r="Z114" s="109"/>
      <c r="AA114" s="109"/>
      <c r="AB114" s="109"/>
      <c r="AC114" s="109"/>
      <c r="AD114" s="109"/>
      <c r="AE114" s="110"/>
      <c r="AF114" s="110"/>
      <c r="AG114" s="110"/>
      <c r="AH114" s="110"/>
      <c r="AI114" s="247"/>
      <c r="AJ114" s="248"/>
    </row>
    <row r="115" spans="1:44" s="147" customFormat="1" ht="12.75" customHeight="1" x14ac:dyDescent="0.2">
      <c r="A115" s="182"/>
      <c r="B115" s="158" t="str">
        <f t="shared" si="21"/>
        <v>Isle of Wight</v>
      </c>
      <c r="C115" s="142"/>
      <c r="D115" s="254">
        <f>IF(OR(ISBLANK(D14),ISBLANK('Section 47 Enquiries'!D14)),NA(),D14/'Section 47 Enquiries'!D14)</f>
        <v>0.26778242677824265</v>
      </c>
      <c r="E115" s="254">
        <f>IF(OR(ISBLANK(E14),ISBLANK('Section 47 Enquiries'!E14)),NA(),E14/'Section 47 Enquiries'!E14)</f>
        <v>0.34491315136476425</v>
      </c>
      <c r="F115" s="254">
        <f>IF(OR(ISBLANK(F14),ISBLANK('Section 47 Enquiries'!F14)),NA(),F14/'Section 47 Enquiries'!F14)</f>
        <v>0.50297029702970297</v>
      </c>
      <c r="G115" s="254">
        <f>IF(OR(ISBLANK(G14),ISBLANK('Section 47 Enquiries'!G14)),NA(),G14/'Section 47 Enquiries'!G14)</f>
        <v>0.4506849315068493</v>
      </c>
      <c r="H115" s="256">
        <f>IF(OR(ISBLANK(H14),ISBLANK('Section 47 Enquiries'!H14)),NA(),H14/'Section 47 Enquiries'!H14)</f>
        <v>0.55473372781065089</v>
      </c>
      <c r="I115" s="161"/>
      <c r="J115" s="161"/>
      <c r="K115" s="258"/>
      <c r="L115" s="258"/>
      <c r="M115" s="258"/>
      <c r="N115" s="258"/>
      <c r="O115" s="258"/>
      <c r="P115" s="258"/>
      <c r="Q115" s="259"/>
      <c r="R115" s="247"/>
      <c r="S115" s="247"/>
      <c r="T115" s="258"/>
      <c r="U115" s="183"/>
      <c r="V115" s="199"/>
      <c r="W115" s="216"/>
      <c r="X115" s="106"/>
      <c r="Y115" s="106"/>
      <c r="Z115" s="109"/>
      <c r="AA115" s="109"/>
      <c r="AB115" s="109"/>
      <c r="AC115" s="109"/>
      <c r="AD115" s="109"/>
      <c r="AE115" s="110"/>
      <c r="AF115" s="110"/>
      <c r="AG115" s="110"/>
      <c r="AH115" s="110"/>
      <c r="AI115" s="247"/>
      <c r="AJ115" s="248"/>
      <c r="AR115" s="147" t="s">
        <v>109</v>
      </c>
    </row>
    <row r="116" spans="1:44" s="147" customFormat="1" ht="12.75" customHeight="1" x14ac:dyDescent="0.2">
      <c r="A116" s="182"/>
      <c r="B116" s="158" t="str">
        <f t="shared" si="21"/>
        <v>Kent</v>
      </c>
      <c r="C116" s="142"/>
      <c r="D116" s="254">
        <f>IF(OR(ISBLANK(D15),ISBLANK('Section 47 Enquiries'!D15)),NA(),D15/'Section 47 Enquiries'!D15)</f>
        <v>0.24738087191618791</v>
      </c>
      <c r="E116" s="254">
        <f>IF(OR(ISBLANK(E15),ISBLANK('Section 47 Enquiries'!E15)),NA(),E15/'Section 47 Enquiries'!E15)</f>
        <v>0.35084572014351617</v>
      </c>
      <c r="F116" s="254">
        <f>IF(OR(ISBLANK(F15),ISBLANK('Section 47 Enquiries'!F15)),NA(),F15/'Section 47 Enquiries'!F15)</f>
        <v>0.38975888640318168</v>
      </c>
      <c r="G116" s="254">
        <f>IF(OR(ISBLANK(G15),ISBLANK('Section 47 Enquiries'!G15)),NA(),G15/'Section 47 Enquiries'!G15)</f>
        <v>0.4117242958552782</v>
      </c>
      <c r="H116" s="256">
        <f>IF(OR(ISBLANK(H15),ISBLANK('Section 47 Enquiries'!H15)),NA(),H15/'Section 47 Enquiries'!H15)</f>
        <v>0.3254201680672269</v>
      </c>
      <c r="I116" s="161"/>
      <c r="J116" s="161"/>
      <c r="K116" s="258"/>
      <c r="L116" s="258"/>
      <c r="M116" s="258"/>
      <c r="N116" s="258"/>
      <c r="O116" s="258"/>
      <c r="P116" s="258"/>
      <c r="Q116" s="259"/>
      <c r="R116" s="247"/>
      <c r="S116" s="247"/>
      <c r="T116" s="258"/>
      <c r="U116" s="183"/>
      <c r="V116" s="199"/>
      <c r="W116" s="216"/>
      <c r="X116" s="106"/>
      <c r="Y116" s="106"/>
      <c r="Z116" s="109"/>
      <c r="AA116" s="109"/>
      <c r="AB116" s="109"/>
      <c r="AC116" s="109"/>
      <c r="AD116" s="109"/>
      <c r="AE116" s="110"/>
      <c r="AF116" s="110"/>
      <c r="AG116" s="110"/>
      <c r="AH116" s="110"/>
      <c r="AI116" s="247"/>
      <c r="AJ116" s="248"/>
    </row>
    <row r="117" spans="1:44" s="147" customFormat="1" ht="12.75" customHeight="1" x14ac:dyDescent="0.2">
      <c r="A117" s="182"/>
      <c r="B117" s="158" t="str">
        <f t="shared" si="21"/>
        <v>Medway</v>
      </c>
      <c r="C117" s="142"/>
      <c r="D117" s="254">
        <f>IF(OR(ISBLANK(D16),ISBLANK('Section 47 Enquiries'!D16)),NA(),D16/'Section 47 Enquiries'!D16)</f>
        <v>0.53052917232021712</v>
      </c>
      <c r="E117" s="254">
        <f>IF(OR(ISBLANK(E16),ISBLANK('Section 47 Enquiries'!E16)),NA(),E16/'Section 47 Enquiries'!E16)</f>
        <v>0.40715502555366268</v>
      </c>
      <c r="F117" s="254">
        <f>IF(OR(ISBLANK(F16),ISBLANK('Section 47 Enquiries'!F16)),NA(),F16/'Section 47 Enquiries'!F16)</f>
        <v>0.49597238204833144</v>
      </c>
      <c r="G117" s="254">
        <f>IF(OR(ISBLANK(G16),ISBLANK('Section 47 Enquiries'!G16)),NA(),G16/'Section 47 Enquiries'!G16)</f>
        <v>0.40026420079260239</v>
      </c>
      <c r="H117" s="256">
        <f>IF(OR(ISBLANK(H16),ISBLANK('Section 47 Enquiries'!H16)),NA(),H16/'Section 47 Enquiries'!H16)</f>
        <v>0.37216431637032493</v>
      </c>
      <c r="I117" s="161"/>
      <c r="J117" s="161"/>
      <c r="K117" s="258"/>
      <c r="L117" s="258"/>
      <c r="M117" s="258"/>
      <c r="N117" s="258"/>
      <c r="O117" s="258"/>
      <c r="P117" s="258"/>
      <c r="Q117" s="259"/>
      <c r="R117" s="247"/>
      <c r="S117" s="247"/>
      <c r="T117" s="258"/>
      <c r="U117" s="183"/>
      <c r="V117" s="199"/>
      <c r="W117" s="216"/>
      <c r="X117" s="106"/>
      <c r="Y117" s="106"/>
      <c r="Z117" s="109"/>
      <c r="AA117" s="109"/>
      <c r="AB117" s="109"/>
      <c r="AC117" s="109"/>
      <c r="AD117" s="109"/>
      <c r="AE117" s="110"/>
      <c r="AF117" s="110"/>
      <c r="AG117" s="110"/>
      <c r="AH117" s="110"/>
      <c r="AI117" s="247"/>
      <c r="AJ117" s="248"/>
    </row>
    <row r="118" spans="1:44" s="147" customFormat="1" ht="12.75" customHeight="1" x14ac:dyDescent="0.2">
      <c r="A118" s="182"/>
      <c r="B118" s="158" t="str">
        <f t="shared" si="21"/>
        <v>Milton Keynes</v>
      </c>
      <c r="C118" s="142"/>
      <c r="D118" s="254">
        <f>IF(OR(ISBLANK(D17),ISBLANK('Section 47 Enquiries'!D17)),NA(),D17/'Section 47 Enquiries'!D17)</f>
        <v>0.34163701067615659</v>
      </c>
      <c r="E118" s="254">
        <f>IF(OR(ISBLANK(E17),ISBLANK('Section 47 Enquiries'!E17)),NA(),E17/'Section 47 Enquiries'!E17)</f>
        <v>0.18974358974358974</v>
      </c>
      <c r="F118" s="254">
        <f>IF(OR(ISBLANK(F17),ISBLANK('Section 47 Enquiries'!F17)),NA(),F17/'Section 47 Enquiries'!F17)</f>
        <v>0.13721804511278196</v>
      </c>
      <c r="G118" s="254">
        <f>IF(OR(ISBLANK(G17),ISBLANK('Section 47 Enquiries'!G17)),NA(),G17/'Section 47 Enquiries'!G17)</f>
        <v>0.2118491921005386</v>
      </c>
      <c r="H118" s="256">
        <f>IF(OR(ISBLANK(H17),ISBLANK('Section 47 Enquiries'!H17)),NA(),H17/'Section 47 Enquiries'!H17)</f>
        <v>0.210896309314587</v>
      </c>
      <c r="I118" s="161"/>
      <c r="J118" s="161"/>
      <c r="K118" s="258"/>
      <c r="L118" s="258"/>
      <c r="M118" s="258"/>
      <c r="N118" s="258"/>
      <c r="O118" s="258"/>
      <c r="P118" s="258"/>
      <c r="Q118" s="259"/>
      <c r="R118" s="247"/>
      <c r="S118" s="247"/>
      <c r="T118" s="258"/>
      <c r="U118" s="183"/>
      <c r="V118" s="199"/>
      <c r="W118" s="216"/>
      <c r="X118" s="106"/>
      <c r="Y118" s="106"/>
      <c r="Z118" s="109"/>
      <c r="AA118" s="109"/>
      <c r="AB118" s="109"/>
      <c r="AC118" s="109"/>
      <c r="AD118" s="109"/>
      <c r="AE118" s="110"/>
      <c r="AF118" s="110"/>
      <c r="AG118" s="110"/>
      <c r="AH118" s="110"/>
      <c r="AI118" s="247"/>
      <c r="AJ118" s="248"/>
    </row>
    <row r="119" spans="1:44" s="147" customFormat="1" ht="12.75" customHeight="1" x14ac:dyDescent="0.2">
      <c r="A119" s="182"/>
      <c r="B119" s="158" t="str">
        <f t="shared" si="21"/>
        <v>Oxfordshire</v>
      </c>
      <c r="C119" s="142"/>
      <c r="D119" s="254">
        <f>IF(OR(ISBLANK(D18),ISBLANK('Section 47 Enquiries'!D18)),NA(),D18/'Section 47 Enquiries'!D18)</f>
        <v>0.40722495894909688</v>
      </c>
      <c r="E119" s="254">
        <f>IF(OR(ISBLANK(E18),ISBLANK('Section 47 Enquiries'!E18)),NA(),E18/'Section 47 Enquiries'!E18)</f>
        <v>0.36938309215536941</v>
      </c>
      <c r="F119" s="254">
        <f>IF(OR(ISBLANK(F18),ISBLANK('Section 47 Enquiries'!F18)),NA(),F18/'Section 47 Enquiries'!F18)</f>
        <v>0.39001264222503162</v>
      </c>
      <c r="G119" s="254">
        <f>IF(OR(ISBLANK(G18),ISBLANK('Section 47 Enquiries'!G18)),NA(),G18/'Section 47 Enquiries'!G18)</f>
        <v>0.45719720989220036</v>
      </c>
      <c r="H119" s="256">
        <f>IF(OR(ISBLANK(H18),ISBLANK('Section 47 Enquiries'!H18)),NA(),H18/'Section 47 Enquiries'!H18)</f>
        <v>0.41738197424892703</v>
      </c>
      <c r="I119" s="161"/>
      <c r="J119" s="161"/>
      <c r="K119" s="258"/>
      <c r="L119" s="258"/>
      <c r="M119" s="258"/>
      <c r="N119" s="258"/>
      <c r="O119" s="258"/>
      <c r="P119" s="258"/>
      <c r="Q119" s="259"/>
      <c r="R119" s="247"/>
      <c r="S119" s="247"/>
      <c r="T119" s="258"/>
      <c r="U119" s="183"/>
      <c r="V119" s="199"/>
      <c r="W119" s="216"/>
      <c r="X119" s="106"/>
      <c r="Y119" s="106"/>
      <c r="Z119" s="109"/>
      <c r="AA119" s="109"/>
      <c r="AB119" s="109"/>
      <c r="AC119" s="109"/>
      <c r="AD119" s="109"/>
      <c r="AE119" s="110"/>
      <c r="AF119" s="110"/>
      <c r="AG119" s="110"/>
      <c r="AH119" s="110"/>
      <c r="AI119" s="247"/>
      <c r="AJ119" s="248"/>
    </row>
    <row r="120" spans="1:44" s="147" customFormat="1" ht="12.75" customHeight="1" x14ac:dyDescent="0.2">
      <c r="A120" s="182"/>
      <c r="B120" s="158" t="str">
        <f t="shared" si="21"/>
        <v>Portsmouth</v>
      </c>
      <c r="C120" s="142"/>
      <c r="D120" s="254">
        <f>IF(OR(ISBLANK(D19),ISBLANK('Section 47 Enquiries'!D19)),NA(),D19/'Section 47 Enquiries'!D19)</f>
        <v>0.34112149532710279</v>
      </c>
      <c r="E120" s="254">
        <f>IF(OR(ISBLANK(E19),ISBLANK('Section 47 Enquiries'!E19)),NA(),E19/'Section 47 Enquiries'!E19)</f>
        <v>0.26058201058201058</v>
      </c>
      <c r="F120" s="254">
        <f>IF(OR(ISBLANK(F19),ISBLANK('Section 47 Enquiries'!F19)),NA(),F19/'Section 47 Enquiries'!F19)</f>
        <v>0.26509723643807576</v>
      </c>
      <c r="G120" s="254">
        <f>IF(OR(ISBLANK(G19),ISBLANK('Section 47 Enquiries'!G19)),NA(),G19/'Section 47 Enquiries'!G19)</f>
        <v>0.26598702502316962</v>
      </c>
      <c r="H120" s="256">
        <f>IF(OR(ISBLANK(H19),ISBLANK('Section 47 Enquiries'!H19)),NA(),H19/'Section 47 Enquiries'!H19)</f>
        <v>0.29268292682926828</v>
      </c>
      <c r="I120" s="161"/>
      <c r="J120" s="161"/>
      <c r="K120" s="258"/>
      <c r="L120" s="258"/>
      <c r="M120" s="258"/>
      <c r="N120" s="258"/>
      <c r="O120" s="258"/>
      <c r="P120" s="258"/>
      <c r="Q120" s="259"/>
      <c r="R120" s="247"/>
      <c r="S120" s="247"/>
      <c r="T120" s="258"/>
      <c r="U120" s="183"/>
      <c r="V120" s="199"/>
      <c r="W120" s="216"/>
      <c r="X120" s="106"/>
      <c r="Y120" s="106"/>
      <c r="Z120" s="109"/>
      <c r="AA120" s="109"/>
      <c r="AB120" s="109"/>
      <c r="AC120" s="109"/>
      <c r="AD120" s="109"/>
      <c r="AE120" s="110"/>
      <c r="AF120" s="110"/>
      <c r="AG120" s="110"/>
      <c r="AH120" s="110"/>
      <c r="AI120" s="247"/>
      <c r="AJ120" s="248"/>
    </row>
    <row r="121" spans="1:44" s="147" customFormat="1" ht="12.75" customHeight="1" x14ac:dyDescent="0.2">
      <c r="A121" s="182"/>
      <c r="B121" s="158" t="str">
        <f t="shared" si="21"/>
        <v>Reading</v>
      </c>
      <c r="C121" s="142"/>
      <c r="D121" s="254">
        <f>IF(OR(ISBLANK(D20),ISBLANK('Section 47 Enquiries'!D20)),NA(),D20/'Section 47 Enquiries'!D20)</f>
        <v>0.30428571428571427</v>
      </c>
      <c r="E121" s="254">
        <f>IF(OR(ISBLANK(E20),ISBLANK('Section 47 Enquiries'!E20)),NA(),E20/'Section 47 Enquiries'!E20)</f>
        <v>0.27993527508090615</v>
      </c>
      <c r="F121" s="254">
        <f>IF(OR(ISBLANK(F20),ISBLANK('Section 47 Enquiries'!F20)),NA(),F20/'Section 47 Enquiries'!F20)</f>
        <v>0.4111310592459605</v>
      </c>
      <c r="G121" s="254">
        <f>IF(OR(ISBLANK(G20),ISBLANK('Section 47 Enquiries'!G20)),NA(),G20/'Section 47 Enquiries'!G20)</f>
        <v>0.51986183074265979</v>
      </c>
      <c r="H121" s="256">
        <f>IF(OR(ISBLANK(H20),ISBLANK('Section 47 Enquiries'!H20)),NA(),H20/'Section 47 Enquiries'!H20)</f>
        <v>0.44193216855087358</v>
      </c>
      <c r="I121" s="161"/>
      <c r="J121" s="161"/>
      <c r="K121" s="258"/>
      <c r="L121" s="258"/>
      <c r="M121" s="258"/>
      <c r="N121" s="258"/>
      <c r="O121" s="258"/>
      <c r="P121" s="258"/>
      <c r="Q121" s="259"/>
      <c r="R121" s="247"/>
      <c r="S121" s="247"/>
      <c r="T121" s="258"/>
      <c r="U121" s="183"/>
      <c r="V121" s="199"/>
      <c r="W121" s="216"/>
      <c r="X121" s="106"/>
      <c r="Y121" s="106"/>
      <c r="Z121" s="109"/>
      <c r="AA121" s="109"/>
      <c r="AB121" s="109"/>
      <c r="AC121" s="109"/>
      <c r="AD121" s="109"/>
      <c r="AE121" s="110"/>
      <c r="AF121" s="110"/>
      <c r="AG121" s="110"/>
      <c r="AH121" s="110"/>
      <c r="AI121" s="247"/>
      <c r="AJ121" s="248"/>
    </row>
    <row r="122" spans="1:44" s="147" customFormat="1" ht="12.75" customHeight="1" x14ac:dyDescent="0.2">
      <c r="A122" s="182"/>
      <c r="B122" s="158" t="str">
        <f t="shared" si="21"/>
        <v>Slough</v>
      </c>
      <c r="C122" s="142"/>
      <c r="D122" s="254">
        <f>IF(OR(ISBLANK(D21),ISBLANK('Section 47 Enquiries'!D21)),NA(),D21/'Section 47 Enquiries'!D21)</f>
        <v>0.4550561797752809</v>
      </c>
      <c r="E122" s="254">
        <f>IF(OR(ISBLANK(E21),ISBLANK('Section 47 Enquiries'!E21)),NA(),E21/'Section 47 Enquiries'!E21)</f>
        <v>0.42948717948717946</v>
      </c>
      <c r="F122" s="254">
        <f>IF(OR(ISBLANK(F21),ISBLANK('Section 47 Enquiries'!F21)),NA(),F21/'Section 47 Enquiries'!F21)</f>
        <v>0.43722466960352424</v>
      </c>
      <c r="G122" s="254">
        <f>IF(OR(ISBLANK(G21),ISBLANK('Section 47 Enquiries'!G21)),NA(),G21/'Section 47 Enquiries'!G21)</f>
        <v>0.4068157614483493</v>
      </c>
      <c r="H122" s="256">
        <f>IF(OR(ISBLANK(H21),ISBLANK('Section 47 Enquiries'!H21)),NA(),H21/'Section 47 Enquiries'!H21)</f>
        <v>0.39</v>
      </c>
      <c r="I122" s="161"/>
      <c r="J122" s="161"/>
      <c r="K122" s="258"/>
      <c r="L122" s="258"/>
      <c r="M122" s="258"/>
      <c r="N122" s="258"/>
      <c r="O122" s="258"/>
      <c r="P122" s="258"/>
      <c r="Q122" s="259"/>
      <c r="R122" s="247"/>
      <c r="S122" s="247"/>
      <c r="T122" s="258"/>
      <c r="U122" s="183"/>
      <c r="V122" s="199"/>
      <c r="W122" s="216"/>
      <c r="X122" s="106"/>
      <c r="Y122" s="106"/>
      <c r="Z122" s="109"/>
      <c r="AA122" s="109"/>
      <c r="AB122" s="109"/>
      <c r="AC122" s="109"/>
      <c r="AD122" s="109"/>
      <c r="AE122" s="110"/>
      <c r="AF122" s="110"/>
      <c r="AG122" s="110"/>
      <c r="AH122" s="110"/>
      <c r="AI122" s="247"/>
      <c r="AJ122" s="248"/>
    </row>
    <row r="123" spans="1:44" s="147" customFormat="1" ht="12.75" customHeight="1" x14ac:dyDescent="0.2">
      <c r="A123" s="182"/>
      <c r="B123" s="158" t="str">
        <f t="shared" si="21"/>
        <v>Somerset</v>
      </c>
      <c r="C123" s="142"/>
      <c r="D123" s="254">
        <f>IF(OR(ISBLANK(D22),ISBLANK('Section 47 Enquiries'!D22)),NA(),D22/'Section 47 Enquiries'!D22)</f>
        <v>0.61377245508982037</v>
      </c>
      <c r="E123" s="254">
        <f>IF(OR(ISBLANK(E22),ISBLANK('Section 47 Enquiries'!E22)),NA(),E22/'Section 47 Enquiries'!E22)</f>
        <v>0.58795749704840616</v>
      </c>
      <c r="F123" s="254">
        <f>IF(OR(ISBLANK(F22),ISBLANK('Section 47 Enquiries'!F22)),NA(),F22/'Section 47 Enquiries'!F22)</f>
        <v>0.35493827160493829</v>
      </c>
      <c r="G123" s="254">
        <f>IF(OR(ISBLANK(G22),ISBLANK('Section 47 Enquiries'!G22)),NA(),G22/'Section 47 Enquiries'!G22)</f>
        <v>0.34639882410583045</v>
      </c>
      <c r="H123" s="256">
        <f>IF(OR(ISBLANK(H22),ISBLANK('Section 47 Enquiries'!H22)),NA(),H22/'Section 47 Enquiries'!H22)</f>
        <v>0.36854279105628374</v>
      </c>
      <c r="I123" s="161"/>
      <c r="J123" s="161"/>
      <c r="K123" s="258"/>
      <c r="L123" s="258"/>
      <c r="M123" s="258"/>
      <c r="N123" s="258"/>
      <c r="O123" s="258"/>
      <c r="P123" s="258"/>
      <c r="Q123" s="259"/>
      <c r="R123" s="247"/>
      <c r="S123" s="247"/>
      <c r="T123" s="258"/>
      <c r="U123" s="183"/>
      <c r="V123" s="199"/>
      <c r="W123" s="216"/>
      <c r="X123" s="106"/>
      <c r="Y123" s="106"/>
      <c r="Z123" s="109"/>
      <c r="AA123" s="109"/>
      <c r="AB123" s="109"/>
      <c r="AC123" s="109"/>
      <c r="AD123" s="109"/>
      <c r="AE123" s="110"/>
      <c r="AF123" s="110"/>
      <c r="AG123" s="110"/>
      <c r="AH123" s="110"/>
      <c r="AI123" s="247"/>
      <c r="AJ123" s="248"/>
    </row>
    <row r="124" spans="1:44" s="147" customFormat="1" ht="12.75" customHeight="1" x14ac:dyDescent="0.2">
      <c r="A124" s="182"/>
      <c r="B124" s="158" t="str">
        <f t="shared" si="21"/>
        <v>Southampton</v>
      </c>
      <c r="C124" s="142"/>
      <c r="D124" s="254">
        <f>IF(OR(ISBLANK(D23),ISBLANK('Section 47 Enquiries'!D23)),NA(),D23/'Section 47 Enquiries'!D23)</f>
        <v>0.31510791366906477</v>
      </c>
      <c r="E124" s="254">
        <f>IF(OR(ISBLANK(E23),ISBLANK('Section 47 Enquiries'!E23)),NA(),E23/'Section 47 Enquiries'!E23)</f>
        <v>0.32078313253012047</v>
      </c>
      <c r="F124" s="254">
        <f>IF(OR(ISBLANK(F23),ISBLANK('Section 47 Enquiries'!F23)),NA(),F23/'Section 47 Enquiries'!F23)</f>
        <v>0.2977491961414791</v>
      </c>
      <c r="G124" s="254">
        <f>IF(OR(ISBLANK(G23),ISBLANK('Section 47 Enquiries'!G23)),NA(),G23/'Section 47 Enquiries'!G23)</f>
        <v>0.23349056603773585</v>
      </c>
      <c r="H124" s="256">
        <f>IF(OR(ISBLANK(H23),ISBLANK('Section 47 Enquiries'!H23)),NA(),H23/'Section 47 Enquiries'!H23)</f>
        <v>0.29396186440677968</v>
      </c>
      <c r="I124" s="161"/>
      <c r="J124" s="161"/>
      <c r="K124" s="258"/>
      <c r="L124" s="258"/>
      <c r="M124" s="258"/>
      <c r="N124" s="258"/>
      <c r="O124" s="258"/>
      <c r="P124" s="258"/>
      <c r="Q124" s="259"/>
      <c r="R124" s="247"/>
      <c r="S124" s="247"/>
      <c r="T124" s="258"/>
      <c r="U124" s="183"/>
      <c r="V124" s="199"/>
      <c r="W124" s="216"/>
      <c r="X124" s="106"/>
      <c r="Y124" s="106"/>
      <c r="Z124" s="109"/>
      <c r="AA124" s="109"/>
      <c r="AB124" s="109"/>
      <c r="AC124" s="109"/>
      <c r="AD124" s="109"/>
      <c r="AE124" s="110"/>
      <c r="AF124" s="110"/>
      <c r="AG124" s="110"/>
      <c r="AH124" s="110"/>
      <c r="AI124" s="247"/>
      <c r="AJ124" s="248"/>
    </row>
    <row r="125" spans="1:44" s="147" customFormat="1" ht="12.75" customHeight="1" x14ac:dyDescent="0.2">
      <c r="A125" s="182"/>
      <c r="B125" s="158" t="str">
        <f t="shared" si="21"/>
        <v>Surrey</v>
      </c>
      <c r="C125" s="142"/>
      <c r="D125" s="254">
        <f>IF(OR(ISBLANK(D24),ISBLANK('Section 47 Enquiries'!D24)),NA(),D24/'Section 47 Enquiries'!D24)</f>
        <v>0.30916030534351147</v>
      </c>
      <c r="E125" s="254">
        <f>IF(OR(ISBLANK(E24),ISBLANK('Section 47 Enquiries'!E24)),NA(),E24/'Section 47 Enquiries'!E24)</f>
        <v>0.40500000000000003</v>
      </c>
      <c r="F125" s="254">
        <f>IF(OR(ISBLANK(F24),ISBLANK('Section 47 Enquiries'!F24)),NA(),F24/'Section 47 Enquiries'!F24)</f>
        <v>0.42928134556574926</v>
      </c>
      <c r="G125" s="254">
        <f>IF(OR(ISBLANK(G24),ISBLANK('Section 47 Enquiries'!G24)),NA(),G24/'Section 47 Enquiries'!G24)</f>
        <v>0.37623152709359609</v>
      </c>
      <c r="H125" s="256">
        <f>IF(OR(ISBLANK(H24),ISBLANK('Section 47 Enquiries'!H24)),NA(),H24/'Section 47 Enquiries'!H24)</f>
        <v>0.27177545110269546</v>
      </c>
      <c r="I125" s="161"/>
      <c r="J125" s="161"/>
      <c r="K125" s="258"/>
      <c r="L125" s="258"/>
      <c r="M125" s="258"/>
      <c r="N125" s="258"/>
      <c r="O125" s="258"/>
      <c r="P125" s="258"/>
      <c r="Q125" s="259"/>
      <c r="R125" s="247"/>
      <c r="S125" s="247"/>
      <c r="T125" s="258"/>
      <c r="U125" s="183"/>
      <c r="V125" s="199"/>
      <c r="W125" s="216"/>
      <c r="X125" s="106"/>
      <c r="Y125" s="106"/>
      <c r="Z125" s="109"/>
      <c r="AA125" s="109"/>
      <c r="AB125" s="109"/>
      <c r="AC125" s="109"/>
      <c r="AD125" s="109"/>
      <c r="AE125" s="110"/>
      <c r="AF125" s="110"/>
      <c r="AG125" s="110"/>
      <c r="AH125" s="110"/>
      <c r="AI125" s="247"/>
      <c r="AJ125" s="248"/>
    </row>
    <row r="126" spans="1:44" s="147" customFormat="1" ht="12.75" customHeight="1" x14ac:dyDescent="0.2">
      <c r="A126" s="397"/>
      <c r="B126" s="158" t="str">
        <f t="shared" si="21"/>
        <v>Swindon</v>
      </c>
      <c r="C126" s="142"/>
      <c r="D126" s="254">
        <f>IF(OR(ISBLANK(D25),ISBLANK('Section 47 Enquiries'!D25)),NA(),D25/'Section 47 Enquiries'!D25)</f>
        <v>0.56431535269709543</v>
      </c>
      <c r="E126" s="254">
        <f>IF(OR(ISBLANK(E25),ISBLANK('Section 47 Enquiries'!E25)),NA(),E25/'Section 47 Enquiries'!E25)</f>
        <v>0.50124688279301743</v>
      </c>
      <c r="F126" s="254">
        <f>IF(OR(ISBLANK(F25),ISBLANK('Section 47 Enquiries'!F25)),NA(),F25/'Section 47 Enquiries'!F25)</f>
        <v>0.59152215799614638</v>
      </c>
      <c r="G126" s="254">
        <f>IF(OR(ISBLANK(G25),ISBLANK('Section 47 Enquiries'!G25)),NA(),G25/'Section 47 Enquiries'!G25)</f>
        <v>0.53184165232358005</v>
      </c>
      <c r="H126" s="256">
        <f>IF(OR(ISBLANK(H25),ISBLANK('Section 47 Enquiries'!H25)),NA(),H25/'Section 47 Enquiries'!H25)</f>
        <v>0.4516971279373368</v>
      </c>
      <c r="I126" s="161"/>
      <c r="J126" s="161"/>
      <c r="K126" s="258"/>
      <c r="L126" s="258"/>
      <c r="M126" s="258"/>
      <c r="N126" s="258"/>
      <c r="O126" s="258"/>
      <c r="P126" s="258"/>
      <c r="Q126" s="259"/>
      <c r="R126" s="247"/>
      <c r="S126" s="247"/>
      <c r="T126" s="258"/>
      <c r="U126" s="183"/>
      <c r="V126" s="199"/>
      <c r="W126" s="216"/>
      <c r="X126" s="106"/>
      <c r="Y126" s="106"/>
      <c r="Z126" s="109"/>
      <c r="AA126" s="109"/>
      <c r="AB126" s="109"/>
      <c r="AC126" s="109"/>
      <c r="AD126" s="109"/>
      <c r="AE126" s="110"/>
      <c r="AF126" s="110"/>
      <c r="AG126" s="110"/>
      <c r="AH126" s="110"/>
      <c r="AI126" s="247"/>
      <c r="AJ126" s="248"/>
    </row>
    <row r="127" spans="1:44" s="147" customFormat="1" ht="12.75" customHeight="1" x14ac:dyDescent="0.2">
      <c r="A127" s="397"/>
      <c r="B127" s="158" t="str">
        <f t="shared" si="21"/>
        <v>Torbay</v>
      </c>
      <c r="C127" s="142"/>
      <c r="D127" s="254">
        <f>IF(OR(ISBLANK(D26),ISBLANK('Section 47 Enquiries'!D26)),NA(),D26/'Section 47 Enquiries'!D26)</f>
        <v>0.53846153846153844</v>
      </c>
      <c r="E127" s="254">
        <f>IF(OR(ISBLANK(E26),ISBLANK('Section 47 Enquiries'!E26)),NA(),E26/'Section 47 Enquiries'!E26)</f>
        <v>0.48217636022514071</v>
      </c>
      <c r="F127" s="254">
        <f>IF(OR(ISBLANK(F26),ISBLANK('Section 47 Enquiries'!F26)),NA(),F26/'Section 47 Enquiries'!F26)</f>
        <v>0.40204678362573099</v>
      </c>
      <c r="G127" s="254">
        <f>IF(OR(ISBLANK(G26),ISBLANK('Section 47 Enquiries'!G26)),NA(),G26/'Section 47 Enquiries'!G26)</f>
        <v>0.43396226415094341</v>
      </c>
      <c r="H127" s="256">
        <f>IF(OR(ISBLANK(H26),ISBLANK('Section 47 Enquiries'!H26)),NA(),H26/'Section 47 Enquiries'!H26)</f>
        <v>0.41191381495564006</v>
      </c>
      <c r="I127" s="161"/>
      <c r="J127" s="161"/>
      <c r="K127" s="258"/>
      <c r="L127" s="258"/>
      <c r="M127" s="258"/>
      <c r="N127" s="258"/>
      <c r="O127" s="258"/>
      <c r="P127" s="258"/>
      <c r="Q127" s="259"/>
      <c r="R127" s="247"/>
      <c r="S127" s="247"/>
      <c r="T127" s="258"/>
      <c r="U127" s="183"/>
      <c r="V127" s="199"/>
      <c r="W127" s="216"/>
      <c r="X127" s="106"/>
      <c r="Y127" s="106"/>
      <c r="Z127" s="109"/>
      <c r="AA127" s="109"/>
      <c r="AB127" s="109"/>
      <c r="AC127" s="109"/>
      <c r="AD127" s="109"/>
      <c r="AE127" s="110"/>
      <c r="AF127" s="110"/>
      <c r="AG127" s="110"/>
      <c r="AH127" s="110"/>
      <c r="AI127" s="247"/>
      <c r="AJ127" s="248"/>
    </row>
    <row r="128" spans="1:44" s="147" customFormat="1" ht="12.75" customHeight="1" x14ac:dyDescent="0.2">
      <c r="A128" s="182"/>
      <c r="B128" s="158" t="str">
        <f t="shared" si="21"/>
        <v>West Berkshire</v>
      </c>
      <c r="C128" s="142"/>
      <c r="D128" s="254">
        <f>IF(OR(ISBLANK(D27),ISBLANK('Section 47 Enquiries'!D27)),NA(),D27/'Section 47 Enquiries'!D27)</f>
        <v>0.33828996282527879</v>
      </c>
      <c r="E128" s="254">
        <f>IF(OR(ISBLANK(E27),ISBLANK('Section 47 Enquiries'!E27)),NA(),E27/'Section 47 Enquiries'!E27)</f>
        <v>0.36311239193083572</v>
      </c>
      <c r="F128" s="254">
        <f>IF(OR(ISBLANK(F27),ISBLANK('Section 47 Enquiries'!F27)),NA(),F27/'Section 47 Enquiries'!F27)</f>
        <v>0.40306122448979592</v>
      </c>
      <c r="G128" s="254">
        <f>IF(OR(ISBLANK(G27),ISBLANK('Section 47 Enquiries'!G27)),NA(),G27/'Section 47 Enquiries'!G27)</f>
        <v>0.41733870967741937</v>
      </c>
      <c r="H128" s="256">
        <f>IF(OR(ISBLANK(H27),ISBLANK('Section 47 Enquiries'!H27)),NA(),H27/'Section 47 Enquiries'!H27)</f>
        <v>0.37267080745341613</v>
      </c>
      <c r="I128" s="161"/>
      <c r="J128" s="161"/>
      <c r="K128" s="258"/>
      <c r="L128" s="258"/>
      <c r="M128" s="258"/>
      <c r="N128" s="258"/>
      <c r="O128" s="258"/>
      <c r="P128" s="258"/>
      <c r="Q128" s="259"/>
      <c r="R128" s="247"/>
      <c r="S128" s="247"/>
      <c r="T128" s="258"/>
      <c r="U128" s="183"/>
      <c r="V128" s="199"/>
      <c r="W128" s="216"/>
      <c r="X128" s="106"/>
      <c r="Y128" s="106"/>
      <c r="Z128" s="109"/>
      <c r="AA128" s="109"/>
      <c r="AB128" s="109"/>
      <c r="AC128" s="109"/>
      <c r="AD128" s="109"/>
      <c r="AE128" s="247"/>
      <c r="AF128" s="110"/>
      <c r="AG128" s="110"/>
      <c r="AH128" s="110"/>
      <c r="AI128" s="247"/>
      <c r="AJ128" s="248"/>
    </row>
    <row r="129" spans="1:45" s="147" customFormat="1" ht="12.75" customHeight="1" x14ac:dyDescent="0.2">
      <c r="A129" s="182"/>
      <c r="B129" s="158" t="str">
        <f t="shared" si="21"/>
        <v>West Sussex</v>
      </c>
      <c r="C129" s="142"/>
      <c r="D129" s="254">
        <f>IF(OR(ISBLANK(D28),ISBLANK('Section 47 Enquiries'!D28)),NA(),D28/'Section 47 Enquiries'!D28)</f>
        <v>0.32558139534883723</v>
      </c>
      <c r="E129" s="254">
        <f>IF(OR(ISBLANK(E28),ISBLANK('Section 47 Enquiries'!E28)),NA(),E28/'Section 47 Enquiries'!E28)</f>
        <v>0.30748519116855144</v>
      </c>
      <c r="F129" s="254">
        <f>IF(OR(ISBLANK(F28),ISBLANK('Section 47 Enquiries'!F28)),NA(),F28/'Section 47 Enquiries'!F28)</f>
        <v>0.41566985645933013</v>
      </c>
      <c r="G129" s="254">
        <f>IF(OR(ISBLANK(G28),ISBLANK('Section 47 Enquiries'!G28)),NA(),G28/'Section 47 Enquiries'!G28)</f>
        <v>0.43933265925176945</v>
      </c>
      <c r="H129" s="256">
        <f>IF(OR(ISBLANK(H28),ISBLANK('Section 47 Enquiries'!H28)),NA(),H28/'Section 47 Enquiries'!H28)</f>
        <v>0.37174515235457062</v>
      </c>
      <c r="I129" s="161"/>
      <c r="J129" s="161"/>
      <c r="K129" s="258"/>
      <c r="L129" s="258"/>
      <c r="M129" s="258"/>
      <c r="N129" s="258"/>
      <c r="O129" s="258"/>
      <c r="P129" s="258"/>
      <c r="Q129" s="259"/>
      <c r="R129" s="247"/>
      <c r="S129" s="247"/>
      <c r="T129" s="258"/>
      <c r="U129" s="183"/>
      <c r="V129" s="199"/>
      <c r="W129" s="216"/>
      <c r="X129" s="106"/>
      <c r="Y129" s="106"/>
      <c r="Z129" s="109"/>
      <c r="AA129" s="109"/>
      <c r="AB129" s="109"/>
      <c r="AC129" s="109"/>
      <c r="AD129" s="109"/>
      <c r="AE129" s="247"/>
      <c r="AF129" s="110"/>
      <c r="AG129" s="110"/>
      <c r="AH129" s="110"/>
      <c r="AI129" s="247"/>
      <c r="AJ129" s="248"/>
    </row>
    <row r="130" spans="1:45" s="147" customFormat="1" ht="12.75" customHeight="1" x14ac:dyDescent="0.2">
      <c r="A130" s="182"/>
      <c r="B130" s="158" t="str">
        <f t="shared" si="21"/>
        <v>Windsor &amp; Maidenhead</v>
      </c>
      <c r="C130" s="142"/>
      <c r="D130" s="254">
        <f>IF(OR(ISBLANK(D29),ISBLANK('Section 47 Enquiries'!D29)),NA(),D29/'Section 47 Enquiries'!D29)</f>
        <v>0.3</v>
      </c>
      <c r="E130" s="254">
        <f>IF(OR(ISBLANK(E29),ISBLANK('Section 47 Enquiries'!E29)),NA(),E29/'Section 47 Enquiries'!E29)</f>
        <v>0.31294964028776978</v>
      </c>
      <c r="F130" s="254">
        <f>IF(OR(ISBLANK(F29),ISBLANK('Section 47 Enquiries'!F29)),NA(),F29/'Section 47 Enquiries'!F29)</f>
        <v>0.26943005181347152</v>
      </c>
      <c r="G130" s="254">
        <f>IF(OR(ISBLANK(G29),ISBLANK('Section 47 Enquiries'!G29)),NA(),G29/'Section 47 Enquiries'!G29)</f>
        <v>0.28615384615384615</v>
      </c>
      <c r="H130" s="256">
        <f>IF(OR(ISBLANK(H29),ISBLANK('Section 47 Enquiries'!H29)),NA(),H29/'Section 47 Enquiries'!H29)</f>
        <v>0.45766590389016021</v>
      </c>
      <c r="I130" s="161"/>
      <c r="J130" s="161"/>
      <c r="K130" s="258"/>
      <c r="L130" s="258"/>
      <c r="M130" s="258"/>
      <c r="N130" s="258"/>
      <c r="O130" s="258"/>
      <c r="P130" s="258"/>
      <c r="Q130" s="259"/>
      <c r="R130" s="247"/>
      <c r="S130" s="247"/>
      <c r="T130" s="258"/>
      <c r="U130" s="183"/>
      <c r="V130" s="199"/>
      <c r="W130" s="216"/>
      <c r="X130" s="106"/>
      <c r="Y130" s="106"/>
      <c r="Z130" s="109"/>
      <c r="AA130" s="109"/>
      <c r="AB130" s="109"/>
      <c r="AC130" s="109"/>
      <c r="AD130" s="109"/>
      <c r="AE130" s="247"/>
      <c r="AF130" s="247"/>
      <c r="AG130" s="247"/>
      <c r="AH130" s="110"/>
      <c r="AI130" s="247"/>
      <c r="AJ130" s="248"/>
    </row>
    <row r="131" spans="1:45" s="147" customFormat="1" ht="12.75" customHeight="1" x14ac:dyDescent="0.2">
      <c r="A131" s="182"/>
      <c r="B131" s="158" t="str">
        <f t="shared" si="21"/>
        <v>Wokingham</v>
      </c>
      <c r="C131" s="142"/>
      <c r="D131" s="254">
        <f>IF(OR(ISBLANK(D30),ISBLANK('Section 47 Enquiries'!D30)),NA(),D30/'Section 47 Enquiries'!D30)</f>
        <v>0.31623931623931623</v>
      </c>
      <c r="E131" s="254">
        <f>IF(OR(ISBLANK(E30),ISBLANK('Section 47 Enquiries'!E30)),NA(),E30/'Section 47 Enquiries'!E30)</f>
        <v>0.37022900763358779</v>
      </c>
      <c r="F131" s="254">
        <f>IF(OR(ISBLANK(F30),ISBLANK('Section 47 Enquiries'!F30)),NA(),F30/'Section 47 Enquiries'!F30)</f>
        <v>0.46564885496183206</v>
      </c>
      <c r="G131" s="254">
        <f>IF(OR(ISBLANK(G30),ISBLANK('Section 47 Enquiries'!G30)),NA(),G30/'Section 47 Enquiries'!G30)</f>
        <v>0.27272727272727271</v>
      </c>
      <c r="H131" s="256">
        <f>IF(OR(ISBLANK(H30),ISBLANK('Section 47 Enquiries'!H30)),NA(),H30/'Section 47 Enquiries'!H30)</f>
        <v>0.41907514450867051</v>
      </c>
      <c r="I131" s="161"/>
      <c r="J131" s="161"/>
      <c r="K131" s="258"/>
      <c r="L131" s="258"/>
      <c r="M131" s="258"/>
      <c r="N131" s="258"/>
      <c r="O131" s="258"/>
      <c r="P131" s="258"/>
      <c r="Q131" s="259"/>
      <c r="R131" s="247"/>
      <c r="S131" s="247"/>
      <c r="T131" s="258"/>
      <c r="U131" s="183"/>
      <c r="V131" s="199"/>
      <c r="W131" s="216"/>
      <c r="X131" s="106"/>
      <c r="Y131" s="106"/>
      <c r="Z131" s="109"/>
      <c r="AA131" s="109"/>
      <c r="AB131" s="109"/>
      <c r="AC131" s="109"/>
      <c r="AD131" s="109"/>
      <c r="AE131" s="247"/>
      <c r="AF131" s="247"/>
      <c r="AG131" s="247"/>
      <c r="AH131" s="110"/>
      <c r="AI131" s="247"/>
      <c r="AJ131" s="248"/>
    </row>
    <row r="132" spans="1:45" s="147" customFormat="1" ht="12.75" customHeight="1" x14ac:dyDescent="0.2">
      <c r="A132" s="182"/>
      <c r="B132" s="190" t="str">
        <f t="shared" si="21"/>
        <v>South East</v>
      </c>
      <c r="C132" s="142"/>
      <c r="D132" s="255">
        <f>IF(OR(ISBLANK(D31),ISBLANK('Section 47 Enquiries'!D31)),NA(),D31/'Section 47 Enquiries'!D31)</f>
        <v>0.34021925877444165</v>
      </c>
      <c r="E132" s="255">
        <f>IF(OR(ISBLANK(E31),ISBLANK('Section 47 Enquiries'!E31)),NA(),E31/'Section 47 Enquiries'!E31)</f>
        <v>0.36918011500649228</v>
      </c>
      <c r="F132" s="255">
        <f>IF(OR(ISBLANK(F31),ISBLANK('Section 47 Enquiries'!F31)),NA(),F31/'Section 47 Enquiries'!F31)</f>
        <v>0.41467650890143293</v>
      </c>
      <c r="G132" s="255">
        <f>IF(OR(ISBLANK(G31),ISBLANK('Section 47 Enquiries'!G31)),NA(),G31/'Section 47 Enquiries'!G31)</f>
        <v>0.39801377766898627</v>
      </c>
      <c r="H132" s="257">
        <f>IF(OR(ISBLANK(H31),ISBLANK('Section 47 Enquiries'!H31)),NA(),H31/'Section 47 Enquiries'!H31)</f>
        <v>0.37240951666068339</v>
      </c>
      <c r="I132" s="161"/>
      <c r="J132" s="161"/>
      <c r="K132" s="260"/>
      <c r="L132" s="260"/>
      <c r="M132" s="260"/>
      <c r="N132" s="260"/>
      <c r="O132" s="260"/>
      <c r="P132" s="260"/>
      <c r="Q132" s="261"/>
      <c r="R132" s="247"/>
      <c r="S132" s="247"/>
      <c r="T132" s="262"/>
      <c r="U132" s="183"/>
      <c r="V132" s="199"/>
      <c r="W132" s="216"/>
      <c r="X132" s="106"/>
      <c r="Y132" s="106"/>
      <c r="Z132" s="109"/>
      <c r="AA132" s="109"/>
      <c r="AB132" s="109"/>
      <c r="AC132" s="109"/>
      <c r="AD132" s="109"/>
      <c r="AE132" s="247"/>
      <c r="AF132" s="247"/>
      <c r="AG132" s="247"/>
      <c r="AH132" s="110"/>
      <c r="AI132" s="247"/>
      <c r="AJ132" s="248"/>
    </row>
    <row r="133" spans="1:45" s="147" customFormat="1" ht="12.75" customHeight="1" x14ac:dyDescent="0.2">
      <c r="A133" s="182"/>
      <c r="B133" s="458" t="str">
        <f t="shared" si="21"/>
        <v>England</v>
      </c>
      <c r="C133" s="142"/>
      <c r="D133" s="491">
        <f>IF(OR(ISBLANK(D32),ISBLANK('Section 47 Enquiries'!D32)),NA(),D32/'Section 47 Enquiries'!D32)</f>
        <v>0.45107954089413277</v>
      </c>
      <c r="E133" s="491">
        <f>IF(OR(ISBLANK(E32),ISBLANK('Section 47 Enquiries'!E32)),NA(),E32/'Section 47 Enquiries'!E32)</f>
        <v>0.47284747363450336</v>
      </c>
      <c r="F133" s="491">
        <f>IF(OR(ISBLANK(F32),ISBLANK('Section 47 Enquiries'!F32)),NA(),F32/'Section 47 Enquiries'!F32)</f>
        <v>0.45750578987999158</v>
      </c>
      <c r="G133" s="491">
        <f>IF(OR(ISBLANK(G32),ISBLANK('Section 47 Enquiries'!G32)),NA(),G32/'Section 47 Enquiries'!G32)</f>
        <v>0.44589447393068998</v>
      </c>
      <c r="H133" s="492">
        <f>IF(OR(ISBLANK(H32),ISBLANK('Section 47 Enquiries'!H32)),NA(),H32/'Section 47 Enquiries'!H32)</f>
        <v>0.42399442799930348</v>
      </c>
      <c r="I133" s="161"/>
      <c r="J133" s="161"/>
      <c r="K133" s="260"/>
      <c r="L133" s="260"/>
      <c r="M133" s="260"/>
      <c r="N133" s="260"/>
      <c r="O133" s="260"/>
      <c r="P133" s="260"/>
      <c r="Q133" s="261"/>
      <c r="R133" s="247"/>
      <c r="S133" s="247"/>
      <c r="T133" s="262"/>
      <c r="U133" s="183"/>
      <c r="V133" s="199"/>
      <c r="W133" s="216"/>
      <c r="X133" s="106"/>
      <c r="Y133" s="106"/>
      <c r="Z133" s="109"/>
      <c r="AA133" s="109"/>
      <c r="AB133" s="109"/>
      <c r="AC133" s="109"/>
      <c r="AD133" s="109"/>
      <c r="AE133" s="247"/>
      <c r="AF133" s="247"/>
      <c r="AG133" s="247"/>
      <c r="AH133" s="110"/>
      <c r="AI133" s="247"/>
      <c r="AJ133" s="248"/>
    </row>
    <row r="134" spans="1:45" s="147" customFormat="1" ht="11.25" customHeight="1" x14ac:dyDescent="0.2">
      <c r="A134" s="397"/>
      <c r="B134" s="161"/>
      <c r="C134" s="161"/>
      <c r="D134" s="161"/>
      <c r="E134" s="161"/>
      <c r="F134" s="161"/>
      <c r="G134" s="161"/>
      <c r="H134" s="161"/>
      <c r="I134" s="161"/>
      <c r="J134" s="161"/>
      <c r="K134" s="260"/>
      <c r="L134" s="260"/>
      <c r="M134" s="260"/>
      <c r="N134" s="260"/>
      <c r="O134" s="260"/>
      <c r="P134" s="260"/>
      <c r="Q134" s="261"/>
      <c r="R134" s="247"/>
      <c r="S134" s="247"/>
      <c r="T134" s="262"/>
      <c r="U134" s="183"/>
      <c r="V134" s="199"/>
      <c r="W134" s="216"/>
      <c r="X134" s="106"/>
      <c r="Y134" s="106"/>
      <c r="Z134" s="109"/>
      <c r="AA134" s="109"/>
      <c r="AB134" s="109"/>
      <c r="AC134" s="109"/>
      <c r="AD134" s="109"/>
      <c r="AE134" s="247"/>
      <c r="AF134" s="247"/>
      <c r="AG134" s="247"/>
      <c r="AH134" s="110"/>
      <c r="AI134" s="247"/>
      <c r="AJ134" s="248"/>
    </row>
    <row r="135" spans="1:45" s="133" customFormat="1" ht="42" customHeight="1" x14ac:dyDescent="0.2">
      <c r="A135" s="301"/>
      <c r="B135" s="510"/>
      <c r="C135" s="510"/>
      <c r="D135" s="510"/>
      <c r="E135" s="510"/>
      <c r="F135" s="510"/>
      <c r="G135" s="510"/>
      <c r="H135" s="510"/>
      <c r="I135" s="510"/>
      <c r="J135" s="264"/>
      <c r="K135" s="264"/>
      <c r="L135" s="264"/>
      <c r="M135" s="264"/>
      <c r="N135" s="264"/>
      <c r="O135" s="264"/>
      <c r="P135" s="264"/>
      <c r="Q135" s="195"/>
      <c r="R135" s="264"/>
      <c r="S135" s="264"/>
      <c r="T135" s="264"/>
      <c r="U135" s="178"/>
      <c r="V135" s="197"/>
      <c r="W135" s="213"/>
      <c r="X135" s="109"/>
      <c r="Y135" s="109"/>
      <c r="Z135" s="109"/>
      <c r="AA135" s="109"/>
      <c r="AB135" s="109"/>
      <c r="AC135" s="53"/>
      <c r="AD135" s="218"/>
      <c r="AE135" s="90"/>
      <c r="AF135" s="90"/>
      <c r="AG135" s="90"/>
      <c r="AH135" s="109"/>
      <c r="AI135" s="90"/>
      <c r="AJ135" s="249"/>
    </row>
    <row r="136" spans="1:45" s="133" customFormat="1" ht="42" customHeight="1" x14ac:dyDescent="0.2">
      <c r="A136" s="301"/>
      <c r="B136" s="510"/>
      <c r="C136" s="510"/>
      <c r="D136" s="510"/>
      <c r="E136" s="510"/>
      <c r="F136" s="510"/>
      <c r="G136" s="510"/>
      <c r="H136" s="510"/>
      <c r="I136" s="510"/>
      <c r="J136" s="264"/>
      <c r="K136" s="264"/>
      <c r="L136" s="264"/>
      <c r="M136" s="264"/>
      <c r="N136" s="264"/>
      <c r="O136" s="264"/>
      <c r="P136" s="264"/>
      <c r="Q136" s="195"/>
      <c r="R136" s="264"/>
      <c r="S136" s="264"/>
      <c r="T136" s="264"/>
      <c r="U136" s="178"/>
      <c r="V136" s="197"/>
      <c r="W136" s="213"/>
      <c r="X136" s="109"/>
      <c r="Y136" s="110"/>
      <c r="Z136" s="109"/>
      <c r="AA136" s="109"/>
      <c r="AB136" s="109"/>
      <c r="AC136" s="109"/>
      <c r="AD136" s="218"/>
      <c r="AE136" s="90"/>
      <c r="AF136" s="90"/>
      <c r="AG136" s="90"/>
      <c r="AH136" s="109"/>
      <c r="AI136" s="90"/>
      <c r="AJ136" s="249"/>
    </row>
    <row r="137" spans="1:45" s="133" customFormat="1" ht="42" customHeight="1" x14ac:dyDescent="0.2">
      <c r="A137" s="301"/>
      <c r="B137" s="510"/>
      <c r="C137" s="510"/>
      <c r="D137" s="510"/>
      <c r="E137" s="510"/>
      <c r="F137" s="510"/>
      <c r="G137" s="510"/>
      <c r="H137" s="510"/>
      <c r="I137" s="510"/>
      <c r="J137" s="264"/>
      <c r="K137" s="264"/>
      <c r="L137" s="264"/>
      <c r="M137" s="264"/>
      <c r="N137" s="264"/>
      <c r="O137" s="264"/>
      <c r="P137" s="264"/>
      <c r="Q137" s="195"/>
      <c r="R137" s="264"/>
      <c r="S137" s="264"/>
      <c r="T137" s="264"/>
      <c r="U137" s="178"/>
      <c r="V137" s="197"/>
      <c r="W137" s="213"/>
      <c r="X137" s="109"/>
      <c r="Y137" s="110"/>
      <c r="Z137" s="109"/>
      <c r="AA137" s="109"/>
      <c r="AB137" s="109"/>
      <c r="AD137" s="218"/>
      <c r="AE137" s="90"/>
      <c r="AF137" s="90"/>
      <c r="AG137" s="90"/>
      <c r="AH137" s="109"/>
      <c r="AI137" s="90"/>
      <c r="AJ137" s="249"/>
    </row>
    <row r="138" spans="1:45" s="133" customFormat="1" ht="7.5" customHeight="1" x14ac:dyDescent="0.2">
      <c r="A138" s="179"/>
      <c r="B138" s="46"/>
      <c r="C138" s="46"/>
      <c r="D138" s="45"/>
      <c r="E138" s="45"/>
      <c r="F138" s="45"/>
      <c r="G138" s="45"/>
      <c r="H138" s="45"/>
      <c r="I138" s="45"/>
      <c r="J138" s="40"/>
      <c r="K138" s="47"/>
      <c r="L138" s="47"/>
      <c r="M138" s="47"/>
      <c r="N138" s="47"/>
      <c r="O138" s="47"/>
      <c r="P138" s="47"/>
      <c r="Q138" s="47"/>
      <c r="R138" s="47"/>
      <c r="S138" s="47"/>
      <c r="T138" s="48"/>
      <c r="U138" s="178"/>
      <c r="V138" s="197"/>
      <c r="W138" s="213"/>
      <c r="X138" s="109"/>
      <c r="Y138" s="110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90"/>
      <c r="AJ138" s="245"/>
      <c r="AK138" s="125"/>
      <c r="AL138" s="125"/>
      <c r="AM138" s="125"/>
      <c r="AN138" s="125"/>
      <c r="AO138" s="125"/>
      <c r="AP138" s="125"/>
      <c r="AQ138" s="125"/>
    </row>
    <row r="139" spans="1:45" s="133" customFormat="1" ht="15" customHeight="1" x14ac:dyDescent="0.2">
      <c r="A139" s="720"/>
      <c r="B139" s="754"/>
      <c r="C139" s="754"/>
      <c r="D139" s="754"/>
      <c r="E139" s="754"/>
      <c r="F139" s="754"/>
      <c r="G139" s="754"/>
      <c r="H139" s="754"/>
      <c r="I139" s="754"/>
      <c r="J139" s="754"/>
      <c r="K139" s="754"/>
      <c r="L139" s="754"/>
      <c r="M139" s="754"/>
      <c r="N139" s="754"/>
      <c r="O139" s="754"/>
      <c r="P139" s="754"/>
      <c r="Q139" s="754"/>
      <c r="R139" s="754"/>
      <c r="S139" s="754"/>
      <c r="T139" s="754"/>
      <c r="U139" s="755"/>
      <c r="V139" s="197"/>
      <c r="W139" s="213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249"/>
      <c r="AS139" s="125"/>
    </row>
    <row r="140" spans="1:45" s="133" customFormat="1" ht="11.25" customHeight="1" x14ac:dyDescent="0.2">
      <c r="A140" s="756">
        <f>Home!$A$43</f>
        <v>0</v>
      </c>
      <c r="B140" s="757"/>
      <c r="C140" s="757"/>
      <c r="D140" s="757"/>
      <c r="E140" s="757"/>
      <c r="F140" s="757"/>
      <c r="G140" s="757"/>
      <c r="H140" s="757"/>
      <c r="I140" s="758"/>
      <c r="J140" s="757"/>
      <c r="K140" s="757"/>
      <c r="L140" s="757"/>
      <c r="M140" s="757"/>
      <c r="N140" s="757"/>
      <c r="O140" s="757"/>
      <c r="P140" s="757"/>
      <c r="Q140" s="757"/>
      <c r="R140" s="757"/>
      <c r="S140" s="758"/>
      <c r="T140" s="757"/>
      <c r="U140" s="759"/>
      <c r="V140" s="197"/>
      <c r="W140" s="213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90"/>
      <c r="AJ140" s="248"/>
      <c r="AK140" s="147"/>
      <c r="AS140" s="125"/>
    </row>
    <row r="141" spans="1:45" ht="11.25" customHeight="1" x14ac:dyDescent="0.2">
      <c r="A141" s="173"/>
      <c r="B141" s="174"/>
      <c r="C141" s="174"/>
      <c r="D141" s="174"/>
      <c r="E141" s="174"/>
      <c r="F141" s="174"/>
      <c r="G141" s="174"/>
      <c r="H141" s="174"/>
      <c r="I141" s="174"/>
      <c r="J141" s="175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6"/>
      <c r="V141" s="197"/>
      <c r="W141" s="213"/>
      <c r="X141" s="84" t="s">
        <v>165</v>
      </c>
      <c r="Y141" s="54"/>
      <c r="Z141" s="106"/>
      <c r="AA141" s="109"/>
      <c r="AB141" s="109"/>
      <c r="AC141" s="109"/>
      <c r="AD141" s="109"/>
      <c r="AE141" s="109"/>
      <c r="AF141" s="109"/>
      <c r="AG141" s="109"/>
      <c r="AH141" s="109"/>
      <c r="AI141" s="90"/>
      <c r="AJ141" s="245"/>
    </row>
    <row r="142" spans="1:45" s="127" customFormat="1" ht="15" customHeight="1" x14ac:dyDescent="0.2">
      <c r="A142" s="180"/>
      <c r="B142" s="771" t="s">
        <v>164</v>
      </c>
      <c r="C142" s="771"/>
      <c r="D142" s="771"/>
      <c r="E142" s="771"/>
      <c r="F142" s="771"/>
      <c r="G142" s="771"/>
      <c r="H142" s="771"/>
      <c r="I142" s="771"/>
      <c r="J142" s="115"/>
      <c r="K142" s="115"/>
      <c r="L142" s="115"/>
      <c r="M142" s="115"/>
      <c r="N142" s="499"/>
      <c r="O142" s="115"/>
      <c r="P142" s="115"/>
      <c r="Q142" s="115"/>
      <c r="R142" s="115"/>
      <c r="S142" s="115"/>
      <c r="T142" s="115"/>
      <c r="U142" s="181"/>
      <c r="V142" s="198"/>
      <c r="W142" s="214"/>
      <c r="X142" s="80"/>
      <c r="Y142" s="77">
        <f t="shared" ref="Y142:AB142" si="22">D144</f>
        <v>2012</v>
      </c>
      <c r="Z142" s="77">
        <f t="shared" si="22"/>
        <v>2013</v>
      </c>
      <c r="AA142" s="77">
        <f t="shared" si="22"/>
        <v>2014</v>
      </c>
      <c r="AB142" s="77">
        <f t="shared" si="22"/>
        <v>2015</v>
      </c>
      <c r="AC142" s="77">
        <f>H144</f>
        <v>2016</v>
      </c>
      <c r="AD142" s="106"/>
      <c r="AE142" s="106"/>
      <c r="AF142" s="106"/>
      <c r="AG142" s="106"/>
      <c r="AH142" s="106"/>
      <c r="AI142" s="106"/>
      <c r="AJ142" s="246"/>
    </row>
    <row r="143" spans="1:45" ht="15.75" customHeight="1" x14ac:dyDescent="0.2">
      <c r="A143" s="179"/>
      <c r="B143" s="771"/>
      <c r="C143" s="771"/>
      <c r="D143" s="771"/>
      <c r="E143" s="771"/>
      <c r="F143" s="771"/>
      <c r="G143" s="771"/>
      <c r="H143" s="771"/>
      <c r="I143" s="771"/>
      <c r="J143" s="115"/>
      <c r="K143" s="115"/>
      <c r="L143" s="115"/>
      <c r="M143" s="115"/>
      <c r="N143" s="499"/>
      <c r="O143" s="115"/>
      <c r="P143" s="115"/>
      <c r="Q143" s="37"/>
      <c r="R143" s="115"/>
      <c r="S143" s="115"/>
      <c r="T143" s="115"/>
      <c r="U143" s="178"/>
      <c r="V143" s="197"/>
      <c r="W143" s="213"/>
      <c r="X143" s="79" t="str">
        <f t="shared" ref="X143:X166" si="23">B9</f>
        <v>Bracknell Forest</v>
      </c>
      <c r="Y143" s="75">
        <v>69</v>
      </c>
      <c r="Z143" s="75">
        <v>87</v>
      </c>
      <c r="AA143" s="75">
        <v>72</v>
      </c>
      <c r="AB143" s="75">
        <v>92</v>
      </c>
      <c r="AC143" s="75">
        <v>105</v>
      </c>
      <c r="AD143" s="109"/>
      <c r="AE143" s="109"/>
      <c r="AF143" s="109"/>
      <c r="AG143" s="109"/>
      <c r="AH143" s="109"/>
      <c r="AI143" s="90"/>
      <c r="AJ143" s="245"/>
    </row>
    <row r="144" spans="1:45" s="147" customFormat="1" ht="12" customHeight="1" x14ac:dyDescent="0.2">
      <c r="A144" s="182"/>
      <c r="B144" s="142"/>
      <c r="C144" s="142"/>
      <c r="D144" s="483">
        <v>2012</v>
      </c>
      <c r="E144" s="483">
        <v>2013</v>
      </c>
      <c r="F144" s="483">
        <v>2014</v>
      </c>
      <c r="G144" s="483">
        <v>2015</v>
      </c>
      <c r="H144" s="484">
        <v>2016</v>
      </c>
      <c r="I144" s="161"/>
      <c r="J144" s="161"/>
      <c r="K144" s="105"/>
      <c r="L144" s="105"/>
      <c r="M144" s="105"/>
      <c r="N144" s="105"/>
      <c r="O144" s="105"/>
      <c r="P144" s="506"/>
      <c r="Q144" s="506"/>
      <c r="R144" s="247"/>
      <c r="S144" s="247"/>
      <c r="T144" s="507"/>
      <c r="U144" s="183"/>
      <c r="V144" s="199"/>
      <c r="W144" s="216"/>
      <c r="X144" s="79" t="str">
        <f t="shared" si="23"/>
        <v>Brighton &amp; Hove</v>
      </c>
      <c r="Y144" s="75">
        <v>315</v>
      </c>
      <c r="Z144" s="75">
        <v>233</v>
      </c>
      <c r="AA144" s="75">
        <v>327</v>
      </c>
      <c r="AB144" s="75">
        <v>283</v>
      </c>
      <c r="AC144" s="75">
        <v>346</v>
      </c>
      <c r="AD144" s="218"/>
      <c r="AE144" s="110"/>
      <c r="AF144" s="110"/>
      <c r="AG144" s="110"/>
      <c r="AH144" s="110"/>
      <c r="AI144" s="247"/>
      <c r="AJ144" s="248"/>
    </row>
    <row r="145" spans="1:44" s="147" customFormat="1" ht="12.75" customHeight="1" x14ac:dyDescent="0.2">
      <c r="A145" s="182"/>
      <c r="B145" s="158" t="str">
        <f t="shared" ref="B145:B168" si="24">B9</f>
        <v>Bracknell Forest</v>
      </c>
      <c r="C145" s="142"/>
      <c r="D145" s="254">
        <f t="shared" ref="D145:D168" si="25">IF(OR(ISBLANK(D9),ISBLANK(Y143)),NA(),Y143/D9)</f>
        <v>0.71875</v>
      </c>
      <c r="E145" s="254">
        <f t="shared" ref="E145:E168" si="26">IF(OR(ISBLANK(E9),ISBLANK(Z143)),NA(),Z143/E9)</f>
        <v>0.50877192982456143</v>
      </c>
      <c r="F145" s="254">
        <f t="shared" ref="F145:F168" si="27">IF(OR(ISBLANK(F9),ISBLANK(AA143)),NA(),AA143/F9)</f>
        <v>0.51428571428571423</v>
      </c>
      <c r="G145" s="254">
        <f t="shared" ref="G145:G168" si="28">IF(OR(ISBLANK(G9),ISBLANK(AB143)),NA(),AB143/G9)</f>
        <v>0.56441717791411039</v>
      </c>
      <c r="H145" s="256">
        <f t="shared" ref="H145:H168" si="29">IF(OR(ISBLANK(H9),ISBLANK(AC143)),NA(),AC143/H9)</f>
        <v>0.66455696202531644</v>
      </c>
      <c r="I145" s="161"/>
      <c r="J145" s="161"/>
      <c r="K145" s="258"/>
      <c r="L145" s="258"/>
      <c r="M145" s="258"/>
      <c r="N145" s="258"/>
      <c r="O145" s="258"/>
      <c r="P145" s="258"/>
      <c r="Q145" s="259"/>
      <c r="R145" s="247"/>
      <c r="S145" s="247"/>
      <c r="T145" s="258"/>
      <c r="U145" s="183"/>
      <c r="V145" s="199"/>
      <c r="W145" s="216"/>
      <c r="X145" s="79" t="str">
        <f t="shared" si="23"/>
        <v>Buckinghamshire</v>
      </c>
      <c r="Y145" s="75">
        <v>178</v>
      </c>
      <c r="Z145" s="75">
        <v>125</v>
      </c>
      <c r="AA145" s="75">
        <v>126</v>
      </c>
      <c r="AB145" s="75">
        <v>221</v>
      </c>
      <c r="AC145" s="75">
        <v>516</v>
      </c>
      <c r="AD145" s="218"/>
      <c r="AE145" s="110"/>
      <c r="AF145" s="110"/>
      <c r="AG145" s="110"/>
      <c r="AH145" s="110"/>
      <c r="AI145" s="247"/>
      <c r="AJ145" s="248"/>
    </row>
    <row r="146" spans="1:44" s="147" customFormat="1" ht="12.75" customHeight="1" x14ac:dyDescent="0.2">
      <c r="A146" s="182"/>
      <c r="B146" s="158" t="str">
        <f t="shared" si="24"/>
        <v>Brighton &amp; Hove</v>
      </c>
      <c r="C146" s="142"/>
      <c r="D146" s="254">
        <f t="shared" si="25"/>
        <v>0.79345088161209065</v>
      </c>
      <c r="E146" s="254">
        <f t="shared" si="26"/>
        <v>0.60519480519480517</v>
      </c>
      <c r="F146" s="254">
        <f t="shared" si="27"/>
        <v>0.76580796252927397</v>
      </c>
      <c r="G146" s="254">
        <f t="shared" si="28"/>
        <v>0.59957627118644063</v>
      </c>
      <c r="H146" s="256">
        <f t="shared" si="29"/>
        <v>0.63602941176470584</v>
      </c>
      <c r="I146" s="161"/>
      <c r="J146" s="161"/>
      <c r="K146" s="258"/>
      <c r="L146" s="258"/>
      <c r="M146" s="258"/>
      <c r="N146" s="258"/>
      <c r="O146" s="258"/>
      <c r="P146" s="258"/>
      <c r="Q146" s="259"/>
      <c r="R146" s="247"/>
      <c r="S146" s="247"/>
      <c r="T146" s="258"/>
      <c r="U146" s="183"/>
      <c r="V146" s="199"/>
      <c r="W146" s="216"/>
      <c r="X146" s="79" t="str">
        <f t="shared" si="23"/>
        <v>East Sussex</v>
      </c>
      <c r="Y146" s="75">
        <v>427</v>
      </c>
      <c r="Z146" s="75">
        <v>314</v>
      </c>
      <c r="AA146" s="75">
        <v>354</v>
      </c>
      <c r="AB146" s="75">
        <v>425</v>
      </c>
      <c r="AC146" s="75">
        <v>292</v>
      </c>
      <c r="AD146" s="218"/>
      <c r="AE146" s="110"/>
      <c r="AF146" s="110"/>
      <c r="AG146" s="110"/>
      <c r="AH146" s="110"/>
      <c r="AI146" s="247"/>
      <c r="AJ146" s="248"/>
    </row>
    <row r="147" spans="1:44" s="147" customFormat="1" ht="12.75" customHeight="1" x14ac:dyDescent="0.2">
      <c r="A147" s="182"/>
      <c r="B147" s="158" t="str">
        <f t="shared" si="24"/>
        <v>Buckinghamshire</v>
      </c>
      <c r="C147" s="142"/>
      <c r="D147" s="254">
        <f t="shared" si="25"/>
        <v>0.53453453453453459</v>
      </c>
      <c r="E147" s="254">
        <f t="shared" si="26"/>
        <v>0.51867219917012453</v>
      </c>
      <c r="F147" s="254">
        <f t="shared" si="27"/>
        <v>0.38414634146341464</v>
      </c>
      <c r="G147" s="254">
        <f t="shared" si="28"/>
        <v>0.43248532289628178</v>
      </c>
      <c r="H147" s="256">
        <f t="shared" si="29"/>
        <v>0.68891855807743663</v>
      </c>
      <c r="I147" s="161"/>
      <c r="J147" s="161"/>
      <c r="K147" s="258"/>
      <c r="L147" s="258"/>
      <c r="M147" s="258"/>
      <c r="N147" s="258"/>
      <c r="O147" s="258"/>
      <c r="P147" s="258"/>
      <c r="Q147" s="259"/>
      <c r="R147" s="247"/>
      <c r="S147" s="247"/>
      <c r="T147" s="258"/>
      <c r="U147" s="183"/>
      <c r="V147" s="199"/>
      <c r="W147" s="216"/>
      <c r="X147" s="79" t="str">
        <f t="shared" si="23"/>
        <v>Hampshire</v>
      </c>
      <c r="Y147" s="75">
        <v>788</v>
      </c>
      <c r="Z147" s="75">
        <v>978</v>
      </c>
      <c r="AA147" s="75">
        <v>1054</v>
      </c>
      <c r="AB147" s="75">
        <v>1456</v>
      </c>
      <c r="AC147" s="75">
        <v>1346</v>
      </c>
      <c r="AD147" s="218"/>
      <c r="AE147" s="110"/>
      <c r="AF147" s="110"/>
      <c r="AG147" s="110"/>
      <c r="AH147" s="110"/>
      <c r="AI147" s="247"/>
      <c r="AJ147" s="248"/>
    </row>
    <row r="148" spans="1:44" s="147" customFormat="1" ht="12.75" customHeight="1" x14ac:dyDescent="0.2">
      <c r="A148" s="182"/>
      <c r="B148" s="158" t="str">
        <f t="shared" si="24"/>
        <v>East Sussex</v>
      </c>
      <c r="C148" s="142"/>
      <c r="D148" s="254">
        <f t="shared" si="25"/>
        <v>0.49941520467836259</v>
      </c>
      <c r="E148" s="254">
        <f t="shared" si="26"/>
        <v>0.48985959438377535</v>
      </c>
      <c r="F148" s="254">
        <f t="shared" si="27"/>
        <v>0.55748031496062989</v>
      </c>
      <c r="G148" s="254">
        <f t="shared" si="28"/>
        <v>0.68</v>
      </c>
      <c r="H148" s="256">
        <f t="shared" si="29"/>
        <v>0.6045548654244306</v>
      </c>
      <c r="I148" s="161"/>
      <c r="J148" s="161"/>
      <c r="K148" s="258"/>
      <c r="L148" s="258"/>
      <c r="M148" s="258"/>
      <c r="N148" s="258"/>
      <c r="O148" s="258"/>
      <c r="P148" s="258"/>
      <c r="Q148" s="259"/>
      <c r="R148" s="247"/>
      <c r="S148" s="247"/>
      <c r="T148" s="258"/>
      <c r="U148" s="183"/>
      <c r="V148" s="199"/>
      <c r="W148" s="216"/>
      <c r="X148" s="79" t="str">
        <f t="shared" si="23"/>
        <v>Isle of Wight</v>
      </c>
      <c r="Y148" s="75">
        <v>46</v>
      </c>
      <c r="Z148" s="75">
        <v>35</v>
      </c>
      <c r="AA148" s="75">
        <v>63</v>
      </c>
      <c r="AB148" s="75">
        <v>212</v>
      </c>
      <c r="AC148" s="75">
        <v>214</v>
      </c>
      <c r="AD148" s="218"/>
      <c r="AE148" s="110"/>
      <c r="AF148" s="110"/>
      <c r="AG148" s="110"/>
      <c r="AH148" s="110"/>
      <c r="AI148" s="247"/>
      <c r="AJ148" s="248"/>
    </row>
    <row r="149" spans="1:44" s="147" customFormat="1" ht="12.75" customHeight="1" x14ac:dyDescent="0.2">
      <c r="A149" s="182"/>
      <c r="B149" s="158" t="str">
        <f t="shared" si="24"/>
        <v>Hampshire</v>
      </c>
      <c r="C149" s="142"/>
      <c r="D149" s="254">
        <f t="shared" si="25"/>
        <v>0.73438956197576888</v>
      </c>
      <c r="E149" s="254">
        <f t="shared" si="26"/>
        <v>0.76049766718506995</v>
      </c>
      <c r="F149" s="254">
        <f t="shared" si="27"/>
        <v>0.6902423051735429</v>
      </c>
      <c r="G149" s="254">
        <f t="shared" si="28"/>
        <v>0.6887417218543046</v>
      </c>
      <c r="H149" s="256">
        <f t="shared" si="29"/>
        <v>0.70842105263157895</v>
      </c>
      <c r="I149" s="161"/>
      <c r="J149" s="161"/>
      <c r="K149" s="258"/>
      <c r="L149" s="258"/>
      <c r="M149" s="258"/>
      <c r="N149" s="258"/>
      <c r="O149" s="258"/>
      <c r="P149" s="258"/>
      <c r="Q149" s="259"/>
      <c r="R149" s="247"/>
      <c r="S149" s="247"/>
      <c r="T149" s="258"/>
      <c r="U149" s="183"/>
      <c r="V149" s="199"/>
      <c r="W149" s="216"/>
      <c r="X149" s="79" t="str">
        <f t="shared" si="23"/>
        <v>Kent</v>
      </c>
      <c r="Y149" s="75">
        <v>666</v>
      </c>
      <c r="Z149" s="75">
        <v>842</v>
      </c>
      <c r="AA149" s="75">
        <v>963</v>
      </c>
      <c r="AB149" s="75">
        <v>1410</v>
      </c>
      <c r="AC149" s="75">
        <v>1285</v>
      </c>
      <c r="AD149" s="218"/>
      <c r="AE149" s="110"/>
      <c r="AF149" s="110"/>
      <c r="AG149" s="110"/>
      <c r="AH149" s="110"/>
      <c r="AI149" s="247"/>
      <c r="AJ149" s="248"/>
    </row>
    <row r="150" spans="1:44" s="147" customFormat="1" ht="12.75" customHeight="1" x14ac:dyDescent="0.2">
      <c r="A150" s="182"/>
      <c r="B150" s="158" t="str">
        <f t="shared" si="24"/>
        <v>Isle of Wight</v>
      </c>
      <c r="C150" s="142"/>
      <c r="D150" s="254">
        <f t="shared" si="25"/>
        <v>0.71875</v>
      </c>
      <c r="E150" s="254">
        <f t="shared" si="26"/>
        <v>0.25179856115107913</v>
      </c>
      <c r="F150" s="254">
        <f t="shared" si="27"/>
        <v>0.24803149606299213</v>
      </c>
      <c r="G150" s="254">
        <f t="shared" si="28"/>
        <v>0.64437689969604861</v>
      </c>
      <c r="H150" s="256">
        <f t="shared" si="29"/>
        <v>0.57066666666666666</v>
      </c>
      <c r="I150" s="161"/>
      <c r="J150" s="161"/>
      <c r="K150" s="258"/>
      <c r="L150" s="258"/>
      <c r="M150" s="258"/>
      <c r="N150" s="258"/>
      <c r="O150" s="258"/>
      <c r="P150" s="258"/>
      <c r="Q150" s="259"/>
      <c r="R150" s="247"/>
      <c r="S150" s="247"/>
      <c r="T150" s="258"/>
      <c r="U150" s="183"/>
      <c r="V150" s="199"/>
      <c r="W150" s="216"/>
      <c r="X150" s="79" t="str">
        <f t="shared" si="23"/>
        <v>Medway</v>
      </c>
      <c r="Y150" s="413">
        <v>165</v>
      </c>
      <c r="Z150" s="413">
        <v>127</v>
      </c>
      <c r="AA150" s="413">
        <v>236</v>
      </c>
      <c r="AB150" s="413">
        <v>358</v>
      </c>
      <c r="AC150" s="413">
        <v>539</v>
      </c>
      <c r="AD150" s="218"/>
      <c r="AE150" s="110"/>
      <c r="AF150" s="110"/>
      <c r="AG150" s="110"/>
      <c r="AH150" s="110"/>
      <c r="AI150" s="247"/>
      <c r="AJ150" s="248"/>
      <c r="AR150" s="147" t="s">
        <v>109</v>
      </c>
    </row>
    <row r="151" spans="1:44" s="147" customFormat="1" ht="12.75" customHeight="1" x14ac:dyDescent="0.2">
      <c r="A151" s="182"/>
      <c r="B151" s="158" t="str">
        <f t="shared" si="24"/>
        <v>Kent</v>
      </c>
      <c r="C151" s="142"/>
      <c r="D151" s="254">
        <f t="shared" si="25"/>
        <v>0.45491803278688525</v>
      </c>
      <c r="E151" s="254">
        <f t="shared" si="26"/>
        <v>0.61504747991234476</v>
      </c>
      <c r="F151" s="254">
        <f t="shared" si="27"/>
        <v>0.61415816326530615</v>
      </c>
      <c r="G151" s="254">
        <f t="shared" si="28"/>
        <v>0.78420467185761955</v>
      </c>
      <c r="H151" s="256">
        <f t="shared" si="29"/>
        <v>0.82956746287927696</v>
      </c>
      <c r="I151" s="161"/>
      <c r="J151" s="161"/>
      <c r="K151" s="258"/>
      <c r="L151" s="258"/>
      <c r="M151" s="258"/>
      <c r="N151" s="258"/>
      <c r="O151" s="258"/>
      <c r="P151" s="258"/>
      <c r="Q151" s="259"/>
      <c r="R151" s="247"/>
      <c r="S151" s="247"/>
      <c r="T151" s="258"/>
      <c r="U151" s="183"/>
      <c r="V151" s="199"/>
      <c r="W151" s="216"/>
      <c r="X151" s="79" t="str">
        <f t="shared" si="23"/>
        <v>Milton Keynes</v>
      </c>
      <c r="Y151" s="75">
        <v>91</v>
      </c>
      <c r="Z151" s="75">
        <v>70</v>
      </c>
      <c r="AA151" s="75">
        <v>64</v>
      </c>
      <c r="AB151" s="75">
        <v>115</v>
      </c>
      <c r="AC151" s="75">
        <v>112</v>
      </c>
      <c r="AD151" s="218"/>
      <c r="AE151" s="110"/>
      <c r="AF151" s="110"/>
      <c r="AG151" s="110"/>
      <c r="AH151" s="110"/>
      <c r="AI151" s="247"/>
      <c r="AJ151" s="248"/>
    </row>
    <row r="152" spans="1:44" s="147" customFormat="1" ht="12.75" customHeight="1" x14ac:dyDescent="0.2">
      <c r="A152" s="182"/>
      <c r="B152" s="158" t="str">
        <f t="shared" si="24"/>
        <v>Medway</v>
      </c>
      <c r="C152" s="142"/>
      <c r="D152" s="254">
        <f t="shared" si="25"/>
        <v>0.42199488491048592</v>
      </c>
      <c r="E152" s="254">
        <f t="shared" si="26"/>
        <v>0.53138075313807531</v>
      </c>
      <c r="F152" s="254">
        <f t="shared" si="27"/>
        <v>0.54756380510440839</v>
      </c>
      <c r="G152" s="254">
        <f t="shared" si="28"/>
        <v>0.5907590759075908</v>
      </c>
      <c r="H152" s="256">
        <f t="shared" si="29"/>
        <v>0.88797364085667219</v>
      </c>
      <c r="I152" s="161"/>
      <c r="J152" s="161"/>
      <c r="K152" s="258"/>
      <c r="L152" s="258"/>
      <c r="M152" s="258"/>
      <c r="N152" s="258"/>
      <c r="O152" s="258"/>
      <c r="P152" s="258"/>
      <c r="Q152" s="259"/>
      <c r="R152" s="247"/>
      <c r="S152" s="247"/>
      <c r="T152" s="258"/>
      <c r="U152" s="183"/>
      <c r="V152" s="199"/>
      <c r="W152" s="216"/>
      <c r="X152" s="79" t="str">
        <f t="shared" si="23"/>
        <v>Oxfordshire</v>
      </c>
      <c r="Y152" s="75">
        <v>394</v>
      </c>
      <c r="Z152" s="75">
        <v>415</v>
      </c>
      <c r="AA152" s="75">
        <v>524</v>
      </c>
      <c r="AB152" s="75">
        <v>539</v>
      </c>
      <c r="AC152" s="75">
        <v>637</v>
      </c>
      <c r="AD152" s="218"/>
      <c r="AE152" s="110"/>
      <c r="AF152" s="110"/>
      <c r="AG152" s="110"/>
      <c r="AH152" s="110"/>
      <c r="AI152" s="247"/>
      <c r="AJ152" s="248"/>
    </row>
    <row r="153" spans="1:44" s="147" customFormat="1" ht="12.75" customHeight="1" x14ac:dyDescent="0.2">
      <c r="A153" s="182"/>
      <c r="B153" s="158" t="str">
        <f t="shared" si="24"/>
        <v>Milton Keynes</v>
      </c>
      <c r="C153" s="142"/>
      <c r="D153" s="254">
        <f t="shared" si="25"/>
        <v>0.94791666666666663</v>
      </c>
      <c r="E153" s="254">
        <f t="shared" si="26"/>
        <v>0.94594594594594594</v>
      </c>
      <c r="F153" s="254">
        <f t="shared" si="27"/>
        <v>0.87671232876712324</v>
      </c>
      <c r="G153" s="254">
        <f t="shared" si="28"/>
        <v>0.97457627118644063</v>
      </c>
      <c r="H153" s="256">
        <f t="shared" si="29"/>
        <v>0.93333333333333335</v>
      </c>
      <c r="I153" s="161"/>
      <c r="J153" s="161"/>
      <c r="K153" s="258"/>
      <c r="L153" s="258"/>
      <c r="M153" s="258"/>
      <c r="N153" s="258"/>
      <c r="O153" s="258"/>
      <c r="P153" s="258"/>
      <c r="Q153" s="259"/>
      <c r="R153" s="247"/>
      <c r="S153" s="247"/>
      <c r="T153" s="258"/>
      <c r="U153" s="183"/>
      <c r="V153" s="199"/>
      <c r="W153" s="216"/>
      <c r="X153" s="79" t="str">
        <f t="shared" si="23"/>
        <v>Portsmouth</v>
      </c>
      <c r="Y153" s="75">
        <v>178</v>
      </c>
      <c r="Z153" s="75">
        <v>123</v>
      </c>
      <c r="AA153" s="75">
        <v>178</v>
      </c>
      <c r="AB153" s="75">
        <v>194</v>
      </c>
      <c r="AC153" s="75">
        <v>226</v>
      </c>
      <c r="AD153" s="218"/>
      <c r="AE153" s="110"/>
      <c r="AF153" s="110"/>
      <c r="AG153" s="110"/>
      <c r="AH153" s="110"/>
      <c r="AI153" s="247"/>
      <c r="AJ153" s="248"/>
    </row>
    <row r="154" spans="1:44" s="147" customFormat="1" ht="12.75" customHeight="1" x14ac:dyDescent="0.2">
      <c r="A154" s="182"/>
      <c r="B154" s="158" t="str">
        <f t="shared" si="24"/>
        <v>Oxfordshire</v>
      </c>
      <c r="C154" s="142"/>
      <c r="D154" s="254">
        <f t="shared" si="25"/>
        <v>0.79435483870967738</v>
      </c>
      <c r="E154" s="254">
        <f t="shared" si="26"/>
        <v>0.85567010309278346</v>
      </c>
      <c r="F154" s="254">
        <f t="shared" si="27"/>
        <v>0.84927066450567257</v>
      </c>
      <c r="G154" s="254">
        <f t="shared" si="28"/>
        <v>0.74757281553398058</v>
      </c>
      <c r="H154" s="256">
        <f t="shared" si="29"/>
        <v>0.81876606683804631</v>
      </c>
      <c r="I154" s="161"/>
      <c r="J154" s="161"/>
      <c r="K154" s="258"/>
      <c r="L154" s="258"/>
      <c r="M154" s="258"/>
      <c r="N154" s="258"/>
      <c r="O154" s="258"/>
      <c r="P154" s="258"/>
      <c r="Q154" s="259"/>
      <c r="R154" s="247"/>
      <c r="S154" s="247"/>
      <c r="T154" s="258"/>
      <c r="U154" s="183"/>
      <c r="V154" s="199"/>
      <c r="W154" s="216"/>
      <c r="X154" s="79" t="str">
        <f t="shared" si="23"/>
        <v>Reading</v>
      </c>
      <c r="Y154" s="75">
        <v>187</v>
      </c>
      <c r="Z154" s="75">
        <v>89</v>
      </c>
      <c r="AA154" s="75">
        <v>192</v>
      </c>
      <c r="AB154" s="75">
        <v>257</v>
      </c>
      <c r="AC154" s="75">
        <v>290</v>
      </c>
      <c r="AD154" s="218"/>
      <c r="AE154" s="110"/>
      <c r="AF154" s="110"/>
      <c r="AG154" s="110"/>
      <c r="AH154" s="110"/>
      <c r="AI154" s="247"/>
      <c r="AJ154" s="248"/>
    </row>
    <row r="155" spans="1:44" s="147" customFormat="1" ht="12.75" customHeight="1" x14ac:dyDescent="0.2">
      <c r="A155" s="182"/>
      <c r="B155" s="158" t="str">
        <f t="shared" si="24"/>
        <v>Portsmouth</v>
      </c>
      <c r="C155" s="142"/>
      <c r="D155" s="254">
        <f t="shared" si="25"/>
        <v>0.81278538812785384</v>
      </c>
      <c r="E155" s="254">
        <f t="shared" si="26"/>
        <v>0.62436548223350252</v>
      </c>
      <c r="F155" s="254">
        <f t="shared" si="27"/>
        <v>0.68725868725868722</v>
      </c>
      <c r="G155" s="254">
        <f t="shared" si="28"/>
        <v>0.6759581881533101</v>
      </c>
      <c r="H155" s="256">
        <f t="shared" si="29"/>
        <v>0.67261904761904767</v>
      </c>
      <c r="I155" s="161"/>
      <c r="J155" s="161"/>
      <c r="K155" s="258"/>
      <c r="L155" s="258"/>
      <c r="M155" s="258"/>
      <c r="N155" s="258"/>
      <c r="O155" s="258"/>
      <c r="P155" s="258"/>
      <c r="Q155" s="259"/>
      <c r="R155" s="247"/>
      <c r="S155" s="247"/>
      <c r="T155" s="258"/>
      <c r="U155" s="183"/>
      <c r="V155" s="199"/>
      <c r="W155" s="216"/>
      <c r="X155" s="79" t="str">
        <f t="shared" si="23"/>
        <v>Slough</v>
      </c>
      <c r="Y155" s="75">
        <v>205</v>
      </c>
      <c r="Z155" s="75">
        <v>154</v>
      </c>
      <c r="AA155" s="75">
        <v>295</v>
      </c>
      <c r="AB155" s="75">
        <v>305</v>
      </c>
      <c r="AC155" s="75">
        <v>286</v>
      </c>
      <c r="AD155" s="218"/>
      <c r="AE155" s="110"/>
      <c r="AF155" s="110"/>
      <c r="AG155" s="110"/>
      <c r="AH155" s="110"/>
      <c r="AI155" s="247"/>
      <c r="AJ155" s="248"/>
    </row>
    <row r="156" spans="1:44" s="147" customFormat="1" ht="12.75" customHeight="1" x14ac:dyDescent="0.2">
      <c r="A156" s="182"/>
      <c r="B156" s="158" t="str">
        <f t="shared" si="24"/>
        <v>Reading</v>
      </c>
      <c r="C156" s="142"/>
      <c r="D156" s="254">
        <f t="shared" si="25"/>
        <v>0.8779342723004695</v>
      </c>
      <c r="E156" s="254">
        <f t="shared" si="26"/>
        <v>0.51445086705202314</v>
      </c>
      <c r="F156" s="254">
        <f t="shared" si="27"/>
        <v>0.83842794759825323</v>
      </c>
      <c r="G156" s="254">
        <f t="shared" si="28"/>
        <v>0.85382059800664456</v>
      </c>
      <c r="H156" s="256">
        <f t="shared" si="29"/>
        <v>0.67441860465116277</v>
      </c>
      <c r="I156" s="161"/>
      <c r="J156" s="161"/>
      <c r="K156" s="258"/>
      <c r="L156" s="258"/>
      <c r="M156" s="258"/>
      <c r="N156" s="258"/>
      <c r="O156" s="258"/>
      <c r="P156" s="258"/>
      <c r="Q156" s="259"/>
      <c r="R156" s="247"/>
      <c r="S156" s="247"/>
      <c r="T156" s="258"/>
      <c r="U156" s="183"/>
      <c r="V156" s="199"/>
      <c r="W156" s="216"/>
      <c r="X156" s="79" t="str">
        <f t="shared" si="23"/>
        <v>Somerset</v>
      </c>
      <c r="Y156" s="408">
        <v>394</v>
      </c>
      <c r="Z156" s="408">
        <v>427</v>
      </c>
      <c r="AA156" s="408">
        <v>554</v>
      </c>
      <c r="AB156" s="408">
        <v>637</v>
      </c>
      <c r="AC156" s="408">
        <v>461</v>
      </c>
      <c r="AD156" s="218"/>
      <c r="AE156" s="110"/>
      <c r="AF156" s="110"/>
      <c r="AG156" s="110"/>
      <c r="AH156" s="110"/>
      <c r="AI156" s="247"/>
      <c r="AJ156" s="248"/>
    </row>
    <row r="157" spans="1:44" s="147" customFormat="1" ht="12.75" customHeight="1" x14ac:dyDescent="0.2">
      <c r="A157" s="182"/>
      <c r="B157" s="158" t="str">
        <f t="shared" si="24"/>
        <v>Slough</v>
      </c>
      <c r="C157" s="142"/>
      <c r="D157" s="254">
        <f t="shared" si="25"/>
        <v>0.84362139917695478</v>
      </c>
      <c r="E157" s="254">
        <f t="shared" si="26"/>
        <v>0.76616915422885568</v>
      </c>
      <c r="F157" s="254">
        <f t="shared" si="27"/>
        <v>0.74307304785894202</v>
      </c>
      <c r="G157" s="254">
        <f t="shared" si="28"/>
        <v>0.79842931937172779</v>
      </c>
      <c r="H157" s="256">
        <f t="shared" si="29"/>
        <v>0.81481481481481477</v>
      </c>
      <c r="I157" s="161"/>
      <c r="J157" s="161"/>
      <c r="K157" s="258"/>
      <c r="L157" s="258"/>
      <c r="M157" s="258"/>
      <c r="N157" s="258"/>
      <c r="O157" s="258"/>
      <c r="P157" s="258"/>
      <c r="Q157" s="259"/>
      <c r="R157" s="247"/>
      <c r="S157" s="247"/>
      <c r="T157" s="258"/>
      <c r="U157" s="183"/>
      <c r="V157" s="199"/>
      <c r="W157" s="216"/>
      <c r="X157" s="79" t="str">
        <f t="shared" si="23"/>
        <v>Southampton</v>
      </c>
      <c r="Y157" s="75">
        <v>316</v>
      </c>
      <c r="Z157" s="75">
        <v>310</v>
      </c>
      <c r="AA157" s="75">
        <v>382</v>
      </c>
      <c r="AB157" s="75">
        <v>351</v>
      </c>
      <c r="AC157" s="75">
        <v>343</v>
      </c>
      <c r="AD157" s="218"/>
      <c r="AE157" s="110"/>
      <c r="AF157" s="110"/>
      <c r="AG157" s="110"/>
      <c r="AH157" s="110"/>
      <c r="AI157" s="247"/>
      <c r="AJ157" s="248"/>
    </row>
    <row r="158" spans="1:44" s="147" customFormat="1" ht="12.75" customHeight="1" x14ac:dyDescent="0.2">
      <c r="A158" s="182"/>
      <c r="B158" s="158" t="str">
        <f t="shared" si="24"/>
        <v>Somerset</v>
      </c>
      <c r="C158" s="142"/>
      <c r="D158" s="254">
        <f t="shared" si="25"/>
        <v>0.96097560975609753</v>
      </c>
      <c r="E158" s="254">
        <f t="shared" si="26"/>
        <v>0.85742971887550201</v>
      </c>
      <c r="F158" s="254">
        <f t="shared" si="27"/>
        <v>0.96347826086956523</v>
      </c>
      <c r="G158" s="254">
        <f t="shared" si="28"/>
        <v>0.90099009900990101</v>
      </c>
      <c r="H158" s="256">
        <f t="shared" si="29"/>
        <v>0.96443514644351469</v>
      </c>
      <c r="I158" s="161"/>
      <c r="J158" s="161"/>
      <c r="K158" s="258"/>
      <c r="L158" s="258"/>
      <c r="M158" s="258"/>
      <c r="N158" s="258"/>
      <c r="O158" s="258"/>
      <c r="P158" s="258"/>
      <c r="Q158" s="259"/>
      <c r="R158" s="247"/>
      <c r="S158" s="247"/>
      <c r="T158" s="258"/>
      <c r="U158" s="183"/>
      <c r="V158" s="199"/>
      <c r="W158" s="216"/>
      <c r="X158" s="79" t="str">
        <f t="shared" si="23"/>
        <v>Surrey</v>
      </c>
      <c r="Y158" s="75">
        <v>225</v>
      </c>
      <c r="Z158" s="75">
        <v>451</v>
      </c>
      <c r="AA158" s="75">
        <v>806</v>
      </c>
      <c r="AB158" s="75">
        <v>653</v>
      </c>
      <c r="AC158" s="75">
        <v>810</v>
      </c>
      <c r="AD158" s="218"/>
      <c r="AE158" s="110"/>
      <c r="AF158" s="110"/>
      <c r="AG158" s="110"/>
      <c r="AH158" s="110"/>
      <c r="AI158" s="247"/>
      <c r="AJ158" s="248"/>
    </row>
    <row r="159" spans="1:44" s="147" customFormat="1" ht="12.75" customHeight="1" x14ac:dyDescent="0.2">
      <c r="A159" s="182"/>
      <c r="B159" s="158" t="str">
        <f t="shared" si="24"/>
        <v>Southampton</v>
      </c>
      <c r="C159" s="142"/>
      <c r="D159" s="254">
        <f t="shared" si="25"/>
        <v>0.72146118721461183</v>
      </c>
      <c r="E159" s="254">
        <f t="shared" si="26"/>
        <v>0.72769953051643188</v>
      </c>
      <c r="F159" s="254">
        <f t="shared" si="27"/>
        <v>0.82505399568034554</v>
      </c>
      <c r="G159" s="254">
        <f t="shared" si="28"/>
        <v>0.70909090909090911</v>
      </c>
      <c r="H159" s="256">
        <f t="shared" si="29"/>
        <v>0.61801801801801803</v>
      </c>
      <c r="I159" s="161"/>
      <c r="J159" s="161"/>
      <c r="K159" s="258"/>
      <c r="L159" s="258"/>
      <c r="M159" s="258"/>
      <c r="N159" s="258"/>
      <c r="O159" s="258"/>
      <c r="P159" s="258"/>
      <c r="Q159" s="259"/>
      <c r="R159" s="247"/>
      <c r="S159" s="247"/>
      <c r="T159" s="258"/>
      <c r="U159" s="183"/>
      <c r="V159" s="199"/>
      <c r="W159" s="216"/>
      <c r="X159" s="79" t="str">
        <f t="shared" si="23"/>
        <v>Swindon</v>
      </c>
      <c r="Y159" s="408">
        <v>63</v>
      </c>
      <c r="Z159" s="408">
        <v>103</v>
      </c>
      <c r="AA159" s="408">
        <v>237</v>
      </c>
      <c r="AB159" s="408">
        <v>215</v>
      </c>
      <c r="AC159" s="408">
        <v>270</v>
      </c>
      <c r="AD159" s="218"/>
      <c r="AE159" s="110"/>
      <c r="AF159" s="110"/>
      <c r="AG159" s="110"/>
      <c r="AH159" s="110"/>
      <c r="AI159" s="247"/>
      <c r="AJ159" s="248"/>
    </row>
    <row r="160" spans="1:44" s="147" customFormat="1" ht="12.75" customHeight="1" x14ac:dyDescent="0.2">
      <c r="A160" s="182"/>
      <c r="B160" s="158" t="str">
        <f t="shared" si="24"/>
        <v>Surrey</v>
      </c>
      <c r="C160" s="142"/>
      <c r="D160" s="254">
        <f t="shared" si="25"/>
        <v>0.23148148148148148</v>
      </c>
      <c r="E160" s="254">
        <f t="shared" si="26"/>
        <v>0.42830009496676164</v>
      </c>
      <c r="F160" s="254">
        <f t="shared" si="27"/>
        <v>0.71772039180765801</v>
      </c>
      <c r="G160" s="254">
        <f t="shared" si="28"/>
        <v>0.53436988543371522</v>
      </c>
      <c r="H160" s="256">
        <f t="shared" si="29"/>
        <v>0.66393442622950816</v>
      </c>
      <c r="I160" s="161"/>
      <c r="J160" s="161"/>
      <c r="K160" s="258"/>
      <c r="L160" s="258"/>
      <c r="M160" s="258"/>
      <c r="N160" s="258"/>
      <c r="O160" s="258"/>
      <c r="P160" s="258"/>
      <c r="Q160" s="259"/>
      <c r="R160" s="247"/>
      <c r="S160" s="247"/>
      <c r="T160" s="258"/>
      <c r="U160" s="183"/>
      <c r="V160" s="199"/>
      <c r="W160" s="216"/>
      <c r="X160" s="79" t="str">
        <f t="shared" si="23"/>
        <v>Torbay</v>
      </c>
      <c r="Y160" s="408">
        <v>237</v>
      </c>
      <c r="Z160" s="408">
        <v>207</v>
      </c>
      <c r="AA160" s="408">
        <v>139</v>
      </c>
      <c r="AB160" s="408">
        <v>137</v>
      </c>
      <c r="AC160" s="408">
        <v>262</v>
      </c>
      <c r="AD160" s="218"/>
      <c r="AE160" s="110"/>
      <c r="AF160" s="110"/>
      <c r="AG160" s="110"/>
      <c r="AH160" s="110"/>
      <c r="AI160" s="247"/>
      <c r="AJ160" s="248"/>
    </row>
    <row r="161" spans="1:45" s="147" customFormat="1" ht="12.75" customHeight="1" x14ac:dyDescent="0.2">
      <c r="A161" s="397"/>
      <c r="B161" s="158" t="str">
        <f t="shared" si="24"/>
        <v>Swindon</v>
      </c>
      <c r="C161" s="142"/>
      <c r="D161" s="254">
        <f t="shared" si="25"/>
        <v>0.46323529411764708</v>
      </c>
      <c r="E161" s="254">
        <f t="shared" si="26"/>
        <v>0.51243781094527363</v>
      </c>
      <c r="F161" s="254">
        <f t="shared" si="27"/>
        <v>0.7719869706840391</v>
      </c>
      <c r="G161" s="254">
        <f t="shared" si="28"/>
        <v>0.69579288025889963</v>
      </c>
      <c r="H161" s="256">
        <f t="shared" si="29"/>
        <v>0.78034682080924855</v>
      </c>
      <c r="I161" s="161"/>
      <c r="J161" s="161"/>
      <c r="K161" s="258"/>
      <c r="L161" s="258"/>
      <c r="M161" s="258"/>
      <c r="N161" s="258"/>
      <c r="O161" s="258"/>
      <c r="P161" s="258"/>
      <c r="Q161" s="259"/>
      <c r="R161" s="247"/>
      <c r="S161" s="247"/>
      <c r="T161" s="258"/>
      <c r="U161" s="183"/>
      <c r="V161" s="199"/>
      <c r="W161" s="216"/>
      <c r="X161" s="79" t="str">
        <f t="shared" si="23"/>
        <v>West Berkshire</v>
      </c>
      <c r="Y161" s="75">
        <v>67</v>
      </c>
      <c r="Z161" s="75">
        <v>82</v>
      </c>
      <c r="AA161" s="75">
        <v>103</v>
      </c>
      <c r="AB161" s="75">
        <v>178</v>
      </c>
      <c r="AC161" s="75">
        <v>226</v>
      </c>
      <c r="AD161" s="218"/>
      <c r="AE161" s="110"/>
      <c r="AF161" s="110"/>
      <c r="AG161" s="110"/>
      <c r="AH161" s="110"/>
      <c r="AI161" s="247"/>
      <c r="AJ161" s="248"/>
    </row>
    <row r="162" spans="1:45" s="147" customFormat="1" ht="12.75" customHeight="1" x14ac:dyDescent="0.2">
      <c r="A162" s="397"/>
      <c r="B162" s="158" t="str">
        <f t="shared" si="24"/>
        <v>Torbay</v>
      </c>
      <c r="C162" s="142"/>
      <c r="D162" s="254">
        <f t="shared" si="25"/>
        <v>0.69096209912536444</v>
      </c>
      <c r="E162" s="254">
        <f t="shared" si="26"/>
        <v>0.80544747081712065</v>
      </c>
      <c r="F162" s="254">
        <f t="shared" si="27"/>
        <v>0.50545454545454549</v>
      </c>
      <c r="G162" s="254">
        <f t="shared" si="28"/>
        <v>0.45819397993311034</v>
      </c>
      <c r="H162" s="256">
        <f t="shared" si="29"/>
        <v>0.80615384615384611</v>
      </c>
      <c r="I162" s="161"/>
      <c r="J162" s="161"/>
      <c r="K162" s="258"/>
      <c r="L162" s="258"/>
      <c r="M162" s="258"/>
      <c r="N162" s="258"/>
      <c r="O162" s="258"/>
      <c r="P162" s="258"/>
      <c r="Q162" s="259"/>
      <c r="R162" s="247"/>
      <c r="S162" s="247"/>
      <c r="T162" s="258"/>
      <c r="U162" s="183"/>
      <c r="V162" s="199"/>
      <c r="W162" s="216"/>
      <c r="X162" s="79" t="str">
        <f t="shared" si="23"/>
        <v>West Sussex</v>
      </c>
      <c r="Y162" s="75">
        <v>97</v>
      </c>
      <c r="Z162" s="75">
        <v>121</v>
      </c>
      <c r="AA162" s="75">
        <v>322</v>
      </c>
      <c r="AB162" s="75">
        <v>510</v>
      </c>
      <c r="AC162" s="75">
        <v>355</v>
      </c>
      <c r="AD162" s="218"/>
      <c r="AE162" s="110"/>
      <c r="AF162" s="110"/>
      <c r="AG162" s="110"/>
      <c r="AH162" s="110"/>
      <c r="AI162" s="247"/>
      <c r="AJ162" s="248"/>
    </row>
    <row r="163" spans="1:45" s="147" customFormat="1" ht="12.75" customHeight="1" x14ac:dyDescent="0.2">
      <c r="A163" s="182"/>
      <c r="B163" s="158" t="str">
        <f t="shared" si="24"/>
        <v>West Berkshire</v>
      </c>
      <c r="C163" s="142"/>
      <c r="D163" s="254">
        <f t="shared" si="25"/>
        <v>0.73626373626373631</v>
      </c>
      <c r="E163" s="254">
        <f t="shared" si="26"/>
        <v>0.65079365079365081</v>
      </c>
      <c r="F163" s="254">
        <f t="shared" si="27"/>
        <v>0.65189873417721522</v>
      </c>
      <c r="G163" s="254">
        <f t="shared" si="28"/>
        <v>0.85990338164251212</v>
      </c>
      <c r="H163" s="256">
        <f t="shared" si="29"/>
        <v>0.94166666666666665</v>
      </c>
      <c r="I163" s="161"/>
      <c r="J163" s="161"/>
      <c r="K163" s="258"/>
      <c r="L163" s="258"/>
      <c r="M163" s="258"/>
      <c r="N163" s="258"/>
      <c r="O163" s="258"/>
      <c r="P163" s="258"/>
      <c r="Q163" s="259"/>
      <c r="R163" s="247"/>
      <c r="S163" s="247"/>
      <c r="T163" s="258"/>
      <c r="U163" s="183"/>
      <c r="V163" s="199"/>
      <c r="W163" s="216"/>
      <c r="X163" s="79" t="str">
        <f t="shared" si="23"/>
        <v>Windsor &amp; Maidenhead</v>
      </c>
      <c r="Y163" s="75">
        <v>98</v>
      </c>
      <c r="Z163" s="75">
        <v>79</v>
      </c>
      <c r="AA163" s="75">
        <v>83</v>
      </c>
      <c r="AB163" s="75">
        <v>73</v>
      </c>
      <c r="AC163" s="75">
        <v>172</v>
      </c>
      <c r="AD163" s="218"/>
      <c r="AE163" s="247"/>
      <c r="AF163" s="110"/>
      <c r="AG163" s="110"/>
      <c r="AH163" s="110"/>
      <c r="AI163" s="247"/>
      <c r="AJ163" s="248"/>
    </row>
    <row r="164" spans="1:45" s="147" customFormat="1" ht="12.75" customHeight="1" x14ac:dyDescent="0.2">
      <c r="A164" s="182"/>
      <c r="B164" s="158" t="str">
        <f t="shared" si="24"/>
        <v>West Sussex</v>
      </c>
      <c r="C164" s="142"/>
      <c r="D164" s="254">
        <f t="shared" si="25"/>
        <v>0.13857142857142857</v>
      </c>
      <c r="E164" s="254">
        <f t="shared" si="26"/>
        <v>0.21190893169877409</v>
      </c>
      <c r="F164" s="254">
        <f t="shared" si="27"/>
        <v>0.46330935251798561</v>
      </c>
      <c r="G164" s="254">
        <f t="shared" si="28"/>
        <v>0.58688147295742232</v>
      </c>
      <c r="H164" s="256">
        <f t="shared" si="29"/>
        <v>0.52906110283159469</v>
      </c>
      <c r="I164" s="161"/>
      <c r="J164" s="161"/>
      <c r="K164" s="258"/>
      <c r="L164" s="258"/>
      <c r="M164" s="258"/>
      <c r="N164" s="258"/>
      <c r="O164" s="258"/>
      <c r="P164" s="258"/>
      <c r="Q164" s="259"/>
      <c r="R164" s="247"/>
      <c r="S164" s="247"/>
      <c r="T164" s="258"/>
      <c r="U164" s="183"/>
      <c r="V164" s="199"/>
      <c r="W164" s="216"/>
      <c r="X164" s="79" t="str">
        <f t="shared" si="23"/>
        <v>Wokingham</v>
      </c>
      <c r="Y164" s="75">
        <v>58</v>
      </c>
      <c r="Z164" s="75">
        <v>87</v>
      </c>
      <c r="AA164" s="75">
        <v>106</v>
      </c>
      <c r="AB164" s="75">
        <v>63</v>
      </c>
      <c r="AC164" s="75">
        <v>140</v>
      </c>
      <c r="AD164" s="218"/>
      <c r="AE164" s="247"/>
      <c r="AF164" s="110"/>
      <c r="AG164" s="110"/>
      <c r="AH164" s="110"/>
      <c r="AI164" s="247"/>
      <c r="AJ164" s="248"/>
    </row>
    <row r="165" spans="1:45" s="147" customFormat="1" ht="12.75" customHeight="1" x14ac:dyDescent="0.2">
      <c r="A165" s="182"/>
      <c r="B165" s="158" t="str">
        <f t="shared" si="24"/>
        <v>Windsor &amp; Maidenhead</v>
      </c>
      <c r="C165" s="142"/>
      <c r="D165" s="254">
        <f t="shared" si="25"/>
        <v>0.96078431372549022</v>
      </c>
      <c r="E165" s="254">
        <f t="shared" si="26"/>
        <v>0.90804597701149425</v>
      </c>
      <c r="F165" s="254">
        <f t="shared" si="27"/>
        <v>0.79807692307692313</v>
      </c>
      <c r="G165" s="254">
        <f t="shared" si="28"/>
        <v>0.78494623655913975</v>
      </c>
      <c r="H165" s="256">
        <f t="shared" si="29"/>
        <v>0.86</v>
      </c>
      <c r="I165" s="161"/>
      <c r="J165" s="161"/>
      <c r="K165" s="258"/>
      <c r="L165" s="258"/>
      <c r="M165" s="258"/>
      <c r="N165" s="258"/>
      <c r="O165" s="258"/>
      <c r="P165" s="258"/>
      <c r="Q165" s="259"/>
      <c r="R165" s="247"/>
      <c r="S165" s="247"/>
      <c r="T165" s="258"/>
      <c r="U165" s="183"/>
      <c r="V165" s="199"/>
      <c r="W165" s="216"/>
      <c r="X165" s="79" t="str">
        <f t="shared" si="23"/>
        <v>South East</v>
      </c>
      <c r="Y165" s="83">
        <f t="shared" ref="Y165:AB165" si="30">SUM(Y143:Y155,Y157:Y158,Y161:Y164)</f>
        <v>4570</v>
      </c>
      <c r="Z165" s="83">
        <f t="shared" si="30"/>
        <v>4722</v>
      </c>
      <c r="AA165" s="83">
        <f t="shared" si="30"/>
        <v>6250</v>
      </c>
      <c r="AB165" s="83">
        <f t="shared" si="30"/>
        <v>7695</v>
      </c>
      <c r="AC165" s="83">
        <v>8240</v>
      </c>
      <c r="AD165" s="218"/>
      <c r="AE165" s="247"/>
      <c r="AF165" s="247"/>
      <c r="AG165" s="247"/>
      <c r="AH165" s="110"/>
      <c r="AI165" s="247"/>
      <c r="AJ165" s="248"/>
    </row>
    <row r="166" spans="1:45" s="147" customFormat="1" ht="12.75" customHeight="1" x14ac:dyDescent="0.2">
      <c r="A166" s="182"/>
      <c r="B166" s="158" t="str">
        <f t="shared" si="24"/>
        <v>Wokingham</v>
      </c>
      <c r="C166" s="142"/>
      <c r="D166" s="254">
        <f t="shared" si="25"/>
        <v>0.78378378378378377</v>
      </c>
      <c r="E166" s="254">
        <f t="shared" si="26"/>
        <v>0.89690721649484539</v>
      </c>
      <c r="F166" s="254">
        <f t="shared" si="27"/>
        <v>0.86885245901639341</v>
      </c>
      <c r="G166" s="254">
        <f t="shared" si="28"/>
        <v>0.91304347826086951</v>
      </c>
      <c r="H166" s="256">
        <f t="shared" si="29"/>
        <v>0.96551724137931039</v>
      </c>
      <c r="I166" s="161"/>
      <c r="J166" s="161"/>
      <c r="K166" s="258"/>
      <c r="L166" s="258"/>
      <c r="M166" s="258"/>
      <c r="N166" s="258"/>
      <c r="O166" s="258"/>
      <c r="P166" s="258"/>
      <c r="Q166" s="259"/>
      <c r="R166" s="247"/>
      <c r="S166" s="247"/>
      <c r="T166" s="258"/>
      <c r="U166" s="183"/>
      <c r="V166" s="199"/>
      <c r="W166" s="216"/>
      <c r="X166" s="79" t="str">
        <f t="shared" si="23"/>
        <v>England</v>
      </c>
      <c r="Y166" s="83">
        <v>40630</v>
      </c>
      <c r="Z166" s="83">
        <v>42060</v>
      </c>
      <c r="AA166" s="83">
        <v>45170</v>
      </c>
      <c r="AB166" s="83">
        <v>53370</v>
      </c>
      <c r="AC166" s="83">
        <v>56000</v>
      </c>
      <c r="AD166" s="218"/>
      <c r="AE166" s="247"/>
      <c r="AF166" s="247"/>
      <c r="AG166" s="247"/>
      <c r="AH166" s="110"/>
      <c r="AI166" s="247"/>
      <c r="AJ166" s="248"/>
    </row>
    <row r="167" spans="1:45" s="147" customFormat="1" ht="12.75" customHeight="1" x14ac:dyDescent="0.2">
      <c r="A167" s="182"/>
      <c r="B167" s="190" t="str">
        <f t="shared" si="24"/>
        <v>South East</v>
      </c>
      <c r="C167" s="142"/>
      <c r="D167" s="255">
        <f t="shared" si="25"/>
        <v>0.54947697487074665</v>
      </c>
      <c r="E167" s="255">
        <f t="shared" si="26"/>
        <v>0.59314156513000882</v>
      </c>
      <c r="F167" s="255">
        <f t="shared" si="27"/>
        <v>0.65445026178010468</v>
      </c>
      <c r="G167" s="255">
        <f t="shared" si="28"/>
        <v>0.67606747496046393</v>
      </c>
      <c r="H167" s="257">
        <f t="shared" si="29"/>
        <v>0.72211024450092021</v>
      </c>
      <c r="I167" s="161"/>
      <c r="J167" s="161"/>
      <c r="K167" s="260"/>
      <c r="L167" s="260"/>
      <c r="M167" s="260"/>
      <c r="N167" s="260"/>
      <c r="O167" s="260"/>
      <c r="P167" s="260"/>
      <c r="Q167" s="261"/>
      <c r="R167" s="247"/>
      <c r="S167" s="247"/>
      <c r="T167" s="262"/>
      <c r="U167" s="183"/>
      <c r="V167" s="199"/>
      <c r="W167" s="216"/>
      <c r="X167" s="489"/>
      <c r="Y167" s="490"/>
      <c r="Z167" s="54"/>
      <c r="AA167" s="54"/>
      <c r="AB167" s="53"/>
      <c r="AC167" s="53"/>
      <c r="AD167" s="218"/>
      <c r="AE167" s="247"/>
      <c r="AF167" s="247"/>
      <c r="AG167" s="247"/>
      <c r="AH167" s="110"/>
      <c r="AI167" s="247"/>
      <c r="AJ167" s="248"/>
    </row>
    <row r="168" spans="1:45" s="147" customFormat="1" ht="12.75" customHeight="1" x14ac:dyDescent="0.2">
      <c r="A168" s="182"/>
      <c r="B168" s="458" t="str">
        <f t="shared" si="24"/>
        <v>England</v>
      </c>
      <c r="C168" s="142"/>
      <c r="D168" s="491">
        <f t="shared" si="25"/>
        <v>0.72295373665480422</v>
      </c>
      <c r="E168" s="491">
        <f t="shared" si="26"/>
        <v>0.70006657789613846</v>
      </c>
      <c r="F168" s="491">
        <f t="shared" si="27"/>
        <v>0.6928976836938181</v>
      </c>
      <c r="G168" s="491">
        <f t="shared" si="28"/>
        <v>0.74737431732250381</v>
      </c>
      <c r="H168" s="492">
        <f t="shared" si="29"/>
        <v>0.76659822039698833</v>
      </c>
      <c r="I168" s="161"/>
      <c r="J168" s="161"/>
      <c r="K168" s="260"/>
      <c r="L168" s="260"/>
      <c r="M168" s="260"/>
      <c r="N168" s="260"/>
      <c r="O168" s="260"/>
      <c r="P168" s="260"/>
      <c r="Q168" s="261"/>
      <c r="R168" s="247"/>
      <c r="S168" s="247"/>
      <c r="T168" s="262"/>
      <c r="U168" s="183"/>
      <c r="V168" s="199"/>
      <c r="W168" s="216"/>
      <c r="X168" s="109"/>
      <c r="Y168" s="109"/>
      <c r="Z168" s="54"/>
      <c r="AA168" s="54"/>
      <c r="AB168" s="53"/>
      <c r="AC168" s="53"/>
      <c r="AD168" s="218"/>
      <c r="AE168" s="247"/>
      <c r="AF168" s="247"/>
      <c r="AG168" s="247"/>
      <c r="AH168" s="110"/>
      <c r="AI168" s="247"/>
      <c r="AJ168" s="248"/>
    </row>
    <row r="169" spans="1:45" s="147" customFormat="1" ht="11.25" customHeight="1" x14ac:dyDescent="0.2">
      <c r="A169" s="397"/>
      <c r="B169" s="161"/>
      <c r="C169" s="161"/>
      <c r="D169" s="161"/>
      <c r="E169" s="161"/>
      <c r="F169" s="161"/>
      <c r="G169" s="161"/>
      <c r="H169" s="161"/>
      <c r="I169" s="161"/>
      <c r="J169" s="161"/>
      <c r="K169" s="260"/>
      <c r="L169" s="260"/>
      <c r="M169" s="260"/>
      <c r="N169" s="260"/>
      <c r="O169" s="260"/>
      <c r="P169" s="260"/>
      <c r="Q169" s="261"/>
      <c r="R169" s="247"/>
      <c r="S169" s="247"/>
      <c r="T169" s="262"/>
      <c r="U169" s="183"/>
      <c r="V169" s="199"/>
      <c r="W169" s="216"/>
      <c r="X169" s="109"/>
      <c r="Y169" s="109"/>
      <c r="Z169" s="54"/>
      <c r="AA169" s="54"/>
      <c r="AB169" s="53"/>
      <c r="AC169" s="53"/>
      <c r="AD169" s="218"/>
      <c r="AE169" s="247"/>
      <c r="AF169" s="247"/>
      <c r="AG169" s="247"/>
      <c r="AH169" s="110"/>
      <c r="AI169" s="247"/>
      <c r="AJ169" s="248"/>
    </row>
    <row r="170" spans="1:45" s="133" customFormat="1" ht="42" customHeight="1" x14ac:dyDescent="0.2">
      <c r="A170" s="301"/>
      <c r="B170" s="510"/>
      <c r="C170" s="510"/>
      <c r="D170" s="510"/>
      <c r="E170" s="510"/>
      <c r="F170" s="510"/>
      <c r="G170" s="510"/>
      <c r="H170" s="510"/>
      <c r="I170" s="510"/>
      <c r="J170" s="264"/>
      <c r="K170" s="264"/>
      <c r="L170" s="264"/>
      <c r="M170" s="264"/>
      <c r="N170" s="264"/>
      <c r="O170" s="264"/>
      <c r="P170" s="264"/>
      <c r="Q170" s="195"/>
      <c r="R170" s="264"/>
      <c r="S170" s="264"/>
      <c r="T170" s="264"/>
      <c r="U170" s="178"/>
      <c r="V170" s="197"/>
      <c r="W170" s="213"/>
      <c r="X170" s="109"/>
      <c r="Y170" s="109"/>
      <c r="Z170" s="109"/>
      <c r="AA170" s="109"/>
      <c r="AB170" s="109"/>
      <c r="AC170" s="53"/>
      <c r="AD170" s="218"/>
      <c r="AE170" s="90"/>
      <c r="AF170" s="90"/>
      <c r="AG170" s="90"/>
      <c r="AH170" s="109"/>
      <c r="AI170" s="90"/>
      <c r="AJ170" s="249"/>
    </row>
    <row r="171" spans="1:45" s="133" customFormat="1" ht="42" customHeight="1" x14ac:dyDescent="0.2">
      <c r="A171" s="301"/>
      <c r="B171" s="510"/>
      <c r="C171" s="510"/>
      <c r="D171" s="510"/>
      <c r="E171" s="510"/>
      <c r="F171" s="510"/>
      <c r="G171" s="510"/>
      <c r="H171" s="510"/>
      <c r="I171" s="510"/>
      <c r="J171" s="264"/>
      <c r="K171" s="264"/>
      <c r="L171" s="264"/>
      <c r="M171" s="264"/>
      <c r="N171" s="264"/>
      <c r="O171" s="264"/>
      <c r="P171" s="264"/>
      <c r="Q171" s="195"/>
      <c r="R171" s="264"/>
      <c r="S171" s="264"/>
      <c r="T171" s="264"/>
      <c r="U171" s="178"/>
      <c r="V171" s="197"/>
      <c r="W171" s="213"/>
      <c r="X171" s="109"/>
      <c r="Y171" s="110"/>
      <c r="Z171" s="109"/>
      <c r="AA171" s="109"/>
      <c r="AB171" s="109"/>
      <c r="AC171" s="109"/>
      <c r="AD171" s="218"/>
      <c r="AE171" s="90"/>
      <c r="AF171" s="90"/>
      <c r="AG171" s="90"/>
      <c r="AH171" s="109"/>
      <c r="AI171" s="90"/>
      <c r="AJ171" s="249"/>
    </row>
    <row r="172" spans="1:45" s="133" customFormat="1" ht="42" customHeight="1" x14ac:dyDescent="0.2">
      <c r="A172" s="301"/>
      <c r="B172" s="510"/>
      <c r="C172" s="510"/>
      <c r="D172" s="510"/>
      <c r="E172" s="510"/>
      <c r="F172" s="510"/>
      <c r="G172" s="510"/>
      <c r="H172" s="510"/>
      <c r="I172" s="510"/>
      <c r="J172" s="264"/>
      <c r="K172" s="264"/>
      <c r="L172" s="264"/>
      <c r="M172" s="264"/>
      <c r="N172" s="264"/>
      <c r="O172" s="264"/>
      <c r="P172" s="264"/>
      <c r="Q172" s="195"/>
      <c r="R172" s="264"/>
      <c r="S172" s="264"/>
      <c r="T172" s="264"/>
      <c r="U172" s="178"/>
      <c r="V172" s="197"/>
      <c r="W172" s="213"/>
      <c r="X172" s="109"/>
      <c r="Y172" s="110"/>
      <c r="Z172" s="109"/>
      <c r="AA172" s="109"/>
      <c r="AB172" s="109"/>
      <c r="AD172" s="218"/>
      <c r="AE172" s="90"/>
      <c r="AF172" s="90"/>
      <c r="AG172" s="90"/>
      <c r="AH172" s="109"/>
      <c r="AI172" s="90"/>
      <c r="AJ172" s="249"/>
    </row>
    <row r="173" spans="1:45" s="133" customFormat="1" ht="7.5" customHeight="1" x14ac:dyDescent="0.2">
      <c r="A173" s="179"/>
      <c r="B173" s="46"/>
      <c r="C173" s="46"/>
      <c r="D173" s="45"/>
      <c r="E173" s="45"/>
      <c r="F173" s="45"/>
      <c r="G173" s="45"/>
      <c r="H173" s="45"/>
      <c r="I173" s="45"/>
      <c r="J173" s="40"/>
      <c r="K173" s="47"/>
      <c r="L173" s="47"/>
      <c r="M173" s="47"/>
      <c r="N173" s="47"/>
      <c r="O173" s="47"/>
      <c r="P173" s="47"/>
      <c r="Q173" s="47"/>
      <c r="R173" s="47"/>
      <c r="S173" s="47"/>
      <c r="T173" s="48"/>
      <c r="U173" s="178"/>
      <c r="V173" s="197"/>
      <c r="W173" s="213"/>
      <c r="X173" s="109"/>
      <c r="Y173" s="110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90"/>
      <c r="AJ173" s="245"/>
      <c r="AK173" s="125"/>
      <c r="AL173" s="125"/>
      <c r="AM173" s="125"/>
      <c r="AN173" s="125"/>
      <c r="AO173" s="125"/>
      <c r="AP173" s="125"/>
      <c r="AQ173" s="125"/>
    </row>
    <row r="174" spans="1:45" s="133" customFormat="1" ht="15" customHeight="1" x14ac:dyDescent="0.2">
      <c r="A174" s="720"/>
      <c r="B174" s="754"/>
      <c r="C174" s="754"/>
      <c r="D174" s="754"/>
      <c r="E174" s="754"/>
      <c r="F174" s="754"/>
      <c r="G174" s="754"/>
      <c r="H174" s="754"/>
      <c r="I174" s="754"/>
      <c r="J174" s="754"/>
      <c r="K174" s="754"/>
      <c r="L174" s="754"/>
      <c r="M174" s="754"/>
      <c r="N174" s="754"/>
      <c r="O174" s="754"/>
      <c r="P174" s="754"/>
      <c r="Q174" s="754"/>
      <c r="R174" s="754"/>
      <c r="S174" s="754"/>
      <c r="T174" s="754"/>
      <c r="U174" s="755"/>
      <c r="V174" s="197"/>
      <c r="W174" s="213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249"/>
      <c r="AS174" s="125"/>
    </row>
    <row r="175" spans="1:45" s="133" customFormat="1" ht="11.25" customHeight="1" x14ac:dyDescent="0.2">
      <c r="A175" s="756"/>
      <c r="B175" s="757"/>
      <c r="C175" s="757"/>
      <c r="D175" s="757"/>
      <c r="E175" s="757"/>
      <c r="F175" s="757"/>
      <c r="G175" s="757"/>
      <c r="H175" s="757"/>
      <c r="I175" s="758"/>
      <c r="J175" s="757"/>
      <c r="K175" s="757"/>
      <c r="L175" s="757"/>
      <c r="M175" s="757"/>
      <c r="N175" s="757"/>
      <c r="O175" s="757"/>
      <c r="P175" s="757"/>
      <c r="Q175" s="757"/>
      <c r="R175" s="757"/>
      <c r="S175" s="758"/>
      <c r="T175" s="757"/>
      <c r="U175" s="759"/>
      <c r="V175" s="197"/>
      <c r="W175" s="213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90"/>
      <c r="AJ175" s="248"/>
      <c r="AK175" s="147"/>
      <c r="AS175" s="125"/>
    </row>
    <row r="176" spans="1:45" ht="11.25" customHeight="1" x14ac:dyDescent="0.2">
      <c r="A176" s="202"/>
      <c r="B176" s="174"/>
      <c r="C176" s="174"/>
      <c r="D176" s="174"/>
      <c r="E176" s="174"/>
      <c r="F176" s="174"/>
      <c r="G176" s="174"/>
      <c r="H176" s="174"/>
      <c r="I176" s="174"/>
      <c r="J176" s="175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  <c r="U176" s="174"/>
      <c r="V176" s="197"/>
      <c r="W176" s="213"/>
      <c r="X176" s="109"/>
      <c r="Y176" s="109"/>
      <c r="Z176" s="109"/>
      <c r="AA176" s="109"/>
      <c r="AB176" s="109"/>
      <c r="AC176" s="109"/>
      <c r="AD176" s="109"/>
      <c r="AE176" s="239"/>
      <c r="AF176" s="109"/>
      <c r="AG176" s="109"/>
      <c r="AH176" s="90"/>
      <c r="AI176" s="90"/>
      <c r="AJ176" s="245"/>
      <c r="AL176" s="133"/>
      <c r="AM176" s="133"/>
      <c r="AN176" s="133"/>
      <c r="AO176" s="133"/>
      <c r="AP176" s="133"/>
      <c r="AQ176" s="133"/>
    </row>
    <row r="177" spans="1:43" ht="11.25" customHeight="1" x14ac:dyDescent="0.2">
      <c r="A177" s="203"/>
      <c r="B177" s="35"/>
      <c r="C177" s="35"/>
      <c r="D177" s="35"/>
      <c r="E177" s="35"/>
      <c r="F177" s="35"/>
      <c r="G177" s="35"/>
      <c r="H177" s="35"/>
      <c r="I177" s="35"/>
      <c r="J177" s="40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197"/>
      <c r="W177" s="213"/>
      <c r="X177" s="109"/>
      <c r="Y177" s="109"/>
      <c r="Z177" s="109"/>
      <c r="AA177" s="109"/>
      <c r="AB177" s="109"/>
      <c r="AC177" s="109"/>
      <c r="AD177" s="109"/>
      <c r="AE177" s="239"/>
      <c r="AF177" s="109"/>
      <c r="AG177" s="109"/>
      <c r="AH177" s="90"/>
      <c r="AI177" s="90"/>
      <c r="AJ177" s="245"/>
      <c r="AL177" s="133"/>
      <c r="AM177" s="133"/>
      <c r="AN177" s="133"/>
      <c r="AO177" s="133"/>
      <c r="AP177" s="133"/>
      <c r="AQ177" s="133"/>
    </row>
    <row r="178" spans="1:43" ht="11.25" customHeight="1" x14ac:dyDescent="0.2">
      <c r="A178" s="203"/>
      <c r="B178" s="702" t="s">
        <v>81</v>
      </c>
      <c r="C178" s="501"/>
      <c r="D178" s="42"/>
      <c r="E178" s="42"/>
      <c r="F178" s="35"/>
      <c r="G178" s="35"/>
      <c r="H178" s="35"/>
      <c r="I178" s="35"/>
      <c r="J178" s="40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197"/>
      <c r="W178" s="213"/>
      <c r="X178" s="109"/>
      <c r="Y178" s="109"/>
      <c r="Z178" s="109"/>
      <c r="AA178" s="109"/>
      <c r="AB178" s="109"/>
      <c r="AC178" s="109"/>
      <c r="AD178" s="109"/>
      <c r="AE178" s="239"/>
      <c r="AF178" s="109"/>
      <c r="AG178" s="109"/>
      <c r="AH178" s="90"/>
      <c r="AI178" s="90"/>
      <c r="AJ178" s="245"/>
      <c r="AL178" s="133"/>
      <c r="AM178" s="133"/>
      <c r="AN178" s="133"/>
      <c r="AO178" s="133"/>
      <c r="AP178" s="133"/>
      <c r="AQ178" s="133"/>
    </row>
    <row r="179" spans="1:43" ht="11.25" customHeight="1" x14ac:dyDescent="0.2">
      <c r="A179" s="203"/>
      <c r="B179" s="703"/>
      <c r="C179" s="500"/>
      <c r="D179" s="35"/>
      <c r="E179" s="35"/>
      <c r="F179" s="35"/>
      <c r="G179" s="35"/>
      <c r="H179" s="35"/>
      <c r="I179" s="35"/>
      <c r="J179" s="40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197"/>
      <c r="W179" s="213"/>
      <c r="X179" s="109"/>
      <c r="Y179" s="109"/>
      <c r="Z179" s="109"/>
      <c r="AA179" s="109"/>
      <c r="AB179" s="109"/>
      <c r="AC179" s="109"/>
      <c r="AD179" s="109"/>
      <c r="AE179" s="239"/>
      <c r="AF179" s="109"/>
      <c r="AG179" s="109"/>
      <c r="AH179" s="90"/>
      <c r="AI179" s="90"/>
      <c r="AJ179" s="245"/>
    </row>
    <row r="180" spans="1:43" ht="11.25" customHeight="1" x14ac:dyDescent="0.2">
      <c r="A180" s="203"/>
      <c r="B180" s="704" t="s">
        <v>80</v>
      </c>
      <c r="C180" s="704"/>
      <c r="D180" s="705"/>
      <c r="E180" s="705"/>
      <c r="F180" s="705"/>
      <c r="G180" s="35"/>
      <c r="H180" s="35"/>
      <c r="I180" s="35"/>
      <c r="J180" s="40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197"/>
      <c r="W180" s="213"/>
      <c r="X180" s="109"/>
      <c r="Y180" s="109"/>
      <c r="Z180" s="109"/>
      <c r="AA180" s="109"/>
      <c r="AB180" s="109"/>
      <c r="AC180" s="109"/>
      <c r="AD180" s="109"/>
      <c r="AE180" s="239"/>
      <c r="AF180" s="109"/>
      <c r="AG180" s="109"/>
      <c r="AH180" s="90"/>
      <c r="AI180" s="90"/>
      <c r="AJ180" s="245"/>
    </row>
    <row r="181" spans="1:43" ht="11.25" customHeight="1" x14ac:dyDescent="0.2">
      <c r="A181" s="203"/>
      <c r="B181" s="704"/>
      <c r="C181" s="704"/>
      <c r="D181" s="705"/>
      <c r="E181" s="705"/>
      <c r="F181" s="705"/>
      <c r="G181" s="35"/>
      <c r="H181" s="35"/>
      <c r="I181" s="35"/>
      <c r="J181" s="40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197"/>
      <c r="W181" s="213"/>
      <c r="X181" s="109"/>
      <c r="Y181" s="109"/>
      <c r="Z181" s="109"/>
      <c r="AA181" s="109"/>
      <c r="AB181" s="109"/>
      <c r="AC181" s="109"/>
      <c r="AD181" s="109"/>
      <c r="AE181" s="239"/>
      <c r="AF181" s="109"/>
      <c r="AG181" s="109"/>
      <c r="AH181" s="106"/>
      <c r="AI181" s="106"/>
      <c r="AJ181" s="246"/>
    </row>
    <row r="182" spans="1:43" s="127" customFormat="1" ht="11.25" customHeight="1" x14ac:dyDescent="0.2">
      <c r="A182" s="203"/>
      <c r="B182" s="704" t="s">
        <v>73</v>
      </c>
      <c r="C182" s="704"/>
      <c r="D182" s="705"/>
      <c r="E182" s="705"/>
      <c r="F182" s="705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200"/>
      <c r="W182" s="240"/>
      <c r="X182" s="109"/>
      <c r="Y182" s="109"/>
      <c r="Z182" s="109"/>
      <c r="AA182" s="109"/>
      <c r="AB182" s="109"/>
      <c r="AC182" s="109"/>
      <c r="AD182" s="109"/>
      <c r="AE182" s="239"/>
      <c r="AF182" s="109"/>
      <c r="AG182" s="109"/>
      <c r="AH182" s="90"/>
      <c r="AI182" s="90"/>
      <c r="AJ182" s="245"/>
    </row>
    <row r="183" spans="1:43" ht="11.25" customHeight="1" x14ac:dyDescent="0.2">
      <c r="A183" s="203"/>
      <c r="B183" s="704"/>
      <c r="C183" s="704"/>
      <c r="D183" s="705"/>
      <c r="E183" s="705"/>
      <c r="F183" s="705"/>
      <c r="G183" s="35"/>
      <c r="H183" s="35"/>
      <c r="I183" s="35"/>
      <c r="J183" s="40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197"/>
      <c r="W183" s="213"/>
      <c r="X183" s="109"/>
      <c r="Y183" s="109"/>
      <c r="Z183" s="109"/>
      <c r="AA183" s="109"/>
      <c r="AB183" s="109"/>
      <c r="AC183" s="109"/>
      <c r="AD183" s="109"/>
      <c r="AE183" s="239"/>
      <c r="AF183" s="109"/>
      <c r="AG183" s="109"/>
      <c r="AH183" s="90"/>
      <c r="AI183" s="90"/>
      <c r="AJ183" s="245"/>
    </row>
    <row r="184" spans="1:43" ht="11.25" customHeight="1" x14ac:dyDescent="0.2">
      <c r="A184" s="203"/>
      <c r="B184" s="704" t="s">
        <v>23</v>
      </c>
      <c r="C184" s="704"/>
      <c r="D184" s="705"/>
      <c r="E184" s="705"/>
      <c r="F184" s="705"/>
      <c r="G184" s="35"/>
      <c r="H184" s="35"/>
      <c r="I184" s="35"/>
      <c r="J184" s="40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197"/>
      <c r="W184" s="213"/>
      <c r="X184" s="109"/>
      <c r="Y184" s="109"/>
      <c r="Z184" s="109"/>
      <c r="AA184" s="109"/>
      <c r="AB184" s="109"/>
      <c r="AC184" s="109"/>
      <c r="AD184" s="109"/>
      <c r="AE184" s="239"/>
      <c r="AF184" s="109"/>
      <c r="AG184" s="109"/>
      <c r="AH184" s="90"/>
      <c r="AI184" s="90"/>
      <c r="AJ184" s="245"/>
    </row>
    <row r="185" spans="1:43" ht="11.25" customHeight="1" x14ac:dyDescent="0.2">
      <c r="A185" s="203"/>
      <c r="B185" s="704"/>
      <c r="C185" s="704"/>
      <c r="D185" s="705"/>
      <c r="E185" s="705"/>
      <c r="F185" s="705"/>
      <c r="G185" s="35"/>
      <c r="H185" s="35"/>
      <c r="I185" s="35"/>
      <c r="J185" s="40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197"/>
      <c r="W185" s="213"/>
      <c r="X185" s="109"/>
      <c r="Y185" s="109"/>
      <c r="Z185" s="109"/>
      <c r="AA185" s="109"/>
      <c r="AB185" s="109"/>
      <c r="AC185" s="109"/>
      <c r="AD185" s="109"/>
      <c r="AE185" s="239"/>
      <c r="AF185" s="109"/>
      <c r="AG185" s="109"/>
      <c r="AH185" s="90"/>
      <c r="AI185" s="90"/>
      <c r="AJ185" s="245"/>
    </row>
    <row r="186" spans="1:43" ht="11.25" customHeight="1" x14ac:dyDescent="0.2">
      <c r="A186" s="203"/>
      <c r="B186" s="704" t="s">
        <v>77</v>
      </c>
      <c r="C186" s="704"/>
      <c r="D186" s="705"/>
      <c r="E186" s="705"/>
      <c r="F186" s="705"/>
      <c r="G186" s="35"/>
      <c r="H186" s="35"/>
      <c r="I186" s="35"/>
      <c r="J186" s="40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197"/>
      <c r="W186" s="213"/>
      <c r="X186" s="109"/>
      <c r="Y186" s="109"/>
      <c r="Z186" s="109"/>
      <c r="AA186" s="109"/>
      <c r="AB186" s="109"/>
      <c r="AC186" s="109"/>
      <c r="AD186" s="109"/>
      <c r="AE186" s="239"/>
      <c r="AF186" s="109"/>
      <c r="AG186" s="109"/>
      <c r="AH186" s="90"/>
      <c r="AI186" s="90"/>
      <c r="AJ186" s="245"/>
    </row>
    <row r="187" spans="1:43" ht="11.25" customHeight="1" x14ac:dyDescent="0.2">
      <c r="A187" s="203"/>
      <c r="B187" s="704"/>
      <c r="C187" s="704"/>
      <c r="D187" s="705"/>
      <c r="E187" s="705"/>
      <c r="F187" s="705"/>
      <c r="G187" s="35"/>
      <c r="H187" s="35"/>
      <c r="I187" s="35"/>
      <c r="J187" s="40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197"/>
      <c r="W187" s="213"/>
      <c r="X187" s="109"/>
      <c r="Y187" s="109"/>
      <c r="Z187" s="109"/>
      <c r="AA187" s="109"/>
      <c r="AB187" s="109"/>
      <c r="AC187" s="109"/>
      <c r="AD187" s="109"/>
      <c r="AE187" s="239"/>
      <c r="AF187" s="109"/>
      <c r="AG187" s="109"/>
      <c r="AH187" s="90"/>
      <c r="AI187" s="90"/>
      <c r="AJ187" s="245"/>
    </row>
    <row r="188" spans="1:43" ht="11.25" customHeight="1" x14ac:dyDescent="0.2">
      <c r="A188" s="203"/>
      <c r="B188" s="704" t="s">
        <v>63</v>
      </c>
      <c r="C188" s="704"/>
      <c r="D188" s="705"/>
      <c r="E188" s="705"/>
      <c r="F188" s="705"/>
      <c r="G188" s="35"/>
      <c r="H188" s="35"/>
      <c r="I188" s="35"/>
      <c r="J188" s="40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197"/>
      <c r="W188" s="213"/>
      <c r="X188" s="109"/>
      <c r="Y188" s="109"/>
      <c r="Z188" s="109"/>
      <c r="AA188" s="109"/>
      <c r="AB188" s="109"/>
      <c r="AC188" s="109"/>
      <c r="AD188" s="109"/>
      <c r="AE188" s="239"/>
      <c r="AF188" s="109"/>
      <c r="AG188" s="109"/>
      <c r="AH188" s="90"/>
      <c r="AI188" s="90"/>
      <c r="AJ188" s="245"/>
    </row>
    <row r="189" spans="1:43" ht="11.25" customHeight="1" x14ac:dyDescent="0.2">
      <c r="A189" s="203"/>
      <c r="B189" s="704"/>
      <c r="C189" s="704"/>
      <c r="D189" s="705"/>
      <c r="E189" s="705"/>
      <c r="F189" s="705"/>
      <c r="G189" s="35"/>
      <c r="H189" s="35"/>
      <c r="I189" s="35"/>
      <c r="J189" s="40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197"/>
      <c r="W189" s="213"/>
      <c r="X189" s="109"/>
      <c r="Y189" s="109"/>
      <c r="Z189" s="109"/>
      <c r="AA189" s="109"/>
      <c r="AB189" s="109"/>
      <c r="AC189" s="109"/>
      <c r="AD189" s="109"/>
      <c r="AE189" s="239"/>
      <c r="AF189" s="109"/>
      <c r="AG189" s="109"/>
      <c r="AH189" s="90"/>
      <c r="AI189" s="90"/>
      <c r="AJ189" s="245"/>
    </row>
    <row r="190" spans="1:43" ht="11.25" customHeight="1" x14ac:dyDescent="0.2">
      <c r="A190" s="203"/>
      <c r="B190" s="704" t="s">
        <v>33</v>
      </c>
      <c r="C190" s="704"/>
      <c r="D190" s="705"/>
      <c r="E190" s="705"/>
      <c r="F190" s="705"/>
      <c r="G190" s="35"/>
      <c r="H190" s="35"/>
      <c r="I190" s="35"/>
      <c r="J190" s="40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197"/>
      <c r="W190" s="213"/>
      <c r="X190" s="109"/>
      <c r="Y190" s="109"/>
      <c r="Z190" s="109"/>
      <c r="AA190" s="109"/>
      <c r="AB190" s="109"/>
      <c r="AC190" s="109"/>
      <c r="AD190" s="109"/>
      <c r="AE190" s="239"/>
      <c r="AF190" s="109"/>
      <c r="AG190" s="109"/>
      <c r="AH190" s="90"/>
      <c r="AI190" s="90"/>
      <c r="AJ190" s="245"/>
    </row>
    <row r="191" spans="1:43" ht="11.25" customHeight="1" x14ac:dyDescent="0.2">
      <c r="A191" s="203"/>
      <c r="B191" s="704"/>
      <c r="C191" s="704"/>
      <c r="D191" s="705"/>
      <c r="E191" s="705"/>
      <c r="F191" s="705"/>
      <c r="G191" s="35"/>
      <c r="H191" s="35"/>
      <c r="I191" s="35"/>
      <c r="J191" s="40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197"/>
      <c r="W191" s="213"/>
      <c r="X191" s="109"/>
      <c r="Y191" s="109"/>
      <c r="Z191" s="109"/>
      <c r="AA191" s="109"/>
      <c r="AB191" s="109"/>
      <c r="AC191" s="109"/>
      <c r="AD191" s="109"/>
      <c r="AE191" s="239"/>
      <c r="AF191" s="109"/>
      <c r="AG191" s="109"/>
      <c r="AH191" s="90"/>
      <c r="AI191" s="90"/>
      <c r="AJ191" s="245"/>
    </row>
    <row r="192" spans="1:43" ht="11.25" customHeight="1" x14ac:dyDescent="0.2">
      <c r="A192" s="203"/>
      <c r="B192" s="704" t="s">
        <v>28</v>
      </c>
      <c r="C192" s="704"/>
      <c r="D192" s="705"/>
      <c r="E192" s="705"/>
      <c r="F192" s="705"/>
      <c r="G192" s="35"/>
      <c r="H192" s="35"/>
      <c r="I192" s="35"/>
      <c r="J192" s="40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197"/>
      <c r="W192" s="213"/>
      <c r="X192" s="109"/>
      <c r="Y192" s="109"/>
      <c r="Z192" s="109"/>
      <c r="AA192" s="109"/>
      <c r="AB192" s="109"/>
      <c r="AC192" s="109"/>
      <c r="AD192" s="109"/>
      <c r="AE192" s="239"/>
      <c r="AF192" s="109"/>
      <c r="AG192" s="109"/>
      <c r="AH192" s="90"/>
      <c r="AI192" s="90"/>
      <c r="AJ192" s="245"/>
    </row>
    <row r="193" spans="1:36" ht="11.25" customHeight="1" x14ac:dyDescent="0.2">
      <c r="A193" s="203"/>
      <c r="B193" s="704"/>
      <c r="C193" s="704"/>
      <c r="D193" s="705"/>
      <c r="E193" s="705"/>
      <c r="F193" s="705"/>
      <c r="G193" s="35"/>
      <c r="H193" s="35"/>
      <c r="I193" s="35"/>
      <c r="J193" s="40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197"/>
      <c r="W193" s="213"/>
      <c r="X193" s="109"/>
      <c r="Y193" s="109"/>
      <c r="Z193" s="109"/>
      <c r="AA193" s="109"/>
      <c r="AB193" s="109"/>
      <c r="AC193" s="109"/>
      <c r="AD193" s="109"/>
      <c r="AE193" s="239"/>
      <c r="AF193" s="109"/>
      <c r="AG193" s="109"/>
      <c r="AH193" s="90"/>
      <c r="AI193" s="90"/>
      <c r="AJ193" s="245"/>
    </row>
    <row r="194" spans="1:36" ht="11.25" customHeight="1" x14ac:dyDescent="0.2">
      <c r="A194" s="203"/>
      <c r="B194" s="704" t="s">
        <v>37</v>
      </c>
      <c r="C194" s="704"/>
      <c r="D194" s="705"/>
      <c r="E194" s="705"/>
      <c r="F194" s="705"/>
      <c r="G194" s="35"/>
      <c r="H194" s="35"/>
      <c r="I194" s="35"/>
      <c r="J194" s="40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197"/>
      <c r="W194" s="213"/>
      <c r="X194" s="109"/>
      <c r="Y194" s="109"/>
      <c r="Z194" s="109"/>
      <c r="AA194" s="109"/>
      <c r="AB194" s="109"/>
      <c r="AC194" s="109"/>
      <c r="AD194" s="109"/>
      <c r="AE194" s="239"/>
      <c r="AF194" s="109"/>
      <c r="AG194" s="109"/>
      <c r="AH194" s="90"/>
      <c r="AI194" s="90"/>
      <c r="AJ194" s="245"/>
    </row>
    <row r="195" spans="1:36" ht="11.25" customHeight="1" x14ac:dyDescent="0.2">
      <c r="A195" s="203"/>
      <c r="B195" s="704"/>
      <c r="C195" s="704"/>
      <c r="D195" s="705"/>
      <c r="E195" s="705"/>
      <c r="F195" s="705"/>
      <c r="G195" s="35"/>
      <c r="H195" s="35"/>
      <c r="I195" s="35"/>
      <c r="J195" s="40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197"/>
      <c r="W195" s="213"/>
      <c r="X195" s="109"/>
      <c r="Y195" s="109"/>
      <c r="Z195" s="109"/>
      <c r="AA195" s="109"/>
      <c r="AB195" s="109"/>
      <c r="AC195" s="109"/>
      <c r="AD195" s="109"/>
      <c r="AE195" s="239"/>
      <c r="AF195" s="109"/>
      <c r="AG195" s="109"/>
      <c r="AH195" s="90"/>
      <c r="AI195" s="90"/>
      <c r="AJ195" s="245"/>
    </row>
    <row r="196" spans="1:36" ht="11.25" customHeight="1" x14ac:dyDescent="0.2">
      <c r="A196" s="203"/>
      <c r="B196" s="704" t="s">
        <v>24</v>
      </c>
      <c r="C196" s="704"/>
      <c r="D196" s="705"/>
      <c r="E196" s="705"/>
      <c r="F196" s="705"/>
      <c r="G196" s="35"/>
      <c r="H196" s="35"/>
      <c r="I196" s="35"/>
      <c r="J196" s="40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197"/>
      <c r="W196" s="213"/>
      <c r="X196" s="109"/>
      <c r="Y196" s="109"/>
      <c r="Z196" s="109"/>
      <c r="AA196" s="109"/>
      <c r="AB196" s="109"/>
      <c r="AC196" s="109"/>
      <c r="AD196" s="109"/>
      <c r="AE196" s="239"/>
      <c r="AF196" s="109"/>
      <c r="AG196" s="109"/>
      <c r="AH196" s="90"/>
      <c r="AI196" s="90"/>
      <c r="AJ196" s="245"/>
    </row>
    <row r="197" spans="1:36" ht="11.25" customHeight="1" x14ac:dyDescent="0.2">
      <c r="A197" s="203"/>
      <c r="B197" s="704"/>
      <c r="C197" s="704"/>
      <c r="D197" s="705"/>
      <c r="E197" s="705"/>
      <c r="F197" s="705"/>
      <c r="G197" s="35"/>
      <c r="H197" s="35"/>
      <c r="I197" s="35"/>
      <c r="J197" s="40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197"/>
      <c r="W197" s="213"/>
      <c r="X197" s="109"/>
      <c r="Y197" s="109"/>
      <c r="Z197" s="109"/>
      <c r="AA197" s="109"/>
      <c r="AB197" s="109"/>
      <c r="AC197" s="109"/>
      <c r="AD197" s="109"/>
      <c r="AE197" s="239"/>
      <c r="AF197" s="109"/>
      <c r="AG197" s="109"/>
      <c r="AH197" s="90"/>
      <c r="AI197" s="90"/>
      <c r="AJ197" s="245"/>
    </row>
    <row r="198" spans="1:36" ht="11.25" customHeight="1" x14ac:dyDescent="0.2">
      <c r="A198" s="203"/>
      <c r="B198" s="704" t="s">
        <v>25</v>
      </c>
      <c r="C198" s="704"/>
      <c r="D198" s="705"/>
      <c r="E198" s="705"/>
      <c r="F198" s="705"/>
      <c r="G198" s="35"/>
      <c r="H198" s="35"/>
      <c r="I198" s="35"/>
      <c r="J198" s="40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197"/>
      <c r="W198" s="213"/>
      <c r="X198" s="109"/>
      <c r="Y198" s="109"/>
      <c r="Z198" s="109"/>
      <c r="AA198" s="109"/>
      <c r="AB198" s="109"/>
      <c r="AC198" s="109"/>
      <c r="AD198" s="109"/>
      <c r="AE198" s="239"/>
      <c r="AF198" s="109"/>
      <c r="AG198" s="109"/>
      <c r="AH198" s="90"/>
      <c r="AI198" s="90"/>
      <c r="AJ198" s="245"/>
    </row>
    <row r="199" spans="1:36" ht="11.25" customHeight="1" x14ac:dyDescent="0.2">
      <c r="A199" s="203"/>
      <c r="B199" s="705"/>
      <c r="C199" s="705"/>
      <c r="D199" s="705"/>
      <c r="E199" s="705"/>
      <c r="F199" s="705"/>
      <c r="G199" s="35"/>
      <c r="H199" s="35"/>
      <c r="I199" s="35"/>
      <c r="J199" s="40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197"/>
      <c r="W199" s="213"/>
      <c r="X199" s="109"/>
      <c r="Y199" s="109"/>
      <c r="Z199" s="109"/>
      <c r="AA199" s="109"/>
      <c r="AB199" s="109"/>
      <c r="AC199" s="109"/>
      <c r="AD199" s="109"/>
      <c r="AE199" s="239"/>
      <c r="AF199" s="109"/>
      <c r="AG199" s="109"/>
      <c r="AH199" s="90"/>
      <c r="AI199" s="90"/>
      <c r="AJ199" s="245"/>
    </row>
    <row r="200" spans="1:36" ht="11.25" customHeight="1" x14ac:dyDescent="0.2">
      <c r="A200" s="203"/>
      <c r="B200" s="704" t="s">
        <v>26</v>
      </c>
      <c r="C200" s="704"/>
      <c r="D200" s="705"/>
      <c r="E200" s="705"/>
      <c r="F200" s="705"/>
      <c r="G200" s="35"/>
      <c r="H200" s="35"/>
      <c r="I200" s="35"/>
      <c r="J200" s="40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197"/>
      <c r="W200" s="213"/>
      <c r="X200" s="109"/>
      <c r="Y200" s="109"/>
      <c r="Z200" s="109"/>
      <c r="AA200" s="109"/>
      <c r="AB200" s="109"/>
      <c r="AC200" s="109"/>
      <c r="AD200" s="109"/>
      <c r="AE200" s="239"/>
      <c r="AF200" s="109"/>
      <c r="AG200" s="109"/>
      <c r="AH200" s="90"/>
      <c r="AI200" s="90"/>
      <c r="AJ200" s="245"/>
    </row>
    <row r="201" spans="1:36" ht="11.25" customHeight="1" x14ac:dyDescent="0.2">
      <c r="A201" s="203"/>
      <c r="B201" s="704"/>
      <c r="C201" s="704"/>
      <c r="D201" s="705"/>
      <c r="E201" s="705"/>
      <c r="F201" s="705"/>
      <c r="G201" s="35"/>
      <c r="H201" s="35"/>
      <c r="I201" s="35"/>
      <c r="J201" s="40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197"/>
      <c r="W201" s="213"/>
      <c r="X201" s="109"/>
      <c r="Y201" s="109"/>
      <c r="Z201" s="109"/>
      <c r="AA201" s="109"/>
      <c r="AB201" s="109"/>
      <c r="AC201" s="109"/>
      <c r="AD201" s="109"/>
      <c r="AE201" s="239"/>
      <c r="AF201" s="109"/>
      <c r="AG201" s="109"/>
      <c r="AH201" s="90"/>
      <c r="AI201" s="90"/>
      <c r="AJ201" s="245"/>
    </row>
    <row r="202" spans="1:36" ht="11.25" customHeight="1" x14ac:dyDescent="0.2">
      <c r="A202" s="203"/>
      <c r="B202" s="704" t="s">
        <v>38</v>
      </c>
      <c r="C202" s="704"/>
      <c r="D202" s="705"/>
      <c r="E202" s="705"/>
      <c r="F202" s="705"/>
      <c r="G202" s="35"/>
      <c r="H202" s="35"/>
      <c r="I202" s="35"/>
      <c r="J202" s="40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197"/>
      <c r="W202" s="213"/>
      <c r="X202" s="109"/>
      <c r="Y202" s="109"/>
      <c r="Z202" s="109"/>
      <c r="AA202" s="109"/>
      <c r="AB202" s="109"/>
      <c r="AC202" s="109"/>
      <c r="AD202" s="109"/>
      <c r="AE202" s="239"/>
      <c r="AF202" s="109"/>
      <c r="AG202" s="109"/>
      <c r="AH202" s="90"/>
      <c r="AI202" s="90"/>
      <c r="AJ202" s="245"/>
    </row>
    <row r="203" spans="1:36" ht="11.25" customHeight="1" x14ac:dyDescent="0.2">
      <c r="A203" s="203"/>
      <c r="B203" s="704"/>
      <c r="C203" s="704"/>
      <c r="D203" s="705"/>
      <c r="E203" s="705"/>
      <c r="F203" s="705"/>
      <c r="G203" s="35"/>
      <c r="H203" s="35"/>
      <c r="I203" s="35"/>
      <c r="J203" s="40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197"/>
      <c r="W203" s="213"/>
      <c r="X203" s="109"/>
      <c r="Y203" s="109"/>
      <c r="Z203" s="109"/>
      <c r="AA203" s="109"/>
      <c r="AB203" s="109"/>
      <c r="AC203" s="109"/>
      <c r="AD203" s="109"/>
      <c r="AE203" s="239"/>
      <c r="AF203" s="109"/>
      <c r="AG203" s="109"/>
      <c r="AH203" s="90"/>
      <c r="AI203" s="90"/>
      <c r="AJ203" s="245"/>
    </row>
    <row r="204" spans="1:36" ht="11.25" customHeight="1" x14ac:dyDescent="0.2">
      <c r="A204" s="203"/>
      <c r="B204" s="704" t="s">
        <v>27</v>
      </c>
      <c r="C204" s="704"/>
      <c r="D204" s="705"/>
      <c r="E204" s="705"/>
      <c r="F204" s="705"/>
      <c r="G204" s="35"/>
      <c r="H204" s="35"/>
      <c r="I204" s="35"/>
      <c r="J204" s="40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197"/>
      <c r="W204" s="213"/>
      <c r="X204" s="109"/>
      <c r="Y204" s="109"/>
      <c r="Z204" s="109"/>
      <c r="AA204" s="109"/>
      <c r="AB204" s="109"/>
      <c r="AC204" s="109"/>
      <c r="AD204" s="109"/>
      <c r="AE204" s="239"/>
      <c r="AF204" s="109"/>
      <c r="AG204" s="109"/>
      <c r="AH204" s="90"/>
      <c r="AI204" s="90"/>
      <c r="AJ204" s="245"/>
    </row>
    <row r="205" spans="1:36" ht="11.25" customHeight="1" x14ac:dyDescent="0.2">
      <c r="A205" s="203"/>
      <c r="B205" s="704"/>
      <c r="C205" s="704"/>
      <c r="D205" s="705"/>
      <c r="E205" s="705"/>
      <c r="F205" s="705"/>
      <c r="G205" s="35"/>
      <c r="H205" s="35"/>
      <c r="I205" s="35"/>
      <c r="J205" s="40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197"/>
      <c r="W205" s="213"/>
      <c r="X205" s="109"/>
      <c r="Y205" s="109"/>
      <c r="Z205" s="109"/>
      <c r="AA205" s="109"/>
      <c r="AB205" s="109"/>
      <c r="AC205" s="109"/>
      <c r="AD205" s="109"/>
      <c r="AE205" s="239"/>
      <c r="AF205" s="109"/>
      <c r="AG205" s="109"/>
      <c r="AH205" s="90"/>
      <c r="AI205" s="90"/>
      <c r="AJ205" s="245"/>
    </row>
    <row r="206" spans="1:36" ht="11.25" customHeight="1" x14ac:dyDescent="0.2">
      <c r="A206" s="203"/>
      <c r="B206" s="704" t="s">
        <v>51</v>
      </c>
      <c r="C206" s="704"/>
      <c r="D206" s="705"/>
      <c r="E206" s="705"/>
      <c r="F206" s="705"/>
      <c r="G206" s="35"/>
      <c r="H206" s="35"/>
      <c r="I206" s="35"/>
      <c r="J206" s="40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197"/>
      <c r="W206" s="213"/>
      <c r="X206" s="109"/>
      <c r="Y206" s="109"/>
      <c r="Z206" s="109"/>
      <c r="AA206" s="109"/>
      <c r="AB206" s="109"/>
      <c r="AC206" s="109"/>
      <c r="AD206" s="109"/>
      <c r="AE206" s="239"/>
      <c r="AF206" s="109"/>
      <c r="AG206" s="109"/>
      <c r="AH206" s="90"/>
      <c r="AI206" s="90"/>
      <c r="AJ206" s="245"/>
    </row>
    <row r="207" spans="1:36" ht="11.25" customHeight="1" x14ac:dyDescent="0.2">
      <c r="A207" s="203"/>
      <c r="B207" s="704"/>
      <c r="C207" s="704"/>
      <c r="D207" s="705"/>
      <c r="E207" s="705"/>
      <c r="F207" s="705"/>
      <c r="G207" s="35"/>
      <c r="H207" s="35"/>
      <c r="I207" s="35"/>
      <c r="J207" s="40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197"/>
      <c r="W207" s="213"/>
      <c r="X207" s="109"/>
      <c r="Y207" s="109"/>
      <c r="Z207" s="109"/>
      <c r="AA207" s="109"/>
      <c r="AB207" s="109"/>
      <c r="AC207" s="109"/>
      <c r="AD207" s="109"/>
      <c r="AE207" s="239"/>
      <c r="AF207" s="109"/>
      <c r="AG207" s="109"/>
      <c r="AH207" s="90"/>
      <c r="AI207" s="90"/>
      <c r="AJ207" s="245"/>
    </row>
    <row r="208" spans="1:36" ht="11.25" customHeight="1" x14ac:dyDescent="0.2">
      <c r="A208" s="203"/>
      <c r="B208" s="704" t="s">
        <v>92</v>
      </c>
      <c r="C208" s="704"/>
      <c r="D208" s="716"/>
      <c r="E208" s="716"/>
      <c r="F208" s="716"/>
      <c r="G208" s="35"/>
      <c r="H208" s="35"/>
      <c r="I208" s="35"/>
      <c r="J208" s="40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197"/>
      <c r="W208" s="213"/>
      <c r="X208" s="252"/>
      <c r="Y208" s="252"/>
      <c r="Z208" s="109"/>
      <c r="AA208" s="109"/>
      <c r="AB208" s="109"/>
      <c r="AC208" s="109"/>
      <c r="AD208" s="109"/>
      <c r="AE208" s="239"/>
      <c r="AF208" s="109"/>
      <c r="AG208" s="109"/>
      <c r="AH208" s="90"/>
      <c r="AI208" s="90"/>
      <c r="AJ208" s="245"/>
    </row>
    <row r="209" spans="1:45" ht="11.25" customHeight="1" x14ac:dyDescent="0.2">
      <c r="A209" s="203"/>
      <c r="B209" s="704"/>
      <c r="C209" s="704"/>
      <c r="D209" s="716"/>
      <c r="E209" s="716"/>
      <c r="F209" s="716"/>
      <c r="G209" s="35"/>
      <c r="H209" s="35"/>
      <c r="I209" s="35"/>
      <c r="J209" s="40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197"/>
      <c r="W209" s="213"/>
      <c r="Z209" s="109"/>
      <c r="AA209" s="109"/>
      <c r="AB209" s="109"/>
      <c r="AC209" s="109"/>
      <c r="AD209" s="109"/>
      <c r="AE209" s="239"/>
      <c r="AF209" s="109"/>
      <c r="AG209" s="109"/>
      <c r="AH209" s="90"/>
      <c r="AI209" s="90"/>
      <c r="AJ209" s="245"/>
    </row>
    <row r="210" spans="1:45" ht="18.75" customHeight="1" x14ac:dyDescent="0.2">
      <c r="A210" s="204"/>
      <c r="B210" s="205"/>
      <c r="C210" s="205"/>
      <c r="D210" s="205"/>
      <c r="E210" s="205"/>
      <c r="F210" s="205"/>
      <c r="G210" s="205"/>
      <c r="H210" s="205"/>
      <c r="I210" s="205"/>
      <c r="J210" s="206"/>
      <c r="K210" s="205"/>
      <c r="L210" s="205"/>
      <c r="M210" s="205"/>
      <c r="N210" s="205"/>
      <c r="O210" s="205"/>
      <c r="P210" s="205"/>
      <c r="Q210" s="205"/>
      <c r="R210" s="205"/>
      <c r="S210" s="205"/>
      <c r="T210" s="205"/>
      <c r="U210" s="205"/>
      <c r="V210" s="201"/>
      <c r="W210" s="251"/>
      <c r="Z210" s="252"/>
      <c r="AA210" s="252"/>
      <c r="AB210" s="252"/>
      <c r="AC210" s="252"/>
      <c r="AD210" s="252"/>
      <c r="AE210" s="252"/>
      <c r="AF210" s="252"/>
      <c r="AG210" s="252"/>
      <c r="AH210" s="252"/>
      <c r="AI210" s="150"/>
      <c r="AJ210" s="139"/>
    </row>
    <row r="211" spans="1:45" s="132" customFormat="1" ht="11.25" customHeight="1" x14ac:dyDescent="0.2">
      <c r="A211" s="125"/>
      <c r="B211" s="125"/>
      <c r="C211" s="125"/>
      <c r="D211" s="125"/>
      <c r="E211" s="125"/>
      <c r="F211" s="125"/>
      <c r="G211" s="125"/>
      <c r="H211" s="125"/>
      <c r="I211" s="125"/>
      <c r="J211" s="152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253"/>
      <c r="X211" s="133"/>
      <c r="Y211" s="133"/>
      <c r="Z211" s="133"/>
      <c r="AA211" s="133"/>
      <c r="AB211" s="133"/>
      <c r="AC211" s="133"/>
      <c r="AD211" s="133"/>
      <c r="AE211" s="133"/>
      <c r="AF211" s="133"/>
      <c r="AG211" s="133"/>
      <c r="AH211" s="133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</row>
    <row r="337" spans="37:37" ht="11.25" customHeight="1" x14ac:dyDescent="0.2">
      <c r="AK337" s="125" t="b">
        <v>1</v>
      </c>
    </row>
  </sheetData>
  <mergeCells count="42">
    <mergeCell ref="B208:F209"/>
    <mergeCell ref="B5:T6"/>
    <mergeCell ref="B107:I108"/>
    <mergeCell ref="A139:U139"/>
    <mergeCell ref="A140:U140"/>
    <mergeCell ref="B196:F197"/>
    <mergeCell ref="B198:F199"/>
    <mergeCell ref="B200:F201"/>
    <mergeCell ref="B202:F203"/>
    <mergeCell ref="B204:F205"/>
    <mergeCell ref="B206:F207"/>
    <mergeCell ref="B186:F187"/>
    <mergeCell ref="B188:F189"/>
    <mergeCell ref="B190:F191"/>
    <mergeCell ref="B192:F193"/>
    <mergeCell ref="B194:F195"/>
    <mergeCell ref="B184:F185"/>
    <mergeCell ref="B142:I143"/>
    <mergeCell ref="B34:T34"/>
    <mergeCell ref="A36:U36"/>
    <mergeCell ref="A37:U37"/>
    <mergeCell ref="A174:U174"/>
    <mergeCell ref="A175:U175"/>
    <mergeCell ref="B178:B179"/>
    <mergeCell ref="B180:F181"/>
    <mergeCell ref="B182:F183"/>
    <mergeCell ref="A69:U69"/>
    <mergeCell ref="A70:U70"/>
    <mergeCell ref="A104:U104"/>
    <mergeCell ref="A105:U105"/>
    <mergeCell ref="S64:T64"/>
    <mergeCell ref="Q64:R64"/>
    <mergeCell ref="M64:P64"/>
    <mergeCell ref="AB39:AB40"/>
    <mergeCell ref="M63:O63"/>
    <mergeCell ref="Q63:T63"/>
    <mergeCell ref="D7:H7"/>
    <mergeCell ref="I7:I8"/>
    <mergeCell ref="K7:O7"/>
    <mergeCell ref="P7:P8"/>
    <mergeCell ref="R7:T7"/>
    <mergeCell ref="AA39:AA40"/>
  </mergeCells>
  <conditionalFormatting sqref="X69:AB69 Z8:AD8 Y142:AC142">
    <cfRule type="cellIs" dxfId="48" priority="8" stopIfTrue="1" operator="equal">
      <formula>0</formula>
    </cfRule>
  </conditionalFormatting>
  <conditionalFormatting sqref="B9:B30 AF9:AG27 K9:P30 B50:C65 D9:I30 B145:B166 D145:H166">
    <cfRule type="containsErrors" dxfId="47" priority="10">
      <formula>ISERROR(B9)</formula>
    </cfRule>
  </conditionalFormatting>
  <conditionalFormatting sqref="B31:B32 B167:B168">
    <cfRule type="expression" dxfId="46" priority="11" stopIfTrue="1">
      <formula>$B31=$Y$4</formula>
    </cfRule>
  </conditionalFormatting>
  <conditionalFormatting sqref="R9:R30">
    <cfRule type="expression" dxfId="45" priority="7">
      <formula>$B9=$X$5</formula>
    </cfRule>
  </conditionalFormatting>
  <conditionalFormatting sqref="S9:S30">
    <cfRule type="expression" dxfId="44" priority="6">
      <formula>$B9=$X$5</formula>
    </cfRule>
  </conditionalFormatting>
  <conditionalFormatting sqref="T9:T30">
    <cfRule type="expression" dxfId="43" priority="5">
      <formula>$B9=$X$5</formula>
    </cfRule>
  </conditionalFormatting>
  <conditionalFormatting sqref="B110:B131 D110:H131">
    <cfRule type="expression" dxfId="42" priority="2">
      <formula>$B110=$Y$4</formula>
    </cfRule>
  </conditionalFormatting>
  <conditionalFormatting sqref="B132:B133">
    <cfRule type="expression" dxfId="41" priority="4" stopIfTrue="1">
      <formula>$B132=$Y$4</formula>
    </cfRule>
  </conditionalFormatting>
  <conditionalFormatting sqref="B110:B131 D110:H131 R7:T30">
    <cfRule type="containsErrors" dxfId="40" priority="3">
      <formula>ISERROR(B7)</formula>
    </cfRule>
  </conditionalFormatting>
  <conditionalFormatting sqref="B9:B30 AF9:AG27 K9:P30 B50:C65 D9:I30 B145:B166 D145:H166 R9:T30">
    <cfRule type="expression" dxfId="39" priority="9">
      <formula>$B9=$Y$4</formula>
    </cfRule>
  </conditionalFormatting>
  <hyperlinks>
    <hyperlink ref="B180:B181" location="Coverage!A1" display="Participating LA's"/>
    <hyperlink ref="B182:B183" location="IDACI!A1" display="IDACI"/>
    <hyperlink ref="B206:B207" location="Adoption!A1" display="Adoption"/>
    <hyperlink ref="B204:B205" location="'Looked After Children'!A1" display="Looked After Children"/>
    <hyperlink ref="B202:B203" location="'Court Applications'!A1" display="Court Applications"/>
    <hyperlink ref="B200:B201" location="'Child Protection Plans'!A1" display="Child Protection Plans"/>
    <hyperlink ref="B198:B199" location="'Initial CP Conferences'!A1" display="Initial Child Protection Conferences"/>
    <hyperlink ref="B196:B197" location="'Section 47 Enquiries'!A1" display="Section 47 Enquiries"/>
    <hyperlink ref="B194:B195" location="'Children in Need'!A1" display="Children in Need"/>
    <hyperlink ref="B192:B193" location="Assessments!A1" display="Assessments"/>
    <hyperlink ref="B190:B191" location="'Re-referrals'!A1" display="Re-referrals"/>
    <hyperlink ref="B188:B189" location="Referral_Source!A1" display="Referral Source"/>
    <hyperlink ref="B186:B187" location="Referrals!A1" display="Referrals"/>
    <hyperlink ref="B184:B185" location="Population!A1" display="Population"/>
    <hyperlink ref="B208:B209" location="Adoption!A1" display="Adoption"/>
    <hyperlink ref="B208:F209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37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305" r:id="rId4" name="Check Box 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38</xdr:row>
                    <xdr:rowOff>66675</xdr:rowOff>
                  </from>
                  <to>
                    <xdr:col>35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06" r:id="rId5" name="Check Box 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39</xdr:row>
                    <xdr:rowOff>152400</xdr:rowOff>
                  </from>
                  <to>
                    <xdr:col>35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07" r:id="rId6" name="Check Box 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40</xdr:row>
                    <xdr:rowOff>152400</xdr:rowOff>
                  </from>
                  <to>
                    <xdr:col>35</xdr:col>
                    <xdr:colOff>47625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08" r:id="rId7" name="Check Box 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41</xdr:row>
                    <xdr:rowOff>152400</xdr:rowOff>
                  </from>
                  <to>
                    <xdr:col>35</xdr:col>
                    <xdr:colOff>47625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09" r:id="rId8" name="Check Box 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42</xdr:row>
                    <xdr:rowOff>152400</xdr:rowOff>
                  </from>
                  <to>
                    <xdr:col>35</xdr:col>
                    <xdr:colOff>47625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0" r:id="rId9" name="Check Box 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43</xdr:row>
                    <xdr:rowOff>152400</xdr:rowOff>
                  </from>
                  <to>
                    <xdr:col>35</xdr:col>
                    <xdr:colOff>47625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1" r:id="rId10" name="Check Box 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44</xdr:row>
                    <xdr:rowOff>152400</xdr:rowOff>
                  </from>
                  <to>
                    <xdr:col>35</xdr:col>
                    <xdr:colOff>47625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2" r:id="rId11" name="Check Box 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45</xdr:row>
                    <xdr:rowOff>152400</xdr:rowOff>
                  </from>
                  <to>
                    <xdr:col>35</xdr:col>
                    <xdr:colOff>47625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3" r:id="rId12" name="Check Box 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46</xdr:row>
                    <xdr:rowOff>152400</xdr:rowOff>
                  </from>
                  <to>
                    <xdr:col>35</xdr:col>
                    <xdr:colOff>47625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4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47</xdr:row>
                    <xdr:rowOff>152400</xdr:rowOff>
                  </from>
                  <to>
                    <xdr:col>35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5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48</xdr:row>
                    <xdr:rowOff>152400</xdr:rowOff>
                  </from>
                  <to>
                    <xdr:col>35</xdr:col>
                    <xdr:colOff>47625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6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49</xdr:row>
                    <xdr:rowOff>152400</xdr:rowOff>
                  </from>
                  <to>
                    <xdr:col>35</xdr:col>
                    <xdr:colOff>47625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7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50</xdr:row>
                    <xdr:rowOff>152400</xdr:rowOff>
                  </from>
                  <to>
                    <xdr:col>35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8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51</xdr:row>
                    <xdr:rowOff>152400</xdr:rowOff>
                  </from>
                  <to>
                    <xdr:col>35</xdr:col>
                    <xdr:colOff>47625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19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52</xdr:row>
                    <xdr:rowOff>152400</xdr:rowOff>
                  </from>
                  <to>
                    <xdr:col>35</xdr:col>
                    <xdr:colOff>47625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0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53</xdr:row>
                    <xdr:rowOff>152400</xdr:rowOff>
                  </from>
                  <to>
                    <xdr:col>35</xdr:col>
                    <xdr:colOff>47625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1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56</xdr:row>
                    <xdr:rowOff>152400</xdr:rowOff>
                  </from>
                  <to>
                    <xdr:col>35</xdr:col>
                    <xdr:colOff>47625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2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57</xdr:row>
                    <xdr:rowOff>152400</xdr:rowOff>
                  </from>
                  <to>
                    <xdr:col>35</xdr:col>
                    <xdr:colOff>47625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3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58</xdr:row>
                    <xdr:rowOff>152400</xdr:rowOff>
                  </from>
                  <to>
                    <xdr:col>35</xdr:col>
                    <xdr:colOff>47625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4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59</xdr:row>
                    <xdr:rowOff>152400</xdr:rowOff>
                  </from>
                  <to>
                    <xdr:col>35</xdr:col>
                    <xdr:colOff>47625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5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60</xdr:row>
                    <xdr:rowOff>152400</xdr:rowOff>
                  </from>
                  <to>
                    <xdr:col>35</xdr:col>
                    <xdr:colOff>47625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6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54</xdr:row>
                    <xdr:rowOff>152400</xdr:rowOff>
                  </from>
                  <to>
                    <xdr:col>35</xdr:col>
                    <xdr:colOff>47625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7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55</xdr:row>
                    <xdr:rowOff>152400</xdr:rowOff>
                  </from>
                  <to>
                    <xdr:col>35</xdr:col>
                    <xdr:colOff>47625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328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61</xdr:row>
                    <xdr:rowOff>152400</xdr:rowOff>
                  </from>
                  <to>
                    <xdr:col>35</xdr:col>
                    <xdr:colOff>47625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>
    <tabColor indexed="39"/>
  </sheetPr>
  <dimension ref="A1:BF372"/>
  <sheetViews>
    <sheetView showRowColHeaders="0" zoomScaleNormal="100" workbookViewId="0">
      <selection activeCell="D9" sqref="D9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5703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85546875" style="133" hidden="1" customWidth="1"/>
    <col min="25" max="25" width="19.42578125" style="133" hidden="1" customWidth="1"/>
    <col min="26" max="26" width="19.85546875" style="133" hidden="1" customWidth="1"/>
    <col min="27" max="28" width="16.7109375" style="133" hidden="1" customWidth="1"/>
    <col min="29" max="29" width="8.5703125" style="133" hidden="1" customWidth="1"/>
    <col min="30" max="30" width="17" style="133" hidden="1" customWidth="1"/>
    <col min="31" max="31" width="8.5703125" style="133" hidden="1" customWidth="1"/>
    <col min="32" max="32" width="14.28515625" style="133" hidden="1" customWidth="1"/>
    <col min="33" max="34" width="6.5703125" style="133" hidden="1" customWidth="1"/>
    <col min="35" max="35" width="6.5703125" style="125" hidden="1" customWidth="1"/>
    <col min="36" max="36" width="31.5703125" style="125" customWidth="1"/>
    <col min="37" max="37" width="17" style="125" hidden="1" customWidth="1"/>
    <col min="38" max="42" width="13.7109375" style="125" hidden="1" customWidth="1"/>
    <col min="43" max="58" width="9.140625" style="125" hidden="1" customWidth="1"/>
    <col min="59" max="59" width="0" style="125" hidden="1" customWidth="1"/>
    <col min="60" max="16384" width="9.140625" style="125"/>
  </cols>
  <sheetData>
    <row r="1" spans="1:44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3"/>
      <c r="AJ1" s="244"/>
    </row>
    <row r="2" spans="1:44" ht="18.75" customHeight="1" x14ac:dyDescent="0.2">
      <c r="A2" s="179"/>
      <c r="B2" s="189" t="s">
        <v>26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213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90"/>
      <c r="AJ2" s="245"/>
    </row>
    <row r="3" spans="1:44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213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90"/>
      <c r="AJ3" s="245"/>
    </row>
    <row r="4" spans="1:44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213"/>
      <c r="X4" s="215" t="e">
        <f>VLOOKUP(Y4,$X$9:$Y$30,2,FALSE)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90"/>
      <c r="AJ4" s="245"/>
    </row>
    <row r="5" spans="1:44" s="127" customFormat="1" ht="15" customHeight="1" x14ac:dyDescent="0.2">
      <c r="A5" s="180"/>
      <c r="B5" s="767" t="s">
        <v>168</v>
      </c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181"/>
      <c r="V5" s="198"/>
      <c r="W5" s="214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246"/>
    </row>
    <row r="6" spans="1:44" ht="13.5" customHeight="1" x14ac:dyDescent="0.2">
      <c r="A6" s="179"/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  <c r="U6" s="178"/>
      <c r="V6" s="197"/>
      <c r="W6" s="213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90"/>
      <c r="AJ6" s="245"/>
    </row>
    <row r="7" spans="1:44" s="147" customFormat="1" ht="22.5" customHeight="1" x14ac:dyDescent="0.2">
      <c r="A7" s="182"/>
      <c r="B7" s="142"/>
      <c r="C7" s="142"/>
      <c r="D7" s="707" t="s">
        <v>88</v>
      </c>
      <c r="E7" s="734"/>
      <c r="F7" s="734"/>
      <c r="G7" s="734"/>
      <c r="H7" s="735"/>
      <c r="I7" s="736" t="s">
        <v>144</v>
      </c>
      <c r="J7" s="161"/>
      <c r="K7" s="738" t="s">
        <v>89</v>
      </c>
      <c r="L7" s="739"/>
      <c r="M7" s="739"/>
      <c r="N7" s="739"/>
      <c r="O7" s="739"/>
      <c r="P7" s="740" t="s">
        <v>143</v>
      </c>
      <c r="Q7" s="115"/>
      <c r="R7" s="731" t="s">
        <v>232</v>
      </c>
      <c r="S7" s="732"/>
      <c r="T7" s="733"/>
      <c r="U7" s="183"/>
      <c r="V7" s="199"/>
      <c r="W7" s="216"/>
      <c r="X7" s="247"/>
      <c r="Y7" s="247"/>
      <c r="Z7" s="217" t="s">
        <v>74</v>
      </c>
      <c r="AA7" s="110"/>
      <c r="AB7" s="110"/>
      <c r="AC7" s="218"/>
      <c r="AD7" s="218"/>
      <c r="AE7" s="110"/>
      <c r="AF7" s="219" t="s">
        <v>94</v>
      </c>
      <c r="AG7" s="110"/>
      <c r="AH7" s="110"/>
      <c r="AI7" s="247"/>
      <c r="AJ7" s="248"/>
    </row>
    <row r="8" spans="1:44" s="147" customFormat="1" ht="22.5" x14ac:dyDescent="0.2">
      <c r="A8" s="182"/>
      <c r="B8" s="142"/>
      <c r="C8" s="142"/>
      <c r="D8" s="483">
        <v>2012</v>
      </c>
      <c r="E8" s="483">
        <v>2013</v>
      </c>
      <c r="F8" s="483">
        <v>2014</v>
      </c>
      <c r="G8" s="483">
        <v>2015</v>
      </c>
      <c r="H8" s="484">
        <v>2016</v>
      </c>
      <c r="I8" s="737"/>
      <c r="J8" s="161"/>
      <c r="K8" s="485">
        <v>2012</v>
      </c>
      <c r="L8" s="485">
        <v>2013</v>
      </c>
      <c r="M8" s="485">
        <v>2014</v>
      </c>
      <c r="N8" s="485">
        <v>2015</v>
      </c>
      <c r="O8" s="486">
        <v>2016</v>
      </c>
      <c r="P8" s="741"/>
      <c r="Q8" s="115"/>
      <c r="R8" s="407" t="s">
        <v>73</v>
      </c>
      <c r="S8" s="463" t="s">
        <v>145</v>
      </c>
      <c r="T8" s="464" t="s">
        <v>146</v>
      </c>
      <c r="U8" s="183"/>
      <c r="V8" s="199"/>
      <c r="W8" s="216"/>
      <c r="X8" s="247"/>
      <c r="Y8" s="247"/>
      <c r="Z8" s="220">
        <f>K8</f>
        <v>2012</v>
      </c>
      <c r="AA8" s="220">
        <f>L8</f>
        <v>2013</v>
      </c>
      <c r="AB8" s="220">
        <f>M8</f>
        <v>2014</v>
      </c>
      <c r="AC8" s="220">
        <f>N8</f>
        <v>2015</v>
      </c>
      <c r="AD8" s="220">
        <f>O8</f>
        <v>2016</v>
      </c>
      <c r="AE8" s="110"/>
      <c r="AF8" s="110"/>
      <c r="AG8" s="110"/>
      <c r="AH8" s="110"/>
      <c r="AI8" s="247"/>
      <c r="AJ8" s="248"/>
    </row>
    <row r="9" spans="1:44" s="147" customFormat="1" ht="13.5" customHeight="1" x14ac:dyDescent="0.2">
      <c r="A9" s="182"/>
      <c r="B9" s="158" t="s">
        <v>1</v>
      </c>
      <c r="C9" s="142"/>
      <c r="D9" s="159">
        <v>82</v>
      </c>
      <c r="E9" s="159">
        <v>112</v>
      </c>
      <c r="F9" s="159">
        <v>108</v>
      </c>
      <c r="G9" s="159">
        <v>122</v>
      </c>
      <c r="H9" s="160">
        <v>115</v>
      </c>
      <c r="I9" s="482">
        <f>IF(H9=0,"",(H9-E9)/E9)</f>
        <v>2.6785714285714284E-2</v>
      </c>
      <c r="J9" s="161"/>
      <c r="K9" s="162">
        <f>IF(D9=0,#N/A,D9/Population!C8*10000)</f>
        <v>30.827067669172934</v>
      </c>
      <c r="L9" s="162">
        <f>IF(E9=0,#N/A,E9/Population!D8*10000)</f>
        <v>42.105263157894733</v>
      </c>
      <c r="M9" s="162">
        <f>IF(F9=0,#N/A,F9/Population!E8*10000)</f>
        <v>39.852398523985237</v>
      </c>
      <c r="N9" s="162">
        <f>IF(G9=0,#N/A,G9/Population!F8*10000)</f>
        <v>43.884892086330929</v>
      </c>
      <c r="O9" s="163">
        <f>IF(H9=0,#N/A,H9/Population!G8*10000)</f>
        <v>40.780141843971627</v>
      </c>
      <c r="P9" s="487">
        <f t="shared" ref="P9:P30" si="0">IF(ISNA(VLOOKUP(B9,$AF$9:$AH$27,3,FALSE)),"--",VLOOKUP(B9,$AF$9:$AH$27,3,FALSE))</f>
        <v>9</v>
      </c>
      <c r="Q9" s="115"/>
      <c r="R9" s="477">
        <f>IDACI!C8</f>
        <v>11</v>
      </c>
      <c r="S9" s="478">
        <f>(R9*$Y$68)+$Z$68</f>
        <v>36.163800000000002</v>
      </c>
      <c r="T9" s="479">
        <f>O9-S9</f>
        <v>4.6163418439716253</v>
      </c>
      <c r="U9" s="183"/>
      <c r="V9" s="199"/>
      <c r="W9" s="216"/>
      <c r="X9" s="221" t="str">
        <f t="shared" ref="X9:X32" si="1">B9</f>
        <v>Bracknell Forest</v>
      </c>
      <c r="Y9" s="222">
        <v>1</v>
      </c>
      <c r="Z9" s="223">
        <f>IF(D9&gt;0,Population!C8,"")</f>
        <v>26600</v>
      </c>
      <c r="AA9" s="223">
        <f>IF(E9&gt;0,Population!D8,"")</f>
        <v>26600</v>
      </c>
      <c r="AB9" s="223">
        <f>IF(F9&gt;0,Population!E8,"")</f>
        <v>27100</v>
      </c>
      <c r="AC9" s="223">
        <f>IF(G9&gt;0,Population!F8,"")</f>
        <v>27800</v>
      </c>
      <c r="AD9" s="223">
        <f>IF(H9&gt;0,Population!G8,"")</f>
        <v>28200</v>
      </c>
      <c r="AE9" s="110"/>
      <c r="AF9" s="158" t="s">
        <v>1</v>
      </c>
      <c r="AG9" s="163">
        <v>40.780141843971627</v>
      </c>
      <c r="AH9" s="224">
        <f>RANK(AG9,$AG$9:$AG$27,1)</f>
        <v>9</v>
      </c>
      <c r="AI9" s="247"/>
      <c r="AJ9" s="248"/>
    </row>
    <row r="10" spans="1:44" s="147" customFormat="1" ht="13.5" customHeight="1" x14ac:dyDescent="0.2">
      <c r="A10" s="182"/>
      <c r="B10" s="158" t="s">
        <v>47</v>
      </c>
      <c r="C10" s="142"/>
      <c r="D10" s="159">
        <v>308</v>
      </c>
      <c r="E10" s="159">
        <v>279</v>
      </c>
      <c r="F10" s="159">
        <v>288</v>
      </c>
      <c r="G10" s="159">
        <v>309</v>
      </c>
      <c r="H10" s="160">
        <v>392</v>
      </c>
      <c r="I10" s="482">
        <f t="shared" ref="I10:I30" si="2">IF(H10=0,"",(H10-E10)/E10)</f>
        <v>0.4050179211469534</v>
      </c>
      <c r="J10" s="161"/>
      <c r="K10" s="162">
        <f>IF(D10=0,#N/A,D10/Population!C9*10000)</f>
        <v>61.723446893787575</v>
      </c>
      <c r="L10" s="162">
        <f>IF(E10=0,#N/A,E10/Population!D9*10000)</f>
        <v>55.577689243027891</v>
      </c>
      <c r="M10" s="162">
        <f>IF(F10=0,#N/A,F10/Population!E9*10000)</f>
        <v>57.029702970297031</v>
      </c>
      <c r="N10" s="162">
        <f>IF(G10=0,#N/A,G10/Population!F9*10000)</f>
        <v>60.588235294117652</v>
      </c>
      <c r="O10" s="163">
        <f>IF(H10=0,#N/A,H10/Population!G9*10000)</f>
        <v>76.5625</v>
      </c>
      <c r="P10" s="487">
        <f t="shared" si="0"/>
        <v>17</v>
      </c>
      <c r="Q10" s="115"/>
      <c r="R10" s="477">
        <f>IDACI!C9</f>
        <v>18.3</v>
      </c>
      <c r="S10" s="478">
        <f t="shared" ref="S10:S32" si="3">(R10*$Y$68)+$Z$68</f>
        <v>43.856540000000003</v>
      </c>
      <c r="T10" s="479">
        <f t="shared" ref="T10:T32" si="4">O10-S10</f>
        <v>32.705959999999997</v>
      </c>
      <c r="U10" s="183"/>
      <c r="V10" s="199"/>
      <c r="W10" s="216"/>
      <c r="X10" s="221" t="str">
        <f t="shared" si="1"/>
        <v>Brighton &amp; Hove</v>
      </c>
      <c r="Y10" s="222">
        <v>2</v>
      </c>
      <c r="Z10" s="223">
        <f>IF(D10&gt;0,Population!C9,"")</f>
        <v>49900</v>
      </c>
      <c r="AA10" s="223">
        <f>IF(E10&gt;0,Population!D9,"")</f>
        <v>50200</v>
      </c>
      <c r="AB10" s="223">
        <f>IF(F10&gt;0,Population!E9,"")</f>
        <v>50500</v>
      </c>
      <c r="AC10" s="223">
        <f>IF(G10&gt;0,Population!F9,"")</f>
        <v>51000</v>
      </c>
      <c r="AD10" s="223">
        <f>IF(H10&gt;0,Population!G9,"")</f>
        <v>51200</v>
      </c>
      <c r="AE10" s="110"/>
      <c r="AF10" s="158" t="s">
        <v>47</v>
      </c>
      <c r="AG10" s="163">
        <v>76.5625</v>
      </c>
      <c r="AH10" s="224">
        <f t="shared" ref="AH10:AH27" si="5">RANK(AG10,$AG$9:$AG$27,1)</f>
        <v>17</v>
      </c>
      <c r="AI10" s="247"/>
      <c r="AJ10" s="248"/>
    </row>
    <row r="11" spans="1:44" s="147" customFormat="1" ht="13.5" customHeight="1" x14ac:dyDescent="0.2">
      <c r="A11" s="182"/>
      <c r="B11" s="158" t="s">
        <v>11</v>
      </c>
      <c r="C11" s="142"/>
      <c r="D11" s="159">
        <v>362</v>
      </c>
      <c r="E11" s="159">
        <v>190</v>
      </c>
      <c r="F11" s="159">
        <v>242</v>
      </c>
      <c r="G11" s="159">
        <v>332</v>
      </c>
      <c r="H11" s="160">
        <v>454</v>
      </c>
      <c r="I11" s="482">
        <f t="shared" si="2"/>
        <v>1.3894736842105264</v>
      </c>
      <c r="J11" s="161"/>
      <c r="K11" s="162">
        <f>IF(D11=0,#N/A,D11/Population!C10*10000)</f>
        <v>31.341991341991342</v>
      </c>
      <c r="L11" s="162">
        <f>IF(E11=0,#N/A,E11/Population!D10*10000)</f>
        <v>16.33705932932072</v>
      </c>
      <c r="M11" s="162">
        <f>IF(F11=0,#N/A,F11/Population!E10*10000)</f>
        <v>20.578231292517007</v>
      </c>
      <c r="N11" s="162">
        <f>IF(G11=0,#N/A,G11/Population!F10*10000)</f>
        <v>27.922624053826748</v>
      </c>
      <c r="O11" s="163">
        <f>IF(H11=0,#N/A,H11/Population!G10*10000)</f>
        <v>37.645107794361529</v>
      </c>
      <c r="P11" s="487">
        <f t="shared" si="0"/>
        <v>6</v>
      </c>
      <c r="Q11" s="115"/>
      <c r="R11" s="477">
        <f>IDACI!C10</f>
        <v>9.8000000000000007</v>
      </c>
      <c r="S11" s="478">
        <f t="shared" si="3"/>
        <v>34.899239999999999</v>
      </c>
      <c r="T11" s="479">
        <f t="shared" si="4"/>
        <v>2.7458677943615299</v>
      </c>
      <c r="U11" s="183"/>
      <c r="V11" s="199"/>
      <c r="W11" s="216"/>
      <c r="X11" s="221" t="str">
        <f t="shared" si="1"/>
        <v>Buckinghamshire</v>
      </c>
      <c r="Y11" s="222">
        <v>3</v>
      </c>
      <c r="Z11" s="223">
        <f>IF(D11&gt;0,Population!C10,"")</f>
        <v>115500</v>
      </c>
      <c r="AA11" s="223">
        <f>IF(E11&gt;0,Population!D10,"")</f>
        <v>116300</v>
      </c>
      <c r="AB11" s="223">
        <f>IF(F11&gt;0,Population!E10,"")</f>
        <v>117600</v>
      </c>
      <c r="AC11" s="223">
        <f>IF(G11&gt;0,Population!F10,"")</f>
        <v>118900</v>
      </c>
      <c r="AD11" s="223">
        <f>IF(H11&gt;0,Population!G10,"")</f>
        <v>120600</v>
      </c>
      <c r="AE11" s="110"/>
      <c r="AF11" s="158" t="s">
        <v>11</v>
      </c>
      <c r="AG11" s="163">
        <v>37.645107794361529</v>
      </c>
      <c r="AH11" s="224">
        <f t="shared" si="5"/>
        <v>6</v>
      </c>
      <c r="AI11" s="247"/>
      <c r="AJ11" s="248"/>
    </row>
    <row r="12" spans="1:44" s="147" customFormat="1" ht="13.5" customHeight="1" x14ac:dyDescent="0.2">
      <c r="A12" s="182"/>
      <c r="B12" s="158" t="s">
        <v>5</v>
      </c>
      <c r="C12" s="142"/>
      <c r="D12" s="159">
        <v>674</v>
      </c>
      <c r="E12" s="164">
        <v>546</v>
      </c>
      <c r="F12" s="159">
        <v>613</v>
      </c>
      <c r="G12" s="159">
        <v>469</v>
      </c>
      <c r="H12" s="160">
        <v>456</v>
      </c>
      <c r="I12" s="482">
        <f t="shared" si="2"/>
        <v>-0.16483516483516483</v>
      </c>
      <c r="J12" s="161"/>
      <c r="K12" s="162">
        <f>IF(D12=0,#N/A,D12/Population!C11*10000)</f>
        <v>64.621284755512946</v>
      </c>
      <c r="L12" s="162">
        <f>IF(E12=0,#N/A,E12/Population!D11*10000)</f>
        <v>52.298850574712638</v>
      </c>
      <c r="M12" s="162">
        <f>IF(F12=0,#N/A,F12/Population!E11*10000)</f>
        <v>58.492366412213741</v>
      </c>
      <c r="N12" s="162">
        <f>IF(G12=0,#N/A,G12/Population!F11*10000)</f>
        <v>44.497153700189756</v>
      </c>
      <c r="O12" s="163">
        <f>IF(H12=0,#N/A,H12/Population!G11*10000)</f>
        <v>43.059490084985839</v>
      </c>
      <c r="P12" s="487">
        <f t="shared" si="0"/>
        <v>11</v>
      </c>
      <c r="Q12" s="115"/>
      <c r="R12" s="477">
        <f>IDACI!C11</f>
        <v>17.399999999999999</v>
      </c>
      <c r="S12" s="478">
        <f t="shared" si="3"/>
        <v>42.908119999999997</v>
      </c>
      <c r="T12" s="479">
        <f t="shared" si="4"/>
        <v>0.15137008498584237</v>
      </c>
      <c r="U12" s="183"/>
      <c r="V12" s="199"/>
      <c r="W12" s="216"/>
      <c r="X12" s="221" t="str">
        <f t="shared" si="1"/>
        <v>East Sussex</v>
      </c>
      <c r="Y12" s="222">
        <v>4</v>
      </c>
      <c r="Z12" s="223">
        <f>IF(D12&gt;0,Population!C11,"")</f>
        <v>104300</v>
      </c>
      <c r="AA12" s="223">
        <f>IF(E12&gt;0,Population!D11,"")</f>
        <v>104400</v>
      </c>
      <c r="AB12" s="223">
        <f>IF(F12&gt;0,Population!E11,"")</f>
        <v>104800</v>
      </c>
      <c r="AC12" s="223">
        <f>IF(G12&gt;0,Population!F11,"")</f>
        <v>105400</v>
      </c>
      <c r="AD12" s="223">
        <f>IF(H12&gt;0,Population!G11,"")</f>
        <v>105900</v>
      </c>
      <c r="AE12" s="110"/>
      <c r="AF12" s="158" t="s">
        <v>5</v>
      </c>
      <c r="AG12" s="163">
        <v>43.059490084985839</v>
      </c>
      <c r="AH12" s="224">
        <f t="shared" si="5"/>
        <v>11</v>
      </c>
      <c r="AI12" s="247"/>
      <c r="AJ12" s="248"/>
    </row>
    <row r="13" spans="1:44" s="147" customFormat="1" ht="13.5" customHeight="1" x14ac:dyDescent="0.2">
      <c r="A13" s="182"/>
      <c r="B13" s="158" t="s">
        <v>7</v>
      </c>
      <c r="C13" s="142"/>
      <c r="D13" s="159">
        <v>795</v>
      </c>
      <c r="E13" s="159">
        <v>909</v>
      </c>
      <c r="F13" s="165">
        <v>1111</v>
      </c>
      <c r="G13" s="165">
        <v>1354</v>
      </c>
      <c r="H13" s="160">
        <v>1441</v>
      </c>
      <c r="I13" s="482">
        <f t="shared" si="2"/>
        <v>0.58525852585258531</v>
      </c>
      <c r="J13" s="161"/>
      <c r="K13" s="162">
        <f>IF(D13=0,#N/A,D13/Population!C12*10000)</f>
        <v>28.372591006423985</v>
      </c>
      <c r="L13" s="162">
        <f>IF(E13=0,#N/A,E13/Population!D12*10000)</f>
        <v>32.360270558917762</v>
      </c>
      <c r="M13" s="162">
        <f>IF(F13=0,#N/A,F13/Population!E12*10000)</f>
        <v>39.411138701667255</v>
      </c>
      <c r="N13" s="162">
        <f>IF(G13=0,#N/A,G13/Population!F12*10000)</f>
        <v>48.099467140319717</v>
      </c>
      <c r="O13" s="163">
        <f>IF(H13=0,#N/A,H13/Population!G12*10000)</f>
        <v>51.117417523944667</v>
      </c>
      <c r="P13" s="487">
        <f t="shared" si="0"/>
        <v>12</v>
      </c>
      <c r="Q13" s="115"/>
      <c r="R13" s="477">
        <f>IDACI!C12</f>
        <v>11.799999999999999</v>
      </c>
      <c r="S13" s="478">
        <f t="shared" si="3"/>
        <v>37.006839999999997</v>
      </c>
      <c r="T13" s="479">
        <f t="shared" si="4"/>
        <v>14.11057752394467</v>
      </c>
      <c r="U13" s="183"/>
      <c r="V13" s="199"/>
      <c r="W13" s="216"/>
      <c r="X13" s="221" t="str">
        <f t="shared" si="1"/>
        <v>Hampshire</v>
      </c>
      <c r="Y13" s="222">
        <v>5</v>
      </c>
      <c r="Z13" s="223">
        <f>IF(D13&gt;0,Population!C12,"")</f>
        <v>280200</v>
      </c>
      <c r="AA13" s="223">
        <f>IF(E13&gt;0,Population!D12,"")</f>
        <v>280900</v>
      </c>
      <c r="AB13" s="223">
        <f>IF(F13&gt;0,Population!E12,"")</f>
        <v>281900</v>
      </c>
      <c r="AC13" s="223">
        <f>IF(G13&gt;0,Population!F12,"")</f>
        <v>281500</v>
      </c>
      <c r="AD13" s="223">
        <f>IF(H13&gt;0,Population!G12,"")</f>
        <v>281900</v>
      </c>
      <c r="AE13" s="110"/>
      <c r="AF13" s="158" t="s">
        <v>7</v>
      </c>
      <c r="AG13" s="163">
        <v>51.117417523944667</v>
      </c>
      <c r="AH13" s="224">
        <f t="shared" si="5"/>
        <v>12</v>
      </c>
      <c r="AI13" s="247"/>
      <c r="AJ13" s="248"/>
    </row>
    <row r="14" spans="1:44" s="147" customFormat="1" ht="13.5" customHeight="1" x14ac:dyDescent="0.2">
      <c r="A14" s="182"/>
      <c r="B14" s="158" t="s">
        <v>2</v>
      </c>
      <c r="C14" s="142"/>
      <c r="D14" s="159">
        <v>51</v>
      </c>
      <c r="E14" s="159">
        <v>101</v>
      </c>
      <c r="F14" s="159">
        <v>164</v>
      </c>
      <c r="G14" s="159">
        <v>254</v>
      </c>
      <c r="H14" s="160">
        <v>214</v>
      </c>
      <c r="I14" s="482">
        <f t="shared" si="2"/>
        <v>1.1188118811881189</v>
      </c>
      <c r="J14" s="161"/>
      <c r="K14" s="162">
        <f>IF(D14=0,#N/A,D14/Population!C13*10000)</f>
        <v>19.540229885057471</v>
      </c>
      <c r="L14" s="162">
        <f>IF(E14=0,#N/A,E14/Population!D13*10000)</f>
        <v>38.846153846153847</v>
      </c>
      <c r="M14" s="162">
        <f>IF(F14=0,#N/A,F14/Population!E13*10000)</f>
        <v>63.565891472868216</v>
      </c>
      <c r="N14" s="162">
        <f>IF(G14=0,#N/A,G14/Population!F13*10000)</f>
        <v>99.607843137254903</v>
      </c>
      <c r="O14" s="163">
        <f>IF(H14=0,#N/A,H14/Population!G13*10000)</f>
        <v>84.584980237154156</v>
      </c>
      <c r="P14" s="487">
        <f t="shared" si="0"/>
        <v>18</v>
      </c>
      <c r="Q14" s="115"/>
      <c r="R14" s="477">
        <f>IDACI!C13</f>
        <v>20.399999999999999</v>
      </c>
      <c r="S14" s="478">
        <f t="shared" si="3"/>
        <v>46.069519999999997</v>
      </c>
      <c r="T14" s="479">
        <f t="shared" si="4"/>
        <v>38.515460237154159</v>
      </c>
      <c r="U14" s="183"/>
      <c r="V14" s="199"/>
      <c r="W14" s="216"/>
      <c r="X14" s="221" t="str">
        <f t="shared" si="1"/>
        <v>Isle of Wight</v>
      </c>
      <c r="Y14" s="222">
        <v>6</v>
      </c>
      <c r="Z14" s="223">
        <f>IF(D14&gt;0,Population!C13,"")</f>
        <v>26100</v>
      </c>
      <c r="AA14" s="223">
        <f>IF(E14&gt;0,Population!D13,"")</f>
        <v>26000</v>
      </c>
      <c r="AB14" s="223">
        <f>IF(F14&gt;0,Population!E13,"")</f>
        <v>25800</v>
      </c>
      <c r="AC14" s="223">
        <f>IF(G14&gt;0,Population!F13,"")</f>
        <v>25500</v>
      </c>
      <c r="AD14" s="223">
        <f>IF(H14&gt;0,Population!G13,"")</f>
        <v>25300</v>
      </c>
      <c r="AE14" s="110"/>
      <c r="AF14" s="158" t="s">
        <v>2</v>
      </c>
      <c r="AG14" s="163">
        <v>84.584980237154156</v>
      </c>
      <c r="AH14" s="224">
        <f t="shared" si="5"/>
        <v>18</v>
      </c>
      <c r="AI14" s="247"/>
      <c r="AJ14" s="248"/>
      <c r="AR14" s="147" t="s">
        <v>109</v>
      </c>
    </row>
    <row r="15" spans="1:44" s="147" customFormat="1" ht="13.5" customHeight="1" x14ac:dyDescent="0.2">
      <c r="A15" s="182"/>
      <c r="B15" s="158" t="s">
        <v>12</v>
      </c>
      <c r="C15" s="142"/>
      <c r="D15" s="159">
        <v>953</v>
      </c>
      <c r="E15" s="159">
        <v>999</v>
      </c>
      <c r="F15" s="159">
        <v>1191</v>
      </c>
      <c r="G15" s="159">
        <v>1242</v>
      </c>
      <c r="H15" s="160">
        <v>1049</v>
      </c>
      <c r="I15" s="482">
        <f t="shared" si="2"/>
        <v>5.0050050050050053E-2</v>
      </c>
      <c r="J15" s="161"/>
      <c r="K15" s="162">
        <f>IF(D15=0,#N/A,D15/Population!C14*10000)</f>
        <v>29.532073132940809</v>
      </c>
      <c r="L15" s="162">
        <f>IF(E15=0,#N/A,E15/Population!D14*10000)</f>
        <v>30.84285273232479</v>
      </c>
      <c r="M15" s="162">
        <f>IF(F15=0,#N/A,F15/Population!E14*10000)</f>
        <v>36.578624078624081</v>
      </c>
      <c r="N15" s="162">
        <f>IF(G15=0,#N/A,G15/Population!F14*10000)</f>
        <v>37.831251903746576</v>
      </c>
      <c r="O15" s="163">
        <f>IF(H15=0,#N/A,H15/Population!G14*10000)</f>
        <v>31.74939467312349</v>
      </c>
      <c r="P15" s="487">
        <f t="shared" si="0"/>
        <v>4</v>
      </c>
      <c r="Q15" s="115"/>
      <c r="R15" s="477">
        <f>IDACI!C14</f>
        <v>17.8</v>
      </c>
      <c r="S15" s="478">
        <f t="shared" si="3"/>
        <v>43.329639999999998</v>
      </c>
      <c r="T15" s="479">
        <f t="shared" si="4"/>
        <v>-11.580245326876508</v>
      </c>
      <c r="U15" s="183"/>
      <c r="V15" s="199"/>
      <c r="W15" s="216"/>
      <c r="X15" s="221" t="str">
        <f t="shared" si="1"/>
        <v>Kent</v>
      </c>
      <c r="Y15" s="222">
        <v>7</v>
      </c>
      <c r="Z15" s="223">
        <f>IF(D15&gt;0,Population!C14,"")</f>
        <v>322700</v>
      </c>
      <c r="AA15" s="223">
        <f>IF(E15&gt;0,Population!D14,"")</f>
        <v>323900</v>
      </c>
      <c r="AB15" s="223">
        <f>IF(F15&gt;0,Population!E14,"")</f>
        <v>325600</v>
      </c>
      <c r="AC15" s="223">
        <f>IF(G15&gt;0,Population!F14,"")</f>
        <v>328300</v>
      </c>
      <c r="AD15" s="223">
        <f>IF(H15&gt;0,Population!G14,"")</f>
        <v>330400</v>
      </c>
      <c r="AE15" s="110"/>
      <c r="AF15" s="158" t="s">
        <v>12</v>
      </c>
      <c r="AG15" s="163">
        <v>31.74939467312349</v>
      </c>
      <c r="AH15" s="224">
        <f t="shared" si="5"/>
        <v>4</v>
      </c>
      <c r="AI15" s="247"/>
      <c r="AJ15" s="248"/>
    </row>
    <row r="16" spans="1:44" s="147" customFormat="1" ht="13.5" customHeight="1" x14ac:dyDescent="0.2">
      <c r="A16" s="182"/>
      <c r="B16" s="158" t="s">
        <v>3</v>
      </c>
      <c r="C16" s="142"/>
      <c r="D16" s="159">
        <v>346</v>
      </c>
      <c r="E16" s="411">
        <v>200</v>
      </c>
      <c r="F16" s="411">
        <v>358</v>
      </c>
      <c r="G16" s="411">
        <v>475</v>
      </c>
      <c r="H16" s="412">
        <v>539</v>
      </c>
      <c r="I16" s="482">
        <f t="shared" si="2"/>
        <v>1.6950000000000001</v>
      </c>
      <c r="J16" s="161"/>
      <c r="K16" s="162">
        <f>IF(D16=0,#N/A,D16/Population!C15*10000)</f>
        <v>56.721311475409834</v>
      </c>
      <c r="L16" s="162">
        <f>IF(E16=0,#N/A,E16/Population!D15*10000)</f>
        <v>32.840722495894909</v>
      </c>
      <c r="M16" s="162">
        <f>IF(F16=0,#N/A,F16/Population!E15*10000)</f>
        <v>58.116883116883123</v>
      </c>
      <c r="N16" s="162">
        <f>IF(G16=0,#N/A,G16/Population!F15*10000)</f>
        <v>76</v>
      </c>
      <c r="O16" s="163">
        <f>IF(H16=0,#N/A,H16/Population!G15*10000)</f>
        <v>85.284810126582272</v>
      </c>
      <c r="P16" s="487">
        <f t="shared" si="0"/>
        <v>19</v>
      </c>
      <c r="Q16" s="115"/>
      <c r="R16" s="477">
        <f>IDACI!C15</f>
        <v>22</v>
      </c>
      <c r="S16" s="478">
        <f t="shared" si="3"/>
        <v>47.755600000000001</v>
      </c>
      <c r="T16" s="479">
        <f t="shared" si="4"/>
        <v>37.529210126582271</v>
      </c>
      <c r="U16" s="183"/>
      <c r="V16" s="199"/>
      <c r="W16" s="216"/>
      <c r="X16" s="221" t="str">
        <f t="shared" si="1"/>
        <v>Medway</v>
      </c>
      <c r="Y16" s="222">
        <v>8</v>
      </c>
      <c r="Z16" s="223">
        <f>IF(D16&gt;0,Population!C15,"")</f>
        <v>61000</v>
      </c>
      <c r="AA16" s="223">
        <f>IF(E16&gt;0,Population!D15,"")</f>
        <v>60900</v>
      </c>
      <c r="AB16" s="223">
        <f>IF(F16&gt;0,Population!E15,"")</f>
        <v>61600</v>
      </c>
      <c r="AC16" s="223">
        <f>IF(G16&gt;0,Population!F15,"")</f>
        <v>62500</v>
      </c>
      <c r="AD16" s="223">
        <f>IF(H16&gt;0,Population!G15,"")</f>
        <v>63200</v>
      </c>
      <c r="AE16" s="110"/>
      <c r="AF16" s="158" t="s">
        <v>3</v>
      </c>
      <c r="AG16" s="163">
        <v>85.284810126582272</v>
      </c>
      <c r="AH16" s="224">
        <f t="shared" si="5"/>
        <v>19</v>
      </c>
      <c r="AI16" s="247"/>
      <c r="AJ16" s="248"/>
    </row>
    <row r="17" spans="1:36" s="147" customFormat="1" ht="13.5" customHeight="1" x14ac:dyDescent="0.2">
      <c r="A17" s="182"/>
      <c r="B17" s="158" t="s">
        <v>13</v>
      </c>
      <c r="C17" s="142"/>
      <c r="D17" s="159">
        <v>55</v>
      </c>
      <c r="E17" s="159">
        <v>40</v>
      </c>
      <c r="F17" s="159">
        <v>33</v>
      </c>
      <c r="G17" s="159">
        <v>57</v>
      </c>
      <c r="H17" s="160">
        <v>92</v>
      </c>
      <c r="I17" s="482">
        <f t="shared" si="2"/>
        <v>1.3</v>
      </c>
      <c r="J17" s="161"/>
      <c r="K17" s="162">
        <f>IF(D17=0,#N/A,D17/Population!C16*10000)</f>
        <v>8.870967741935484</v>
      </c>
      <c r="L17" s="162">
        <f>IF(E17=0,#N/A,E17/Population!D16*10000)</f>
        <v>6.3091482649842279</v>
      </c>
      <c r="M17" s="162">
        <f>IF(F17=0,#N/A,F17/Population!E16*10000)</f>
        <v>5.15625</v>
      </c>
      <c r="N17" s="162">
        <f>IF(G17=0,#N/A,G17/Population!F16*10000)</f>
        <v>8.7423312883435589</v>
      </c>
      <c r="O17" s="163">
        <f>IF(H17=0,#N/A,H17/Population!G16*10000)</f>
        <v>13.918305597579424</v>
      </c>
      <c r="P17" s="487">
        <f t="shared" si="0"/>
        <v>1</v>
      </c>
      <c r="Q17" s="115"/>
      <c r="R17" s="477">
        <f>IDACI!C16</f>
        <v>19.7</v>
      </c>
      <c r="S17" s="478">
        <f t="shared" si="3"/>
        <v>45.331859999999999</v>
      </c>
      <c r="T17" s="479">
        <f t="shared" si="4"/>
        <v>-31.413554402420573</v>
      </c>
      <c r="U17" s="183"/>
      <c r="V17" s="199"/>
      <c r="W17" s="216"/>
      <c r="X17" s="221" t="str">
        <f t="shared" si="1"/>
        <v>Milton Keynes</v>
      </c>
      <c r="Y17" s="222">
        <v>9</v>
      </c>
      <c r="Z17" s="223">
        <f>IF(D17&gt;0,Population!C16,"")</f>
        <v>62000</v>
      </c>
      <c r="AA17" s="223">
        <f>IF(E17&gt;0,Population!D16,"")</f>
        <v>63400</v>
      </c>
      <c r="AB17" s="223">
        <f>IF(F17&gt;0,Population!E16,"")</f>
        <v>64000</v>
      </c>
      <c r="AC17" s="223">
        <f>IF(G17&gt;0,Population!F16,"")</f>
        <v>65200</v>
      </c>
      <c r="AD17" s="223">
        <f>IF(H17&gt;0,Population!G16,"")</f>
        <v>66100</v>
      </c>
      <c r="AE17" s="110"/>
      <c r="AF17" s="158" t="s">
        <v>13</v>
      </c>
      <c r="AG17" s="163">
        <v>13.918305597579424</v>
      </c>
      <c r="AH17" s="224">
        <f t="shared" si="5"/>
        <v>1</v>
      </c>
      <c r="AI17" s="247"/>
      <c r="AJ17" s="248"/>
    </row>
    <row r="18" spans="1:36" s="147" customFormat="1" ht="13.5" customHeight="1" x14ac:dyDescent="0.2">
      <c r="A18" s="182"/>
      <c r="B18" s="158" t="s">
        <v>14</v>
      </c>
      <c r="C18" s="142"/>
      <c r="D18" s="159">
        <v>364</v>
      </c>
      <c r="E18" s="159">
        <v>430</v>
      </c>
      <c r="F18" s="159">
        <v>504</v>
      </c>
      <c r="G18" s="159">
        <v>569</v>
      </c>
      <c r="H18" s="160">
        <v>571</v>
      </c>
      <c r="I18" s="482">
        <f t="shared" si="2"/>
        <v>0.32790697674418606</v>
      </c>
      <c r="J18" s="161"/>
      <c r="K18" s="162">
        <f>IF(D18=0,#N/A,D18/Population!C17*10000)</f>
        <v>26.376811594202898</v>
      </c>
      <c r="L18" s="162">
        <f>IF(E18=0,#N/A,E18/Population!D17*10000)</f>
        <v>30.890804597701148</v>
      </c>
      <c r="M18" s="162">
        <f>IF(F18=0,#N/A,F18/Population!E17*10000)</f>
        <v>35.923022095509623</v>
      </c>
      <c r="N18" s="162">
        <f>IF(G18=0,#N/A,G18/Population!F17*10000)</f>
        <v>40.297450424929174</v>
      </c>
      <c r="O18" s="163">
        <f>IF(H18=0,#N/A,H18/Population!G17*10000)</f>
        <v>40.267983074753175</v>
      </c>
      <c r="P18" s="487">
        <f t="shared" si="0"/>
        <v>7</v>
      </c>
      <c r="Q18" s="115"/>
      <c r="R18" s="477">
        <f>IDACI!C17</f>
        <v>11.799999999999999</v>
      </c>
      <c r="S18" s="478">
        <f t="shared" si="3"/>
        <v>37.006839999999997</v>
      </c>
      <c r="T18" s="479">
        <f t="shared" si="4"/>
        <v>3.2611430747531784</v>
      </c>
      <c r="U18" s="183"/>
      <c r="V18" s="199"/>
      <c r="W18" s="216"/>
      <c r="X18" s="221" t="str">
        <f t="shared" si="1"/>
        <v>Oxfordshire</v>
      </c>
      <c r="Y18" s="222">
        <v>10</v>
      </c>
      <c r="Z18" s="223">
        <f>IF(D18&gt;0,Population!C17,"")</f>
        <v>138000</v>
      </c>
      <c r="AA18" s="223">
        <f>IF(E18&gt;0,Population!D17,"")</f>
        <v>139200</v>
      </c>
      <c r="AB18" s="223">
        <f>IF(F18&gt;0,Population!E17,"")</f>
        <v>140300</v>
      </c>
      <c r="AC18" s="223">
        <f>IF(G18&gt;0,Population!F17,"")</f>
        <v>141200</v>
      </c>
      <c r="AD18" s="223">
        <f>IF(H18&gt;0,Population!G17,"")</f>
        <v>141800</v>
      </c>
      <c r="AE18" s="110"/>
      <c r="AF18" s="158" t="s">
        <v>14</v>
      </c>
      <c r="AG18" s="163">
        <v>40.267983074753175</v>
      </c>
      <c r="AH18" s="224">
        <f t="shared" si="5"/>
        <v>7</v>
      </c>
      <c r="AI18" s="247"/>
      <c r="AJ18" s="248"/>
    </row>
    <row r="19" spans="1:36" s="147" customFormat="1" ht="13.5" customHeight="1" x14ac:dyDescent="0.2">
      <c r="A19" s="182"/>
      <c r="B19" s="158" t="s">
        <v>15</v>
      </c>
      <c r="C19" s="142"/>
      <c r="D19" s="159">
        <v>180</v>
      </c>
      <c r="E19" s="159">
        <v>183</v>
      </c>
      <c r="F19" s="159">
        <v>234</v>
      </c>
      <c r="G19" s="159">
        <v>232</v>
      </c>
      <c r="H19" s="160">
        <v>275</v>
      </c>
      <c r="I19" s="482">
        <f t="shared" si="2"/>
        <v>0.50273224043715847</v>
      </c>
      <c r="J19" s="161"/>
      <c r="K19" s="162">
        <f>IF(D19=0,#N/A,D19/Population!C18*10000)</f>
        <v>42.352941176470587</v>
      </c>
      <c r="L19" s="162">
        <f>IF(E19=0,#N/A,E19/Population!D18*10000)</f>
        <v>43.262411347517727</v>
      </c>
      <c r="M19" s="162">
        <f>IF(F19=0,#N/A,F19/Population!E18*10000)</f>
        <v>54.929577464788736</v>
      </c>
      <c r="N19" s="162">
        <f>IF(G19=0,#N/A,G19/Population!F18*10000)</f>
        <v>53.456221198156683</v>
      </c>
      <c r="O19" s="163">
        <f>IF(H19=0,#N/A,H19/Population!G18*10000)</f>
        <v>62.785388127853878</v>
      </c>
      <c r="P19" s="487">
        <f t="shared" si="0"/>
        <v>14</v>
      </c>
      <c r="Q19" s="115"/>
      <c r="R19" s="477">
        <f>IDACI!C18</f>
        <v>23.799999999999997</v>
      </c>
      <c r="S19" s="478">
        <f t="shared" si="3"/>
        <v>49.652439999999999</v>
      </c>
      <c r="T19" s="479">
        <f t="shared" si="4"/>
        <v>13.132948127853879</v>
      </c>
      <c r="U19" s="183"/>
      <c r="V19" s="199"/>
      <c r="W19" s="216"/>
      <c r="X19" s="221" t="str">
        <f t="shared" si="1"/>
        <v>Portsmouth</v>
      </c>
      <c r="Y19" s="222">
        <v>11</v>
      </c>
      <c r="Z19" s="223">
        <f>IF(D19&gt;0,Population!C18,"")</f>
        <v>42500</v>
      </c>
      <c r="AA19" s="223">
        <f>IF(E19&gt;0,Population!D18,"")</f>
        <v>42300</v>
      </c>
      <c r="AB19" s="223">
        <f>IF(F19&gt;0,Population!E18,"")</f>
        <v>42600</v>
      </c>
      <c r="AC19" s="223">
        <f>IF(G19&gt;0,Population!F18,"")</f>
        <v>43400</v>
      </c>
      <c r="AD19" s="223">
        <f>IF(H19&gt;0,Population!G18,"")</f>
        <v>43800</v>
      </c>
      <c r="AE19" s="110"/>
      <c r="AF19" s="158" t="s">
        <v>15</v>
      </c>
      <c r="AG19" s="163">
        <v>62.785388127853878</v>
      </c>
      <c r="AH19" s="224">
        <f t="shared" si="5"/>
        <v>14</v>
      </c>
      <c r="AI19" s="247"/>
      <c r="AJ19" s="248"/>
    </row>
    <row r="20" spans="1:36" s="147" customFormat="1" ht="13.5" customHeight="1" x14ac:dyDescent="0.2">
      <c r="A20" s="182"/>
      <c r="B20" s="158" t="s">
        <v>4</v>
      </c>
      <c r="C20" s="142"/>
      <c r="D20" s="159">
        <v>194</v>
      </c>
      <c r="E20" s="159">
        <v>157</v>
      </c>
      <c r="F20" s="159">
        <v>154</v>
      </c>
      <c r="G20" s="159">
        <v>204</v>
      </c>
      <c r="H20" s="160">
        <v>252</v>
      </c>
      <c r="I20" s="482">
        <f t="shared" si="2"/>
        <v>0.60509554140127386</v>
      </c>
      <c r="J20" s="161"/>
      <c r="K20" s="162">
        <f>IF(D20=0,#N/A,D20/Population!C19*10000)</f>
        <v>58.08383233532934</v>
      </c>
      <c r="L20" s="162">
        <f>IF(E20=0,#N/A,E20/Population!D19*10000)</f>
        <v>46.17647058823529</v>
      </c>
      <c r="M20" s="162">
        <f>IF(F20=0,#N/A,F20/Population!E19*10000)</f>
        <v>44.380403458213252</v>
      </c>
      <c r="N20" s="162">
        <f>IF(G20=0,#N/A,G20/Population!F19*10000)</f>
        <v>56.824512534818943</v>
      </c>
      <c r="O20" s="163">
        <f>IF(H20=0,#N/A,H20/Population!G19*10000)</f>
        <v>69.230769230769226</v>
      </c>
      <c r="P20" s="487">
        <f t="shared" si="0"/>
        <v>16</v>
      </c>
      <c r="Q20" s="115"/>
      <c r="R20" s="477">
        <f>IDACI!C19</f>
        <v>19.8</v>
      </c>
      <c r="S20" s="478">
        <f t="shared" si="3"/>
        <v>45.437240000000003</v>
      </c>
      <c r="T20" s="479">
        <f t="shared" si="4"/>
        <v>23.793529230769224</v>
      </c>
      <c r="U20" s="183"/>
      <c r="V20" s="199"/>
      <c r="W20" s="216"/>
      <c r="X20" s="221" t="str">
        <f t="shared" si="1"/>
        <v>Reading</v>
      </c>
      <c r="Y20" s="222">
        <v>12</v>
      </c>
      <c r="Z20" s="223">
        <f>IF(D20&gt;0,Population!C19,"")</f>
        <v>33400</v>
      </c>
      <c r="AA20" s="223">
        <f>IF(E20&gt;0,Population!D19,"")</f>
        <v>34000</v>
      </c>
      <c r="AB20" s="223">
        <f>IF(F20&gt;0,Population!E19,"")</f>
        <v>34700</v>
      </c>
      <c r="AC20" s="223">
        <f>IF(G20&gt;0,Population!F19,"")</f>
        <v>35900</v>
      </c>
      <c r="AD20" s="223">
        <f>IF(H20&gt;0,Population!G19,"")</f>
        <v>36400</v>
      </c>
      <c r="AE20" s="110"/>
      <c r="AF20" s="158" t="s">
        <v>4</v>
      </c>
      <c r="AG20" s="163">
        <v>69.230769230769226</v>
      </c>
      <c r="AH20" s="224">
        <f t="shared" si="5"/>
        <v>16</v>
      </c>
      <c r="AI20" s="247"/>
      <c r="AJ20" s="248"/>
    </row>
    <row r="21" spans="1:36" s="147" customFormat="1" ht="13.5" customHeight="1" x14ac:dyDescent="0.2">
      <c r="A21" s="182"/>
      <c r="B21" s="158" t="s">
        <v>16</v>
      </c>
      <c r="C21" s="142"/>
      <c r="D21" s="159">
        <v>209</v>
      </c>
      <c r="E21" s="159">
        <v>147</v>
      </c>
      <c r="F21" s="159">
        <v>255</v>
      </c>
      <c r="G21" s="159">
        <v>112</v>
      </c>
      <c r="H21" s="160">
        <v>230</v>
      </c>
      <c r="I21" s="482">
        <f t="shared" si="2"/>
        <v>0.56462585034013602</v>
      </c>
      <c r="J21" s="161"/>
      <c r="K21" s="162">
        <f>IF(D21=0,#N/A,D21/Population!C20*10000)</f>
        <v>55.882352941176471</v>
      </c>
      <c r="L21" s="162">
        <f>IF(E21=0,#N/A,E21/Population!D20*10000)</f>
        <v>38.684210526315795</v>
      </c>
      <c r="M21" s="162">
        <f>IF(F21=0,#N/A,F21/Population!E20*10000)</f>
        <v>65.552699228791781</v>
      </c>
      <c r="N21" s="162">
        <f>IF(G21=0,#N/A,G21/Population!F20*10000)</f>
        <v>28.07017543859649</v>
      </c>
      <c r="O21" s="163">
        <f>IF(H21=0,#N/A,H21/Population!G20*10000)</f>
        <v>56.650246305418719</v>
      </c>
      <c r="P21" s="487">
        <f t="shared" si="0"/>
        <v>13</v>
      </c>
      <c r="Q21" s="115"/>
      <c r="R21" s="477">
        <f>IDACI!C20</f>
        <v>19.5</v>
      </c>
      <c r="S21" s="478">
        <f t="shared" si="3"/>
        <v>45.121099999999998</v>
      </c>
      <c r="T21" s="479">
        <f t="shared" si="4"/>
        <v>11.52914630541872</v>
      </c>
      <c r="U21" s="183"/>
      <c r="V21" s="199"/>
      <c r="W21" s="216"/>
      <c r="X21" s="221" t="str">
        <f t="shared" si="1"/>
        <v>Slough</v>
      </c>
      <c r="Y21" s="222">
        <v>13</v>
      </c>
      <c r="Z21" s="223">
        <f>IF(D21&gt;0,Population!C20,"")</f>
        <v>37400</v>
      </c>
      <c r="AA21" s="223">
        <f>IF(E21&gt;0,Population!D20,"")</f>
        <v>38000</v>
      </c>
      <c r="AB21" s="223">
        <f>IF(F21&gt;0,Population!E20,"")</f>
        <v>38900</v>
      </c>
      <c r="AC21" s="223">
        <f>IF(G21&gt;0,Population!F20,"")</f>
        <v>39900</v>
      </c>
      <c r="AD21" s="223">
        <f>IF(H21&gt;0,Population!G20,"")</f>
        <v>40600</v>
      </c>
      <c r="AE21" s="110"/>
      <c r="AF21" s="158" t="s">
        <v>16</v>
      </c>
      <c r="AG21" s="163">
        <v>56.650246305418719</v>
      </c>
      <c r="AH21" s="224">
        <f t="shared" si="5"/>
        <v>13</v>
      </c>
      <c r="AI21" s="247"/>
      <c r="AJ21" s="248"/>
    </row>
    <row r="22" spans="1:36" s="147" customFormat="1" ht="13.5" customHeight="1" x14ac:dyDescent="0.2">
      <c r="A22" s="182"/>
      <c r="B22" s="158" t="s">
        <v>96</v>
      </c>
      <c r="C22" s="142"/>
      <c r="D22" s="159">
        <v>282</v>
      </c>
      <c r="E22" s="159">
        <v>310</v>
      </c>
      <c r="F22" s="159">
        <v>412</v>
      </c>
      <c r="G22" s="159">
        <v>522</v>
      </c>
      <c r="H22" s="160">
        <v>280</v>
      </c>
      <c r="I22" s="482">
        <f t="shared" si="2"/>
        <v>-9.6774193548387094E-2</v>
      </c>
      <c r="J22" s="161"/>
      <c r="K22" s="162">
        <f>IF(D22=0,#N/A,D22/Population!C21*10000)</f>
        <v>25.919117647058826</v>
      </c>
      <c r="L22" s="162">
        <f>IF(E22=0,#N/A,E22/Population!D21*10000)</f>
        <v>28.492647058823529</v>
      </c>
      <c r="M22" s="162">
        <f>IF(F22=0,#N/A,F22/Population!E21*10000)</f>
        <v>37.867647058823529</v>
      </c>
      <c r="N22" s="162">
        <f>IF(G22=0,#N/A,G22/Population!F21*10000)</f>
        <v>47.933884297520663</v>
      </c>
      <c r="O22" s="163">
        <f>IF(H22=0,#N/A,H22/Population!G21*10000)</f>
        <v>25.641025641025642</v>
      </c>
      <c r="P22" s="511" t="str">
        <f t="shared" si="0"/>
        <v>--</v>
      </c>
      <c r="Q22" s="115"/>
      <c r="R22" s="477">
        <f>IDACI!C21</f>
        <v>14.8</v>
      </c>
      <c r="S22" s="478">
        <f t="shared" si="3"/>
        <v>40.168239999999997</v>
      </c>
      <c r="T22" s="479">
        <f t="shared" si="4"/>
        <v>-14.527214358974355</v>
      </c>
      <c r="U22" s="183"/>
      <c r="V22" s="199"/>
      <c r="W22" s="216"/>
      <c r="X22" s="221" t="str">
        <f t="shared" si="1"/>
        <v>Somerset</v>
      </c>
      <c r="Y22" s="222">
        <v>14</v>
      </c>
      <c r="Z22" s="223">
        <f>IF(D22&gt;0,Population!C21,"")</f>
        <v>108800</v>
      </c>
      <c r="AA22" s="223">
        <f>IF(E22&gt;0,Population!D21,"")</f>
        <v>108800</v>
      </c>
      <c r="AB22" s="223">
        <f>IF(F22&gt;0,Population!E21,"")</f>
        <v>108800</v>
      </c>
      <c r="AC22" s="223">
        <f>IF(G22&gt;0,Population!F21,"")</f>
        <v>108900</v>
      </c>
      <c r="AD22" s="223">
        <f>IF(H22&gt;0,Population!G21,"")</f>
        <v>109200</v>
      </c>
      <c r="AE22" s="110"/>
      <c r="AF22" s="158" t="s">
        <v>17</v>
      </c>
      <c r="AG22" s="163">
        <v>67.682926829268297</v>
      </c>
      <c r="AH22" s="224">
        <f t="shared" si="5"/>
        <v>15</v>
      </c>
      <c r="AI22" s="247"/>
      <c r="AJ22" s="248"/>
    </row>
    <row r="23" spans="1:36" s="147" customFormat="1" ht="13.5" customHeight="1" x14ac:dyDescent="0.2">
      <c r="A23" s="182"/>
      <c r="B23" s="158" t="s">
        <v>17</v>
      </c>
      <c r="C23" s="142"/>
      <c r="D23" s="159">
        <v>269</v>
      </c>
      <c r="E23" s="159">
        <v>232</v>
      </c>
      <c r="F23" s="159">
        <v>236</v>
      </c>
      <c r="G23" s="159">
        <v>324</v>
      </c>
      <c r="H23" s="160">
        <v>333</v>
      </c>
      <c r="I23" s="482">
        <f t="shared" si="2"/>
        <v>0.43534482758620691</v>
      </c>
      <c r="J23" s="161"/>
      <c r="K23" s="162">
        <f>IF(D23=0,#N/A,D23/Population!C22*10000)</f>
        <v>58.225108225108229</v>
      </c>
      <c r="L23" s="162">
        <f>IF(E23=0,#N/A,E23/Population!D22*10000)</f>
        <v>49.892473118279568</v>
      </c>
      <c r="M23" s="162">
        <f>IF(F23=0,#N/A,F23/Population!E22*10000)</f>
        <v>49.789029535864984</v>
      </c>
      <c r="N23" s="162">
        <f>IF(G23=0,#N/A,G23/Population!F22*10000)</f>
        <v>66.666666666666671</v>
      </c>
      <c r="O23" s="163">
        <f>IF(H23=0,#N/A,H23/Population!G22*10000)</f>
        <v>67.682926829268297</v>
      </c>
      <c r="P23" s="487">
        <f t="shared" si="0"/>
        <v>15</v>
      </c>
      <c r="Q23" s="115"/>
      <c r="R23" s="477">
        <f>IDACI!C22</f>
        <v>25</v>
      </c>
      <c r="S23" s="478">
        <f t="shared" si="3"/>
        <v>50.917000000000002</v>
      </c>
      <c r="T23" s="479">
        <f t="shared" si="4"/>
        <v>16.765926829268295</v>
      </c>
      <c r="U23" s="183"/>
      <c r="V23" s="199"/>
      <c r="W23" s="216"/>
      <c r="X23" s="221" t="str">
        <f t="shared" si="1"/>
        <v>Southampton</v>
      </c>
      <c r="Y23" s="222">
        <v>15</v>
      </c>
      <c r="Z23" s="223">
        <f>IF(D23&gt;0,Population!C22,"")</f>
        <v>46200</v>
      </c>
      <c r="AA23" s="223">
        <f>IF(E23&gt;0,Population!D22,"")</f>
        <v>46500</v>
      </c>
      <c r="AB23" s="223">
        <f>IF(F23&gt;0,Population!E22,"")</f>
        <v>47400</v>
      </c>
      <c r="AC23" s="223">
        <f>IF(G23&gt;0,Population!F22,"")</f>
        <v>48600</v>
      </c>
      <c r="AD23" s="223">
        <f>IF(H23&gt;0,Population!G22,"")</f>
        <v>49200</v>
      </c>
      <c r="AE23" s="110"/>
      <c r="AF23" s="158" t="s">
        <v>8</v>
      </c>
      <c r="AG23" s="163">
        <v>34.360374414976597</v>
      </c>
      <c r="AH23" s="224">
        <f>RANK(AG23,$AG$9:$AG$27,1)</f>
        <v>5</v>
      </c>
      <c r="AI23" s="247"/>
      <c r="AJ23" s="248"/>
    </row>
    <row r="24" spans="1:36" s="147" customFormat="1" ht="13.5" customHeight="1" x14ac:dyDescent="0.2">
      <c r="A24" s="182"/>
      <c r="B24" s="158" t="s">
        <v>8</v>
      </c>
      <c r="C24" s="142"/>
      <c r="D24" s="159">
        <v>794</v>
      </c>
      <c r="E24" s="159">
        <v>890</v>
      </c>
      <c r="F24" s="159">
        <v>925</v>
      </c>
      <c r="G24" s="159">
        <v>995</v>
      </c>
      <c r="H24" s="160">
        <v>881</v>
      </c>
      <c r="I24" s="482">
        <f t="shared" si="2"/>
        <v>-1.0112359550561797E-2</v>
      </c>
      <c r="J24" s="161"/>
      <c r="K24" s="162">
        <f>IF(D24=0,#N/A,D24/Population!C23*10000)</f>
        <v>32.145748987854248</v>
      </c>
      <c r="L24" s="162">
        <f>IF(E24=0,#N/A,E24/Population!D23*10000)</f>
        <v>35.657051282051285</v>
      </c>
      <c r="M24" s="162">
        <f>IF(F24=0,#N/A,F24/Population!E23*10000)</f>
        <v>36.706349206349209</v>
      </c>
      <c r="N24" s="162">
        <f>IF(G24=0,#N/A,G24/Population!F23*10000)</f>
        <v>39.080911233307155</v>
      </c>
      <c r="O24" s="163">
        <f>IF(H24=0,#N/A,H24/Population!G23*10000)</f>
        <v>34.360374414976597</v>
      </c>
      <c r="P24" s="487">
        <f t="shared" si="0"/>
        <v>5</v>
      </c>
      <c r="Q24" s="115"/>
      <c r="R24" s="477">
        <f>IDACI!C23</f>
        <v>9.7000000000000011</v>
      </c>
      <c r="S24" s="478">
        <f t="shared" si="3"/>
        <v>34.793860000000002</v>
      </c>
      <c r="T24" s="479">
        <f t="shared" si="4"/>
        <v>-0.43348558502340495</v>
      </c>
      <c r="U24" s="183"/>
      <c r="V24" s="199"/>
      <c r="W24" s="216"/>
      <c r="X24" s="221" t="str">
        <f t="shared" si="1"/>
        <v>Surrey</v>
      </c>
      <c r="Y24" s="222">
        <v>16</v>
      </c>
      <c r="Z24" s="223">
        <f>IF(D24&gt;0,Population!C23,"")</f>
        <v>247000</v>
      </c>
      <c r="AA24" s="223">
        <f>IF(E24&gt;0,Population!D23,"")</f>
        <v>249600</v>
      </c>
      <c r="AB24" s="223">
        <f>IF(F24&gt;0,Population!E23,"")</f>
        <v>252000</v>
      </c>
      <c r="AC24" s="223">
        <f>IF(G24&gt;0,Population!F23,"")</f>
        <v>254600</v>
      </c>
      <c r="AD24" s="223">
        <f>IF(H24&gt;0,Population!G23,"")</f>
        <v>256400</v>
      </c>
      <c r="AE24" s="110"/>
      <c r="AF24" s="158" t="s">
        <v>18</v>
      </c>
      <c r="AG24" s="163">
        <v>40.616246498599445</v>
      </c>
      <c r="AH24" s="224">
        <f t="shared" si="5"/>
        <v>8</v>
      </c>
      <c r="AI24" s="247"/>
      <c r="AJ24" s="248"/>
    </row>
    <row r="25" spans="1:36" s="147" customFormat="1" ht="13.5" customHeight="1" x14ac:dyDescent="0.2">
      <c r="A25" s="397"/>
      <c r="B25" s="158" t="s">
        <v>124</v>
      </c>
      <c r="C25" s="142"/>
      <c r="D25" s="159">
        <v>116</v>
      </c>
      <c r="E25" s="159">
        <v>147</v>
      </c>
      <c r="F25" s="159">
        <v>214</v>
      </c>
      <c r="G25" s="159">
        <v>213</v>
      </c>
      <c r="H25" s="160">
        <v>238</v>
      </c>
      <c r="I25" s="482">
        <f t="shared" si="2"/>
        <v>0.61904761904761907</v>
      </c>
      <c r="J25" s="161"/>
      <c r="K25" s="162">
        <f>IF(D25=0,#N/A,D25/Population!C24*10000)</f>
        <v>24.892703862660941</v>
      </c>
      <c r="L25" s="162">
        <f>IF(E25=0,#N/A,E25/Population!D24*10000)</f>
        <v>31.0126582278481</v>
      </c>
      <c r="M25" s="162">
        <f>IF(F25=0,#N/A,F25/Population!E24*10000)</f>
        <v>44.676409185803763</v>
      </c>
      <c r="N25" s="162">
        <f>IF(G25=0,#N/A,G25/Population!F24*10000)</f>
        <v>43.827160493827158</v>
      </c>
      <c r="O25" s="163">
        <f>IF(H25=0,#N/A,H25/Population!G24*10000)</f>
        <v>48.571428571428569</v>
      </c>
      <c r="P25" s="511" t="str">
        <f t="shared" si="0"/>
        <v>--</v>
      </c>
      <c r="Q25" s="115"/>
      <c r="R25" s="477">
        <f>IDACI!C24</f>
        <v>17.2</v>
      </c>
      <c r="S25" s="478">
        <f t="shared" si="3"/>
        <v>42.697360000000003</v>
      </c>
      <c r="T25" s="479">
        <f t="shared" si="4"/>
        <v>5.8740685714285661</v>
      </c>
      <c r="U25" s="183"/>
      <c r="V25" s="199"/>
      <c r="W25" s="216"/>
      <c r="X25" s="221" t="str">
        <f t="shared" si="1"/>
        <v>Swindon</v>
      </c>
      <c r="Y25" s="222">
        <v>17</v>
      </c>
      <c r="Z25" s="223">
        <f>IF(D25&gt;0,Population!C24,"")</f>
        <v>46600</v>
      </c>
      <c r="AA25" s="223">
        <f>IF(E25&gt;0,Population!D24,"")</f>
        <v>47400</v>
      </c>
      <c r="AB25" s="223">
        <f>IF(F25&gt;0,Population!E24,"")</f>
        <v>47900</v>
      </c>
      <c r="AC25" s="223">
        <f>IF(G25&gt;0,Population!F24,"")</f>
        <v>48600</v>
      </c>
      <c r="AD25" s="223">
        <f>IF(H25&gt;0,Population!G24,"")</f>
        <v>49000</v>
      </c>
      <c r="AE25" s="110"/>
      <c r="AF25" s="158" t="s">
        <v>6</v>
      </c>
      <c r="AG25" s="163">
        <v>24.471830985915492</v>
      </c>
      <c r="AH25" s="224">
        <f t="shared" si="5"/>
        <v>3</v>
      </c>
      <c r="AI25" s="247"/>
      <c r="AJ25" s="248"/>
    </row>
    <row r="26" spans="1:36" s="147" customFormat="1" ht="13.5" customHeight="1" x14ac:dyDescent="0.2">
      <c r="A26" s="397"/>
      <c r="B26" s="158" t="s">
        <v>125</v>
      </c>
      <c r="C26" s="142"/>
      <c r="D26" s="159">
        <v>285</v>
      </c>
      <c r="E26" s="159">
        <v>176</v>
      </c>
      <c r="F26" s="159">
        <v>166</v>
      </c>
      <c r="G26" s="159">
        <v>151</v>
      </c>
      <c r="H26" s="160">
        <v>130</v>
      </c>
      <c r="I26" s="482">
        <f t="shared" si="2"/>
        <v>-0.26136363636363635</v>
      </c>
      <c r="J26" s="161"/>
      <c r="K26" s="162">
        <f>IF(D26=0,#N/A,D26/Population!C25*10000)</f>
        <v>114.91935483870968</v>
      </c>
      <c r="L26" s="162">
        <f>IF(E26=0,#N/A,E26/Population!D25*10000)</f>
        <v>70.682730923694777</v>
      </c>
      <c r="M26" s="162">
        <f>IF(F26=0,#N/A,F26/Population!E25*10000)</f>
        <v>66.935483870967744</v>
      </c>
      <c r="N26" s="162">
        <f>IF(G26=0,#N/A,G26/Population!F25*10000)</f>
        <v>60.159362549800797</v>
      </c>
      <c r="O26" s="163">
        <f>IF(H26=0,#N/A,H26/Population!G25*10000)</f>
        <v>51.587301587301589</v>
      </c>
      <c r="P26" s="511" t="str">
        <f t="shared" si="0"/>
        <v>--</v>
      </c>
      <c r="Q26" s="115"/>
      <c r="R26" s="477">
        <f>IDACI!C25</f>
        <v>24.1</v>
      </c>
      <c r="S26" s="478">
        <f t="shared" si="3"/>
        <v>49.968580000000003</v>
      </c>
      <c r="T26" s="479">
        <f t="shared" si="4"/>
        <v>1.6187215873015859</v>
      </c>
      <c r="U26" s="183"/>
      <c r="V26" s="199"/>
      <c r="W26" s="216"/>
      <c r="X26" s="221" t="str">
        <f t="shared" si="1"/>
        <v>Torbay</v>
      </c>
      <c r="Y26" s="222">
        <v>18</v>
      </c>
      <c r="Z26" s="223">
        <f>IF(D26&gt;0,Population!C25,"")</f>
        <v>24800</v>
      </c>
      <c r="AA26" s="223">
        <f>IF(E26&gt;0,Population!D25,"")</f>
        <v>24900</v>
      </c>
      <c r="AB26" s="223">
        <f>IF(F26&gt;0,Population!E25,"")</f>
        <v>24800</v>
      </c>
      <c r="AC26" s="223">
        <f>IF(G26&gt;0,Population!F25,"")</f>
        <v>25100</v>
      </c>
      <c r="AD26" s="223">
        <f>IF(H26&gt;0,Population!G25,"")</f>
        <v>25200</v>
      </c>
      <c r="AE26" s="110"/>
      <c r="AF26" s="158" t="s">
        <v>46</v>
      </c>
      <c r="AG26" s="163">
        <v>43.026706231454007</v>
      </c>
      <c r="AH26" s="224">
        <f t="shared" si="5"/>
        <v>10</v>
      </c>
      <c r="AI26" s="247"/>
      <c r="AJ26" s="248"/>
    </row>
    <row r="27" spans="1:36" s="147" customFormat="1" ht="13.5" customHeight="1" x14ac:dyDescent="0.2">
      <c r="A27" s="182"/>
      <c r="B27" s="158" t="s">
        <v>18</v>
      </c>
      <c r="C27" s="142"/>
      <c r="D27" s="159">
        <v>80</v>
      </c>
      <c r="E27" s="164">
        <v>82</v>
      </c>
      <c r="F27" s="159">
        <v>107</v>
      </c>
      <c r="G27" s="159">
        <v>126</v>
      </c>
      <c r="H27" s="160">
        <v>145</v>
      </c>
      <c r="I27" s="482">
        <f t="shared" si="2"/>
        <v>0.76829268292682928</v>
      </c>
      <c r="J27" s="161"/>
      <c r="K27" s="162">
        <f>IF(D27=0,#N/A,D27/Population!C26*10000)</f>
        <v>22.598870056497177</v>
      </c>
      <c r="L27" s="162">
        <f>IF(E27=0,#N/A,E27/Population!D26*10000)</f>
        <v>22.841225626740947</v>
      </c>
      <c r="M27" s="162">
        <f>IF(F27=0,#N/A,F27/Population!E26*10000)</f>
        <v>29.971988795518207</v>
      </c>
      <c r="N27" s="162">
        <f>IF(G27=0,#N/A,G27/Population!F26*10000)</f>
        <v>35.393258426966291</v>
      </c>
      <c r="O27" s="163">
        <f>IF(H27=0,#N/A,H27/Population!G26*10000)</f>
        <v>40.616246498599445</v>
      </c>
      <c r="P27" s="487">
        <f t="shared" si="0"/>
        <v>8</v>
      </c>
      <c r="Q27" s="115"/>
      <c r="R27" s="477">
        <f>IDACI!C26</f>
        <v>10.4</v>
      </c>
      <c r="S27" s="478">
        <f t="shared" si="3"/>
        <v>35.53152</v>
      </c>
      <c r="T27" s="479">
        <f t="shared" si="4"/>
        <v>5.0847264985994443</v>
      </c>
      <c r="U27" s="183"/>
      <c r="V27" s="199"/>
      <c r="W27" s="216"/>
      <c r="X27" s="221" t="str">
        <f t="shared" si="1"/>
        <v>West Berkshire</v>
      </c>
      <c r="Y27" s="222">
        <v>19</v>
      </c>
      <c r="Z27" s="223">
        <f>IF(D27&gt;0,Population!C26,"")</f>
        <v>35400</v>
      </c>
      <c r="AA27" s="223">
        <f>IF(E27&gt;0,Population!D26,"")</f>
        <v>35900</v>
      </c>
      <c r="AB27" s="223">
        <f>IF(F27&gt;0,Population!E26,"")</f>
        <v>35700</v>
      </c>
      <c r="AC27" s="223">
        <f>IF(G27&gt;0,Population!F26,"")</f>
        <v>35600</v>
      </c>
      <c r="AD27" s="223">
        <f>IF(H27&gt;0,Population!G26,"")</f>
        <v>35700</v>
      </c>
      <c r="AE27" s="247"/>
      <c r="AF27" s="158" t="s">
        <v>19</v>
      </c>
      <c r="AG27" s="163">
        <v>17.426273458445039</v>
      </c>
      <c r="AH27" s="224">
        <f t="shared" si="5"/>
        <v>2</v>
      </c>
      <c r="AI27" s="247"/>
      <c r="AJ27" s="248"/>
    </row>
    <row r="28" spans="1:36" s="147" customFormat="1" ht="13.5" customHeight="1" x14ac:dyDescent="0.2">
      <c r="A28" s="182"/>
      <c r="B28" s="158" t="s">
        <v>6</v>
      </c>
      <c r="C28" s="142"/>
      <c r="D28" s="159">
        <v>396</v>
      </c>
      <c r="E28" s="164">
        <v>379</v>
      </c>
      <c r="F28" s="159">
        <v>489</v>
      </c>
      <c r="G28" s="159">
        <v>502</v>
      </c>
      <c r="H28" s="160">
        <v>417</v>
      </c>
      <c r="I28" s="482">
        <f t="shared" si="2"/>
        <v>0.10026385224274406</v>
      </c>
      <c r="J28" s="161"/>
      <c r="K28" s="162">
        <f>IF(D28=0,#N/A,D28/Population!C27*10000)</f>
        <v>24.087591240875913</v>
      </c>
      <c r="L28" s="162">
        <f>IF(E28=0,#N/A,E28/Population!D27*10000)</f>
        <v>22.886473429951693</v>
      </c>
      <c r="M28" s="162">
        <f>IF(F28=0,#N/A,F28/Population!E27*10000)</f>
        <v>29.281437125748504</v>
      </c>
      <c r="N28" s="162">
        <f>IF(G28=0,#N/A,G28/Population!F27*10000)</f>
        <v>29.739336492890995</v>
      </c>
      <c r="O28" s="163">
        <f>IF(H28=0,#N/A,H28/Population!G27*10000)</f>
        <v>24.471830985915492</v>
      </c>
      <c r="P28" s="487">
        <f t="shared" si="0"/>
        <v>3</v>
      </c>
      <c r="Q28" s="115"/>
      <c r="R28" s="477">
        <f>IDACI!C27</f>
        <v>12.9</v>
      </c>
      <c r="S28" s="478">
        <f t="shared" si="3"/>
        <v>38.166020000000003</v>
      </c>
      <c r="T28" s="479">
        <f t="shared" si="4"/>
        <v>-13.694189014084511</v>
      </c>
      <c r="U28" s="183"/>
      <c r="V28" s="199"/>
      <c r="W28" s="216"/>
      <c r="X28" s="221" t="str">
        <f t="shared" si="1"/>
        <v>West Sussex</v>
      </c>
      <c r="Y28" s="222">
        <v>20</v>
      </c>
      <c r="Z28" s="223">
        <f>IF(D28&gt;0,Population!C27,"")</f>
        <v>164400</v>
      </c>
      <c r="AA28" s="223">
        <f>IF(E28&gt;0,Population!D27,"")</f>
        <v>165600</v>
      </c>
      <c r="AB28" s="223">
        <f>IF(F28&gt;0,Population!E27,"")</f>
        <v>167000</v>
      </c>
      <c r="AC28" s="223">
        <f>IF(G28&gt;0,Population!F27,"")</f>
        <v>168800</v>
      </c>
      <c r="AD28" s="223">
        <f>IF(H28&gt;0,Population!G27,"")</f>
        <v>170400</v>
      </c>
      <c r="AE28" s="247"/>
      <c r="AF28" s="247"/>
      <c r="AG28" s="247"/>
      <c r="AH28" s="110"/>
      <c r="AI28" s="247"/>
      <c r="AJ28" s="248"/>
    </row>
    <row r="29" spans="1:36" s="147" customFormat="1" ht="13.5" customHeight="1" x14ac:dyDescent="0.2">
      <c r="A29" s="182"/>
      <c r="B29" s="158" t="s">
        <v>46</v>
      </c>
      <c r="C29" s="142"/>
      <c r="D29" s="164">
        <v>101</v>
      </c>
      <c r="E29" s="159">
        <v>68</v>
      </c>
      <c r="F29" s="159">
        <v>89</v>
      </c>
      <c r="G29" s="159">
        <v>64</v>
      </c>
      <c r="H29" s="160">
        <v>145</v>
      </c>
      <c r="I29" s="482">
        <f t="shared" si="2"/>
        <v>1.1323529411764706</v>
      </c>
      <c r="J29" s="161"/>
      <c r="K29" s="162">
        <f>IF(D29=0,#N/A,D29/Population!C28*10000)</f>
        <v>30.981595092024541</v>
      </c>
      <c r="L29" s="162">
        <f>IF(E29=0,#N/A,E29/Population!D28*10000)</f>
        <v>20.543806646525681</v>
      </c>
      <c r="M29" s="162">
        <f>IF(F29=0,#N/A,F29/Population!E28*10000)</f>
        <v>26.726726726726728</v>
      </c>
      <c r="N29" s="162">
        <f>IF(G29=0,#N/A,G29/Population!F28*10000)</f>
        <v>19.161676646706585</v>
      </c>
      <c r="O29" s="163">
        <f>IF(H29=0,#N/A,H29/Population!G28*10000)</f>
        <v>43.026706231454007</v>
      </c>
      <c r="P29" s="487">
        <f t="shared" si="0"/>
        <v>10</v>
      </c>
      <c r="Q29" s="115"/>
      <c r="R29" s="477">
        <f>IDACI!C28</f>
        <v>8.4</v>
      </c>
      <c r="S29" s="478">
        <f t="shared" si="3"/>
        <v>33.423920000000003</v>
      </c>
      <c r="T29" s="479">
        <f t="shared" si="4"/>
        <v>9.6027862314540045</v>
      </c>
      <c r="U29" s="183"/>
      <c r="V29" s="199"/>
      <c r="W29" s="216"/>
      <c r="X29" s="221" t="str">
        <f t="shared" si="1"/>
        <v>Windsor &amp; Maidenhead</v>
      </c>
      <c r="Y29" s="222">
        <v>21</v>
      </c>
      <c r="Z29" s="223">
        <f>IF(D29&gt;0,Population!C28,"")</f>
        <v>32600</v>
      </c>
      <c r="AA29" s="223">
        <f>IF(E29&gt;0,Population!D28,"")</f>
        <v>33100</v>
      </c>
      <c r="AB29" s="223">
        <f>IF(F29&gt;0,Population!E28,"")</f>
        <v>33300</v>
      </c>
      <c r="AC29" s="223">
        <f>IF(G29&gt;0,Population!F28,"")</f>
        <v>33400</v>
      </c>
      <c r="AD29" s="223">
        <f>IF(H29&gt;0,Population!G28,"")</f>
        <v>33700</v>
      </c>
      <c r="AE29" s="247"/>
      <c r="AF29" s="247"/>
      <c r="AG29" s="247"/>
      <c r="AH29" s="110"/>
      <c r="AI29" s="247"/>
      <c r="AJ29" s="248"/>
    </row>
    <row r="30" spans="1:36" s="147" customFormat="1" ht="13.5" customHeight="1" x14ac:dyDescent="0.2">
      <c r="A30" s="182"/>
      <c r="B30" s="158" t="s">
        <v>19</v>
      </c>
      <c r="C30" s="142"/>
      <c r="D30" s="164">
        <v>66</v>
      </c>
      <c r="E30" s="159">
        <v>65</v>
      </c>
      <c r="F30" s="159">
        <v>95</v>
      </c>
      <c r="G30" s="159">
        <v>48</v>
      </c>
      <c r="H30" s="160">
        <v>65</v>
      </c>
      <c r="I30" s="482">
        <f t="shared" si="2"/>
        <v>0</v>
      </c>
      <c r="J30" s="161"/>
      <c r="K30" s="162">
        <f>IF(D30=0,#N/A,D30/Population!C29*10000)</f>
        <v>18.539325842696631</v>
      </c>
      <c r="L30" s="162">
        <f>IF(E30=0,#N/A,E30/Population!D29*10000)</f>
        <v>18.156424581005588</v>
      </c>
      <c r="M30" s="162">
        <f>IF(F30=0,#N/A,F30/Population!E29*10000)</f>
        <v>26.243093922651934</v>
      </c>
      <c r="N30" s="162">
        <f>IF(G30=0,#N/A,G30/Population!F29*10000)</f>
        <v>13.008130081300813</v>
      </c>
      <c r="O30" s="163">
        <f>IF(H30=0,#N/A,H30/Population!G29*10000)</f>
        <v>17.426273458445039</v>
      </c>
      <c r="P30" s="487">
        <f t="shared" si="0"/>
        <v>2</v>
      </c>
      <c r="Q30" s="115"/>
      <c r="R30" s="477">
        <f>IDACI!C29</f>
        <v>6.8000000000000007</v>
      </c>
      <c r="S30" s="478">
        <f t="shared" si="3"/>
        <v>31.737839999999998</v>
      </c>
      <c r="T30" s="479">
        <f t="shared" si="4"/>
        <v>-14.31156654155496</v>
      </c>
      <c r="U30" s="183"/>
      <c r="V30" s="199"/>
      <c r="W30" s="216"/>
      <c r="X30" s="221" t="str">
        <f t="shared" si="1"/>
        <v>Wokingham</v>
      </c>
      <c r="Y30" s="222">
        <v>22</v>
      </c>
      <c r="Z30" s="223">
        <f>IF(D30&gt;0,Population!C29,"")</f>
        <v>35600</v>
      </c>
      <c r="AA30" s="223">
        <f>IF(E30&gt;0,Population!D29,"")</f>
        <v>35800</v>
      </c>
      <c r="AB30" s="223">
        <f>IF(F30&gt;0,Population!E29,"")</f>
        <v>36200</v>
      </c>
      <c r="AC30" s="223">
        <f>IF(G30&gt;0,Population!F29,"")</f>
        <v>36900</v>
      </c>
      <c r="AD30" s="223">
        <f>IF(H30&gt;0,Population!G29,"")</f>
        <v>37300</v>
      </c>
      <c r="AE30" s="247"/>
      <c r="AF30" s="247"/>
      <c r="AG30" s="247"/>
      <c r="AH30" s="110"/>
      <c r="AI30" s="247"/>
      <c r="AJ30" s="248"/>
    </row>
    <row r="31" spans="1:36" s="147" customFormat="1" ht="13.5" customHeight="1" x14ac:dyDescent="0.2">
      <c r="A31" s="182"/>
      <c r="B31" s="190" t="s">
        <v>69</v>
      </c>
      <c r="C31" s="142"/>
      <c r="D31" s="191">
        <f>IF(SUM(D9:D21,D23:D24,D27:D30)&gt;0,SUM(D9:D21,D23:D24,D27:D30),"")</f>
        <v>6279</v>
      </c>
      <c r="E31" s="191">
        <f>IF(SUM(E9:E21,E23:E24,E27:E30)&gt;0,SUM(E9:E21,E23:E24,E27:E30),"")</f>
        <v>6009</v>
      </c>
      <c r="F31" s="191">
        <f t="shared" ref="F31" si="6">IF(SUM(F9:F21,F23:F24,F27:F30)&gt;0,SUM(F9:F21,F23:F24,F27:F30),"")</f>
        <v>7196</v>
      </c>
      <c r="G31" s="191">
        <f>IF(SUM(G9:G21,G23:G24,G27:G30)&gt;0,SUM(G9:G21,G23:G24,G27:G30),"")</f>
        <v>7790</v>
      </c>
      <c r="H31" s="192">
        <f>IF(SUM(H9:H21,H23:H24,H27:H30)&gt;0,SUM(H9:H21,H23:H24,H27:H30),"")</f>
        <v>8066</v>
      </c>
      <c r="I31" s="497">
        <f>IF(H31=0,"",(H31-E31)/E31)</f>
        <v>0.34231985355300382</v>
      </c>
      <c r="J31" s="161"/>
      <c r="K31" s="193">
        <f>IF(D31=0,#N/A,D31/Population!C30*10000)</f>
        <v>33.743551160791057</v>
      </c>
      <c r="L31" s="193">
        <f>IF(E31=0,#N/A,E31/Population!D30*10000)</f>
        <v>32.092501602221745</v>
      </c>
      <c r="M31" s="193">
        <f>IF(F31=0,#N/A,F31/Population!E30*10000)</f>
        <v>38.138647445410221</v>
      </c>
      <c r="N31" s="193">
        <f>IF(G31=0,#N/A,G31/Population!F30*10000)</f>
        <v>40.909568322655183</v>
      </c>
      <c r="O31" s="194">
        <f>IF(H31=0,#N/A,H31/Population!G30*10000)</f>
        <v>42.052030655336011</v>
      </c>
      <c r="P31" s="473" t="s">
        <v>91</v>
      </c>
      <c r="Q31" s="115"/>
      <c r="R31" s="475">
        <f>IDACI!C30</f>
        <v>14.45223640702325</v>
      </c>
      <c r="S31" s="193">
        <f t="shared" si="3"/>
        <v>39.801766725721102</v>
      </c>
      <c r="T31" s="480">
        <f t="shared" si="4"/>
        <v>2.2502639296149098</v>
      </c>
      <c r="U31" s="183"/>
      <c r="V31" s="199"/>
      <c r="W31" s="216"/>
      <c r="X31" s="221" t="str">
        <f t="shared" si="1"/>
        <v>South East</v>
      </c>
      <c r="Y31" s="222">
        <v>23</v>
      </c>
      <c r="Z31" s="223">
        <f>IF(D31&gt;0,Population!C30,"")</f>
        <v>1860800</v>
      </c>
      <c r="AA31" s="223">
        <f>IF(E31&gt;0,Population!D30,"")</f>
        <v>1872400</v>
      </c>
      <c r="AB31" s="223">
        <f>IF(F31&gt;0,Population!E30,"")</f>
        <v>1886800</v>
      </c>
      <c r="AC31" s="223">
        <f>IF(G31&gt;0,Population!F30,"")</f>
        <v>1904200</v>
      </c>
      <c r="AD31" s="223">
        <f>IF(H31&gt;0,Population!G30,"")</f>
        <v>1918100</v>
      </c>
      <c r="AE31" s="247"/>
      <c r="AF31" s="247"/>
      <c r="AG31" s="247"/>
      <c r="AH31" s="110"/>
      <c r="AI31" s="247"/>
      <c r="AJ31" s="248"/>
    </row>
    <row r="32" spans="1:36" s="147" customFormat="1" ht="13.5" customHeight="1" x14ac:dyDescent="0.2">
      <c r="A32" s="397"/>
      <c r="B32" s="458" t="s">
        <v>142</v>
      </c>
      <c r="C32" s="142"/>
      <c r="D32" s="459">
        <v>42900</v>
      </c>
      <c r="E32" s="459">
        <v>43100</v>
      </c>
      <c r="F32" s="459">
        <v>48300</v>
      </c>
      <c r="G32" s="459">
        <v>49700</v>
      </c>
      <c r="H32" s="460">
        <v>50310</v>
      </c>
      <c r="I32" s="498">
        <f>IF(H32=0,"",(H32-E32)/E32)</f>
        <v>0.16728538283062644</v>
      </c>
      <c r="J32" s="161"/>
      <c r="K32" s="461">
        <f>IF(D32=0,#N/A,D32/Population!C31*10000)</f>
        <v>37.828019187358919</v>
      </c>
      <c r="L32" s="461">
        <f>IF(E32=0,#N/A,E32/Population!D31*10000)</f>
        <v>37.815310375082255</v>
      </c>
      <c r="M32" s="461">
        <f>IF(F32=0,#N/A,F32/Population!E31*10000)</f>
        <v>42.077202519405169</v>
      </c>
      <c r="N32" s="461">
        <f>IF(G32=0,#N/A,G32/Population!F31*10000)</f>
        <v>42.875505749803743</v>
      </c>
      <c r="O32" s="462">
        <f>IF(H32=0,#N/A,H32/Population!G31*10000)</f>
        <v>43.081375932316604</v>
      </c>
      <c r="P32" s="474" t="s">
        <v>91</v>
      </c>
      <c r="Q32" s="115"/>
      <c r="R32" s="476">
        <f>IDACI!C31</f>
        <v>19.902611588091716</v>
      </c>
      <c r="S32" s="461">
        <f t="shared" si="3"/>
        <v>45.54537209153105</v>
      </c>
      <c r="T32" s="481">
        <f t="shared" si="4"/>
        <v>-2.4639961592144459</v>
      </c>
      <c r="U32" s="183"/>
      <c r="V32" s="199"/>
      <c r="W32" s="216"/>
      <c r="X32" s="221" t="str">
        <f t="shared" si="1"/>
        <v>England</v>
      </c>
      <c r="Y32" s="222">
        <v>24</v>
      </c>
      <c r="Z32" s="223">
        <f>IF(D32&gt;0,Population!C31,"")</f>
        <v>11340800</v>
      </c>
      <c r="AA32" s="223">
        <f>IF(E32&gt;0,Population!D31,"")</f>
        <v>11397500</v>
      </c>
      <c r="AB32" s="223">
        <f>IF(F32&gt;0,Population!E31,"")</f>
        <v>11478900</v>
      </c>
      <c r="AC32" s="223">
        <f>IF(G32&gt;0,Population!F31,"")</f>
        <v>11591700</v>
      </c>
      <c r="AD32" s="223">
        <f>IF(H32&gt;0,Population!G31,"")</f>
        <v>11677900</v>
      </c>
      <c r="AE32" s="247"/>
      <c r="AF32" s="247"/>
      <c r="AG32" s="247"/>
      <c r="AH32" s="110"/>
      <c r="AI32" s="247"/>
      <c r="AJ32" s="248"/>
    </row>
    <row r="33" spans="1:58" s="133" customFormat="1" ht="13.5" customHeight="1" x14ac:dyDescent="0.2">
      <c r="A33" s="179"/>
      <c r="B33" s="184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95" t="s">
        <v>115</v>
      </c>
      <c r="R33" s="107"/>
      <c r="S33" s="107"/>
      <c r="T33" s="107"/>
      <c r="U33" s="178"/>
      <c r="V33" s="197"/>
      <c r="W33" s="213"/>
      <c r="X33" s="108"/>
      <c r="Y33" s="90"/>
      <c r="Z33" s="90"/>
      <c r="AA33" s="90"/>
      <c r="AB33" s="90"/>
      <c r="AC33" s="90"/>
      <c r="AD33" s="90"/>
      <c r="AE33" s="90"/>
      <c r="AF33" s="90"/>
      <c r="AG33" s="90"/>
      <c r="AH33" s="109"/>
      <c r="AI33" s="90"/>
      <c r="AJ33" s="249"/>
    </row>
    <row r="34" spans="1:58" s="133" customFormat="1" ht="17.25" customHeight="1" x14ac:dyDescent="0.2">
      <c r="A34" s="179"/>
      <c r="B34" s="751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3"/>
      <c r="U34" s="178"/>
      <c r="V34" s="197"/>
      <c r="W34" s="213"/>
      <c r="X34" s="108"/>
      <c r="Y34" s="90"/>
      <c r="Z34" s="90"/>
      <c r="AA34" s="90"/>
      <c r="AB34" s="90"/>
      <c r="AC34" s="90"/>
      <c r="AD34" s="90"/>
      <c r="AE34" s="90"/>
      <c r="AF34" s="90"/>
      <c r="AG34" s="90"/>
      <c r="AH34" s="109"/>
      <c r="AI34" s="90"/>
      <c r="AJ34" s="245"/>
      <c r="AK34" s="125"/>
      <c r="AL34" s="125"/>
      <c r="AM34" s="125"/>
      <c r="AN34" s="125"/>
      <c r="AO34" s="125"/>
      <c r="AP34" s="125"/>
      <c r="AQ34" s="125"/>
    </row>
    <row r="35" spans="1:58" s="133" customFormat="1" ht="7.5" customHeight="1" x14ac:dyDescent="0.2">
      <c r="A35" s="179"/>
      <c r="B35" s="46"/>
      <c r="C35" s="46"/>
      <c r="D35" s="45"/>
      <c r="E35" s="45"/>
      <c r="F35" s="45"/>
      <c r="G35" s="45"/>
      <c r="H35" s="45"/>
      <c r="I35" s="45"/>
      <c r="J35" s="40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78"/>
      <c r="V35" s="197"/>
      <c r="W35" s="213"/>
      <c r="X35" s="109"/>
      <c r="Y35" s="110"/>
      <c r="Z35" s="109"/>
      <c r="AA35" s="109"/>
      <c r="AB35" s="109"/>
      <c r="AC35" s="109"/>
      <c r="AD35" s="109"/>
      <c r="AE35" s="109"/>
      <c r="AF35" s="109"/>
      <c r="AG35" s="109"/>
      <c r="AH35" s="109"/>
      <c r="AI35" s="90"/>
      <c r="AJ35" s="245"/>
      <c r="AK35" s="125"/>
      <c r="AL35" s="125"/>
      <c r="AM35" s="125"/>
      <c r="AN35" s="125"/>
      <c r="AO35" s="125"/>
      <c r="AP35" s="125"/>
      <c r="AQ35" s="125"/>
    </row>
    <row r="36" spans="1:58" s="133" customFormat="1" ht="15" customHeight="1" x14ac:dyDescent="0.2">
      <c r="A36" s="720"/>
      <c r="B36" s="754"/>
      <c r="C36" s="754"/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4"/>
      <c r="O36" s="754"/>
      <c r="P36" s="754"/>
      <c r="Q36" s="754"/>
      <c r="R36" s="754"/>
      <c r="S36" s="754"/>
      <c r="T36" s="754"/>
      <c r="U36" s="755"/>
      <c r="V36" s="197"/>
      <c r="W36" s="213"/>
      <c r="X36" s="109"/>
      <c r="Y36" s="110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249"/>
      <c r="AL36" s="133">
        <v>10</v>
      </c>
      <c r="AM36" s="133">
        <v>11</v>
      </c>
      <c r="AN36" s="133">
        <v>12</v>
      </c>
      <c r="AO36" s="133">
        <v>13</v>
      </c>
      <c r="AP36" s="133">
        <v>14</v>
      </c>
      <c r="AR36" s="133">
        <v>3</v>
      </c>
      <c r="AS36" s="54">
        <v>4</v>
      </c>
      <c r="AT36" s="54">
        <v>5</v>
      </c>
      <c r="AU36" s="54">
        <v>6</v>
      </c>
      <c r="AV36" s="53">
        <v>7</v>
      </c>
      <c r="AW36" s="133">
        <v>3</v>
      </c>
      <c r="AX36" s="54">
        <v>4</v>
      </c>
      <c r="AY36" s="54">
        <v>5</v>
      </c>
      <c r="AZ36" s="54">
        <v>6</v>
      </c>
      <c r="BA36" s="53">
        <v>7</v>
      </c>
      <c r="BB36" s="133">
        <v>3</v>
      </c>
      <c r="BC36" s="54">
        <v>4</v>
      </c>
      <c r="BD36" s="54">
        <v>5</v>
      </c>
      <c r="BE36" s="54">
        <v>6</v>
      </c>
      <c r="BF36" s="53">
        <v>7</v>
      </c>
    </row>
    <row r="37" spans="1:58" s="133" customFormat="1" ht="11.25" customHeight="1" x14ac:dyDescent="0.2">
      <c r="A37" s="756"/>
      <c r="B37" s="757"/>
      <c r="C37" s="757"/>
      <c r="D37" s="757"/>
      <c r="E37" s="757"/>
      <c r="F37" s="757"/>
      <c r="G37" s="757"/>
      <c r="H37" s="757"/>
      <c r="I37" s="758"/>
      <c r="J37" s="757"/>
      <c r="K37" s="757"/>
      <c r="L37" s="757"/>
      <c r="M37" s="757"/>
      <c r="N37" s="757"/>
      <c r="O37" s="757"/>
      <c r="P37" s="757"/>
      <c r="Q37" s="757"/>
      <c r="R37" s="757"/>
      <c r="S37" s="758"/>
      <c r="T37" s="757"/>
      <c r="U37" s="759"/>
      <c r="V37" s="197"/>
      <c r="W37" s="213"/>
      <c r="X37" s="109"/>
      <c r="Y37" s="110"/>
      <c r="Z37" s="109"/>
      <c r="AA37" s="109"/>
      <c r="AB37" s="109"/>
      <c r="AC37" s="109"/>
      <c r="AD37" s="109"/>
      <c r="AE37" s="109"/>
      <c r="AF37" s="109"/>
      <c r="AG37" s="109"/>
      <c r="AH37" s="109"/>
      <c r="AI37" s="90"/>
      <c r="AJ37" s="248"/>
      <c r="AK37" s="147"/>
      <c r="AL37" s="508" t="s">
        <v>89</v>
      </c>
      <c r="AM37" s="509"/>
      <c r="AN37" s="509"/>
      <c r="AO37" s="509"/>
      <c r="AP37" s="509"/>
      <c r="AQ37" s="508" t="s">
        <v>98</v>
      </c>
      <c r="AR37" s="84" t="s">
        <v>172</v>
      </c>
      <c r="AS37" s="54"/>
      <c r="AT37" s="54"/>
      <c r="AU37" s="54"/>
      <c r="AV37" s="53"/>
      <c r="AW37" s="84" t="s">
        <v>173</v>
      </c>
      <c r="AX37" s="54"/>
      <c r="AY37" s="54"/>
      <c r="AZ37" s="54"/>
      <c r="BA37" s="53"/>
      <c r="BB37" s="84" t="s">
        <v>174</v>
      </c>
      <c r="BC37" s="54"/>
      <c r="BD37" s="54"/>
      <c r="BE37" s="54"/>
      <c r="BF37" s="53"/>
    </row>
    <row r="38" spans="1:58" s="133" customFormat="1" ht="11.25" customHeight="1" x14ac:dyDescent="0.2">
      <c r="A38" s="173"/>
      <c r="B38" s="174"/>
      <c r="C38" s="174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6"/>
      <c r="V38" s="197"/>
      <c r="W38" s="212" t="s">
        <v>107</v>
      </c>
      <c r="X38" s="225"/>
      <c r="Y38" s="225"/>
      <c r="Z38" s="225"/>
      <c r="AA38" s="225"/>
      <c r="AB38" s="225"/>
      <c r="AC38" s="109"/>
      <c r="AD38" s="109"/>
      <c r="AE38" s="109"/>
      <c r="AF38" s="109"/>
      <c r="AG38" s="109"/>
      <c r="AH38" s="109"/>
      <c r="AI38" s="90"/>
      <c r="AJ38" s="248"/>
      <c r="AK38" s="147"/>
      <c r="AL38" s="508"/>
      <c r="AM38" s="508"/>
      <c r="AN38" s="508"/>
      <c r="AO38" s="508"/>
      <c r="AP38" s="508"/>
      <c r="AQ38" s="509"/>
      <c r="AR38" s="508"/>
      <c r="AS38" s="508"/>
      <c r="AT38" s="508"/>
      <c r="AU38" s="508"/>
      <c r="AV38" s="508"/>
      <c r="AW38" s="508"/>
      <c r="AX38" s="508"/>
      <c r="AY38" s="508"/>
      <c r="AZ38" s="508"/>
      <c r="BA38" s="508"/>
      <c r="BB38" s="508"/>
      <c r="BC38" s="508"/>
      <c r="BD38" s="508"/>
      <c r="BE38" s="508"/>
      <c r="BF38" s="508"/>
    </row>
    <row r="39" spans="1:58" s="133" customFormat="1" ht="7.5" customHeight="1" x14ac:dyDescent="0.25">
      <c r="A39" s="177"/>
      <c r="B39" s="35"/>
      <c r="C39" s="35"/>
      <c r="D39" s="35"/>
      <c r="E39" s="35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78"/>
      <c r="V39" s="197"/>
      <c r="W39" s="405"/>
      <c r="X39" s="422" t="s">
        <v>45</v>
      </c>
      <c r="Y39" s="226" t="s">
        <v>10</v>
      </c>
      <c r="Z39" s="226" t="s">
        <v>108</v>
      </c>
      <c r="AA39" s="742" t="s">
        <v>71</v>
      </c>
      <c r="AB39" s="742" t="s">
        <v>72</v>
      </c>
      <c r="AC39" s="109"/>
      <c r="AD39" s="109"/>
      <c r="AE39" s="109"/>
      <c r="AF39" s="109"/>
      <c r="AG39" s="109"/>
      <c r="AH39" s="109"/>
      <c r="AI39" s="109"/>
      <c r="AJ39" s="248"/>
      <c r="AK39" s="147"/>
      <c r="AL39" s="508">
        <f>D8</f>
        <v>2012</v>
      </c>
      <c r="AM39" s="508">
        <f>E8</f>
        <v>2013</v>
      </c>
      <c r="AN39" s="508">
        <f>F8</f>
        <v>2014</v>
      </c>
      <c r="AO39" s="508">
        <f>G8</f>
        <v>2015</v>
      </c>
      <c r="AP39" s="508">
        <f>H8</f>
        <v>2016</v>
      </c>
      <c r="AQ39" s="509"/>
      <c r="AR39" s="508">
        <f>K8</f>
        <v>2012</v>
      </c>
      <c r="AS39" s="508">
        <f>L8</f>
        <v>2013</v>
      </c>
      <c r="AT39" s="508">
        <f>M8</f>
        <v>2014</v>
      </c>
      <c r="AU39" s="508">
        <f>N8</f>
        <v>2015</v>
      </c>
      <c r="AV39" s="508">
        <f>O8</f>
        <v>2016</v>
      </c>
      <c r="AW39" s="508">
        <f>AR39</f>
        <v>2012</v>
      </c>
      <c r="AX39" s="508">
        <f t="shared" ref="AX39:BA39" si="7">AS39</f>
        <v>2013</v>
      </c>
      <c r="AY39" s="508">
        <f t="shared" si="7"/>
        <v>2014</v>
      </c>
      <c r="AZ39" s="508">
        <f t="shared" si="7"/>
        <v>2015</v>
      </c>
      <c r="BA39" s="508">
        <f t="shared" si="7"/>
        <v>2016</v>
      </c>
      <c r="BB39" s="508">
        <f>AW39</f>
        <v>2012</v>
      </c>
      <c r="BC39" s="508">
        <f t="shared" ref="BC39" si="8">AX39</f>
        <v>2013</v>
      </c>
      <c r="BD39" s="508">
        <f t="shared" ref="BD39" si="9">AY39</f>
        <v>2014</v>
      </c>
      <c r="BE39" s="508">
        <f t="shared" ref="BE39" si="10">AZ39</f>
        <v>2015</v>
      </c>
      <c r="BF39" s="508">
        <f t="shared" ref="BF39" si="11">BA39</f>
        <v>2016</v>
      </c>
    </row>
    <row r="40" spans="1:58" s="133" customFormat="1" ht="14.25" customHeight="1" x14ac:dyDescent="0.2">
      <c r="A40" s="179"/>
      <c r="B40" s="35"/>
      <c r="C40" s="35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78"/>
      <c r="V40" s="197"/>
      <c r="W40" s="405"/>
      <c r="X40" s="423" t="e">
        <f ca="1">OFFSET(B8,$X$4,0)</f>
        <v>#N/A</v>
      </c>
      <c r="Y40" s="227" t="e">
        <f ca="1">OFFSET(R7,(VLOOKUP(X40,$Y$41:$Z$62,2,FALSE)),0)</f>
        <v>#N/A</v>
      </c>
      <c r="Z40" s="227" t="e">
        <f ca="1">(OFFSET(O7,(VLOOKUP(X40,$Y$41:$Z$62,2,FALSE)),0))</f>
        <v>#N/A</v>
      </c>
      <c r="AA40" s="743"/>
      <c r="AB40" s="743"/>
      <c r="AC40" s="109"/>
      <c r="AD40" s="109"/>
      <c r="AE40" s="109"/>
      <c r="AF40" s="109"/>
      <c r="AG40" s="109"/>
      <c r="AH40" s="109"/>
      <c r="AI40" s="375" t="b">
        <v>1</v>
      </c>
      <c r="AJ40" s="248" t="s">
        <v>1</v>
      </c>
      <c r="AK40" s="147" t="str">
        <f t="shared" ref="AK40:AK63" si="12">IF(AI40=TRUE,B9,"")</f>
        <v>Bracknell Forest</v>
      </c>
      <c r="AL40" s="209">
        <f t="shared" ref="AL40:AP62" si="13">VLOOKUP($AK40,$B$9:$O$32,AL$36,FALSE)</f>
        <v>30.827067669172934</v>
      </c>
      <c r="AM40" s="209">
        <f t="shared" si="13"/>
        <v>42.105263157894733</v>
      </c>
      <c r="AN40" s="209">
        <f t="shared" si="13"/>
        <v>39.852398523985237</v>
      </c>
      <c r="AO40" s="209">
        <f t="shared" si="13"/>
        <v>43.884892086330929</v>
      </c>
      <c r="AP40" s="209">
        <f t="shared" si="13"/>
        <v>40.780141843971627</v>
      </c>
      <c r="AQ40" s="210">
        <f>VLOOKUP(AK40,$B$9:$T$32,17,FALSE)</f>
        <v>11</v>
      </c>
      <c r="AR40" s="488" t="e">
        <f>VLOOKUP($AK40,$B$110:$H$133,AR$36,FALSE)</f>
        <v>#N/A</v>
      </c>
      <c r="AS40" s="488" t="e">
        <f t="shared" ref="AS40:AV55" si="14">VLOOKUP($AK40,$B$110:$H$133,AS$36,FALSE)</f>
        <v>#N/A</v>
      </c>
      <c r="AT40" s="488">
        <f t="shared" si="14"/>
        <v>8.5271317829457363E-2</v>
      </c>
      <c r="AU40" s="488">
        <f t="shared" si="14"/>
        <v>5.3846153846153849E-2</v>
      </c>
      <c r="AV40" s="488">
        <f t="shared" si="14"/>
        <v>0.12162162162162163</v>
      </c>
      <c r="AW40" s="488">
        <f>VLOOKUP($AK40,$B$145:$H$168,AW$36,FALSE)</f>
        <v>0.12631578947368421</v>
      </c>
      <c r="AX40" s="488">
        <f t="shared" ref="AX40:BA40" si="15">VLOOKUP($AK40,$B$145:$H$168,AX$36,FALSE)</f>
        <v>0.17307692307692307</v>
      </c>
      <c r="AY40" s="488">
        <f t="shared" si="15"/>
        <v>0.128</v>
      </c>
      <c r="AZ40" s="488">
        <f t="shared" si="15"/>
        <v>0.1388888888888889</v>
      </c>
      <c r="BA40" s="488">
        <f t="shared" si="15"/>
        <v>0.24822695035460993</v>
      </c>
      <c r="BB40" s="488" t="e">
        <f>VLOOKUP($AK40,$B$180:$H$203,BB$36,FALSE)</f>
        <v>#N/A</v>
      </c>
      <c r="BC40" s="488">
        <f t="shared" ref="BC40:BF55" si="16">VLOOKUP($AK40,$B$180:$H$203,BC$36,FALSE)</f>
        <v>0.95</v>
      </c>
      <c r="BD40" s="488">
        <f t="shared" si="16"/>
        <v>1</v>
      </c>
      <c r="BE40" s="488">
        <f t="shared" si="16"/>
        <v>1</v>
      </c>
      <c r="BF40" s="488">
        <f t="shared" si="16"/>
        <v>0.98484848484848486</v>
      </c>
    </row>
    <row r="41" spans="1:58" s="133" customFormat="1" ht="14.25" customHeight="1" x14ac:dyDescent="0.2">
      <c r="A41" s="179"/>
      <c r="B41" s="35"/>
      <c r="C41" s="35"/>
      <c r="D41" s="35"/>
      <c r="E41" s="35"/>
      <c r="F41" s="3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78"/>
      <c r="V41" s="197"/>
      <c r="W41" s="405"/>
      <c r="X41" s="423">
        <v>1</v>
      </c>
      <c r="Y41" s="228" t="str">
        <f t="shared" ref="Y41:Y64" si="17">B9</f>
        <v>Bracknell Forest</v>
      </c>
      <c r="Z41" s="85">
        <v>2</v>
      </c>
      <c r="AA41" s="229">
        <f>IF(H9&gt;0,IDACI!D8,0)</f>
        <v>23799</v>
      </c>
      <c r="AB41" s="229">
        <f>IF(H9&gt;0,IDACI!E8,0)</f>
        <v>2617.89</v>
      </c>
      <c r="AC41" s="109"/>
      <c r="AD41" s="109"/>
      <c r="AE41" s="109"/>
      <c r="AF41" s="109"/>
      <c r="AG41" s="109"/>
      <c r="AH41" s="109"/>
      <c r="AI41" s="375" t="b">
        <v>1</v>
      </c>
      <c r="AJ41" s="248" t="s">
        <v>47</v>
      </c>
      <c r="AK41" s="147" t="str">
        <f t="shared" si="12"/>
        <v>Brighton &amp; Hove</v>
      </c>
      <c r="AL41" s="209">
        <f t="shared" si="13"/>
        <v>61.723446893787575</v>
      </c>
      <c r="AM41" s="209">
        <f t="shared" si="13"/>
        <v>55.577689243027891</v>
      </c>
      <c r="AN41" s="209">
        <f t="shared" si="13"/>
        <v>57.029702970297031</v>
      </c>
      <c r="AO41" s="209">
        <f t="shared" si="13"/>
        <v>60.588235294117652</v>
      </c>
      <c r="AP41" s="209">
        <f t="shared" si="13"/>
        <v>76.5625</v>
      </c>
      <c r="AQ41" s="210">
        <f t="shared" ref="AQ41:AQ63" si="18">VLOOKUP(AK41,$B$9:$T$31,17,FALSE)</f>
        <v>18.3</v>
      </c>
      <c r="AR41" s="488">
        <f t="shared" ref="AR41:AV63" si="19">VLOOKUP($AK41,$B$110:$H$133,AR$36,FALSE)</f>
        <v>5.2734375E-2</v>
      </c>
      <c r="AS41" s="488">
        <f t="shared" si="14"/>
        <v>4.7353760445682451E-2</v>
      </c>
      <c r="AT41" s="488">
        <f t="shared" si="14"/>
        <v>5.232558139534884E-2</v>
      </c>
      <c r="AU41" s="488">
        <f t="shared" si="14"/>
        <v>2.865329512893983E-2</v>
      </c>
      <c r="AV41" s="488">
        <f t="shared" si="14"/>
        <v>7.6704545454545456E-2</v>
      </c>
      <c r="AW41" s="488">
        <f t="shared" ref="AW41:BA63" si="20">VLOOKUP($AK41,$B$145:$H$168,AW$36,FALSE)</f>
        <v>0.22015915119363394</v>
      </c>
      <c r="AX41" s="488">
        <f t="shared" si="20"/>
        <v>0.14501510574018128</v>
      </c>
      <c r="AY41" s="488">
        <f t="shared" si="20"/>
        <v>0.27478753541076489</v>
      </c>
      <c r="AZ41" s="488">
        <f t="shared" si="20"/>
        <v>0.21832884097035041</v>
      </c>
      <c r="BA41" s="488">
        <f t="shared" si="20"/>
        <v>0.25517241379310346</v>
      </c>
      <c r="BB41" s="488">
        <f t="shared" ref="BB41:BF63" si="21">VLOOKUP($AK41,$B$180:$H$203,BB$36,FALSE)</f>
        <v>1</v>
      </c>
      <c r="BC41" s="488">
        <f t="shared" si="16"/>
        <v>0.99435028248587576</v>
      </c>
      <c r="BD41" s="488">
        <f t="shared" si="16"/>
        <v>0.99543378995433784</v>
      </c>
      <c r="BE41" s="488">
        <f t="shared" si="16"/>
        <v>1</v>
      </c>
      <c r="BF41" s="488">
        <f t="shared" si="16"/>
        <v>0.98006644518272423</v>
      </c>
    </row>
    <row r="42" spans="1:58" ht="14.25" customHeight="1" x14ac:dyDescent="0.2">
      <c r="A42" s="179"/>
      <c r="B42" s="35"/>
      <c r="C42" s="35"/>
      <c r="D42" s="35"/>
      <c r="E42" s="35"/>
      <c r="F42" s="3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78"/>
      <c r="V42" s="197"/>
      <c r="W42" s="405"/>
      <c r="X42" s="423">
        <v>2</v>
      </c>
      <c r="Y42" s="228" t="str">
        <f t="shared" si="17"/>
        <v>Brighton &amp; Hove</v>
      </c>
      <c r="Z42" s="85">
        <v>3</v>
      </c>
      <c r="AA42" s="229">
        <f>IF(H10&gt;0,IDACI!D9,0)</f>
        <v>44814</v>
      </c>
      <c r="AB42" s="229">
        <f>IF(H10&gt;0,IDACI!E9,0)</f>
        <v>8200.9619999999995</v>
      </c>
      <c r="AC42" s="109"/>
      <c r="AD42" s="109"/>
      <c r="AE42" s="109"/>
      <c r="AF42" s="109"/>
      <c r="AG42" s="109"/>
      <c r="AH42" s="109"/>
      <c r="AI42" s="375" t="b">
        <v>1</v>
      </c>
      <c r="AJ42" s="248" t="s">
        <v>11</v>
      </c>
      <c r="AK42" s="147" t="str">
        <f t="shared" si="12"/>
        <v>Buckinghamshire</v>
      </c>
      <c r="AL42" s="209">
        <f t="shared" si="13"/>
        <v>31.341991341991342</v>
      </c>
      <c r="AM42" s="209">
        <f t="shared" si="13"/>
        <v>16.33705932932072</v>
      </c>
      <c r="AN42" s="209">
        <f t="shared" si="13"/>
        <v>20.578231292517007</v>
      </c>
      <c r="AO42" s="209">
        <f t="shared" si="13"/>
        <v>27.922624053826748</v>
      </c>
      <c r="AP42" s="209">
        <f t="shared" si="13"/>
        <v>37.645107794361529</v>
      </c>
      <c r="AQ42" s="210">
        <f t="shared" si="18"/>
        <v>9.8000000000000007</v>
      </c>
      <c r="AR42" s="488">
        <f t="shared" si="19"/>
        <v>5.5350553505535055E-2</v>
      </c>
      <c r="AS42" s="488">
        <f t="shared" si="14"/>
        <v>6.070287539936102E-2</v>
      </c>
      <c r="AT42" s="488">
        <f t="shared" si="14"/>
        <v>9.166666666666666E-2</v>
      </c>
      <c r="AU42" s="488">
        <f t="shared" si="14"/>
        <v>2.8248587570621469E-2</v>
      </c>
      <c r="AV42" s="488">
        <f t="shared" si="14"/>
        <v>3.5490605427974949E-2</v>
      </c>
      <c r="AW42" s="488">
        <f t="shared" si="20"/>
        <v>0.14583333333333334</v>
      </c>
      <c r="AX42" s="488">
        <f t="shared" si="20"/>
        <v>0.1050228310502283</v>
      </c>
      <c r="AY42" s="488">
        <f t="shared" si="20"/>
        <v>0.2226027397260274</v>
      </c>
      <c r="AZ42" s="488">
        <f t="shared" si="20"/>
        <v>0.16816143497757849</v>
      </c>
      <c r="BA42" s="488">
        <f t="shared" si="20"/>
        <v>0.19281045751633988</v>
      </c>
      <c r="BB42" s="488">
        <f t="shared" si="21"/>
        <v>0.72388059701492535</v>
      </c>
      <c r="BC42" s="488">
        <f t="shared" si="16"/>
        <v>0.89928057553956831</v>
      </c>
      <c r="BD42" s="488">
        <f t="shared" si="16"/>
        <v>0.79374999999999996</v>
      </c>
      <c r="BE42" s="488">
        <f t="shared" si="16"/>
        <v>0.78801843317972353</v>
      </c>
      <c r="BF42" s="488">
        <f t="shared" si="16"/>
        <v>0.9285714285714286</v>
      </c>
    </row>
    <row r="43" spans="1:58" ht="14.25" customHeight="1" x14ac:dyDescent="0.2">
      <c r="A43" s="179"/>
      <c r="B43" s="35"/>
      <c r="C43" s="35"/>
      <c r="D43" s="35"/>
      <c r="E43" s="35"/>
      <c r="F43" s="35"/>
      <c r="G43" s="35"/>
      <c r="H43" s="35"/>
      <c r="I43" s="35"/>
      <c r="J43" s="40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178"/>
      <c r="V43" s="197"/>
      <c r="W43" s="405"/>
      <c r="X43" s="423">
        <v>3</v>
      </c>
      <c r="Y43" s="228" t="str">
        <f t="shared" si="17"/>
        <v>Buckinghamshire</v>
      </c>
      <c r="Z43" s="85">
        <v>4</v>
      </c>
      <c r="AA43" s="229">
        <f>IF(H11&gt;0,IDACI!D10,0)</f>
        <v>103548</v>
      </c>
      <c r="AB43" s="229">
        <f>IF(H11&gt;0,IDACI!E10,0)</f>
        <v>10147.704</v>
      </c>
      <c r="AC43" s="109"/>
      <c r="AD43" s="109"/>
      <c r="AE43" s="109"/>
      <c r="AF43" s="109"/>
      <c r="AG43" s="109"/>
      <c r="AH43" s="109"/>
      <c r="AI43" s="375" t="b">
        <v>1</v>
      </c>
      <c r="AJ43" s="248" t="s">
        <v>5</v>
      </c>
      <c r="AK43" s="147" t="str">
        <f t="shared" si="12"/>
        <v>East Sussex</v>
      </c>
      <c r="AL43" s="209">
        <f t="shared" si="13"/>
        <v>64.621284755512946</v>
      </c>
      <c r="AM43" s="209">
        <f t="shared" si="13"/>
        <v>52.298850574712638</v>
      </c>
      <c r="AN43" s="209">
        <f t="shared" si="13"/>
        <v>58.492366412213741</v>
      </c>
      <c r="AO43" s="209">
        <f t="shared" si="13"/>
        <v>44.497153700189756</v>
      </c>
      <c r="AP43" s="209">
        <f t="shared" si="13"/>
        <v>43.059490084985839</v>
      </c>
      <c r="AQ43" s="210">
        <f t="shared" si="18"/>
        <v>17.399999999999999</v>
      </c>
      <c r="AR43" s="488">
        <f t="shared" si="19"/>
        <v>6.6759388038942977E-2</v>
      </c>
      <c r="AS43" s="488">
        <f t="shared" si="14"/>
        <v>8.4720121028744322E-2</v>
      </c>
      <c r="AT43" s="488">
        <f t="shared" si="14"/>
        <v>0.10039370078740158</v>
      </c>
      <c r="AU43" s="488">
        <f t="shared" si="14"/>
        <v>0.10641399416909621</v>
      </c>
      <c r="AV43" s="488">
        <f t="shared" si="14"/>
        <v>7.4626865671641784E-2</v>
      </c>
      <c r="AW43" s="488">
        <f t="shared" si="20"/>
        <v>0.15384615384615385</v>
      </c>
      <c r="AX43" s="488">
        <f t="shared" si="20"/>
        <v>0.18867924528301888</v>
      </c>
      <c r="AY43" s="488">
        <f t="shared" si="20"/>
        <v>0.19618055555555555</v>
      </c>
      <c r="AZ43" s="488">
        <f t="shared" si="20"/>
        <v>0.20446096654275092</v>
      </c>
      <c r="BA43" s="488">
        <f t="shared" si="20"/>
        <v>0.24943820224719102</v>
      </c>
      <c r="BB43" s="488">
        <f t="shared" si="21"/>
        <v>0.97137014314928427</v>
      </c>
      <c r="BC43" s="488">
        <f t="shared" si="16"/>
        <v>0.98345153664302598</v>
      </c>
      <c r="BD43" s="488">
        <f t="shared" si="16"/>
        <v>0.99564270152505452</v>
      </c>
      <c r="BE43" s="488">
        <f t="shared" si="16"/>
        <v>0.99212598425196852</v>
      </c>
      <c r="BF43" s="488">
        <f t="shared" si="16"/>
        <v>0.97667638483965014</v>
      </c>
    </row>
    <row r="44" spans="1:58" s="127" customFormat="1" ht="14.25" customHeight="1" x14ac:dyDescent="0.2">
      <c r="A44" s="180"/>
      <c r="B44" s="310"/>
      <c r="C44" s="310"/>
      <c r="D44" s="311"/>
      <c r="E44" s="311"/>
      <c r="F44" s="311"/>
      <c r="G44" s="311"/>
      <c r="H44" s="311"/>
      <c r="I44" s="311"/>
      <c r="J44" s="4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181"/>
      <c r="V44" s="198"/>
      <c r="W44" s="406"/>
      <c r="X44" s="423">
        <v>4</v>
      </c>
      <c r="Y44" s="228" t="str">
        <f t="shared" si="17"/>
        <v>East Sussex</v>
      </c>
      <c r="Z44" s="85">
        <v>5</v>
      </c>
      <c r="AA44" s="229">
        <f>IF(H12&gt;0,IDACI!D11,0)</f>
        <v>91918</v>
      </c>
      <c r="AB44" s="229">
        <f>IF(H12&gt;0,IDACI!E11,0)</f>
        <v>15993.731999999998</v>
      </c>
      <c r="AC44" s="109"/>
      <c r="AD44" s="109"/>
      <c r="AE44" s="109"/>
      <c r="AF44" s="109"/>
      <c r="AG44" s="109"/>
      <c r="AH44" s="109"/>
      <c r="AI44" s="375" t="b">
        <v>1</v>
      </c>
      <c r="AJ44" s="248" t="s">
        <v>7</v>
      </c>
      <c r="AK44" s="147" t="str">
        <f t="shared" si="12"/>
        <v>Hampshire</v>
      </c>
      <c r="AL44" s="209">
        <f t="shared" si="13"/>
        <v>28.372591006423985</v>
      </c>
      <c r="AM44" s="209">
        <f t="shared" si="13"/>
        <v>32.360270558917762</v>
      </c>
      <c r="AN44" s="209">
        <f t="shared" si="13"/>
        <v>39.411138701667255</v>
      </c>
      <c r="AO44" s="209">
        <f t="shared" si="13"/>
        <v>48.099467140319717</v>
      </c>
      <c r="AP44" s="209">
        <f t="shared" si="13"/>
        <v>51.117417523944667</v>
      </c>
      <c r="AQ44" s="210">
        <f t="shared" si="18"/>
        <v>11.799999999999999</v>
      </c>
      <c r="AR44" s="488">
        <f t="shared" si="19"/>
        <v>5.6460369163952223E-2</v>
      </c>
      <c r="AS44" s="488">
        <f t="shared" si="14"/>
        <v>5.2376333656644035E-2</v>
      </c>
      <c r="AT44" s="488">
        <f t="shared" si="14"/>
        <v>3.1662269129287601E-2</v>
      </c>
      <c r="AU44" s="488">
        <f t="shared" si="14"/>
        <v>2.7112232030264818E-2</v>
      </c>
      <c r="AV44" s="488">
        <f t="shared" si="14"/>
        <v>4.1009463722397478E-2</v>
      </c>
      <c r="AW44" s="488">
        <f t="shared" si="20"/>
        <v>0.1276595744680851</v>
      </c>
      <c r="AX44" s="488">
        <f t="shared" si="20"/>
        <v>0.1406113537117904</v>
      </c>
      <c r="AY44" s="488">
        <f t="shared" si="20"/>
        <v>0.17388059701492536</v>
      </c>
      <c r="AZ44" s="488">
        <f t="shared" si="20"/>
        <v>0.1632208922742111</v>
      </c>
      <c r="BA44" s="488">
        <f t="shared" si="20"/>
        <v>0.20095693779904306</v>
      </c>
      <c r="BB44" s="488">
        <f t="shared" si="21"/>
        <v>0.94525547445255476</v>
      </c>
      <c r="BC44" s="488">
        <f t="shared" si="16"/>
        <v>0.94923076923076921</v>
      </c>
      <c r="BD44" s="488">
        <f t="shared" si="16"/>
        <v>0.86363636363636365</v>
      </c>
      <c r="BE44" s="488">
        <f t="shared" si="16"/>
        <v>0.8628691983122363</v>
      </c>
      <c r="BF44" s="488">
        <f t="shared" si="16"/>
        <v>0.88361683079677711</v>
      </c>
    </row>
    <row r="45" spans="1:58" ht="14.25" customHeight="1" x14ac:dyDescent="0.2">
      <c r="A45" s="179"/>
      <c r="B45" s="311"/>
      <c r="C45" s="311"/>
      <c r="D45" s="311"/>
      <c r="E45" s="311"/>
      <c r="F45" s="311"/>
      <c r="G45" s="311"/>
      <c r="H45" s="311"/>
      <c r="I45" s="311"/>
      <c r="J45" s="40"/>
      <c r="K45" s="42"/>
      <c r="L45" s="42"/>
      <c r="M45" s="42"/>
      <c r="N45" s="42"/>
      <c r="O45" s="35"/>
      <c r="P45" s="35"/>
      <c r="Q45" s="35"/>
      <c r="R45" s="35"/>
      <c r="S45" s="35"/>
      <c r="T45" s="35"/>
      <c r="U45" s="178"/>
      <c r="V45" s="197"/>
      <c r="W45" s="405"/>
      <c r="X45" s="423">
        <v>5</v>
      </c>
      <c r="Y45" s="228" t="str">
        <f t="shared" si="17"/>
        <v>Hampshire</v>
      </c>
      <c r="Z45" s="85">
        <v>6</v>
      </c>
      <c r="AA45" s="229">
        <f>IF(H13&gt;0,IDACI!D12,0)</f>
        <v>247800</v>
      </c>
      <c r="AB45" s="229">
        <f>IF(H13&gt;0,IDACI!E12,0)</f>
        <v>29240.399999999998</v>
      </c>
      <c r="AC45" s="109"/>
      <c r="AD45" s="109"/>
      <c r="AE45" s="109"/>
      <c r="AF45" s="109"/>
      <c r="AG45" s="109"/>
      <c r="AH45" s="109"/>
      <c r="AI45" s="375" t="b">
        <v>1</v>
      </c>
      <c r="AJ45" s="248" t="s">
        <v>2</v>
      </c>
      <c r="AK45" s="147" t="str">
        <f t="shared" si="12"/>
        <v>Isle of Wight</v>
      </c>
      <c r="AL45" s="209">
        <f t="shared" si="13"/>
        <v>19.540229885057471</v>
      </c>
      <c r="AM45" s="209">
        <f t="shared" si="13"/>
        <v>38.846153846153847</v>
      </c>
      <c r="AN45" s="209">
        <f t="shared" si="13"/>
        <v>63.565891472868216</v>
      </c>
      <c r="AO45" s="209">
        <f t="shared" si="13"/>
        <v>99.607843137254903</v>
      </c>
      <c r="AP45" s="209">
        <f t="shared" si="13"/>
        <v>84.584980237154156</v>
      </c>
      <c r="AQ45" s="210">
        <f t="shared" si="18"/>
        <v>20.399999999999999</v>
      </c>
      <c r="AR45" s="488">
        <f t="shared" si="19"/>
        <v>0.16176470588235295</v>
      </c>
      <c r="AS45" s="488" t="e">
        <f t="shared" si="14"/>
        <v>#N/A</v>
      </c>
      <c r="AT45" s="488" t="e">
        <f t="shared" si="14"/>
        <v>#N/A</v>
      </c>
      <c r="AU45" s="488">
        <f t="shared" si="14"/>
        <v>3.608247422680412E-2</v>
      </c>
      <c r="AV45" s="488">
        <f t="shared" si="14"/>
        <v>4.5180722891566265E-2</v>
      </c>
      <c r="AW45" s="488">
        <f t="shared" si="20"/>
        <v>0.10169491525423729</v>
      </c>
      <c r="AX45" s="488">
        <f t="shared" si="20"/>
        <v>0.19672131147540983</v>
      </c>
      <c r="AY45" s="488">
        <f t="shared" si="20"/>
        <v>0.14634146341463414</v>
      </c>
      <c r="AZ45" s="488">
        <f t="shared" si="20"/>
        <v>0.15438596491228071</v>
      </c>
      <c r="BA45" s="488">
        <f t="shared" si="20"/>
        <v>0.14726027397260275</v>
      </c>
      <c r="BB45" s="488" t="e">
        <f t="shared" si="21"/>
        <v>#N/A</v>
      </c>
      <c r="BC45" s="488">
        <f t="shared" si="16"/>
        <v>0.92592592592592593</v>
      </c>
      <c r="BD45" s="488">
        <f t="shared" si="16"/>
        <v>0.97029702970297027</v>
      </c>
      <c r="BE45" s="488">
        <f t="shared" si="16"/>
        <v>0.88775510204081631</v>
      </c>
      <c r="BF45" s="488">
        <f t="shared" si="16"/>
        <v>0.97241379310344822</v>
      </c>
    </row>
    <row r="46" spans="1:58" ht="14.25" customHeight="1" x14ac:dyDescent="0.2">
      <c r="A46" s="179"/>
      <c r="B46" s="311"/>
      <c r="C46" s="311"/>
      <c r="D46" s="311"/>
      <c r="E46" s="311"/>
      <c r="F46" s="311"/>
      <c r="G46" s="311"/>
      <c r="H46" s="311"/>
      <c r="I46" s="311"/>
      <c r="J46" s="40"/>
      <c r="K46" s="42"/>
      <c r="L46" s="42"/>
      <c r="M46" s="42"/>
      <c r="N46" s="42"/>
      <c r="O46" s="35"/>
      <c r="P46" s="35"/>
      <c r="Q46" s="35"/>
      <c r="R46" s="35"/>
      <c r="S46" s="35"/>
      <c r="T46" s="35"/>
      <c r="U46" s="178"/>
      <c r="V46" s="197"/>
      <c r="W46" s="405"/>
      <c r="X46" s="423">
        <v>6</v>
      </c>
      <c r="Y46" s="228" t="str">
        <f t="shared" si="17"/>
        <v>Isle of Wight</v>
      </c>
      <c r="Z46" s="85">
        <v>7</v>
      </c>
      <c r="AA46" s="229">
        <f>IF(H14&gt;0,IDACI!D13,0)</f>
        <v>22502</v>
      </c>
      <c r="AB46" s="229">
        <f>IF(H14&gt;0,IDACI!E13,0)</f>
        <v>4590.4079999999994</v>
      </c>
      <c r="AC46" s="230"/>
      <c r="AD46" s="109"/>
      <c r="AE46" s="109"/>
      <c r="AF46" s="109"/>
      <c r="AG46" s="109"/>
      <c r="AH46" s="109"/>
      <c r="AI46" s="375" t="b">
        <v>1</v>
      </c>
      <c r="AJ46" s="248" t="s">
        <v>12</v>
      </c>
      <c r="AK46" s="147" t="str">
        <f t="shared" si="12"/>
        <v>Kent</v>
      </c>
      <c r="AL46" s="209">
        <f t="shared" si="13"/>
        <v>29.532073132940809</v>
      </c>
      <c r="AM46" s="209">
        <f t="shared" si="13"/>
        <v>30.84285273232479</v>
      </c>
      <c r="AN46" s="209">
        <f t="shared" si="13"/>
        <v>36.578624078624081</v>
      </c>
      <c r="AO46" s="209">
        <f t="shared" si="13"/>
        <v>37.831251903746576</v>
      </c>
      <c r="AP46" s="209">
        <f t="shared" si="13"/>
        <v>31.74939467312349</v>
      </c>
      <c r="AQ46" s="210">
        <f t="shared" si="18"/>
        <v>17.8</v>
      </c>
      <c r="AR46" s="488">
        <f t="shared" si="19"/>
        <v>8.1203007518796999E-2</v>
      </c>
      <c r="AS46" s="488">
        <f t="shared" si="14"/>
        <v>8.0204778156996587E-2</v>
      </c>
      <c r="AT46" s="488">
        <f t="shared" si="14"/>
        <v>4.9050632911392403E-2</v>
      </c>
      <c r="AU46" s="488">
        <f t="shared" si="14"/>
        <v>2.176696542893726E-2</v>
      </c>
      <c r="AV46" s="488">
        <f t="shared" si="14"/>
        <v>2.911978821972204E-2</v>
      </c>
      <c r="AW46" s="488">
        <f t="shared" si="20"/>
        <v>0.16678596993557623</v>
      </c>
      <c r="AX46" s="488">
        <f t="shared" si="20"/>
        <v>0.19657422512234909</v>
      </c>
      <c r="AY46" s="488">
        <f t="shared" si="20"/>
        <v>0.18113975576662145</v>
      </c>
      <c r="AZ46" s="488">
        <f t="shared" si="20"/>
        <v>0.18411330049261085</v>
      </c>
      <c r="BA46" s="488">
        <f t="shared" si="20"/>
        <v>0.20090978013646701</v>
      </c>
      <c r="BB46" s="488">
        <f t="shared" si="21"/>
        <v>0.98455598455598459</v>
      </c>
      <c r="BC46" s="488">
        <f t="shared" si="16"/>
        <v>0.98391812865497075</v>
      </c>
      <c r="BD46" s="488">
        <f t="shared" si="16"/>
        <v>0.95764705882352941</v>
      </c>
      <c r="BE46" s="488">
        <f t="shared" si="16"/>
        <v>0.99395405078597343</v>
      </c>
      <c r="BF46" s="488">
        <f t="shared" si="16"/>
        <v>1</v>
      </c>
    </row>
    <row r="47" spans="1:58" ht="14.25" customHeight="1" x14ac:dyDescent="0.2">
      <c r="A47" s="179"/>
      <c r="B47" s="90"/>
      <c r="C47" s="90"/>
      <c r="D47" s="90"/>
      <c r="E47" s="90"/>
      <c r="F47" s="90"/>
      <c r="G47" s="90"/>
      <c r="H47" s="90"/>
      <c r="I47" s="90"/>
      <c r="J47" s="40"/>
      <c r="K47" s="42"/>
      <c r="L47" s="42"/>
      <c r="M47" s="42"/>
      <c r="N47" s="42"/>
      <c r="O47" s="35"/>
      <c r="P47" s="35"/>
      <c r="Q47" s="35"/>
      <c r="R47" s="35"/>
      <c r="S47" s="35"/>
      <c r="T47" s="35"/>
      <c r="U47" s="178"/>
      <c r="V47" s="197"/>
      <c r="W47" s="405"/>
      <c r="X47" s="423">
        <v>7</v>
      </c>
      <c r="Y47" s="228" t="str">
        <f t="shared" si="17"/>
        <v>Kent</v>
      </c>
      <c r="Z47" s="85">
        <v>8</v>
      </c>
      <c r="AA47" s="229">
        <f>IF(H15&gt;0,IDACI!D14,0)</f>
        <v>286168</v>
      </c>
      <c r="AB47" s="229">
        <f>IF(H15&gt;0,IDACI!E14,0)</f>
        <v>50937.904000000002</v>
      </c>
      <c r="AC47" s="90"/>
      <c r="AD47" s="109"/>
      <c r="AE47" s="109"/>
      <c r="AF47" s="109"/>
      <c r="AG47" s="109"/>
      <c r="AH47" s="109"/>
      <c r="AI47" s="375" t="b">
        <v>1</v>
      </c>
      <c r="AJ47" s="248" t="s">
        <v>3</v>
      </c>
      <c r="AK47" s="147" t="str">
        <f t="shared" si="12"/>
        <v>Medway</v>
      </c>
      <c r="AL47" s="209">
        <f t="shared" si="13"/>
        <v>56.721311475409834</v>
      </c>
      <c r="AM47" s="209">
        <f t="shared" si="13"/>
        <v>32.840722495894909</v>
      </c>
      <c r="AN47" s="209">
        <f t="shared" si="13"/>
        <v>58.116883116883123</v>
      </c>
      <c r="AO47" s="209">
        <f t="shared" si="13"/>
        <v>76</v>
      </c>
      <c r="AP47" s="209">
        <f t="shared" si="13"/>
        <v>85.284810126582272</v>
      </c>
      <c r="AQ47" s="210">
        <f t="shared" si="18"/>
        <v>22</v>
      </c>
      <c r="AR47" s="488">
        <f t="shared" si="19"/>
        <v>6.4748201438848921E-2</v>
      </c>
      <c r="AS47" s="488">
        <f t="shared" si="14"/>
        <v>7.0028011204481794E-2</v>
      </c>
      <c r="AT47" s="488">
        <f t="shared" si="14"/>
        <v>8.6580086580086577E-2</v>
      </c>
      <c r="AU47" s="488">
        <f t="shared" si="14"/>
        <v>5.2132701421800945E-2</v>
      </c>
      <c r="AV47" s="488">
        <f t="shared" si="14"/>
        <v>4.4715447154471545E-2</v>
      </c>
      <c r="AW47" s="488">
        <f t="shared" si="20"/>
        <v>9.5930232558139539E-2</v>
      </c>
      <c r="AX47" s="488">
        <f t="shared" si="20"/>
        <v>0.1875</v>
      </c>
      <c r="AY47" s="488">
        <f t="shared" si="20"/>
        <v>0.14948453608247422</v>
      </c>
      <c r="AZ47" s="488">
        <f t="shared" si="20"/>
        <v>0.14842300556586271</v>
      </c>
      <c r="BA47" s="488">
        <f t="shared" si="20"/>
        <v>0.18165467625899281</v>
      </c>
      <c r="BB47" s="488">
        <f t="shared" si="21"/>
        <v>0.95970695970695974</v>
      </c>
      <c r="BC47" s="488">
        <f t="shared" si="16"/>
        <v>0.97727272727272729</v>
      </c>
      <c r="BD47" s="488">
        <f t="shared" si="16"/>
        <v>0.97424892703862664</v>
      </c>
      <c r="BE47" s="488">
        <f t="shared" si="16"/>
        <v>0.96296296296296291</v>
      </c>
      <c r="BF47" s="488">
        <f t="shared" si="16"/>
        <v>0.98987341772151893</v>
      </c>
    </row>
    <row r="48" spans="1:58" ht="14.25" customHeight="1" x14ac:dyDescent="0.2">
      <c r="A48" s="179"/>
      <c r="B48" s="90"/>
      <c r="C48" s="90"/>
      <c r="D48" s="114"/>
      <c r="E48" s="115"/>
      <c r="F48" s="114"/>
      <c r="G48" s="115"/>
      <c r="H48" s="115"/>
      <c r="I48" s="115"/>
      <c r="J48" s="40"/>
      <c r="K48" s="42"/>
      <c r="L48" s="42"/>
      <c r="M48" s="42"/>
      <c r="N48" s="42"/>
      <c r="O48" s="35"/>
      <c r="P48" s="35"/>
      <c r="Q48" s="35"/>
      <c r="R48" s="35"/>
      <c r="S48" s="35"/>
      <c r="T48" s="35"/>
      <c r="U48" s="178"/>
      <c r="V48" s="197"/>
      <c r="W48" s="405"/>
      <c r="X48" s="423">
        <v>8</v>
      </c>
      <c r="Y48" s="228" t="str">
        <f t="shared" si="17"/>
        <v>Medway</v>
      </c>
      <c r="Z48" s="85">
        <v>9</v>
      </c>
      <c r="AA48" s="229">
        <f>IF(H16&gt;0,IDACI!D15,0)</f>
        <v>54280</v>
      </c>
      <c r="AB48" s="229">
        <f>IF(H16&gt;0,IDACI!E15,0)</f>
        <v>11941.6</v>
      </c>
      <c r="AC48" s="109"/>
      <c r="AD48" s="109"/>
      <c r="AE48" s="109"/>
      <c r="AF48" s="109"/>
      <c r="AG48" s="109"/>
      <c r="AH48" s="109"/>
      <c r="AI48" s="375" t="b">
        <v>1</v>
      </c>
      <c r="AJ48" s="248" t="s">
        <v>13</v>
      </c>
      <c r="AK48" s="147" t="str">
        <f t="shared" si="12"/>
        <v>Milton Keynes</v>
      </c>
      <c r="AL48" s="209">
        <f t="shared" si="13"/>
        <v>8.870967741935484</v>
      </c>
      <c r="AM48" s="209">
        <f t="shared" si="13"/>
        <v>6.3091482649842279</v>
      </c>
      <c r="AN48" s="209">
        <f t="shared" si="13"/>
        <v>5.15625</v>
      </c>
      <c r="AO48" s="209">
        <f t="shared" si="13"/>
        <v>8.7423312883435589</v>
      </c>
      <c r="AP48" s="209">
        <f t="shared" si="13"/>
        <v>13.918305597579424</v>
      </c>
      <c r="AQ48" s="210">
        <f t="shared" si="18"/>
        <v>19.7</v>
      </c>
      <c r="AR48" s="488">
        <f t="shared" si="19"/>
        <v>0</v>
      </c>
      <c r="AS48" s="488" t="e">
        <f t="shared" si="14"/>
        <v>#N/A</v>
      </c>
      <c r="AT48" s="488">
        <f t="shared" si="14"/>
        <v>1.4925373134328358E-9</v>
      </c>
      <c r="AU48" s="488">
        <f t="shared" si="14"/>
        <v>0</v>
      </c>
      <c r="AV48" s="488" t="e">
        <f t="shared" si="14"/>
        <v>#N/A</v>
      </c>
      <c r="AW48" s="488" t="e">
        <f t="shared" si="20"/>
        <v>#N/A</v>
      </c>
      <c r="AX48" s="488">
        <f t="shared" si="20"/>
        <v>0.1</v>
      </c>
      <c r="AY48" s="488">
        <f t="shared" si="20"/>
        <v>1.6666666666666666E-2</v>
      </c>
      <c r="AZ48" s="488">
        <f t="shared" si="20"/>
        <v>8.247422680412371E-2</v>
      </c>
      <c r="BA48" s="488" t="e">
        <f t="shared" si="20"/>
        <v>#N/A</v>
      </c>
      <c r="BB48" s="488">
        <f t="shared" si="21"/>
        <v>1</v>
      </c>
      <c r="BC48" s="488">
        <f t="shared" si="16"/>
        <v>1</v>
      </c>
      <c r="BD48" s="488">
        <f t="shared" si="16"/>
        <v>1</v>
      </c>
      <c r="BE48" s="488">
        <f t="shared" si="16"/>
        <v>1</v>
      </c>
      <c r="BF48" s="488">
        <f t="shared" si="16"/>
        <v>0.95652173913043481</v>
      </c>
    </row>
    <row r="49" spans="1:58" ht="14.25" customHeight="1" x14ac:dyDescent="0.2">
      <c r="A49" s="179"/>
      <c r="B49" s="90"/>
      <c r="C49" s="90"/>
      <c r="D49" s="105"/>
      <c r="E49" s="105"/>
      <c r="F49" s="105"/>
      <c r="G49" s="105"/>
      <c r="H49" s="105"/>
      <c r="I49" s="105"/>
      <c r="J49" s="40"/>
      <c r="K49" s="42"/>
      <c r="L49" s="42"/>
      <c r="M49" s="42"/>
      <c r="N49" s="42"/>
      <c r="O49" s="35"/>
      <c r="P49" s="35"/>
      <c r="Q49" s="35"/>
      <c r="R49" s="35"/>
      <c r="S49" s="35"/>
      <c r="T49" s="35"/>
      <c r="U49" s="178"/>
      <c r="V49" s="197"/>
      <c r="W49" s="405"/>
      <c r="X49" s="423">
        <v>9</v>
      </c>
      <c r="Y49" s="228" t="str">
        <f t="shared" si="17"/>
        <v>Milton Keynes</v>
      </c>
      <c r="Z49" s="85">
        <v>10</v>
      </c>
      <c r="AA49" s="229">
        <f>IF(H17&gt;0,IDACI!D16,0)</f>
        <v>56637</v>
      </c>
      <c r="AB49" s="229">
        <f>IF(H17&gt;0,IDACI!E16,0)</f>
        <v>11157.489</v>
      </c>
      <c r="AC49" s="109"/>
      <c r="AD49" s="109"/>
      <c r="AE49" s="109"/>
      <c r="AF49" s="109"/>
      <c r="AG49" s="109"/>
      <c r="AH49" s="109"/>
      <c r="AI49" s="375" t="b">
        <v>1</v>
      </c>
      <c r="AJ49" s="248" t="s">
        <v>14</v>
      </c>
      <c r="AK49" s="147" t="str">
        <f t="shared" si="12"/>
        <v>Oxfordshire</v>
      </c>
      <c r="AL49" s="209">
        <f t="shared" si="13"/>
        <v>26.376811594202898</v>
      </c>
      <c r="AM49" s="209">
        <f t="shared" si="13"/>
        <v>30.890804597701148</v>
      </c>
      <c r="AN49" s="209">
        <f t="shared" si="13"/>
        <v>35.923022095509623</v>
      </c>
      <c r="AO49" s="209">
        <f t="shared" si="13"/>
        <v>40.297450424929174</v>
      </c>
      <c r="AP49" s="209">
        <f t="shared" si="13"/>
        <v>40.267983074753175</v>
      </c>
      <c r="AQ49" s="210">
        <f t="shared" si="18"/>
        <v>11.799999999999999</v>
      </c>
      <c r="AR49" s="488">
        <f t="shared" si="19"/>
        <v>3.8288288288288286E-2</v>
      </c>
      <c r="AS49" s="488">
        <f t="shared" si="14"/>
        <v>6.3157894736842107E-2</v>
      </c>
      <c r="AT49" s="488">
        <f t="shared" si="14"/>
        <v>9.3439363817097415E-2</v>
      </c>
      <c r="AU49" s="488">
        <f t="shared" si="14"/>
        <v>6.32688927943761E-2</v>
      </c>
      <c r="AV49" s="488">
        <f t="shared" si="14"/>
        <v>4.9645390070921988E-2</v>
      </c>
      <c r="AW49" s="488">
        <f t="shared" si="20"/>
        <v>0.15303983228511531</v>
      </c>
      <c r="AX49" s="488">
        <f t="shared" si="20"/>
        <v>0.13452914798206278</v>
      </c>
      <c r="AY49" s="488">
        <f t="shared" si="20"/>
        <v>0.21588946459412781</v>
      </c>
      <c r="AZ49" s="488">
        <f t="shared" si="20"/>
        <v>0.16561514195583596</v>
      </c>
      <c r="BA49" s="488">
        <f t="shared" si="20"/>
        <v>0.2132768361581921</v>
      </c>
      <c r="BB49" s="488" t="e">
        <f t="shared" si="21"/>
        <v>#N/A</v>
      </c>
      <c r="BC49" s="488">
        <f t="shared" si="16"/>
        <v>0.95705521472392641</v>
      </c>
      <c r="BD49" s="488">
        <f t="shared" si="16"/>
        <v>0.96927374301675973</v>
      </c>
      <c r="BE49" s="488">
        <f t="shared" si="16"/>
        <v>0.95454545454545459</v>
      </c>
      <c r="BF49" s="488">
        <f t="shared" si="16"/>
        <v>0.95674300254452926</v>
      </c>
    </row>
    <row r="50" spans="1:58" ht="14.25" customHeight="1" x14ac:dyDescent="0.2">
      <c r="A50" s="179"/>
      <c r="B50" s="504"/>
      <c r="C50" s="504"/>
      <c r="D50" s="90"/>
      <c r="E50" s="90"/>
      <c r="F50" s="90"/>
      <c r="G50" s="90"/>
      <c r="H50" s="90"/>
      <c r="I50" s="90"/>
      <c r="J50" s="40"/>
      <c r="K50" s="42"/>
      <c r="L50" s="42"/>
      <c r="M50" s="42"/>
      <c r="N50" s="42"/>
      <c r="O50" s="35"/>
      <c r="P50" s="35"/>
      <c r="Q50" s="35"/>
      <c r="R50" s="35"/>
      <c r="S50" s="35"/>
      <c r="T50" s="35"/>
      <c r="U50" s="178"/>
      <c r="V50" s="197"/>
      <c r="W50" s="405"/>
      <c r="X50" s="423">
        <v>10</v>
      </c>
      <c r="Y50" s="228" t="str">
        <f t="shared" si="17"/>
        <v>Oxfordshire</v>
      </c>
      <c r="Z50" s="85">
        <v>11</v>
      </c>
      <c r="AA50" s="229">
        <f>IF(H18&gt;0,IDACI!D17,0)</f>
        <v>123975</v>
      </c>
      <c r="AB50" s="229">
        <f>IF(H18&gt;0,IDACI!E17,0)</f>
        <v>14629.05</v>
      </c>
      <c r="AC50" s="109"/>
      <c r="AD50" s="109"/>
      <c r="AE50" s="109"/>
      <c r="AF50" s="109"/>
      <c r="AG50" s="109"/>
      <c r="AH50" s="109"/>
      <c r="AI50" s="375" t="b">
        <v>1</v>
      </c>
      <c r="AJ50" s="248" t="s">
        <v>15</v>
      </c>
      <c r="AK50" s="147" t="str">
        <f t="shared" si="12"/>
        <v>Portsmouth</v>
      </c>
      <c r="AL50" s="209">
        <f t="shared" si="13"/>
        <v>42.352941176470587</v>
      </c>
      <c r="AM50" s="209">
        <f t="shared" si="13"/>
        <v>43.262411347517727</v>
      </c>
      <c r="AN50" s="209">
        <f t="shared" si="13"/>
        <v>54.929577464788736</v>
      </c>
      <c r="AO50" s="209">
        <f t="shared" si="13"/>
        <v>53.456221198156683</v>
      </c>
      <c r="AP50" s="209">
        <f t="shared" si="13"/>
        <v>62.785388127853878</v>
      </c>
      <c r="AQ50" s="210">
        <f t="shared" si="18"/>
        <v>23.799999999999997</v>
      </c>
      <c r="AR50" s="488">
        <f t="shared" si="19"/>
        <v>5.181347150259067E-2</v>
      </c>
      <c r="AS50" s="488">
        <f t="shared" si="14"/>
        <v>4.4198895027624308E-2</v>
      </c>
      <c r="AT50" s="488">
        <f t="shared" si="14"/>
        <v>0.1099476439790576</v>
      </c>
      <c r="AU50" s="488">
        <f t="shared" si="14"/>
        <v>8.984375E-2</v>
      </c>
      <c r="AV50" s="488" t="e">
        <f t="shared" si="14"/>
        <v>#N/A</v>
      </c>
      <c r="AW50" s="488">
        <f t="shared" si="20"/>
        <v>0.22916666666666666</v>
      </c>
      <c r="AX50" s="488">
        <f t="shared" si="20"/>
        <v>0.22826086956521738</v>
      </c>
      <c r="AY50" s="488">
        <f t="shared" si="20"/>
        <v>0.10743801652892562</v>
      </c>
      <c r="AZ50" s="488">
        <f t="shared" si="20"/>
        <v>0.18217054263565891</v>
      </c>
      <c r="BA50" s="488">
        <f t="shared" si="20"/>
        <v>0.20202020202020202</v>
      </c>
      <c r="BB50" s="488">
        <f t="shared" si="21"/>
        <v>1</v>
      </c>
      <c r="BC50" s="488">
        <f t="shared" si="16"/>
        <v>0.9609375</v>
      </c>
      <c r="BD50" s="488">
        <f t="shared" si="16"/>
        <v>1</v>
      </c>
      <c r="BE50" s="488">
        <f t="shared" si="16"/>
        <v>0.99397590361445787</v>
      </c>
      <c r="BF50" s="488">
        <f t="shared" si="16"/>
        <v>0.93577981651376152</v>
      </c>
    </row>
    <row r="51" spans="1:58" ht="14.25" customHeight="1" x14ac:dyDescent="0.2">
      <c r="A51" s="179"/>
      <c r="B51" s="504"/>
      <c r="C51" s="504"/>
      <c r="D51" s="90"/>
      <c r="E51" s="90"/>
      <c r="F51" s="90"/>
      <c r="G51" s="90"/>
      <c r="H51" s="90"/>
      <c r="I51" s="90"/>
      <c r="J51" s="40"/>
      <c r="K51" s="42"/>
      <c r="L51" s="42"/>
      <c r="M51" s="42"/>
      <c r="N51" s="42"/>
      <c r="O51" s="35"/>
      <c r="P51" s="35"/>
      <c r="Q51" s="35"/>
      <c r="R51" s="35"/>
      <c r="S51" s="35"/>
      <c r="T51" s="35"/>
      <c r="U51" s="178"/>
      <c r="V51" s="197"/>
      <c r="W51" s="405"/>
      <c r="X51" s="423">
        <v>11</v>
      </c>
      <c r="Y51" s="228" t="str">
        <f t="shared" si="17"/>
        <v>Portsmouth</v>
      </c>
      <c r="Z51" s="85">
        <v>12</v>
      </c>
      <c r="AA51" s="229">
        <f>IF(H19&gt;0,IDACI!D18,0)</f>
        <v>37912</v>
      </c>
      <c r="AB51" s="229">
        <f>IF(H19&gt;0,IDACI!E18,0)</f>
        <v>9023.0559999999987</v>
      </c>
      <c r="AC51" s="109"/>
      <c r="AD51" s="109"/>
      <c r="AE51" s="109"/>
      <c r="AF51" s="109"/>
      <c r="AG51" s="109"/>
      <c r="AH51" s="109"/>
      <c r="AI51" s="375" t="b">
        <v>1</v>
      </c>
      <c r="AJ51" s="248" t="s">
        <v>4</v>
      </c>
      <c r="AK51" s="147" t="str">
        <f t="shared" si="12"/>
        <v>Reading</v>
      </c>
      <c r="AL51" s="209">
        <f t="shared" si="13"/>
        <v>58.08383233532934</v>
      </c>
      <c r="AM51" s="209">
        <f t="shared" si="13"/>
        <v>46.17647058823529</v>
      </c>
      <c r="AN51" s="209">
        <f t="shared" si="13"/>
        <v>44.380403458213252</v>
      </c>
      <c r="AO51" s="209">
        <f t="shared" si="13"/>
        <v>56.824512534818943</v>
      </c>
      <c r="AP51" s="209">
        <f t="shared" si="13"/>
        <v>69.230769230769226</v>
      </c>
      <c r="AQ51" s="210">
        <f t="shared" si="18"/>
        <v>19.8</v>
      </c>
      <c r="AR51" s="488">
        <f t="shared" si="19"/>
        <v>8.247422680412371E-2</v>
      </c>
      <c r="AS51" s="488">
        <f t="shared" si="14"/>
        <v>8.8669950738916259E-2</v>
      </c>
      <c r="AT51" s="488">
        <f t="shared" si="14"/>
        <v>8.45771144278607E-2</v>
      </c>
      <c r="AU51" s="488">
        <f t="shared" si="14"/>
        <v>6.9306930693069313E-2</v>
      </c>
      <c r="AV51" s="488">
        <f t="shared" si="14"/>
        <v>3.1358885017421602E-2</v>
      </c>
      <c r="AW51" s="488">
        <f t="shared" si="20"/>
        <v>0.22222222222222221</v>
      </c>
      <c r="AX51" s="488">
        <f t="shared" si="20"/>
        <v>0.23353293413173654</v>
      </c>
      <c r="AY51" s="488">
        <f t="shared" si="20"/>
        <v>0.21105527638190955</v>
      </c>
      <c r="AZ51" s="488">
        <f t="shared" si="20"/>
        <v>0.23809523809523808</v>
      </c>
      <c r="BA51" s="488">
        <f t="shared" si="20"/>
        <v>0.21791044776119403</v>
      </c>
      <c r="BB51" s="488">
        <f t="shared" si="21"/>
        <v>1</v>
      </c>
      <c r="BC51" s="488">
        <f t="shared" si="16"/>
        <v>1</v>
      </c>
      <c r="BD51" s="488">
        <f t="shared" si="16"/>
        <v>0.97478991596638653</v>
      </c>
      <c r="BE51" s="488">
        <f t="shared" si="16"/>
        <v>0.9850746268656716</v>
      </c>
      <c r="BF51" s="488">
        <f t="shared" si="16"/>
        <v>0.78523489932885904</v>
      </c>
    </row>
    <row r="52" spans="1:58" ht="14.25" customHeight="1" x14ac:dyDescent="0.2">
      <c r="A52" s="179"/>
      <c r="B52" s="504"/>
      <c r="C52" s="504"/>
      <c r="D52" s="90"/>
      <c r="E52" s="90"/>
      <c r="F52" s="90"/>
      <c r="G52" s="90"/>
      <c r="H52" s="90"/>
      <c r="I52" s="90"/>
      <c r="J52" s="40"/>
      <c r="K52" s="42"/>
      <c r="L52" s="42"/>
      <c r="M52" s="42"/>
      <c r="N52" s="42"/>
      <c r="O52" s="35"/>
      <c r="P52" s="35"/>
      <c r="Q52" s="35"/>
      <c r="R52" s="35"/>
      <c r="S52" s="35"/>
      <c r="T52" s="35"/>
      <c r="U52" s="178"/>
      <c r="V52" s="197"/>
      <c r="W52" s="405"/>
      <c r="X52" s="423">
        <v>12</v>
      </c>
      <c r="Y52" s="228" t="str">
        <f t="shared" si="17"/>
        <v>Reading</v>
      </c>
      <c r="Z52" s="85">
        <v>13</v>
      </c>
      <c r="AA52" s="229">
        <f>IF(H20&gt;0,IDACI!D19,0)</f>
        <v>30916</v>
      </c>
      <c r="AB52" s="229">
        <f>IF(H20&gt;0,IDACI!E19,0)</f>
        <v>6121.3680000000004</v>
      </c>
      <c r="AC52" s="109"/>
      <c r="AD52" s="109"/>
      <c r="AE52" s="109"/>
      <c r="AF52" s="109"/>
      <c r="AG52" s="109"/>
      <c r="AH52" s="109"/>
      <c r="AI52" s="375" t="b">
        <v>1</v>
      </c>
      <c r="AJ52" s="248" t="s">
        <v>16</v>
      </c>
      <c r="AK52" s="147" t="str">
        <f t="shared" si="12"/>
        <v>Slough</v>
      </c>
      <c r="AL52" s="209">
        <f t="shared" si="13"/>
        <v>55.882352941176471</v>
      </c>
      <c r="AM52" s="209">
        <f t="shared" si="13"/>
        <v>38.684210526315795</v>
      </c>
      <c r="AN52" s="209">
        <f t="shared" si="13"/>
        <v>65.552699228791781</v>
      </c>
      <c r="AO52" s="209">
        <f t="shared" si="13"/>
        <v>28.07017543859649</v>
      </c>
      <c r="AP52" s="209">
        <f t="shared" si="13"/>
        <v>56.650246305418719</v>
      </c>
      <c r="AQ52" s="210">
        <f t="shared" si="18"/>
        <v>19.5</v>
      </c>
      <c r="AR52" s="488">
        <f t="shared" si="19"/>
        <v>3.8216560509554139E-2</v>
      </c>
      <c r="AS52" s="488">
        <f t="shared" si="14"/>
        <v>3.3057851239669422E-2</v>
      </c>
      <c r="AT52" s="488">
        <f t="shared" si="14"/>
        <v>5.4054054054054057E-2</v>
      </c>
      <c r="AU52" s="488" t="e">
        <f t="shared" si="14"/>
        <v>#N/A</v>
      </c>
      <c r="AV52" s="488" t="e">
        <f t="shared" si="14"/>
        <v>#N/A</v>
      </c>
      <c r="AW52" s="488">
        <f t="shared" si="20"/>
        <v>7.5892857142857137E-2</v>
      </c>
      <c r="AX52" s="488">
        <f t="shared" si="20"/>
        <v>0.13966480446927373</v>
      </c>
      <c r="AY52" s="488">
        <f t="shared" si="20"/>
        <v>0.19346049046321526</v>
      </c>
      <c r="AZ52" s="488">
        <f t="shared" si="20"/>
        <v>0.14450867052023122</v>
      </c>
      <c r="BA52" s="488">
        <f t="shared" si="20"/>
        <v>0.16772151898734178</v>
      </c>
      <c r="BB52" s="488">
        <f t="shared" si="21"/>
        <v>0.94078947368421051</v>
      </c>
      <c r="BC52" s="488">
        <f t="shared" si="16"/>
        <v>1</v>
      </c>
      <c r="BD52" s="488">
        <f t="shared" si="16"/>
        <v>0.87012987012987009</v>
      </c>
      <c r="BE52" s="488">
        <f t="shared" si="16"/>
        <v>0.81333333333333335</v>
      </c>
      <c r="BF52" s="488">
        <f t="shared" si="16"/>
        <v>0.96062992125984248</v>
      </c>
    </row>
    <row r="53" spans="1:58" ht="14.25" customHeight="1" x14ac:dyDescent="0.2">
      <c r="A53" s="179"/>
      <c r="B53" s="504"/>
      <c r="C53" s="504"/>
      <c r="D53" s="90"/>
      <c r="E53" s="90"/>
      <c r="F53" s="90"/>
      <c r="G53" s="90"/>
      <c r="H53" s="90"/>
      <c r="I53" s="90"/>
      <c r="J53" s="40"/>
      <c r="K53" s="42"/>
      <c r="L53" s="42"/>
      <c r="M53" s="42"/>
      <c r="N53" s="42"/>
      <c r="O53" s="35"/>
      <c r="P53" s="35"/>
      <c r="Q53" s="35"/>
      <c r="R53" s="35"/>
      <c r="S53" s="35"/>
      <c r="T53" s="35"/>
      <c r="U53" s="178"/>
      <c r="V53" s="197"/>
      <c r="W53" s="405"/>
      <c r="X53" s="423">
        <v>13</v>
      </c>
      <c r="Y53" s="228" t="str">
        <f t="shared" si="17"/>
        <v>Slough</v>
      </c>
      <c r="Z53" s="85">
        <v>14</v>
      </c>
      <c r="AA53" s="229">
        <f>IF(H21&gt;0,IDACI!D20,0)</f>
        <v>34703</v>
      </c>
      <c r="AB53" s="229">
        <f>IF(H21&gt;0,IDACI!E20,0)</f>
        <v>6767.085</v>
      </c>
      <c r="AC53" s="109"/>
      <c r="AD53" s="109"/>
      <c r="AE53" s="109"/>
      <c r="AF53" s="109"/>
      <c r="AG53" s="109"/>
      <c r="AH53" s="109"/>
      <c r="AI53" s="375" t="b">
        <v>1</v>
      </c>
      <c r="AJ53" s="248" t="s">
        <v>96</v>
      </c>
      <c r="AK53" s="147" t="str">
        <f t="shared" si="12"/>
        <v>Somerset</v>
      </c>
      <c r="AL53" s="209">
        <f t="shared" si="13"/>
        <v>25.919117647058826</v>
      </c>
      <c r="AM53" s="209">
        <f t="shared" si="13"/>
        <v>28.492647058823529</v>
      </c>
      <c r="AN53" s="209">
        <f t="shared" si="13"/>
        <v>37.867647058823529</v>
      </c>
      <c r="AO53" s="209">
        <f t="shared" si="13"/>
        <v>47.933884297520663</v>
      </c>
      <c r="AP53" s="209">
        <f t="shared" si="13"/>
        <v>25.641025641025642</v>
      </c>
      <c r="AQ53" s="210">
        <f t="shared" si="18"/>
        <v>14.8</v>
      </c>
      <c r="AR53" s="488">
        <f t="shared" si="19"/>
        <v>5.8974358974358973E-2</v>
      </c>
      <c r="AS53" s="488">
        <f t="shared" si="14"/>
        <v>1.3986013986013986E-2</v>
      </c>
      <c r="AT53" s="488">
        <f t="shared" si="14"/>
        <v>1.804123711340206E-2</v>
      </c>
      <c r="AU53" s="488">
        <f t="shared" si="14"/>
        <v>3.3268101761252444E-2</v>
      </c>
      <c r="AV53" s="488">
        <f t="shared" si="14"/>
        <v>4.7473200612557429E-2</v>
      </c>
      <c r="AW53" s="488">
        <f t="shared" si="20"/>
        <v>0.15135135135135136</v>
      </c>
      <c r="AX53" s="488">
        <f t="shared" si="20"/>
        <v>0.11816192560175055</v>
      </c>
      <c r="AY53" s="488">
        <f t="shared" si="20"/>
        <v>0.12857142857142856</v>
      </c>
      <c r="AZ53" s="488">
        <f t="shared" si="20"/>
        <v>0.19935691318327975</v>
      </c>
      <c r="BA53" s="488">
        <f t="shared" si="20"/>
        <v>0.25304136253041365</v>
      </c>
      <c r="BB53" s="488" t="e">
        <f t="shared" si="21"/>
        <v>#N/A</v>
      </c>
      <c r="BC53" s="488">
        <f t="shared" si="16"/>
        <v>0.98453608247422686</v>
      </c>
      <c r="BD53" s="488">
        <f t="shared" si="16"/>
        <v>1</v>
      </c>
      <c r="BE53" s="488">
        <f t="shared" si="16"/>
        <v>1</v>
      </c>
      <c r="BF53" s="488">
        <f t="shared" si="16"/>
        <v>0.9732620320855615</v>
      </c>
    </row>
    <row r="54" spans="1:58" ht="14.25" customHeight="1" x14ac:dyDescent="0.2">
      <c r="A54" s="179"/>
      <c r="B54" s="504"/>
      <c r="C54" s="504"/>
      <c r="D54" s="90"/>
      <c r="E54" s="90"/>
      <c r="F54" s="90"/>
      <c r="G54" s="90"/>
      <c r="H54" s="90"/>
      <c r="I54" s="90"/>
      <c r="J54" s="40"/>
      <c r="K54" s="42"/>
      <c r="L54" s="42"/>
      <c r="M54" s="42"/>
      <c r="N54" s="42"/>
      <c r="O54" s="35"/>
      <c r="P54" s="35"/>
      <c r="Q54" s="35"/>
      <c r="R54" s="35"/>
      <c r="S54" s="35"/>
      <c r="T54" s="35"/>
      <c r="U54" s="178"/>
      <c r="V54" s="197"/>
      <c r="W54" s="405"/>
      <c r="X54" s="423">
        <v>14</v>
      </c>
      <c r="Y54" s="228" t="str">
        <f t="shared" si="17"/>
        <v>Somerset</v>
      </c>
      <c r="Z54" s="85">
        <v>15</v>
      </c>
      <c r="AA54" s="229">
        <f>IF(H22&gt;0,IDACI!D21,0)</f>
        <v>94797</v>
      </c>
      <c r="AB54" s="229">
        <f>IF(H22&gt;0,IDACI!E21,0)</f>
        <v>14029.956000000002</v>
      </c>
      <c r="AC54" s="109"/>
      <c r="AD54" s="109"/>
      <c r="AE54" s="109"/>
      <c r="AF54" s="109"/>
      <c r="AG54" s="109"/>
      <c r="AH54" s="109"/>
      <c r="AI54" s="375" t="b">
        <v>1</v>
      </c>
      <c r="AJ54" s="248" t="s">
        <v>17</v>
      </c>
      <c r="AK54" s="147" t="str">
        <f t="shared" si="12"/>
        <v>Southampton</v>
      </c>
      <c r="AL54" s="209">
        <f t="shared" si="13"/>
        <v>58.225108225108229</v>
      </c>
      <c r="AM54" s="209">
        <f t="shared" si="13"/>
        <v>49.892473118279568</v>
      </c>
      <c r="AN54" s="209">
        <f t="shared" si="13"/>
        <v>49.789029535864984</v>
      </c>
      <c r="AO54" s="209">
        <f t="shared" si="13"/>
        <v>66.666666666666671</v>
      </c>
      <c r="AP54" s="209">
        <f t="shared" si="13"/>
        <v>67.682926829268297</v>
      </c>
      <c r="AQ54" s="210">
        <f t="shared" si="18"/>
        <v>25</v>
      </c>
      <c r="AR54" s="488" t="e">
        <f t="shared" si="19"/>
        <v>#N/A</v>
      </c>
      <c r="AS54" s="488" t="e">
        <f t="shared" si="14"/>
        <v>#N/A</v>
      </c>
      <c r="AT54" s="488">
        <f t="shared" si="14"/>
        <v>1.6260162601626018E-2</v>
      </c>
      <c r="AU54" s="488">
        <f t="shared" si="14"/>
        <v>0</v>
      </c>
      <c r="AV54" s="488">
        <f t="shared" si="14"/>
        <v>1.0849909584086799E-2</v>
      </c>
      <c r="AW54" s="488">
        <f t="shared" si="20"/>
        <v>0.10833333333333334</v>
      </c>
      <c r="AX54" s="488">
        <f t="shared" si="20"/>
        <v>0.13165266106442577</v>
      </c>
      <c r="AY54" s="488">
        <f t="shared" si="20"/>
        <v>0.15549597855227881</v>
      </c>
      <c r="AZ54" s="488">
        <f t="shared" si="20"/>
        <v>3.6363636363636362E-2</v>
      </c>
      <c r="BA54" s="488">
        <f t="shared" si="20"/>
        <v>0.29591836734693877</v>
      </c>
      <c r="BB54" s="488">
        <f t="shared" si="21"/>
        <v>0.89080459770114939</v>
      </c>
      <c r="BC54" s="488">
        <f t="shared" si="16"/>
        <v>0.99371069182389937</v>
      </c>
      <c r="BD54" s="488" t="e">
        <f t="shared" si="16"/>
        <v>#N/A</v>
      </c>
      <c r="BE54" s="488">
        <f t="shared" si="16"/>
        <v>0.73300970873786409</v>
      </c>
      <c r="BF54" s="488">
        <f t="shared" si="16"/>
        <v>0.72</v>
      </c>
    </row>
    <row r="55" spans="1:58" ht="14.25" customHeight="1" x14ac:dyDescent="0.2">
      <c r="A55" s="179"/>
      <c r="B55" s="504"/>
      <c r="C55" s="504"/>
      <c r="D55" s="90"/>
      <c r="E55" s="90"/>
      <c r="F55" s="90"/>
      <c r="G55" s="90"/>
      <c r="H55" s="90"/>
      <c r="I55" s="90"/>
      <c r="J55" s="40"/>
      <c r="K55" s="42"/>
      <c r="L55" s="42"/>
      <c r="M55" s="42"/>
      <c r="N55" s="42"/>
      <c r="O55" s="35"/>
      <c r="P55" s="35"/>
      <c r="Q55" s="35"/>
      <c r="R55" s="35"/>
      <c r="S55" s="35"/>
      <c r="T55" s="35"/>
      <c r="U55" s="178"/>
      <c r="V55" s="197"/>
      <c r="W55" s="405"/>
      <c r="X55" s="423">
        <v>15</v>
      </c>
      <c r="Y55" s="228" t="str">
        <f t="shared" si="17"/>
        <v>Southampton</v>
      </c>
      <c r="Z55" s="85">
        <v>16</v>
      </c>
      <c r="AA55" s="229">
        <f>IF(H23&gt;0,IDACI!D22,0)</f>
        <v>42079</v>
      </c>
      <c r="AB55" s="229">
        <f>IF(H23&gt;0,IDACI!E22,0)</f>
        <v>10519.75</v>
      </c>
      <c r="AC55" s="109"/>
      <c r="AD55" s="109"/>
      <c r="AE55" s="109"/>
      <c r="AF55" s="109"/>
      <c r="AG55" s="109"/>
      <c r="AH55" s="109"/>
      <c r="AI55" s="375" t="b">
        <v>1</v>
      </c>
      <c r="AJ55" s="248" t="s">
        <v>8</v>
      </c>
      <c r="AK55" s="147" t="str">
        <f t="shared" si="12"/>
        <v>Surrey</v>
      </c>
      <c r="AL55" s="209">
        <f t="shared" si="13"/>
        <v>32.145748987854248</v>
      </c>
      <c r="AM55" s="209">
        <f t="shared" si="13"/>
        <v>35.657051282051285</v>
      </c>
      <c r="AN55" s="209">
        <f t="shared" si="13"/>
        <v>36.706349206349209</v>
      </c>
      <c r="AO55" s="209">
        <f t="shared" si="13"/>
        <v>39.080911233307155</v>
      </c>
      <c r="AP55" s="209">
        <f t="shared" si="13"/>
        <v>34.360374414976597</v>
      </c>
      <c r="AQ55" s="210">
        <f t="shared" si="18"/>
        <v>9.7000000000000011</v>
      </c>
      <c r="AR55" s="488">
        <f t="shared" si="19"/>
        <v>6.67574931880109E-2</v>
      </c>
      <c r="AS55" s="488">
        <f t="shared" si="14"/>
        <v>4.2997542997542999E-2</v>
      </c>
      <c r="AT55" s="488">
        <f t="shared" si="14"/>
        <v>6.7669172932330823E-2</v>
      </c>
      <c r="AU55" s="488">
        <f t="shared" si="14"/>
        <v>6.5261044176706834E-2</v>
      </c>
      <c r="AV55" s="488">
        <f t="shared" si="14"/>
        <v>9.8654708520179366E-2</v>
      </c>
      <c r="AW55" s="488">
        <f t="shared" si="20"/>
        <v>0.14079822616407983</v>
      </c>
      <c r="AX55" s="488">
        <f t="shared" si="20"/>
        <v>0.12733260153677278</v>
      </c>
      <c r="AY55" s="488">
        <f t="shared" si="20"/>
        <v>0.20165460186142709</v>
      </c>
      <c r="AZ55" s="488">
        <f t="shared" si="20"/>
        <v>0.17011278195488722</v>
      </c>
      <c r="BA55" s="488">
        <f t="shared" si="20"/>
        <v>0.23084577114427859</v>
      </c>
      <c r="BB55" s="488">
        <f t="shared" si="21"/>
        <v>0.98245614035087714</v>
      </c>
      <c r="BC55" s="488">
        <f t="shared" si="16"/>
        <v>0.91029411764705881</v>
      </c>
      <c r="BD55" s="488">
        <f t="shared" si="16"/>
        <v>0.93993993993993996</v>
      </c>
      <c r="BE55" s="488">
        <f t="shared" si="16"/>
        <v>0.851123595505618</v>
      </c>
      <c r="BF55" s="488">
        <f t="shared" si="16"/>
        <v>0.97249190938511332</v>
      </c>
    </row>
    <row r="56" spans="1:58" ht="14.25" customHeight="1" x14ac:dyDescent="0.2">
      <c r="A56" s="382"/>
      <c r="B56" s="504"/>
      <c r="C56" s="504"/>
      <c r="D56" s="90"/>
      <c r="E56" s="90"/>
      <c r="F56" s="90"/>
      <c r="G56" s="90"/>
      <c r="H56" s="90"/>
      <c r="I56" s="90"/>
      <c r="J56" s="40"/>
      <c r="K56" s="42"/>
      <c r="L56" s="42"/>
      <c r="M56" s="42"/>
      <c r="N56" s="42"/>
      <c r="O56" s="35"/>
      <c r="P56" s="35"/>
      <c r="Q56" s="35"/>
      <c r="R56" s="35"/>
      <c r="S56" s="35"/>
      <c r="T56" s="35"/>
      <c r="U56" s="178"/>
      <c r="V56" s="197"/>
      <c r="W56" s="405"/>
      <c r="X56" s="423">
        <v>16</v>
      </c>
      <c r="Y56" s="228" t="str">
        <f t="shared" si="17"/>
        <v>Surrey</v>
      </c>
      <c r="Z56" s="85">
        <v>17</v>
      </c>
      <c r="AA56" s="229">
        <f>IF(H24&gt;0,IDACI!D23,0)</f>
        <v>221989</v>
      </c>
      <c r="AB56" s="229">
        <f>IF(H24&gt;0,IDACI!E23,0)</f>
        <v>21532.933000000005</v>
      </c>
      <c r="AC56" s="109"/>
      <c r="AD56" s="109"/>
      <c r="AE56" s="109"/>
      <c r="AF56" s="109"/>
      <c r="AG56" s="109"/>
      <c r="AH56" s="109"/>
      <c r="AI56" s="375" t="b">
        <v>1</v>
      </c>
      <c r="AJ56" s="248" t="s">
        <v>124</v>
      </c>
      <c r="AK56" s="147" t="str">
        <f t="shared" si="12"/>
        <v>Swindon</v>
      </c>
      <c r="AL56" s="209">
        <f t="shared" si="13"/>
        <v>24.892703862660941</v>
      </c>
      <c r="AM56" s="209">
        <f t="shared" si="13"/>
        <v>31.0126582278481</v>
      </c>
      <c r="AN56" s="209">
        <f t="shared" si="13"/>
        <v>44.676409185803763</v>
      </c>
      <c r="AO56" s="209">
        <f t="shared" si="13"/>
        <v>43.827160493827158</v>
      </c>
      <c r="AP56" s="209">
        <f t="shared" si="13"/>
        <v>48.571428571428569</v>
      </c>
      <c r="AQ56" s="210">
        <f t="shared" si="18"/>
        <v>17.2</v>
      </c>
      <c r="AR56" s="488">
        <f t="shared" si="19"/>
        <v>5.5045871559633031E-2</v>
      </c>
      <c r="AS56" s="488">
        <f t="shared" si="19"/>
        <v>5.3333333333333337E-2</v>
      </c>
      <c r="AT56" s="488">
        <f t="shared" si="19"/>
        <v>5.4298642533936653E-2</v>
      </c>
      <c r="AU56" s="488" t="e">
        <f t="shared" si="19"/>
        <v>#N/A</v>
      </c>
      <c r="AV56" s="488">
        <f t="shared" si="19"/>
        <v>3.125E-2</v>
      </c>
      <c r="AW56" s="488">
        <f t="shared" si="20"/>
        <v>8.2089552238805971E-2</v>
      </c>
      <c r="AX56" s="488">
        <f t="shared" si="20"/>
        <v>8.9385474860335198E-2</v>
      </c>
      <c r="AY56" s="488">
        <f t="shared" si="20"/>
        <v>0.12413793103448276</v>
      </c>
      <c r="AZ56" s="488">
        <f t="shared" si="20"/>
        <v>0.19172932330827067</v>
      </c>
      <c r="BA56" s="488">
        <f t="shared" si="20"/>
        <v>0.19031141868512111</v>
      </c>
      <c r="BB56" s="488">
        <f t="shared" si="21"/>
        <v>1</v>
      </c>
      <c r="BC56" s="488">
        <f t="shared" si="21"/>
        <v>0.9</v>
      </c>
      <c r="BD56" s="488">
        <f t="shared" si="21"/>
        <v>0.9838709677419355</v>
      </c>
      <c r="BE56" s="488">
        <f t="shared" si="21"/>
        <v>0.93377483443708609</v>
      </c>
      <c r="BF56" s="488">
        <f t="shared" si="21"/>
        <v>0.94374999999999998</v>
      </c>
    </row>
    <row r="57" spans="1:58" ht="14.25" customHeight="1" x14ac:dyDescent="0.2">
      <c r="A57" s="382"/>
      <c r="B57" s="504"/>
      <c r="C57" s="504"/>
      <c r="D57" s="90"/>
      <c r="E57" s="90"/>
      <c r="F57" s="90"/>
      <c r="G57" s="90"/>
      <c r="H57" s="90"/>
      <c r="I57" s="90"/>
      <c r="J57" s="40"/>
      <c r="K57" s="42"/>
      <c r="L57" s="42"/>
      <c r="M57" s="42"/>
      <c r="N57" s="42"/>
      <c r="O57" s="35"/>
      <c r="P57" s="35"/>
      <c r="Q57" s="35"/>
      <c r="R57" s="35"/>
      <c r="S57" s="35"/>
      <c r="T57" s="35"/>
      <c r="U57" s="178"/>
      <c r="V57" s="197"/>
      <c r="W57" s="405"/>
      <c r="X57" s="423">
        <v>17</v>
      </c>
      <c r="Y57" s="228" t="str">
        <f t="shared" si="17"/>
        <v>Swindon</v>
      </c>
      <c r="Z57" s="85">
        <v>18</v>
      </c>
      <c r="AA57" s="229">
        <f>IF(H25&gt;0,IDACI!D24,0)</f>
        <v>42184</v>
      </c>
      <c r="AB57" s="229">
        <f>IF(H25&gt;0,IDACI!E24,0)</f>
        <v>7255.6479999999992</v>
      </c>
      <c r="AC57" s="109"/>
      <c r="AD57" s="109"/>
      <c r="AE57" s="109"/>
      <c r="AF57" s="109"/>
      <c r="AG57" s="109"/>
      <c r="AH57" s="109"/>
      <c r="AI57" s="375" t="b">
        <v>1</v>
      </c>
      <c r="AJ57" s="248" t="s">
        <v>125</v>
      </c>
      <c r="AK57" s="147" t="str">
        <f t="shared" si="12"/>
        <v>Torbay</v>
      </c>
      <c r="AL57" s="209">
        <f t="shared" si="13"/>
        <v>114.91935483870968</v>
      </c>
      <c r="AM57" s="209">
        <f t="shared" si="13"/>
        <v>70.682730923694777</v>
      </c>
      <c r="AN57" s="209">
        <f t="shared" si="13"/>
        <v>66.935483870967744</v>
      </c>
      <c r="AO57" s="209">
        <f t="shared" si="13"/>
        <v>60.159362549800797</v>
      </c>
      <c r="AP57" s="209">
        <f t="shared" si="13"/>
        <v>51.587301587301589</v>
      </c>
      <c r="AQ57" s="210">
        <f t="shared" si="18"/>
        <v>24.1</v>
      </c>
      <c r="AR57" s="488">
        <f t="shared" si="19"/>
        <v>5.4298642533936653E-2</v>
      </c>
      <c r="AS57" s="488">
        <f t="shared" si="19"/>
        <v>5.2147239263803678E-2</v>
      </c>
      <c r="AT57" s="488">
        <f t="shared" si="19"/>
        <v>6.1320754716981132E-2</v>
      </c>
      <c r="AU57" s="488">
        <f t="shared" si="19"/>
        <v>2.7777777777777776E-2</v>
      </c>
      <c r="AV57" s="488" t="e">
        <f t="shared" si="19"/>
        <v>#N/A</v>
      </c>
      <c r="AW57" s="488">
        <f t="shared" si="20"/>
        <v>0.13194444444444445</v>
      </c>
      <c r="AX57" s="488">
        <f t="shared" si="20"/>
        <v>8.2568807339449546E-2</v>
      </c>
      <c r="AY57" s="488">
        <f t="shared" si="20"/>
        <v>0.12935323383084577</v>
      </c>
      <c r="AZ57" s="488">
        <f t="shared" si="20"/>
        <v>0.16738197424892703</v>
      </c>
      <c r="BA57" s="488">
        <f t="shared" si="20"/>
        <v>0.23134328358208955</v>
      </c>
      <c r="BB57" s="488">
        <f t="shared" si="21"/>
        <v>0.94444444444444442</v>
      </c>
      <c r="BC57" s="488">
        <f t="shared" si="21"/>
        <v>0.98399999999999999</v>
      </c>
      <c r="BD57" s="488">
        <f t="shared" si="21"/>
        <v>0.92783505154639179</v>
      </c>
      <c r="BE57" s="488">
        <f t="shared" si="21"/>
        <v>0.96842105263157896</v>
      </c>
      <c r="BF57" s="488">
        <f t="shared" si="21"/>
        <v>0.90566037735849059</v>
      </c>
    </row>
    <row r="58" spans="1:58" ht="14.25" customHeight="1" x14ac:dyDescent="0.2">
      <c r="A58" s="179"/>
      <c r="B58" s="504"/>
      <c r="C58" s="504"/>
      <c r="D58" s="90"/>
      <c r="E58" s="90"/>
      <c r="F58" s="90"/>
      <c r="G58" s="90"/>
      <c r="H58" s="90"/>
      <c r="I58" s="90"/>
      <c r="J58" s="40"/>
      <c r="K58" s="42"/>
      <c r="L58" s="42"/>
      <c r="M58" s="42"/>
      <c r="N58" s="42"/>
      <c r="O58" s="35"/>
      <c r="P58" s="35"/>
      <c r="Q58" s="35"/>
      <c r="R58" s="35"/>
      <c r="S58" s="35"/>
      <c r="T58" s="35"/>
      <c r="U58" s="178"/>
      <c r="V58" s="197"/>
      <c r="W58" s="405"/>
      <c r="X58" s="423">
        <v>18</v>
      </c>
      <c r="Y58" s="228" t="str">
        <f t="shared" si="17"/>
        <v>Torbay</v>
      </c>
      <c r="Z58" s="85">
        <v>19</v>
      </c>
      <c r="AA58" s="229">
        <f>IF(H26&gt;0,IDACI!D25,0)</f>
        <v>21714</v>
      </c>
      <c r="AB58" s="229">
        <f>IF(H26&gt;0,IDACI!E25,0)</f>
        <v>5233.0740000000005</v>
      </c>
      <c r="AC58" s="109"/>
      <c r="AD58" s="109"/>
      <c r="AE58" s="109"/>
      <c r="AF58" s="109"/>
      <c r="AG58" s="109"/>
      <c r="AH58" s="109"/>
      <c r="AI58" s="375" t="b">
        <v>1</v>
      </c>
      <c r="AJ58" s="248" t="s">
        <v>18</v>
      </c>
      <c r="AK58" s="147" t="str">
        <f t="shared" si="12"/>
        <v>West Berkshire</v>
      </c>
      <c r="AL58" s="209">
        <f t="shared" si="13"/>
        <v>22.598870056497177</v>
      </c>
      <c r="AM58" s="209">
        <f t="shared" si="13"/>
        <v>22.841225626740947</v>
      </c>
      <c r="AN58" s="209">
        <f t="shared" si="13"/>
        <v>29.971988795518207</v>
      </c>
      <c r="AO58" s="209">
        <f t="shared" si="13"/>
        <v>35.393258426966291</v>
      </c>
      <c r="AP58" s="209">
        <f t="shared" si="13"/>
        <v>40.616246498599445</v>
      </c>
      <c r="AQ58" s="210">
        <f t="shared" si="18"/>
        <v>10.4</v>
      </c>
      <c r="AR58" s="488" t="e">
        <f t="shared" si="19"/>
        <v>#N/A</v>
      </c>
      <c r="AS58" s="488" t="e">
        <f t="shared" si="19"/>
        <v>#N/A</v>
      </c>
      <c r="AT58" s="488">
        <f t="shared" si="19"/>
        <v>1.9047619047619049E-2</v>
      </c>
      <c r="AU58" s="488" t="e">
        <f t="shared" si="19"/>
        <v>#N/A</v>
      </c>
      <c r="AV58" s="488" t="e">
        <f t="shared" si="19"/>
        <v>#N/A</v>
      </c>
      <c r="AW58" s="488">
        <f t="shared" si="20"/>
        <v>0.21782178217821782</v>
      </c>
      <c r="AX58" s="488">
        <f t="shared" si="20"/>
        <v>0.21052631578947367</v>
      </c>
      <c r="AY58" s="488">
        <f t="shared" si="20"/>
        <v>0.15827338129496402</v>
      </c>
      <c r="AZ58" s="488">
        <f t="shared" si="20"/>
        <v>0.19883040935672514</v>
      </c>
      <c r="BA58" s="488">
        <f t="shared" si="20"/>
        <v>0.10784313725490197</v>
      </c>
      <c r="BB58" s="488">
        <f t="shared" si="21"/>
        <v>1</v>
      </c>
      <c r="BC58" s="488">
        <f t="shared" si="21"/>
        <v>1</v>
      </c>
      <c r="BD58" s="488">
        <f t="shared" si="21"/>
        <v>0.93150684931506844</v>
      </c>
      <c r="BE58" s="488">
        <f t="shared" si="21"/>
        <v>1</v>
      </c>
      <c r="BF58" s="488">
        <f t="shared" si="21"/>
        <v>0.98936170212765961</v>
      </c>
    </row>
    <row r="59" spans="1:58" ht="14.25" customHeight="1" x14ac:dyDescent="0.2">
      <c r="A59" s="179"/>
      <c r="B59" s="504"/>
      <c r="C59" s="504"/>
      <c r="D59" s="90"/>
      <c r="E59" s="90"/>
      <c r="F59" s="90"/>
      <c r="G59" s="90"/>
      <c r="H59" s="90"/>
      <c r="I59" s="90"/>
      <c r="J59" s="40"/>
      <c r="K59" s="42"/>
      <c r="L59" s="42"/>
      <c r="M59" s="42"/>
      <c r="N59" s="42"/>
      <c r="O59" s="35"/>
      <c r="P59" s="35"/>
      <c r="Q59" s="35"/>
      <c r="R59" s="35"/>
      <c r="S59" s="35"/>
      <c r="T59" s="35"/>
      <c r="U59" s="178"/>
      <c r="V59" s="197"/>
      <c r="W59" s="405"/>
      <c r="X59" s="423">
        <v>19</v>
      </c>
      <c r="Y59" s="228" t="str">
        <f t="shared" si="17"/>
        <v>West Berkshire</v>
      </c>
      <c r="Z59" s="85">
        <v>20</v>
      </c>
      <c r="AA59" s="229">
        <f>IF(H27&gt;0,IDACI!D26,0)</f>
        <v>31302</v>
      </c>
      <c r="AB59" s="229">
        <f>IF(H27&gt;0,IDACI!E26,0)</f>
        <v>3255.4080000000004</v>
      </c>
      <c r="AC59" s="109"/>
      <c r="AD59" s="109"/>
      <c r="AE59" s="109"/>
      <c r="AF59" s="109"/>
      <c r="AG59" s="109"/>
      <c r="AH59" s="109"/>
      <c r="AI59" s="375" t="b">
        <v>1</v>
      </c>
      <c r="AJ59" s="248" t="s">
        <v>6</v>
      </c>
      <c r="AK59" s="147" t="str">
        <f t="shared" si="12"/>
        <v>West Sussex</v>
      </c>
      <c r="AL59" s="209">
        <f t="shared" si="13"/>
        <v>24.087591240875913</v>
      </c>
      <c r="AM59" s="209">
        <f t="shared" si="13"/>
        <v>22.886473429951693</v>
      </c>
      <c r="AN59" s="209">
        <f t="shared" si="13"/>
        <v>29.281437125748504</v>
      </c>
      <c r="AO59" s="209">
        <f t="shared" si="13"/>
        <v>29.739336492890995</v>
      </c>
      <c r="AP59" s="209">
        <f t="shared" si="13"/>
        <v>24.471830985915492</v>
      </c>
      <c r="AQ59" s="210">
        <f t="shared" si="18"/>
        <v>12.9</v>
      </c>
      <c r="AR59" s="488">
        <f t="shared" si="19"/>
        <v>4.7619047619047616E-2</v>
      </c>
      <c r="AS59" s="488">
        <f t="shared" si="19"/>
        <v>2.4137931034482758E-2</v>
      </c>
      <c r="AT59" s="488">
        <f t="shared" si="19"/>
        <v>2.0618556701030927E-2</v>
      </c>
      <c r="AU59" s="488">
        <f t="shared" si="19"/>
        <v>2.309782608695652E-2</v>
      </c>
      <c r="AV59" s="488">
        <f t="shared" si="19"/>
        <v>3.5294117647058823E-2</v>
      </c>
      <c r="AW59" s="488">
        <f t="shared" si="20"/>
        <v>8.752327746741155E-2</v>
      </c>
      <c r="AX59" s="488">
        <f t="shared" si="20"/>
        <v>0.17818181818181819</v>
      </c>
      <c r="AY59" s="488">
        <f t="shared" si="20"/>
        <v>0.181169757489301</v>
      </c>
      <c r="AZ59" s="488">
        <f t="shared" si="20"/>
        <v>0.22770919067215364</v>
      </c>
      <c r="BA59" s="488">
        <f t="shared" si="20"/>
        <v>0.22794117647058823</v>
      </c>
      <c r="BB59" s="488" t="e">
        <f t="shared" si="21"/>
        <v>#N/A</v>
      </c>
      <c r="BC59" s="488">
        <f t="shared" si="21"/>
        <v>0.97445255474452552</v>
      </c>
      <c r="BD59" s="488">
        <f t="shared" si="21"/>
        <v>0.99076923076923074</v>
      </c>
      <c r="BE59" s="488">
        <f t="shared" si="21"/>
        <v>0.98016997167138808</v>
      </c>
      <c r="BF59" s="488">
        <f t="shared" si="21"/>
        <v>0.92086330935251803</v>
      </c>
    </row>
    <row r="60" spans="1:58" s="133" customFormat="1" ht="14.25" customHeight="1" x14ac:dyDescent="0.2">
      <c r="A60" s="179"/>
      <c r="B60" s="504"/>
      <c r="C60" s="504"/>
      <c r="D60" s="90"/>
      <c r="E60" s="90"/>
      <c r="F60" s="90"/>
      <c r="G60" s="90"/>
      <c r="H60" s="90"/>
      <c r="I60" s="90"/>
      <c r="J60" s="40"/>
      <c r="K60" s="42"/>
      <c r="L60" s="42"/>
      <c r="M60" s="42"/>
      <c r="N60" s="42"/>
      <c r="O60" s="35"/>
      <c r="P60" s="35"/>
      <c r="Q60" s="35"/>
      <c r="R60" s="35"/>
      <c r="S60" s="35"/>
      <c r="T60" s="35"/>
      <c r="U60" s="178"/>
      <c r="V60" s="197"/>
      <c r="W60" s="405"/>
      <c r="X60" s="423">
        <v>20</v>
      </c>
      <c r="Y60" s="228" t="str">
        <f t="shared" si="17"/>
        <v>West Sussex</v>
      </c>
      <c r="Z60" s="85">
        <v>21</v>
      </c>
      <c r="AA60" s="229">
        <f>IF(H28&gt;0,IDACI!D27,0)</f>
        <v>146958</v>
      </c>
      <c r="AB60" s="229">
        <f>IF(H28&gt;0,IDACI!E27,0)</f>
        <v>18957.582000000002</v>
      </c>
      <c r="AC60" s="109"/>
      <c r="AD60" s="109"/>
      <c r="AE60" s="109"/>
      <c r="AF60" s="109"/>
      <c r="AG60" s="109"/>
      <c r="AH60" s="109"/>
      <c r="AI60" s="375" t="b">
        <v>1</v>
      </c>
      <c r="AJ60" s="248" t="s">
        <v>46</v>
      </c>
      <c r="AK60" s="147" t="str">
        <f t="shared" si="12"/>
        <v>Windsor &amp; Maidenhead</v>
      </c>
      <c r="AL60" s="209">
        <f t="shared" si="13"/>
        <v>30.981595092024541</v>
      </c>
      <c r="AM60" s="209">
        <f t="shared" si="13"/>
        <v>20.543806646525681</v>
      </c>
      <c r="AN60" s="209">
        <f t="shared" si="13"/>
        <v>26.726726726726728</v>
      </c>
      <c r="AO60" s="209">
        <f t="shared" si="13"/>
        <v>19.161676646706585</v>
      </c>
      <c r="AP60" s="209">
        <f t="shared" si="13"/>
        <v>43.026706231454007</v>
      </c>
      <c r="AQ60" s="210">
        <f t="shared" si="18"/>
        <v>8.4</v>
      </c>
      <c r="AR60" s="488" t="e">
        <f t="shared" si="19"/>
        <v>#N/A</v>
      </c>
      <c r="AS60" s="488" t="e">
        <f t="shared" si="19"/>
        <v>#N/A</v>
      </c>
      <c r="AT60" s="488">
        <f t="shared" si="19"/>
        <v>3.0303030303030304E-2</v>
      </c>
      <c r="AU60" s="488" t="e">
        <f t="shared" si="19"/>
        <v>#N/A</v>
      </c>
      <c r="AV60" s="488">
        <f t="shared" si="19"/>
        <v>0</v>
      </c>
      <c r="AW60" s="488">
        <f t="shared" si="20"/>
        <v>0.1276595744680851</v>
      </c>
      <c r="AX60" s="488" t="e">
        <f t="shared" si="20"/>
        <v>#N/A</v>
      </c>
      <c r="AY60" s="488">
        <f t="shared" si="20"/>
        <v>0.41379310344827586</v>
      </c>
      <c r="AZ60" s="488">
        <f t="shared" si="20"/>
        <v>0.11235955056179775</v>
      </c>
      <c r="BA60" s="488">
        <f t="shared" si="20"/>
        <v>0.13714285714285715</v>
      </c>
      <c r="BB60" s="488">
        <f t="shared" si="21"/>
        <v>1</v>
      </c>
      <c r="BC60" s="488">
        <f t="shared" si="21"/>
        <v>1</v>
      </c>
      <c r="BD60" s="488">
        <f t="shared" si="21"/>
        <v>0.92537313432835822</v>
      </c>
      <c r="BE60" s="488">
        <f t="shared" si="21"/>
        <v>0.98039215686274506</v>
      </c>
      <c r="BF60" s="488">
        <f t="shared" si="21"/>
        <v>1</v>
      </c>
    </row>
    <row r="61" spans="1:58" s="133" customFormat="1" ht="14.25" customHeight="1" x14ac:dyDescent="0.2">
      <c r="A61" s="179"/>
      <c r="B61" s="504"/>
      <c r="C61" s="504"/>
      <c r="D61" s="90"/>
      <c r="E61" s="90"/>
      <c r="F61" s="90"/>
      <c r="G61" s="90"/>
      <c r="H61" s="90"/>
      <c r="I61" s="90"/>
      <c r="J61" s="40"/>
      <c r="K61" s="42"/>
      <c r="L61" s="42"/>
      <c r="M61" s="42"/>
      <c r="N61" s="42"/>
      <c r="O61" s="35"/>
      <c r="P61" s="35"/>
      <c r="Q61" s="35"/>
      <c r="R61" s="35"/>
      <c r="S61" s="35"/>
      <c r="T61" s="35"/>
      <c r="U61" s="178"/>
      <c r="V61" s="197"/>
      <c r="W61" s="405"/>
      <c r="X61" s="423">
        <v>21</v>
      </c>
      <c r="Y61" s="228" t="str">
        <f t="shared" si="17"/>
        <v>Windsor &amp; Maidenhead</v>
      </c>
      <c r="Z61" s="85">
        <v>22</v>
      </c>
      <c r="AA61" s="229">
        <f>IF(H29&gt;0,IDACI!D28,0)</f>
        <v>29154</v>
      </c>
      <c r="AB61" s="229">
        <f>IF(H29&gt;0,IDACI!E28,0)</f>
        <v>2448.9360000000001</v>
      </c>
      <c r="AC61" s="109"/>
      <c r="AD61" s="109"/>
      <c r="AE61" s="109"/>
      <c r="AF61" s="109"/>
      <c r="AG61" s="109"/>
      <c r="AH61" s="109"/>
      <c r="AI61" s="375" t="b">
        <v>1</v>
      </c>
      <c r="AJ61" s="248" t="s">
        <v>19</v>
      </c>
      <c r="AK61" s="147" t="str">
        <f t="shared" si="12"/>
        <v>Wokingham</v>
      </c>
      <c r="AL61" s="209">
        <f t="shared" si="13"/>
        <v>18.539325842696631</v>
      </c>
      <c r="AM61" s="209">
        <f t="shared" si="13"/>
        <v>18.156424581005588</v>
      </c>
      <c r="AN61" s="209">
        <f t="shared" si="13"/>
        <v>26.243093922651934</v>
      </c>
      <c r="AO61" s="209">
        <f t="shared" si="13"/>
        <v>13.008130081300813</v>
      </c>
      <c r="AP61" s="209">
        <f t="shared" si="13"/>
        <v>17.426273458445039</v>
      </c>
      <c r="AQ61" s="210">
        <f t="shared" si="18"/>
        <v>6.8000000000000007</v>
      </c>
      <c r="AR61" s="488" t="e">
        <f t="shared" si="19"/>
        <v>#N/A</v>
      </c>
      <c r="AS61" s="488" t="e">
        <f t="shared" si="19"/>
        <v>#N/A</v>
      </c>
      <c r="AT61" s="488">
        <f t="shared" si="19"/>
        <v>3.7499999999999999E-2</v>
      </c>
      <c r="AU61" s="488" t="e">
        <f t="shared" si="19"/>
        <v>#N/A</v>
      </c>
      <c r="AV61" s="488" t="e">
        <f t="shared" si="19"/>
        <v>#N/A</v>
      </c>
      <c r="AW61" s="488" t="e">
        <f t="shared" si="20"/>
        <v>#N/A</v>
      </c>
      <c r="AX61" s="488">
        <f t="shared" si="20"/>
        <v>0.30434782608695654</v>
      </c>
      <c r="AY61" s="488">
        <f t="shared" si="20"/>
        <v>0.21100917431192662</v>
      </c>
      <c r="AZ61" s="488">
        <f t="shared" si="20"/>
        <v>0.16393442622950818</v>
      </c>
      <c r="BA61" s="488">
        <f t="shared" si="20"/>
        <v>0.14912280701754385</v>
      </c>
      <c r="BB61" s="488" t="e">
        <f t="shared" si="21"/>
        <v>#N/A</v>
      </c>
      <c r="BC61" s="488">
        <f t="shared" si="21"/>
        <v>1</v>
      </c>
      <c r="BD61" s="488">
        <f t="shared" si="21"/>
        <v>0.98484848484848486</v>
      </c>
      <c r="BE61" s="488">
        <f t="shared" si="21"/>
        <v>1</v>
      </c>
      <c r="BF61" s="488">
        <f t="shared" si="21"/>
        <v>0.94736842105263153</v>
      </c>
    </row>
    <row r="62" spans="1:58" s="133" customFormat="1" ht="14.25" customHeight="1" x14ac:dyDescent="0.2">
      <c r="A62" s="179"/>
      <c r="B62" s="504"/>
      <c r="C62" s="504"/>
      <c r="D62" s="90"/>
      <c r="E62" s="90"/>
      <c r="F62" s="90"/>
      <c r="G62" s="90"/>
      <c r="H62" s="90"/>
      <c r="I62" s="90"/>
      <c r="J62" s="40"/>
      <c r="K62" s="42"/>
      <c r="L62" s="42"/>
      <c r="M62" s="42"/>
      <c r="N62" s="42"/>
      <c r="O62" s="35"/>
      <c r="P62" s="35"/>
      <c r="Q62" s="35"/>
      <c r="R62" s="35"/>
      <c r="S62" s="35"/>
      <c r="T62" s="35"/>
      <c r="U62" s="178"/>
      <c r="V62" s="197"/>
      <c r="W62" s="405"/>
      <c r="X62" s="423">
        <v>22</v>
      </c>
      <c r="Y62" s="228" t="str">
        <f t="shared" si="17"/>
        <v>Wokingham</v>
      </c>
      <c r="Z62" s="85">
        <v>23</v>
      </c>
      <c r="AA62" s="229">
        <f>IF(H30&gt;0,IDACI!D29,0)</f>
        <v>31967</v>
      </c>
      <c r="AB62" s="229">
        <f>IF(H30&gt;0,IDACI!E29,0)</f>
        <v>2173.7560000000003</v>
      </c>
      <c r="AC62" s="109"/>
      <c r="AD62" s="109"/>
      <c r="AE62" s="109"/>
      <c r="AF62" s="109"/>
      <c r="AG62" s="109"/>
      <c r="AH62" s="109"/>
      <c r="AI62" s="375" t="b">
        <v>1</v>
      </c>
      <c r="AJ62" s="248" t="s">
        <v>69</v>
      </c>
      <c r="AK62" s="147" t="str">
        <f t="shared" si="12"/>
        <v>South East</v>
      </c>
      <c r="AL62" s="209">
        <f t="shared" si="13"/>
        <v>33.743551160791057</v>
      </c>
      <c r="AM62" s="209">
        <f t="shared" si="13"/>
        <v>32.092501602221745</v>
      </c>
      <c r="AN62" s="209">
        <f t="shared" si="13"/>
        <v>38.138647445410221</v>
      </c>
      <c r="AO62" s="209">
        <f t="shared" si="13"/>
        <v>40.909568322655183</v>
      </c>
      <c r="AP62" s="209">
        <f t="shared" si="13"/>
        <v>42.052030655336011</v>
      </c>
      <c r="AQ62" s="210">
        <f t="shared" si="18"/>
        <v>14.45223640702325</v>
      </c>
      <c r="AR62" s="488">
        <f t="shared" si="19"/>
        <v>6.030150753768844E-2</v>
      </c>
      <c r="AS62" s="488">
        <f t="shared" si="19"/>
        <v>5.4990376684080286E-2</v>
      </c>
      <c r="AT62" s="488">
        <f t="shared" si="19"/>
        <v>5.4429174037283985E-2</v>
      </c>
      <c r="AU62" s="488">
        <f t="shared" si="19"/>
        <v>4.2903917805125889E-2</v>
      </c>
      <c r="AV62" s="488">
        <f t="shared" si="19"/>
        <v>4.5633685957270277E-2</v>
      </c>
      <c r="AW62" s="488">
        <f t="shared" si="20"/>
        <v>0.14313854235062376</v>
      </c>
      <c r="AX62" s="488">
        <f t="shared" si="20"/>
        <v>0.16199069505145919</v>
      </c>
      <c r="AY62" s="488">
        <f t="shared" si="20"/>
        <v>0.18715018656716417</v>
      </c>
      <c r="AZ62" s="488">
        <f t="shared" si="20"/>
        <v>0.17057504078303426</v>
      </c>
      <c r="BA62" s="488">
        <f t="shared" si="20"/>
        <v>0.20687890265124373</v>
      </c>
      <c r="BB62" s="488">
        <f t="shared" si="21"/>
        <v>0.95652173913043481</v>
      </c>
      <c r="BC62" s="488">
        <f t="shared" si="21"/>
        <v>0.97132284921369105</v>
      </c>
      <c r="BD62" s="488">
        <f t="shared" si="21"/>
        <v>0.94429599177800616</v>
      </c>
      <c r="BE62" s="488">
        <f t="shared" si="21"/>
        <v>0.92304900181488203</v>
      </c>
      <c r="BF62" s="488">
        <f t="shared" si="21"/>
        <v>0.93909171861086371</v>
      </c>
    </row>
    <row r="63" spans="1:58" s="133" customFormat="1" ht="14.25" customHeight="1" x14ac:dyDescent="0.2">
      <c r="A63" s="179"/>
      <c r="B63" s="504"/>
      <c r="C63" s="504"/>
      <c r="D63" s="90"/>
      <c r="E63" s="90"/>
      <c r="F63" s="90"/>
      <c r="G63" s="90"/>
      <c r="H63" s="90"/>
      <c r="I63" s="90"/>
      <c r="J63" s="40"/>
      <c r="K63" s="35"/>
      <c r="L63" s="171"/>
      <c r="M63" s="760" t="s">
        <v>67</v>
      </c>
      <c r="N63" s="761"/>
      <c r="O63" s="762"/>
      <c r="P63" s="505"/>
      <c r="Q63" s="744" t="s">
        <v>106</v>
      </c>
      <c r="R63" s="745"/>
      <c r="S63" s="745"/>
      <c r="T63" s="746"/>
      <c r="U63" s="178"/>
      <c r="V63" s="197"/>
      <c r="W63" s="405"/>
      <c r="X63" s="423">
        <v>23</v>
      </c>
      <c r="Y63" s="228" t="str">
        <f t="shared" si="17"/>
        <v>South East</v>
      </c>
      <c r="Z63" s="85">
        <v>24</v>
      </c>
      <c r="AA63" s="78">
        <f>SUM(AA55:AA56,AA41:AA53,AA59:AA62)</f>
        <v>1662421</v>
      </c>
      <c r="AB63" s="78">
        <f>SUM(AB55:AB56,AB41:AB53,AB59:AB62)</f>
        <v>240257.01299999995</v>
      </c>
      <c r="AC63" s="109"/>
      <c r="AD63" s="109"/>
      <c r="AE63" s="109"/>
      <c r="AF63" s="109"/>
      <c r="AG63" s="109"/>
      <c r="AH63" s="109"/>
      <c r="AI63" s="375" t="b">
        <v>1</v>
      </c>
      <c r="AJ63" s="248" t="s">
        <v>142</v>
      </c>
      <c r="AK63" s="147" t="str">
        <f t="shared" si="12"/>
        <v>England</v>
      </c>
      <c r="AL63" s="209">
        <f>VLOOKUP($AK63,$B$9:$O$32,AL$36,FALSE)</f>
        <v>37.828019187358919</v>
      </c>
      <c r="AM63" s="209">
        <f t="shared" ref="AM63:AP63" si="22">VLOOKUP($AK63,$B$9:$O$32,AM$36,FALSE)</f>
        <v>37.815310375082255</v>
      </c>
      <c r="AN63" s="209">
        <f t="shared" si="22"/>
        <v>42.077202519405169</v>
      </c>
      <c r="AO63" s="209">
        <f t="shared" si="22"/>
        <v>42.875505749803743</v>
      </c>
      <c r="AP63" s="209">
        <f t="shared" si="22"/>
        <v>43.081375932316604</v>
      </c>
      <c r="AQ63" s="210" t="e">
        <f t="shared" si="18"/>
        <v>#N/A</v>
      </c>
      <c r="AR63" s="488">
        <f t="shared" si="19"/>
        <v>5.5781522370714702E-2</v>
      </c>
      <c r="AS63" s="488">
        <f t="shared" si="19"/>
        <v>5.1611665387567153E-2</v>
      </c>
      <c r="AT63" s="488">
        <f t="shared" si="19"/>
        <v>4.5053328429569696E-2</v>
      </c>
      <c r="AU63" s="488">
        <f t="shared" si="19"/>
        <v>3.7251655629139076E-2</v>
      </c>
      <c r="AV63" s="488">
        <f t="shared" si="19"/>
        <v>3.8406374501992031E-2</v>
      </c>
      <c r="AW63" s="488">
        <f t="shared" si="20"/>
        <v>0.13775901765157328</v>
      </c>
      <c r="AX63" s="488">
        <f t="shared" si="20"/>
        <v>0.14939255884586181</v>
      </c>
      <c r="AY63" s="488">
        <f t="shared" si="20"/>
        <v>0.15807962529274006</v>
      </c>
      <c r="AZ63" s="488">
        <f t="shared" si="20"/>
        <v>0.16572898247870119</v>
      </c>
      <c r="BA63" s="488">
        <f t="shared" si="20"/>
        <v>0.17927657558047702</v>
      </c>
      <c r="BB63" s="488">
        <f t="shared" si="21"/>
        <v>0.9673202614379085</v>
      </c>
      <c r="BC63" s="488">
        <f t="shared" si="21"/>
        <v>0.96116504854368934</v>
      </c>
      <c r="BD63" s="488">
        <f t="shared" si="21"/>
        <v>0.94561933534743203</v>
      </c>
      <c r="BE63" s="488">
        <f t="shared" si="21"/>
        <v>0.94219653179190754</v>
      </c>
      <c r="BF63" s="488">
        <f t="shared" si="21"/>
        <v>0.93697600462561437</v>
      </c>
    </row>
    <row r="64" spans="1:58" s="133" customFormat="1" ht="11.25" customHeight="1" x14ac:dyDescent="0.2">
      <c r="A64" s="179"/>
      <c r="B64" s="504"/>
      <c r="C64" s="504"/>
      <c r="D64" s="90"/>
      <c r="E64" s="90"/>
      <c r="F64" s="90"/>
      <c r="G64" s="90"/>
      <c r="H64" s="90"/>
      <c r="I64" s="90"/>
      <c r="J64" s="40"/>
      <c r="K64" s="35"/>
      <c r="L64" s="590"/>
      <c r="M64" s="744" t="str">
        <f>Z4</f>
        <v>Selected LA- (None)</v>
      </c>
      <c r="N64" s="745"/>
      <c r="O64" s="745"/>
      <c r="P64" s="746"/>
      <c r="Q64" s="747"/>
      <c r="R64" s="748"/>
      <c r="S64" s="749" t="s">
        <v>195</v>
      </c>
      <c r="T64" s="750"/>
      <c r="U64" s="178"/>
      <c r="V64" s="197"/>
      <c r="W64" s="213"/>
      <c r="X64" s="423">
        <v>24</v>
      </c>
      <c r="Y64" s="228" t="str">
        <f t="shared" si="17"/>
        <v>England</v>
      </c>
      <c r="Z64" s="85">
        <v>25</v>
      </c>
      <c r="AA64" s="229">
        <f>IF(H32&gt;0,IDACI!D31,0)</f>
        <v>10130158</v>
      </c>
      <c r="AB64" s="229">
        <f>IF(H32&gt;0,IDACI!E31,0)</f>
        <v>2016166</v>
      </c>
      <c r="AC64" s="109"/>
      <c r="AD64" s="109"/>
      <c r="AE64" s="109"/>
      <c r="AF64" s="109"/>
      <c r="AG64" s="109"/>
      <c r="AH64" s="109"/>
      <c r="AI64" s="109"/>
      <c r="AJ64" s="249"/>
      <c r="AK64" s="125" t="str">
        <f>Z4</f>
        <v>Selected LA- (None)</v>
      </c>
      <c r="AL64" s="211" t="e">
        <f>VLOOKUP($Y4,$B$9:$O$31,AL$36,FALSE)</f>
        <v>#N/A</v>
      </c>
      <c r="AM64" s="211" t="e">
        <f>VLOOKUP($Y4,$B$9:$O$31,AM$36,FALSE)</f>
        <v>#N/A</v>
      </c>
      <c r="AN64" s="211" t="e">
        <f>VLOOKUP($Y4,$B$9:$O$31,AN$36,FALSE)</f>
        <v>#N/A</v>
      </c>
      <c r="AO64" s="211" t="e">
        <f>VLOOKUP($Y4,$B$9:$O$31,AO$36,FALSE)</f>
        <v>#N/A</v>
      </c>
      <c r="AP64" s="211" t="e">
        <f>VLOOKUP($Y4,$B$9:$O$31,AP$36,FALSE)</f>
        <v>#N/A</v>
      </c>
      <c r="AQ64" s="210" t="e">
        <f>VLOOKUP(Y4,$B$9:$T$31,17,FALSE)</f>
        <v>#N/A</v>
      </c>
      <c r="AR64" s="263" t="e">
        <f>VLOOKUP($Y$4,$B$110:$H$133,AR$36,FALSE)</f>
        <v>#N/A</v>
      </c>
      <c r="AS64" s="263" t="e">
        <f t="shared" ref="AS64:AV64" si="23">VLOOKUP($Y$4,$B$110:$H$133,AS$36,FALSE)</f>
        <v>#N/A</v>
      </c>
      <c r="AT64" s="263" t="e">
        <f t="shared" si="23"/>
        <v>#N/A</v>
      </c>
      <c r="AU64" s="263" t="e">
        <f t="shared" si="23"/>
        <v>#N/A</v>
      </c>
      <c r="AV64" s="263" t="e">
        <f t="shared" si="23"/>
        <v>#N/A</v>
      </c>
      <c r="AW64" s="263" t="e">
        <f>VLOOKUP($Y$4,$B$145:$H$168,AW$36,FALSE)</f>
        <v>#N/A</v>
      </c>
      <c r="AX64" s="263" t="e">
        <f t="shared" ref="AX64:BA64" si="24">VLOOKUP($Y$4,$B$145:$H$168,AX$36,FALSE)</f>
        <v>#N/A</v>
      </c>
      <c r="AY64" s="263" t="e">
        <f t="shared" si="24"/>
        <v>#N/A</v>
      </c>
      <c r="AZ64" s="263" t="e">
        <f t="shared" si="24"/>
        <v>#N/A</v>
      </c>
      <c r="BA64" s="263" t="e">
        <f t="shared" si="24"/>
        <v>#N/A</v>
      </c>
      <c r="BB64" s="263" t="e">
        <f>VLOOKUP($Y$4,$B$180:$H$203,BB$36,FALSE)</f>
        <v>#N/A</v>
      </c>
      <c r="BC64" s="263" t="e">
        <f t="shared" ref="BC64:BF64" si="25">VLOOKUP($Y$4,$B$180:$H$203,BC$36,FALSE)</f>
        <v>#N/A</v>
      </c>
      <c r="BD64" s="263" t="e">
        <f t="shared" si="25"/>
        <v>#N/A</v>
      </c>
      <c r="BE64" s="263" t="e">
        <f t="shared" si="25"/>
        <v>#N/A</v>
      </c>
      <c r="BF64" s="263" t="e">
        <f t="shared" si="25"/>
        <v>#N/A</v>
      </c>
    </row>
    <row r="65" spans="1:44" s="133" customFormat="1" ht="42" customHeight="1" x14ac:dyDescent="0.2">
      <c r="A65" s="179"/>
      <c r="B65" s="504"/>
      <c r="C65" s="504"/>
      <c r="D65" s="90"/>
      <c r="E65" s="90"/>
      <c r="F65" s="90"/>
      <c r="G65" s="90"/>
      <c r="H65" s="90"/>
      <c r="I65" s="90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178"/>
      <c r="V65" s="197"/>
      <c r="W65" s="213"/>
      <c r="X65" s="220" t="s">
        <v>67</v>
      </c>
      <c r="Y65" s="231" t="s">
        <v>65</v>
      </c>
      <c r="Z65" s="220" t="s">
        <v>66</v>
      </c>
      <c r="AA65" s="232">
        <v>5</v>
      </c>
      <c r="AB65" s="250">
        <f>(AA65*Y66)+Z66</f>
        <v>23.5425</v>
      </c>
      <c r="AC65" s="109"/>
      <c r="AD65" s="109"/>
      <c r="AE65" s="109"/>
      <c r="AF65" s="109"/>
      <c r="AG65" s="109"/>
      <c r="AH65" s="109"/>
      <c r="AI65" s="109"/>
      <c r="AJ65" s="249"/>
    </row>
    <row r="66" spans="1:44" s="147" customFormat="1" ht="41.25" customHeight="1" x14ac:dyDescent="0.2">
      <c r="A66" s="182"/>
      <c r="B66" s="170"/>
      <c r="C66" s="170"/>
      <c r="D66" s="170"/>
      <c r="E66" s="170"/>
      <c r="F66" s="170"/>
      <c r="G66" s="170"/>
      <c r="H66" s="170"/>
      <c r="I66" s="170"/>
      <c r="J66" s="16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83"/>
      <c r="V66" s="199"/>
      <c r="W66" s="216"/>
      <c r="X66" s="233" t="str">
        <f>"Y= "&amp;Y66&amp;"x + "&amp;Z66</f>
        <v>Y= 2.3543x + 11.771</v>
      </c>
      <c r="Y66" s="234">
        <v>2.3542999999999998</v>
      </c>
      <c r="Z66" s="235">
        <v>11.771000000000001</v>
      </c>
      <c r="AA66" s="116">
        <v>30</v>
      </c>
      <c r="AB66" s="236">
        <f>(AA66*Y66)+Z66</f>
        <v>82.399999999999991</v>
      </c>
      <c r="AC66" s="110"/>
      <c r="AD66" s="110"/>
      <c r="AE66" s="110"/>
      <c r="AF66" s="110"/>
      <c r="AG66" s="110"/>
      <c r="AH66" s="110"/>
      <c r="AI66" s="247"/>
      <c r="AJ66" s="248"/>
    </row>
    <row r="67" spans="1:44" s="147" customFormat="1" ht="42" customHeight="1" x14ac:dyDescent="0.2">
      <c r="A67" s="182"/>
      <c r="B67" s="170"/>
      <c r="C67" s="170"/>
      <c r="D67" s="170"/>
      <c r="E67" s="170"/>
      <c r="F67" s="170"/>
      <c r="G67" s="170"/>
      <c r="H67" s="170"/>
      <c r="I67" s="170"/>
      <c r="J67" s="16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83"/>
      <c r="V67" s="199"/>
      <c r="W67" s="216"/>
      <c r="X67" s="220" t="s">
        <v>151</v>
      </c>
      <c r="Y67" s="231" t="s">
        <v>65</v>
      </c>
      <c r="Z67" s="220" t="s">
        <v>66</v>
      </c>
      <c r="AA67" s="232">
        <v>5</v>
      </c>
      <c r="AB67" s="250">
        <f>(AA67*Y68)+Z68</f>
        <v>29.841000000000001</v>
      </c>
      <c r="AC67" s="110"/>
      <c r="AD67" s="110"/>
      <c r="AE67" s="110"/>
      <c r="AF67" s="110"/>
      <c r="AG67" s="110"/>
      <c r="AH67" s="110"/>
      <c r="AI67" s="247"/>
      <c r="AJ67" s="248"/>
    </row>
    <row r="68" spans="1:44" ht="7.5" customHeight="1" x14ac:dyDescent="0.2">
      <c r="A68" s="179"/>
      <c r="B68" s="46"/>
      <c r="C68" s="46"/>
      <c r="D68" s="45"/>
      <c r="E68" s="45"/>
      <c r="F68" s="45"/>
      <c r="G68" s="45"/>
      <c r="H68" s="45"/>
      <c r="I68" s="45"/>
      <c r="J68" s="40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78"/>
      <c r="V68" s="197"/>
      <c r="W68" s="213"/>
      <c r="X68" s="233" t="str">
        <f>"Y= "&amp;Y68&amp;"x + "&amp;Z68</f>
        <v>Y= 1.0538x + 24.572</v>
      </c>
      <c r="Y68" s="234">
        <v>1.0538000000000001</v>
      </c>
      <c r="Z68" s="235">
        <v>24.571999999999999</v>
      </c>
      <c r="AA68" s="116">
        <v>30</v>
      </c>
      <c r="AB68" s="236">
        <f>(AA68*Y68)+Z68</f>
        <v>56.186</v>
      </c>
      <c r="AC68" s="109"/>
      <c r="AD68" s="109"/>
      <c r="AE68" s="109"/>
      <c r="AF68" s="109"/>
      <c r="AG68" s="109"/>
      <c r="AH68" s="109"/>
      <c r="AI68" s="90"/>
      <c r="AJ68" s="245"/>
    </row>
    <row r="69" spans="1:44" ht="15" customHeight="1" x14ac:dyDescent="0.2">
      <c r="A69" s="720"/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754"/>
      <c r="P69" s="754"/>
      <c r="Q69" s="754"/>
      <c r="R69" s="754"/>
      <c r="S69" s="754"/>
      <c r="T69" s="754"/>
      <c r="U69" s="755"/>
      <c r="V69" s="197"/>
      <c r="W69" s="213"/>
      <c r="X69" s="113">
        <f>D8</f>
        <v>2012</v>
      </c>
      <c r="Y69" s="113">
        <f>E8</f>
        <v>2013</v>
      </c>
      <c r="Z69" s="113">
        <f>F8</f>
        <v>2014</v>
      </c>
      <c r="AA69" s="113">
        <f>G8</f>
        <v>2015</v>
      </c>
      <c r="AB69" s="113">
        <f>H8</f>
        <v>2016</v>
      </c>
      <c r="AC69" s="109"/>
      <c r="AD69" s="109"/>
      <c r="AE69" s="109"/>
      <c r="AF69" s="109"/>
      <c r="AG69" s="109"/>
      <c r="AH69" s="109"/>
      <c r="AI69" s="90"/>
      <c r="AJ69" s="245"/>
    </row>
    <row r="70" spans="1:44" ht="11.25" customHeight="1" x14ac:dyDescent="0.2">
      <c r="A70" s="756"/>
      <c r="B70" s="757"/>
      <c r="C70" s="757"/>
      <c r="D70" s="757"/>
      <c r="E70" s="757"/>
      <c r="F70" s="757"/>
      <c r="G70" s="757"/>
      <c r="H70" s="757"/>
      <c r="I70" s="758"/>
      <c r="J70" s="757"/>
      <c r="K70" s="757"/>
      <c r="L70" s="757"/>
      <c r="M70" s="757"/>
      <c r="N70" s="757"/>
      <c r="O70" s="757"/>
      <c r="P70" s="757"/>
      <c r="Q70" s="757"/>
      <c r="R70" s="757"/>
      <c r="S70" s="758"/>
      <c r="T70" s="757"/>
      <c r="U70" s="759"/>
      <c r="V70" s="197"/>
      <c r="W70" s="213"/>
      <c r="X70" s="237" t="e">
        <f ca="1">IF(OFFSET(K8,$X$4,0)=0,NA(),OFFSET(K8,$X$4,0))</f>
        <v>#N/A</v>
      </c>
      <c r="Y70" s="238" t="e">
        <f ca="1">IF(OFFSET(L8,$X$4,0)=0,NA(),OFFSET(L8,$X$4,0))</f>
        <v>#N/A</v>
      </c>
      <c r="Z70" s="237" t="e">
        <f ca="1">IF(OFFSET(M8,$X$4,0)=0,NA(),OFFSET(M8,$X$4,0))</f>
        <v>#N/A</v>
      </c>
      <c r="AA70" s="237" t="e">
        <f ca="1">IF(OFFSET(N8,$X$4,0)=0,NA(),OFFSET(N8,$X$4,0))</f>
        <v>#N/A</v>
      </c>
      <c r="AB70" s="237" t="e">
        <f ca="1">IF(OFFSET(O8,$X$4,0)=0,NA(),OFFSET(O8,$X$4,0))</f>
        <v>#N/A</v>
      </c>
      <c r="AC70" s="109"/>
      <c r="AD70" s="109"/>
      <c r="AE70" s="109"/>
      <c r="AF70" s="109"/>
      <c r="AG70" s="109"/>
      <c r="AH70" s="109"/>
      <c r="AI70" s="90"/>
      <c r="AJ70" s="245"/>
    </row>
    <row r="71" spans="1:44" ht="11.25" customHeight="1" x14ac:dyDescent="0.2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6"/>
      <c r="V71" s="197"/>
      <c r="W71" s="213"/>
      <c r="X71" s="106"/>
      <c r="Y71" s="106"/>
      <c r="Z71" s="106"/>
      <c r="AA71" s="109"/>
      <c r="AB71" s="109"/>
      <c r="AC71" s="109"/>
      <c r="AD71" s="109"/>
      <c r="AE71" s="109"/>
      <c r="AF71" s="109"/>
      <c r="AG71" s="109"/>
      <c r="AH71" s="109"/>
      <c r="AI71" s="90"/>
      <c r="AJ71" s="245"/>
    </row>
    <row r="72" spans="1:44" s="127" customFormat="1" ht="15" customHeight="1" x14ac:dyDescent="0.2">
      <c r="A72" s="180"/>
      <c r="B72" s="103"/>
      <c r="C72" s="503"/>
      <c r="D72" s="503"/>
      <c r="E72" s="503"/>
      <c r="F72" s="503"/>
      <c r="G72" s="503"/>
      <c r="H72" s="503"/>
      <c r="I72" s="503"/>
      <c r="J72" s="115"/>
      <c r="K72" s="115"/>
      <c r="L72" s="115"/>
      <c r="M72" s="115"/>
      <c r="N72" s="499"/>
      <c r="O72" s="115"/>
      <c r="P72" s="115"/>
      <c r="Q72" s="115"/>
      <c r="R72" s="115"/>
      <c r="S72" s="115"/>
      <c r="T72" s="115"/>
      <c r="U72" s="181"/>
      <c r="V72" s="198"/>
      <c r="W72" s="214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246"/>
    </row>
    <row r="73" spans="1:44" ht="13.5" customHeight="1" x14ac:dyDescent="0.2">
      <c r="A73" s="179"/>
      <c r="B73" s="503"/>
      <c r="C73" s="503"/>
      <c r="D73" s="503"/>
      <c r="E73" s="503"/>
      <c r="F73" s="503"/>
      <c r="G73" s="503"/>
      <c r="H73" s="503"/>
      <c r="I73" s="503"/>
      <c r="J73" s="115"/>
      <c r="K73" s="115"/>
      <c r="L73" s="115"/>
      <c r="M73" s="115"/>
      <c r="N73" s="499"/>
      <c r="O73" s="115"/>
      <c r="P73" s="115"/>
      <c r="Q73" s="37"/>
      <c r="R73" s="115"/>
      <c r="S73" s="115"/>
      <c r="T73" s="115"/>
      <c r="U73" s="178"/>
      <c r="V73" s="197"/>
      <c r="W73" s="213"/>
      <c r="X73" s="106"/>
      <c r="Y73" s="106"/>
      <c r="Z73" s="54"/>
      <c r="AA73" s="54"/>
      <c r="AB73" s="53"/>
      <c r="AC73" s="53"/>
      <c r="AD73" s="109"/>
      <c r="AE73" s="109"/>
      <c r="AF73" s="109"/>
      <c r="AG73" s="109"/>
      <c r="AH73" s="109"/>
      <c r="AI73" s="90"/>
      <c r="AJ73" s="245"/>
    </row>
    <row r="74" spans="1:44" s="147" customFormat="1" ht="12" customHeight="1" x14ac:dyDescent="0.2">
      <c r="A74" s="182"/>
      <c r="B74" s="503"/>
      <c r="C74" s="503"/>
      <c r="D74" s="503"/>
      <c r="E74" s="503"/>
      <c r="F74" s="503"/>
      <c r="G74" s="503"/>
      <c r="H74" s="503"/>
      <c r="I74" s="161"/>
      <c r="J74" s="161"/>
      <c r="K74" s="105"/>
      <c r="L74" s="105"/>
      <c r="M74" s="105"/>
      <c r="N74" s="105"/>
      <c r="O74" s="105"/>
      <c r="P74" s="506"/>
      <c r="Q74" s="506"/>
      <c r="R74" s="247"/>
      <c r="S74" s="247"/>
      <c r="T74" s="507"/>
      <c r="U74" s="183"/>
      <c r="V74" s="199"/>
      <c r="W74" s="216"/>
      <c r="X74" s="106"/>
      <c r="Y74" s="106"/>
      <c r="Z74" s="54"/>
      <c r="AA74" s="54"/>
      <c r="AB74" s="53"/>
      <c r="AC74" s="53"/>
      <c r="AD74" s="218"/>
      <c r="AE74" s="110"/>
      <c r="AF74" s="110"/>
      <c r="AG74" s="110"/>
      <c r="AH74" s="110"/>
      <c r="AI74" s="247"/>
      <c r="AJ74" s="248"/>
    </row>
    <row r="75" spans="1:44" s="147" customFormat="1" ht="24" customHeight="1" x14ac:dyDescent="0.2">
      <c r="A75" s="182"/>
      <c r="B75" s="503"/>
      <c r="C75" s="503"/>
      <c r="D75" s="503"/>
      <c r="E75" s="503"/>
      <c r="F75" s="503"/>
      <c r="G75" s="503"/>
      <c r="H75" s="503"/>
      <c r="I75" s="161"/>
      <c r="J75" s="161"/>
      <c r="K75" s="258"/>
      <c r="L75" s="258"/>
      <c r="M75" s="258"/>
      <c r="N75" s="258"/>
      <c r="O75" s="258"/>
      <c r="P75" s="258"/>
      <c r="Q75" s="259"/>
      <c r="R75" s="247"/>
      <c r="S75" s="247"/>
      <c r="T75" s="258"/>
      <c r="U75" s="183"/>
      <c r="V75" s="199"/>
      <c r="W75" s="216"/>
      <c r="Y75" s="493" t="s">
        <v>147</v>
      </c>
      <c r="Z75" s="494" t="s">
        <v>148</v>
      </c>
      <c r="AA75" s="54"/>
      <c r="AB75" s="53"/>
      <c r="AC75" s="53"/>
      <c r="AD75" s="218"/>
      <c r="AE75" s="110"/>
      <c r="AF75" s="110"/>
      <c r="AG75" s="110"/>
      <c r="AH75" s="110"/>
      <c r="AI75" s="247"/>
      <c r="AJ75" s="248"/>
    </row>
    <row r="76" spans="1:44" s="147" customFormat="1" ht="12.75" customHeight="1" x14ac:dyDescent="0.2">
      <c r="A76" s="182"/>
      <c r="B76" s="503"/>
      <c r="C76" s="503"/>
      <c r="D76" s="503"/>
      <c r="E76" s="503"/>
      <c r="F76" s="503"/>
      <c r="G76" s="503"/>
      <c r="H76" s="503"/>
      <c r="I76" s="161"/>
      <c r="J76" s="161"/>
      <c r="K76" s="258"/>
      <c r="L76" s="258"/>
      <c r="M76" s="258"/>
      <c r="N76" s="258"/>
      <c r="O76" s="258"/>
      <c r="P76" s="258"/>
      <c r="Q76" s="259"/>
      <c r="R76" s="247"/>
      <c r="S76" s="247"/>
      <c r="T76" s="258"/>
      <c r="U76" s="183"/>
      <c r="V76" s="199"/>
      <c r="W76" s="216"/>
      <c r="X76" s="495" t="str">
        <f>B9</f>
        <v>Bracknell Forest</v>
      </c>
      <c r="Y76" s="496" t="e">
        <f>IF(X76=$Y$4,I9,#N/A)</f>
        <v>#N/A</v>
      </c>
      <c r="Z76" s="496" t="e">
        <f>IF(X76=$Y$4,T9,#N/A)</f>
        <v>#N/A</v>
      </c>
      <c r="AA76" s="54"/>
      <c r="AB76" s="53"/>
      <c r="AC76" s="53"/>
      <c r="AD76" s="218"/>
      <c r="AE76" s="110"/>
      <c r="AF76" s="110"/>
      <c r="AG76" s="110"/>
      <c r="AH76" s="110"/>
      <c r="AI76" s="247"/>
      <c r="AJ76" s="248"/>
    </row>
    <row r="77" spans="1:44" s="147" customFormat="1" ht="12.75" customHeight="1" x14ac:dyDescent="0.2">
      <c r="A77" s="182"/>
      <c r="B77" s="503"/>
      <c r="C77" s="503"/>
      <c r="D77" s="503"/>
      <c r="E77" s="503"/>
      <c r="F77" s="503"/>
      <c r="G77" s="503"/>
      <c r="H77" s="503"/>
      <c r="I77" s="161"/>
      <c r="J77" s="161"/>
      <c r="K77" s="258"/>
      <c r="L77" s="258"/>
      <c r="M77" s="258"/>
      <c r="N77" s="258"/>
      <c r="O77" s="258"/>
      <c r="P77" s="258"/>
      <c r="Q77" s="259"/>
      <c r="R77" s="247"/>
      <c r="S77" s="247"/>
      <c r="T77" s="258"/>
      <c r="U77" s="183"/>
      <c r="V77" s="199"/>
      <c r="W77" s="216"/>
      <c r="X77" s="495" t="str">
        <f t="shared" ref="X77:X97" si="26">B10</f>
        <v>Brighton &amp; Hove</v>
      </c>
      <c r="Y77" s="496" t="e">
        <f t="shared" ref="Y77:Y99" si="27">IF(X77=$Y$4,I10,#N/A)</f>
        <v>#N/A</v>
      </c>
      <c r="Z77" s="496" t="e">
        <f t="shared" ref="Z77:Z99" si="28">IF(X77=$Y$4,T10,#N/A)</f>
        <v>#N/A</v>
      </c>
      <c r="AA77" s="54"/>
      <c r="AB77" s="53"/>
      <c r="AC77" s="53"/>
      <c r="AD77" s="218"/>
      <c r="AE77" s="110"/>
      <c r="AF77" s="110"/>
      <c r="AG77" s="110"/>
      <c r="AH77" s="110"/>
      <c r="AI77" s="247"/>
      <c r="AJ77" s="248"/>
    </row>
    <row r="78" spans="1:44" s="147" customFormat="1" ht="12.75" customHeight="1" x14ac:dyDescent="0.2">
      <c r="A78" s="182"/>
      <c r="B78" s="503"/>
      <c r="C78" s="503"/>
      <c r="D78" s="503"/>
      <c r="E78" s="503"/>
      <c r="F78" s="503"/>
      <c r="G78" s="503"/>
      <c r="H78" s="503"/>
      <c r="I78" s="161"/>
      <c r="J78" s="161"/>
      <c r="K78" s="258"/>
      <c r="L78" s="258"/>
      <c r="M78" s="258"/>
      <c r="N78" s="258"/>
      <c r="O78" s="258"/>
      <c r="P78" s="258"/>
      <c r="Q78" s="259"/>
      <c r="R78" s="247"/>
      <c r="S78" s="247"/>
      <c r="T78" s="258"/>
      <c r="U78" s="183"/>
      <c r="V78" s="199"/>
      <c r="W78" s="216"/>
      <c r="X78" s="495" t="str">
        <f t="shared" si="26"/>
        <v>Buckinghamshire</v>
      </c>
      <c r="Y78" s="496" t="e">
        <f t="shared" si="27"/>
        <v>#N/A</v>
      </c>
      <c r="Z78" s="496" t="e">
        <f t="shared" si="28"/>
        <v>#N/A</v>
      </c>
      <c r="AA78" s="54"/>
      <c r="AB78" s="53"/>
      <c r="AC78" s="53"/>
      <c r="AD78" s="218"/>
      <c r="AE78" s="110"/>
      <c r="AF78" s="110"/>
      <c r="AG78" s="110"/>
      <c r="AH78" s="110"/>
      <c r="AI78" s="247"/>
      <c r="AJ78" s="248"/>
    </row>
    <row r="79" spans="1:44" s="147" customFormat="1" ht="12.75" customHeight="1" x14ac:dyDescent="0.2">
      <c r="A79" s="182"/>
      <c r="B79" s="503"/>
      <c r="C79" s="503"/>
      <c r="D79" s="503"/>
      <c r="E79" s="503"/>
      <c r="F79" s="503"/>
      <c r="G79" s="503"/>
      <c r="H79" s="503"/>
      <c r="I79" s="161"/>
      <c r="J79" s="161"/>
      <c r="K79" s="258"/>
      <c r="L79" s="258"/>
      <c r="M79" s="258"/>
      <c r="N79" s="258"/>
      <c r="O79" s="258"/>
      <c r="P79" s="258"/>
      <c r="Q79" s="259"/>
      <c r="R79" s="247"/>
      <c r="S79" s="247"/>
      <c r="T79" s="258"/>
      <c r="U79" s="183"/>
      <c r="V79" s="199"/>
      <c r="W79" s="216"/>
      <c r="X79" s="495" t="str">
        <f t="shared" si="26"/>
        <v>East Sussex</v>
      </c>
      <c r="Y79" s="496" t="e">
        <f t="shared" si="27"/>
        <v>#N/A</v>
      </c>
      <c r="Z79" s="496" t="e">
        <f t="shared" si="28"/>
        <v>#N/A</v>
      </c>
      <c r="AA79" s="54"/>
      <c r="AB79" s="53"/>
      <c r="AC79" s="53"/>
      <c r="AD79" s="218"/>
      <c r="AE79" s="110"/>
      <c r="AF79" s="110"/>
      <c r="AG79" s="110"/>
      <c r="AH79" s="110"/>
      <c r="AI79" s="247"/>
      <c r="AJ79" s="248"/>
    </row>
    <row r="80" spans="1:44" s="147" customFormat="1" ht="12.75" customHeight="1" x14ac:dyDescent="0.2">
      <c r="A80" s="182"/>
      <c r="B80" s="503"/>
      <c r="C80" s="503"/>
      <c r="D80" s="503"/>
      <c r="E80" s="503"/>
      <c r="F80" s="503"/>
      <c r="G80" s="503"/>
      <c r="H80" s="503"/>
      <c r="I80" s="161"/>
      <c r="J80" s="161"/>
      <c r="K80" s="258"/>
      <c r="L80" s="258"/>
      <c r="M80" s="258"/>
      <c r="N80" s="258"/>
      <c r="O80" s="258"/>
      <c r="P80" s="258"/>
      <c r="Q80" s="259"/>
      <c r="R80" s="247"/>
      <c r="S80" s="247"/>
      <c r="T80" s="258"/>
      <c r="U80" s="183"/>
      <c r="V80" s="199"/>
      <c r="W80" s="216"/>
      <c r="X80" s="495" t="str">
        <f t="shared" si="26"/>
        <v>Hampshire</v>
      </c>
      <c r="Y80" s="496" t="e">
        <f t="shared" si="27"/>
        <v>#N/A</v>
      </c>
      <c r="Z80" s="496" t="e">
        <f t="shared" si="28"/>
        <v>#N/A</v>
      </c>
      <c r="AA80" s="54"/>
      <c r="AB80" s="53"/>
      <c r="AC80" s="53"/>
      <c r="AD80" s="218"/>
      <c r="AE80" s="110"/>
      <c r="AF80" s="110"/>
      <c r="AG80" s="110"/>
      <c r="AH80" s="110"/>
      <c r="AI80" s="247"/>
      <c r="AJ80" s="248"/>
      <c r="AR80" s="147" t="s">
        <v>109</v>
      </c>
    </row>
    <row r="81" spans="1:36" s="147" customFormat="1" ht="12.75" customHeight="1" x14ac:dyDescent="0.2">
      <c r="A81" s="182"/>
      <c r="B81" s="503"/>
      <c r="C81" s="503"/>
      <c r="D81" s="503"/>
      <c r="E81" s="503"/>
      <c r="F81" s="503"/>
      <c r="G81" s="503"/>
      <c r="H81" s="503"/>
      <c r="I81" s="161"/>
      <c r="J81" s="161"/>
      <c r="K81" s="258"/>
      <c r="L81" s="258"/>
      <c r="M81" s="258"/>
      <c r="N81" s="258"/>
      <c r="O81" s="258"/>
      <c r="P81" s="258"/>
      <c r="Q81" s="259"/>
      <c r="R81" s="247"/>
      <c r="S81" s="247"/>
      <c r="T81" s="258"/>
      <c r="U81" s="183"/>
      <c r="V81" s="199"/>
      <c r="W81" s="216"/>
      <c r="X81" s="495" t="str">
        <f t="shared" si="26"/>
        <v>Isle of Wight</v>
      </c>
      <c r="Y81" s="496" t="e">
        <f t="shared" si="27"/>
        <v>#N/A</v>
      </c>
      <c r="Z81" s="496" t="e">
        <f t="shared" si="28"/>
        <v>#N/A</v>
      </c>
      <c r="AA81" s="54"/>
      <c r="AB81" s="53"/>
      <c r="AC81" s="53"/>
      <c r="AD81" s="218"/>
      <c r="AE81" s="110"/>
      <c r="AF81" s="110"/>
      <c r="AG81" s="110"/>
      <c r="AH81" s="110"/>
      <c r="AI81" s="247"/>
      <c r="AJ81" s="248"/>
    </row>
    <row r="82" spans="1:36" s="147" customFormat="1" ht="12.75" customHeight="1" x14ac:dyDescent="0.2">
      <c r="A82" s="182"/>
      <c r="B82" s="503"/>
      <c r="C82" s="503"/>
      <c r="D82" s="503"/>
      <c r="E82" s="503"/>
      <c r="F82" s="503"/>
      <c r="G82" s="503"/>
      <c r="H82" s="503"/>
      <c r="I82" s="161"/>
      <c r="J82" s="161"/>
      <c r="K82" s="258"/>
      <c r="L82" s="258"/>
      <c r="M82" s="258"/>
      <c r="N82" s="258"/>
      <c r="O82" s="258"/>
      <c r="P82" s="258"/>
      <c r="Q82" s="259"/>
      <c r="R82" s="247"/>
      <c r="S82" s="247"/>
      <c r="T82" s="258"/>
      <c r="U82" s="183"/>
      <c r="V82" s="199"/>
      <c r="W82" s="216"/>
      <c r="X82" s="495" t="str">
        <f t="shared" si="26"/>
        <v>Kent</v>
      </c>
      <c r="Y82" s="496" t="e">
        <f t="shared" si="27"/>
        <v>#N/A</v>
      </c>
      <c r="Z82" s="496" t="e">
        <f t="shared" si="28"/>
        <v>#N/A</v>
      </c>
      <c r="AA82" s="54"/>
      <c r="AB82" s="53"/>
      <c r="AC82" s="53"/>
      <c r="AD82" s="218"/>
      <c r="AE82" s="110"/>
      <c r="AF82" s="110"/>
      <c r="AG82" s="110"/>
      <c r="AH82" s="110"/>
      <c r="AI82" s="247"/>
      <c r="AJ82" s="248"/>
    </row>
    <row r="83" spans="1:36" s="147" customFormat="1" ht="12.75" customHeight="1" x14ac:dyDescent="0.2">
      <c r="A83" s="182"/>
      <c r="B83" s="503"/>
      <c r="C83" s="503"/>
      <c r="D83" s="503"/>
      <c r="E83" s="503"/>
      <c r="F83" s="503"/>
      <c r="G83" s="503"/>
      <c r="H83" s="503"/>
      <c r="I83" s="161"/>
      <c r="J83" s="161"/>
      <c r="K83" s="258"/>
      <c r="L83" s="258"/>
      <c r="M83" s="258"/>
      <c r="N83" s="258"/>
      <c r="O83" s="258"/>
      <c r="P83" s="258"/>
      <c r="Q83" s="259"/>
      <c r="R83" s="247"/>
      <c r="S83" s="247"/>
      <c r="T83" s="258"/>
      <c r="U83" s="183"/>
      <c r="V83" s="199"/>
      <c r="W83" s="216"/>
      <c r="X83" s="495" t="str">
        <f t="shared" si="26"/>
        <v>Medway</v>
      </c>
      <c r="Y83" s="496" t="e">
        <f t="shared" si="27"/>
        <v>#N/A</v>
      </c>
      <c r="Z83" s="496" t="e">
        <f t="shared" si="28"/>
        <v>#N/A</v>
      </c>
      <c r="AA83" s="54"/>
      <c r="AB83" s="53"/>
      <c r="AC83" s="53"/>
      <c r="AD83" s="218"/>
      <c r="AE83" s="110"/>
      <c r="AF83" s="110"/>
      <c r="AG83" s="110"/>
      <c r="AH83" s="110"/>
      <c r="AI83" s="247"/>
      <c r="AJ83" s="248"/>
    </row>
    <row r="84" spans="1:36" s="147" customFormat="1" ht="12.75" customHeight="1" x14ac:dyDescent="0.2">
      <c r="A84" s="182"/>
      <c r="B84" s="503"/>
      <c r="C84" s="503"/>
      <c r="D84" s="503"/>
      <c r="E84" s="503"/>
      <c r="F84" s="503"/>
      <c r="G84" s="503"/>
      <c r="H84" s="503"/>
      <c r="I84" s="161"/>
      <c r="J84" s="161"/>
      <c r="K84" s="258"/>
      <c r="L84" s="258"/>
      <c r="M84" s="258"/>
      <c r="N84" s="258"/>
      <c r="O84" s="258"/>
      <c r="P84" s="258"/>
      <c r="Q84" s="259"/>
      <c r="R84" s="247"/>
      <c r="S84" s="247"/>
      <c r="T84" s="258"/>
      <c r="U84" s="183"/>
      <c r="V84" s="199"/>
      <c r="W84" s="216"/>
      <c r="X84" s="495" t="str">
        <f t="shared" si="26"/>
        <v>Milton Keynes</v>
      </c>
      <c r="Y84" s="496" t="e">
        <f t="shared" si="27"/>
        <v>#N/A</v>
      </c>
      <c r="Z84" s="496" t="e">
        <f t="shared" si="28"/>
        <v>#N/A</v>
      </c>
      <c r="AA84" s="54"/>
      <c r="AB84" s="53"/>
      <c r="AC84" s="53"/>
      <c r="AD84" s="218"/>
      <c r="AE84" s="110"/>
      <c r="AF84" s="110"/>
      <c r="AG84" s="110"/>
      <c r="AH84" s="110"/>
      <c r="AI84" s="247"/>
      <c r="AJ84" s="248"/>
    </row>
    <row r="85" spans="1:36" s="147" customFormat="1" ht="12.75" customHeight="1" x14ac:dyDescent="0.2">
      <c r="A85" s="182"/>
      <c r="B85" s="503"/>
      <c r="C85" s="503"/>
      <c r="D85" s="503"/>
      <c r="E85" s="503"/>
      <c r="F85" s="503"/>
      <c r="G85" s="503"/>
      <c r="H85" s="503"/>
      <c r="I85" s="161"/>
      <c r="J85" s="161"/>
      <c r="K85" s="258"/>
      <c r="L85" s="258"/>
      <c r="M85" s="258"/>
      <c r="N85" s="258"/>
      <c r="O85" s="258"/>
      <c r="P85" s="258"/>
      <c r="Q85" s="259"/>
      <c r="R85" s="247"/>
      <c r="S85" s="247"/>
      <c r="T85" s="258"/>
      <c r="U85" s="183"/>
      <c r="V85" s="199"/>
      <c r="W85" s="216"/>
      <c r="X85" s="495" t="str">
        <f t="shared" si="26"/>
        <v>Oxfordshire</v>
      </c>
      <c r="Y85" s="496" t="e">
        <f t="shared" si="27"/>
        <v>#N/A</v>
      </c>
      <c r="Z85" s="496" t="e">
        <f t="shared" si="28"/>
        <v>#N/A</v>
      </c>
      <c r="AA85" s="54"/>
      <c r="AB85" s="53"/>
      <c r="AC85" s="53"/>
      <c r="AD85" s="218"/>
      <c r="AE85" s="110"/>
      <c r="AF85" s="110"/>
      <c r="AG85" s="110"/>
      <c r="AH85" s="110"/>
      <c r="AI85" s="247"/>
      <c r="AJ85" s="248"/>
    </row>
    <row r="86" spans="1:36" s="147" customFormat="1" ht="12.75" customHeight="1" x14ac:dyDescent="0.2">
      <c r="A86" s="182"/>
      <c r="B86" s="503"/>
      <c r="C86" s="503"/>
      <c r="D86" s="503"/>
      <c r="E86" s="503"/>
      <c r="F86" s="503"/>
      <c r="G86" s="503"/>
      <c r="H86" s="503"/>
      <c r="I86" s="161"/>
      <c r="J86" s="161"/>
      <c r="K86" s="258"/>
      <c r="L86" s="258"/>
      <c r="M86" s="258"/>
      <c r="N86" s="258"/>
      <c r="O86" s="258"/>
      <c r="P86" s="258"/>
      <c r="Q86" s="259"/>
      <c r="R86" s="247"/>
      <c r="S86" s="247"/>
      <c r="T86" s="258"/>
      <c r="U86" s="183"/>
      <c r="V86" s="199"/>
      <c r="W86" s="216"/>
      <c r="X86" s="495" t="str">
        <f t="shared" si="26"/>
        <v>Portsmouth</v>
      </c>
      <c r="Y86" s="496" t="e">
        <f t="shared" si="27"/>
        <v>#N/A</v>
      </c>
      <c r="Z86" s="496" t="e">
        <f t="shared" si="28"/>
        <v>#N/A</v>
      </c>
      <c r="AA86" s="54"/>
      <c r="AB86" s="53"/>
      <c r="AC86" s="53"/>
      <c r="AD86" s="218"/>
      <c r="AE86" s="110"/>
      <c r="AF86" s="110"/>
      <c r="AG86" s="110"/>
      <c r="AH86" s="110"/>
      <c r="AI86" s="247"/>
      <c r="AJ86" s="248"/>
    </row>
    <row r="87" spans="1:36" s="147" customFormat="1" ht="12.75" customHeight="1" x14ac:dyDescent="0.2">
      <c r="A87" s="182"/>
      <c r="B87" s="503"/>
      <c r="C87" s="503"/>
      <c r="D87" s="503"/>
      <c r="E87" s="503"/>
      <c r="F87" s="503"/>
      <c r="G87" s="503"/>
      <c r="H87" s="503"/>
      <c r="I87" s="161"/>
      <c r="J87" s="161"/>
      <c r="K87" s="258"/>
      <c r="L87" s="258"/>
      <c r="M87" s="258"/>
      <c r="N87" s="258"/>
      <c r="O87" s="258"/>
      <c r="P87" s="258"/>
      <c r="Q87" s="259"/>
      <c r="R87" s="247"/>
      <c r="S87" s="247"/>
      <c r="T87" s="258"/>
      <c r="U87" s="183"/>
      <c r="V87" s="199"/>
      <c r="W87" s="216"/>
      <c r="X87" s="495" t="str">
        <f t="shared" si="26"/>
        <v>Reading</v>
      </c>
      <c r="Y87" s="496" t="e">
        <f t="shared" si="27"/>
        <v>#N/A</v>
      </c>
      <c r="Z87" s="496" t="e">
        <f t="shared" si="28"/>
        <v>#N/A</v>
      </c>
      <c r="AA87" s="54"/>
      <c r="AB87" s="53"/>
      <c r="AC87" s="53"/>
      <c r="AD87" s="218"/>
      <c r="AE87" s="110"/>
      <c r="AF87" s="110"/>
      <c r="AG87" s="110"/>
      <c r="AH87" s="110"/>
      <c r="AI87" s="247"/>
      <c r="AJ87" s="248"/>
    </row>
    <row r="88" spans="1:36" s="147" customFormat="1" ht="12.75" customHeight="1" x14ac:dyDescent="0.2">
      <c r="A88" s="182"/>
      <c r="B88" s="503"/>
      <c r="C88" s="503"/>
      <c r="D88" s="503"/>
      <c r="E88" s="503"/>
      <c r="F88" s="503"/>
      <c r="G88" s="503"/>
      <c r="H88" s="503"/>
      <c r="I88" s="161"/>
      <c r="J88" s="161"/>
      <c r="K88" s="258"/>
      <c r="L88" s="258"/>
      <c r="M88" s="258"/>
      <c r="N88" s="258"/>
      <c r="O88" s="258"/>
      <c r="P88" s="258"/>
      <c r="Q88" s="259"/>
      <c r="R88" s="247"/>
      <c r="S88" s="247"/>
      <c r="T88" s="258"/>
      <c r="U88" s="183"/>
      <c r="V88" s="199"/>
      <c r="W88" s="216"/>
      <c r="X88" s="495" t="str">
        <f t="shared" si="26"/>
        <v>Slough</v>
      </c>
      <c r="Y88" s="496" t="e">
        <f t="shared" si="27"/>
        <v>#N/A</v>
      </c>
      <c r="Z88" s="496" t="e">
        <f t="shared" si="28"/>
        <v>#N/A</v>
      </c>
      <c r="AA88" s="54"/>
      <c r="AB88" s="53"/>
      <c r="AC88" s="53"/>
      <c r="AD88" s="218"/>
      <c r="AE88" s="110"/>
      <c r="AF88" s="110"/>
      <c r="AG88" s="110"/>
      <c r="AH88" s="110"/>
      <c r="AI88" s="247"/>
      <c r="AJ88" s="248"/>
    </row>
    <row r="89" spans="1:36" s="147" customFormat="1" ht="12.75" customHeight="1" x14ac:dyDescent="0.2">
      <c r="A89" s="182"/>
      <c r="B89" s="503"/>
      <c r="C89" s="503"/>
      <c r="D89" s="503"/>
      <c r="E89" s="503"/>
      <c r="F89" s="503"/>
      <c r="G89" s="503"/>
      <c r="H89" s="503"/>
      <c r="I89" s="161"/>
      <c r="J89" s="161"/>
      <c r="K89" s="258"/>
      <c r="L89" s="258"/>
      <c r="M89" s="258"/>
      <c r="N89" s="258"/>
      <c r="O89" s="258"/>
      <c r="P89" s="258"/>
      <c r="Q89" s="259"/>
      <c r="R89" s="247"/>
      <c r="S89" s="247"/>
      <c r="T89" s="258"/>
      <c r="U89" s="183"/>
      <c r="V89" s="199"/>
      <c r="W89" s="216"/>
      <c r="X89" s="495" t="str">
        <f t="shared" si="26"/>
        <v>Somerset</v>
      </c>
      <c r="Y89" s="496" t="e">
        <f t="shared" si="27"/>
        <v>#N/A</v>
      </c>
      <c r="Z89" s="496" t="e">
        <f t="shared" si="28"/>
        <v>#N/A</v>
      </c>
      <c r="AA89" s="54"/>
      <c r="AB89" s="53"/>
      <c r="AC89" s="53"/>
      <c r="AD89" s="218"/>
      <c r="AE89" s="110"/>
      <c r="AF89" s="110"/>
      <c r="AG89" s="110"/>
      <c r="AH89" s="110"/>
      <c r="AI89" s="247"/>
      <c r="AJ89" s="248"/>
    </row>
    <row r="90" spans="1:36" s="147" customFormat="1" ht="12.75" customHeight="1" x14ac:dyDescent="0.2">
      <c r="A90" s="182"/>
      <c r="B90" s="503"/>
      <c r="C90" s="503"/>
      <c r="D90" s="503"/>
      <c r="E90" s="503"/>
      <c r="F90" s="503"/>
      <c r="G90" s="503"/>
      <c r="H90" s="503"/>
      <c r="I90" s="161"/>
      <c r="J90" s="161"/>
      <c r="K90" s="258"/>
      <c r="L90" s="258"/>
      <c r="M90" s="258"/>
      <c r="N90" s="258"/>
      <c r="O90" s="258"/>
      <c r="P90" s="258"/>
      <c r="Q90" s="259"/>
      <c r="R90" s="247"/>
      <c r="S90" s="247"/>
      <c r="T90" s="258"/>
      <c r="U90" s="183"/>
      <c r="V90" s="199"/>
      <c r="W90" s="216"/>
      <c r="X90" s="495" t="str">
        <f t="shared" si="26"/>
        <v>Southampton</v>
      </c>
      <c r="Y90" s="496" t="e">
        <f t="shared" si="27"/>
        <v>#N/A</v>
      </c>
      <c r="Z90" s="496" t="e">
        <f t="shared" si="28"/>
        <v>#N/A</v>
      </c>
      <c r="AA90" s="54"/>
      <c r="AB90" s="53"/>
      <c r="AC90" s="53"/>
      <c r="AD90" s="218"/>
      <c r="AE90" s="110"/>
      <c r="AF90" s="110"/>
      <c r="AG90" s="110"/>
      <c r="AH90" s="110"/>
      <c r="AI90" s="247"/>
      <c r="AJ90" s="248"/>
    </row>
    <row r="91" spans="1:36" s="147" customFormat="1" ht="12.75" customHeight="1" x14ac:dyDescent="0.2">
      <c r="A91" s="397"/>
      <c r="B91" s="503"/>
      <c r="C91" s="503"/>
      <c r="D91" s="503"/>
      <c r="E91" s="503"/>
      <c r="F91" s="503"/>
      <c r="G91" s="503"/>
      <c r="H91" s="503"/>
      <c r="I91" s="161"/>
      <c r="J91" s="161"/>
      <c r="K91" s="258"/>
      <c r="L91" s="258"/>
      <c r="M91" s="258"/>
      <c r="N91" s="258"/>
      <c r="O91" s="258"/>
      <c r="P91" s="258"/>
      <c r="Q91" s="259"/>
      <c r="R91" s="247"/>
      <c r="S91" s="247"/>
      <c r="T91" s="258"/>
      <c r="U91" s="183"/>
      <c r="V91" s="199"/>
      <c r="W91" s="216"/>
      <c r="X91" s="495" t="str">
        <f t="shared" si="26"/>
        <v>Surrey</v>
      </c>
      <c r="Y91" s="496" t="e">
        <f t="shared" si="27"/>
        <v>#N/A</v>
      </c>
      <c r="Z91" s="496" t="e">
        <f t="shared" si="28"/>
        <v>#N/A</v>
      </c>
      <c r="AA91" s="54"/>
      <c r="AB91" s="53"/>
      <c r="AC91" s="53"/>
      <c r="AD91" s="218"/>
      <c r="AE91" s="110"/>
      <c r="AF91" s="110"/>
      <c r="AG91" s="110"/>
      <c r="AH91" s="110"/>
      <c r="AI91" s="247"/>
      <c r="AJ91" s="248"/>
    </row>
    <row r="92" spans="1:36" s="147" customFormat="1" ht="12.75" customHeight="1" x14ac:dyDescent="0.2">
      <c r="A92" s="397"/>
      <c r="B92" s="503"/>
      <c r="C92" s="503"/>
      <c r="D92" s="503"/>
      <c r="E92" s="503"/>
      <c r="F92" s="503"/>
      <c r="G92" s="503"/>
      <c r="H92" s="503"/>
      <c r="I92" s="161"/>
      <c r="J92" s="161"/>
      <c r="K92" s="258"/>
      <c r="L92" s="258"/>
      <c r="M92" s="258"/>
      <c r="N92" s="258"/>
      <c r="O92" s="258"/>
      <c r="P92" s="258"/>
      <c r="Q92" s="259"/>
      <c r="R92" s="247"/>
      <c r="S92" s="247"/>
      <c r="T92" s="258"/>
      <c r="U92" s="183"/>
      <c r="V92" s="199"/>
      <c r="W92" s="216"/>
      <c r="X92" s="495" t="str">
        <f t="shared" si="26"/>
        <v>Swindon</v>
      </c>
      <c r="Y92" s="496" t="e">
        <f t="shared" si="27"/>
        <v>#N/A</v>
      </c>
      <c r="Z92" s="496" t="e">
        <f t="shared" si="28"/>
        <v>#N/A</v>
      </c>
      <c r="AA92" s="54"/>
      <c r="AB92" s="53"/>
      <c r="AC92" s="53"/>
      <c r="AD92" s="218"/>
      <c r="AE92" s="110"/>
      <c r="AF92" s="110"/>
      <c r="AG92" s="110"/>
      <c r="AH92" s="110"/>
      <c r="AI92" s="247"/>
      <c r="AJ92" s="248"/>
    </row>
    <row r="93" spans="1:36" s="147" customFormat="1" ht="12.75" customHeight="1" x14ac:dyDescent="0.2">
      <c r="A93" s="182"/>
      <c r="B93" s="503"/>
      <c r="C93" s="503"/>
      <c r="D93" s="503"/>
      <c r="E93" s="503"/>
      <c r="F93" s="503"/>
      <c r="G93" s="503"/>
      <c r="H93" s="503"/>
      <c r="I93" s="161"/>
      <c r="J93" s="161"/>
      <c r="K93" s="258"/>
      <c r="L93" s="258"/>
      <c r="M93" s="258"/>
      <c r="N93" s="258"/>
      <c r="O93" s="258"/>
      <c r="P93" s="258"/>
      <c r="Q93" s="259"/>
      <c r="R93" s="247"/>
      <c r="S93" s="247"/>
      <c r="T93" s="258"/>
      <c r="U93" s="183"/>
      <c r="V93" s="199"/>
      <c r="W93" s="216"/>
      <c r="X93" s="495" t="str">
        <f t="shared" si="26"/>
        <v>Torbay</v>
      </c>
      <c r="Y93" s="496" t="e">
        <f t="shared" si="27"/>
        <v>#N/A</v>
      </c>
      <c r="Z93" s="496" t="e">
        <f t="shared" si="28"/>
        <v>#N/A</v>
      </c>
      <c r="AA93" s="54"/>
      <c r="AB93" s="53"/>
      <c r="AC93" s="53"/>
      <c r="AD93" s="218"/>
      <c r="AE93" s="247"/>
      <c r="AF93" s="110"/>
      <c r="AG93" s="110"/>
      <c r="AH93" s="110"/>
      <c r="AI93" s="247"/>
      <c r="AJ93" s="248"/>
    </row>
    <row r="94" spans="1:36" s="147" customFormat="1" ht="12.75" customHeight="1" x14ac:dyDescent="0.2">
      <c r="A94" s="182"/>
      <c r="B94" s="503"/>
      <c r="C94" s="503"/>
      <c r="D94" s="503"/>
      <c r="E94" s="503"/>
      <c r="F94" s="503"/>
      <c r="G94" s="503"/>
      <c r="H94" s="503"/>
      <c r="I94" s="161"/>
      <c r="J94" s="161"/>
      <c r="K94" s="258"/>
      <c r="L94" s="258"/>
      <c r="M94" s="258"/>
      <c r="N94" s="258"/>
      <c r="O94" s="258"/>
      <c r="P94" s="258"/>
      <c r="Q94" s="259"/>
      <c r="R94" s="247"/>
      <c r="S94" s="247"/>
      <c r="T94" s="258"/>
      <c r="U94" s="183"/>
      <c r="V94" s="199"/>
      <c r="W94" s="216"/>
      <c r="X94" s="495" t="str">
        <f t="shared" si="26"/>
        <v>West Berkshire</v>
      </c>
      <c r="Y94" s="496" t="e">
        <f t="shared" si="27"/>
        <v>#N/A</v>
      </c>
      <c r="Z94" s="496" t="e">
        <f t="shared" si="28"/>
        <v>#N/A</v>
      </c>
      <c r="AA94" s="54"/>
      <c r="AB94" s="53"/>
      <c r="AC94" s="53"/>
      <c r="AD94" s="218"/>
      <c r="AE94" s="247"/>
      <c r="AF94" s="110"/>
      <c r="AG94" s="110"/>
      <c r="AH94" s="110"/>
      <c r="AI94" s="247"/>
      <c r="AJ94" s="248"/>
    </row>
    <row r="95" spans="1:36" s="147" customFormat="1" ht="12.75" customHeight="1" x14ac:dyDescent="0.2">
      <c r="A95" s="182"/>
      <c r="B95" s="503"/>
      <c r="C95" s="503"/>
      <c r="D95" s="503"/>
      <c r="E95" s="503"/>
      <c r="F95" s="503"/>
      <c r="G95" s="503"/>
      <c r="H95" s="503"/>
      <c r="I95" s="161"/>
      <c r="J95" s="161"/>
      <c r="K95" s="258"/>
      <c r="L95" s="258"/>
      <c r="M95" s="258"/>
      <c r="N95" s="258"/>
      <c r="O95" s="258"/>
      <c r="P95" s="258"/>
      <c r="Q95" s="259"/>
      <c r="R95" s="247"/>
      <c r="S95" s="247"/>
      <c r="T95" s="258"/>
      <c r="U95" s="183"/>
      <c r="V95" s="199"/>
      <c r="W95" s="216"/>
      <c r="X95" s="495" t="str">
        <f t="shared" si="26"/>
        <v>West Sussex</v>
      </c>
      <c r="Y95" s="496" t="e">
        <f t="shared" si="27"/>
        <v>#N/A</v>
      </c>
      <c r="Z95" s="496" t="e">
        <f t="shared" si="28"/>
        <v>#N/A</v>
      </c>
      <c r="AA95" s="54"/>
      <c r="AB95" s="53"/>
      <c r="AC95" s="53"/>
      <c r="AD95" s="218"/>
      <c r="AE95" s="247"/>
      <c r="AF95" s="247"/>
      <c r="AG95" s="247"/>
      <c r="AH95" s="110"/>
      <c r="AI95" s="247"/>
      <c r="AJ95" s="248"/>
    </row>
    <row r="96" spans="1:36" s="147" customFormat="1" ht="12.75" customHeight="1" x14ac:dyDescent="0.2">
      <c r="A96" s="182"/>
      <c r="B96" s="503"/>
      <c r="C96" s="503"/>
      <c r="D96" s="503"/>
      <c r="E96" s="503"/>
      <c r="F96" s="503"/>
      <c r="G96" s="503"/>
      <c r="H96" s="503"/>
      <c r="I96" s="161"/>
      <c r="J96" s="161"/>
      <c r="K96" s="258"/>
      <c r="L96" s="258"/>
      <c r="M96" s="258"/>
      <c r="N96" s="258"/>
      <c r="O96" s="258"/>
      <c r="P96" s="258"/>
      <c r="Q96" s="259"/>
      <c r="R96" s="247"/>
      <c r="S96" s="247"/>
      <c r="T96" s="258"/>
      <c r="U96" s="183"/>
      <c r="V96" s="199"/>
      <c r="W96" s="216"/>
      <c r="X96" s="495" t="str">
        <f t="shared" si="26"/>
        <v>Windsor &amp; Maidenhead</v>
      </c>
      <c r="Y96" s="496" t="e">
        <f t="shared" si="27"/>
        <v>#N/A</v>
      </c>
      <c r="Z96" s="496" t="e">
        <f t="shared" si="28"/>
        <v>#N/A</v>
      </c>
      <c r="AA96" s="54"/>
      <c r="AB96" s="53"/>
      <c r="AC96" s="53"/>
      <c r="AD96" s="218"/>
      <c r="AE96" s="247"/>
      <c r="AF96" s="247"/>
      <c r="AG96" s="247"/>
      <c r="AH96" s="110"/>
      <c r="AI96" s="247"/>
      <c r="AJ96" s="248"/>
    </row>
    <row r="97" spans="1:45" s="147" customFormat="1" ht="12.75" customHeight="1" x14ac:dyDescent="0.2">
      <c r="A97" s="182"/>
      <c r="B97" s="503"/>
      <c r="C97" s="503"/>
      <c r="D97" s="503"/>
      <c r="E97" s="503"/>
      <c r="F97" s="503"/>
      <c r="G97" s="503"/>
      <c r="H97" s="503"/>
      <c r="I97" s="161"/>
      <c r="J97" s="161"/>
      <c r="K97" s="260"/>
      <c r="L97" s="260"/>
      <c r="M97" s="260"/>
      <c r="N97" s="260"/>
      <c r="O97" s="260"/>
      <c r="P97" s="260"/>
      <c r="Q97" s="261"/>
      <c r="R97" s="247"/>
      <c r="S97" s="247"/>
      <c r="T97" s="262"/>
      <c r="U97" s="183"/>
      <c r="V97" s="199"/>
      <c r="W97" s="216"/>
      <c r="X97" s="495" t="str">
        <f t="shared" si="26"/>
        <v>Wokingham</v>
      </c>
      <c r="Y97" s="496" t="e">
        <f t="shared" si="27"/>
        <v>#N/A</v>
      </c>
      <c r="Z97" s="496" t="e">
        <f t="shared" si="28"/>
        <v>#N/A</v>
      </c>
      <c r="AA97" s="54"/>
      <c r="AB97" s="53"/>
      <c r="AC97" s="53"/>
      <c r="AD97" s="218"/>
      <c r="AE97" s="247"/>
      <c r="AF97" s="247"/>
      <c r="AG97" s="247"/>
      <c r="AH97" s="110"/>
      <c r="AI97" s="247"/>
      <c r="AJ97" s="248"/>
    </row>
    <row r="98" spans="1:45" s="147" customFormat="1" ht="12.75" customHeight="1" x14ac:dyDescent="0.2">
      <c r="A98" s="182"/>
      <c r="B98" s="503"/>
      <c r="C98" s="503"/>
      <c r="D98" s="503"/>
      <c r="E98" s="503"/>
      <c r="F98" s="503"/>
      <c r="G98" s="503"/>
      <c r="H98" s="503"/>
      <c r="I98" s="161"/>
      <c r="J98" s="161"/>
      <c r="K98" s="260"/>
      <c r="L98" s="260"/>
      <c r="M98" s="260"/>
      <c r="N98" s="260"/>
      <c r="O98" s="260"/>
      <c r="P98" s="260"/>
      <c r="Q98" s="261"/>
      <c r="R98" s="247"/>
      <c r="S98" s="247"/>
      <c r="T98" s="262"/>
      <c r="U98" s="183"/>
      <c r="V98" s="199"/>
      <c r="W98" s="216"/>
      <c r="X98" s="495" t="str">
        <f>B31</f>
        <v>South East</v>
      </c>
      <c r="Y98" s="496" t="e">
        <f t="shared" si="27"/>
        <v>#N/A</v>
      </c>
      <c r="Z98" s="496" t="e">
        <f t="shared" si="28"/>
        <v>#N/A</v>
      </c>
      <c r="AA98" s="54"/>
      <c r="AB98" s="53"/>
      <c r="AC98" s="53"/>
      <c r="AD98" s="218"/>
      <c r="AE98" s="247"/>
      <c r="AF98" s="247"/>
      <c r="AG98" s="247"/>
      <c r="AH98" s="110"/>
      <c r="AI98" s="247"/>
      <c r="AJ98" s="248"/>
    </row>
    <row r="99" spans="1:45" s="147" customFormat="1" ht="11.25" customHeight="1" x14ac:dyDescent="0.2">
      <c r="A99" s="397"/>
      <c r="B99" s="503"/>
      <c r="C99" s="503"/>
      <c r="D99" s="503"/>
      <c r="E99" s="503"/>
      <c r="F99" s="503"/>
      <c r="G99" s="503"/>
      <c r="H99" s="503"/>
      <c r="I99" s="161"/>
      <c r="J99" s="161"/>
      <c r="K99" s="260"/>
      <c r="L99" s="260"/>
      <c r="M99" s="260"/>
      <c r="N99" s="260"/>
      <c r="O99" s="260"/>
      <c r="P99" s="260"/>
      <c r="Q99" s="261"/>
      <c r="R99" s="247"/>
      <c r="S99" s="247"/>
      <c r="T99" s="262"/>
      <c r="U99" s="183"/>
      <c r="V99" s="199"/>
      <c r="W99" s="216"/>
      <c r="X99" s="495" t="str">
        <f>B32</f>
        <v>England</v>
      </c>
      <c r="Y99" s="496" t="e">
        <f t="shared" si="27"/>
        <v>#N/A</v>
      </c>
      <c r="Z99" s="496" t="e">
        <f t="shared" si="28"/>
        <v>#N/A</v>
      </c>
      <c r="AA99" s="54"/>
      <c r="AB99" s="53"/>
      <c r="AC99" s="53"/>
      <c r="AD99" s="218"/>
      <c r="AE99" s="247"/>
      <c r="AF99" s="247"/>
      <c r="AG99" s="247"/>
      <c r="AH99" s="110"/>
      <c r="AI99" s="247"/>
      <c r="AJ99" s="248"/>
    </row>
    <row r="100" spans="1:45" s="133" customFormat="1" ht="42" customHeight="1" x14ac:dyDescent="0.2">
      <c r="A100" s="301"/>
      <c r="B100" s="503"/>
      <c r="C100" s="503"/>
      <c r="D100" s="503"/>
      <c r="E100" s="503"/>
      <c r="F100" s="503"/>
      <c r="G100" s="503"/>
      <c r="H100" s="503"/>
      <c r="I100" s="510"/>
      <c r="J100" s="264"/>
      <c r="K100" s="264"/>
      <c r="L100" s="264"/>
      <c r="M100" s="264"/>
      <c r="N100" s="264"/>
      <c r="O100" s="264"/>
      <c r="P100" s="264"/>
      <c r="Q100" s="195"/>
      <c r="R100" s="264"/>
      <c r="S100" s="264"/>
      <c r="T100" s="264"/>
      <c r="U100" s="178"/>
      <c r="V100" s="197"/>
      <c r="W100" s="213"/>
      <c r="X100" s="109"/>
      <c r="Y100" s="109"/>
      <c r="Z100" s="109"/>
      <c r="AA100" s="109"/>
      <c r="AB100" s="109"/>
      <c r="AC100" s="53"/>
      <c r="AD100" s="218"/>
      <c r="AE100" s="90"/>
      <c r="AF100" s="90"/>
      <c r="AG100" s="90"/>
      <c r="AH100" s="109"/>
      <c r="AI100" s="90"/>
      <c r="AJ100" s="249"/>
    </row>
    <row r="101" spans="1:45" s="133" customFormat="1" ht="42" customHeight="1" x14ac:dyDescent="0.2">
      <c r="A101" s="301"/>
      <c r="B101" s="503"/>
      <c r="C101" s="503"/>
      <c r="D101" s="503"/>
      <c r="E101" s="503"/>
      <c r="F101" s="503"/>
      <c r="G101" s="503"/>
      <c r="H101" s="503"/>
      <c r="I101" s="510"/>
      <c r="J101" s="264"/>
      <c r="K101" s="264"/>
      <c r="L101" s="264"/>
      <c r="M101" s="264"/>
      <c r="N101" s="264"/>
      <c r="O101" s="264"/>
      <c r="P101" s="264"/>
      <c r="Q101" s="195"/>
      <c r="R101" s="264"/>
      <c r="S101" s="264"/>
      <c r="T101" s="264"/>
      <c r="U101" s="178"/>
      <c r="V101" s="197"/>
      <c r="W101" s="213"/>
      <c r="X101" s="109"/>
      <c r="Y101" s="110"/>
      <c r="Z101" s="109"/>
      <c r="AA101" s="109"/>
      <c r="AB101" s="109"/>
      <c r="AC101" s="109"/>
      <c r="AD101" s="218"/>
      <c r="AE101" s="90"/>
      <c r="AF101" s="90"/>
      <c r="AG101" s="90"/>
      <c r="AH101" s="109"/>
      <c r="AI101" s="90"/>
      <c r="AJ101" s="249"/>
    </row>
    <row r="102" spans="1:45" s="133" customFormat="1" ht="33" customHeight="1" x14ac:dyDescent="0.2">
      <c r="A102" s="301"/>
      <c r="B102" s="510"/>
      <c r="C102" s="510"/>
      <c r="D102" s="510"/>
      <c r="E102" s="510"/>
      <c r="F102" s="510"/>
      <c r="G102" s="510"/>
      <c r="H102" s="510"/>
      <c r="I102" s="510"/>
      <c r="J102" s="264"/>
      <c r="K102" s="264"/>
      <c r="L102" s="264"/>
      <c r="M102" s="264"/>
      <c r="N102" s="264"/>
      <c r="O102" s="264"/>
      <c r="P102" s="264"/>
      <c r="Q102" s="195"/>
      <c r="R102" s="264"/>
      <c r="S102" s="264"/>
      <c r="T102" s="264"/>
      <c r="U102" s="178"/>
      <c r="V102" s="197"/>
      <c r="W102" s="213"/>
      <c r="X102" s="109"/>
      <c r="Y102" s="110"/>
      <c r="Z102" s="109"/>
      <c r="AA102" s="109"/>
      <c r="AB102" s="109"/>
      <c r="AD102" s="218"/>
      <c r="AE102" s="90"/>
      <c r="AF102" s="90"/>
      <c r="AG102" s="90"/>
      <c r="AH102" s="109"/>
      <c r="AI102" s="90"/>
      <c r="AJ102" s="249"/>
    </row>
    <row r="103" spans="1:45" s="133" customFormat="1" ht="7.5" customHeight="1" x14ac:dyDescent="0.2">
      <c r="A103" s="179"/>
      <c r="B103" s="46"/>
      <c r="C103" s="46"/>
      <c r="D103" s="45"/>
      <c r="E103" s="45"/>
      <c r="F103" s="45"/>
      <c r="G103" s="45"/>
      <c r="H103" s="45"/>
      <c r="I103" s="45"/>
      <c r="J103" s="40"/>
      <c r="K103" s="47"/>
      <c r="L103" s="47"/>
      <c r="M103" s="47"/>
      <c r="N103" s="47"/>
      <c r="O103" s="47"/>
      <c r="P103" s="47"/>
      <c r="Q103" s="47"/>
      <c r="R103" s="47"/>
      <c r="S103" s="47"/>
      <c r="T103" s="48"/>
      <c r="U103" s="178"/>
      <c r="V103" s="197"/>
      <c r="W103" s="213"/>
      <c r="X103" s="109"/>
      <c r="Y103" s="110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90"/>
      <c r="AJ103" s="245"/>
      <c r="AK103" s="125"/>
      <c r="AL103" s="125"/>
      <c r="AM103" s="125"/>
      <c r="AN103" s="125"/>
      <c r="AO103" s="125"/>
      <c r="AP103" s="125"/>
      <c r="AQ103" s="125"/>
    </row>
    <row r="104" spans="1:45" s="133" customFormat="1" ht="15" customHeight="1" x14ac:dyDescent="0.2">
      <c r="A104" s="720"/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4"/>
      <c r="S104" s="754"/>
      <c r="T104" s="754"/>
      <c r="U104" s="755"/>
      <c r="V104" s="197"/>
      <c r="W104" s="213"/>
      <c r="X104" s="106"/>
      <c r="Y104" s="106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249"/>
      <c r="AS104" s="125"/>
    </row>
    <row r="105" spans="1:45" s="133" customFormat="1" ht="11.25" customHeight="1" x14ac:dyDescent="0.2">
      <c r="A105" s="756"/>
      <c r="B105" s="757"/>
      <c r="C105" s="757"/>
      <c r="D105" s="757"/>
      <c r="E105" s="757"/>
      <c r="F105" s="757"/>
      <c r="G105" s="757"/>
      <c r="H105" s="757"/>
      <c r="I105" s="758"/>
      <c r="J105" s="757"/>
      <c r="K105" s="757"/>
      <c r="L105" s="757"/>
      <c r="M105" s="757"/>
      <c r="N105" s="757"/>
      <c r="O105" s="757"/>
      <c r="P105" s="757"/>
      <c r="Q105" s="757"/>
      <c r="R105" s="757"/>
      <c r="S105" s="758"/>
      <c r="T105" s="757"/>
      <c r="U105" s="759"/>
      <c r="V105" s="197"/>
      <c r="W105" s="213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90"/>
      <c r="AJ105" s="248"/>
      <c r="AK105" s="147"/>
      <c r="AS105" s="125"/>
    </row>
    <row r="106" spans="1:45" ht="11.25" customHeight="1" x14ac:dyDescent="0.2">
      <c r="A106" s="173"/>
      <c r="B106" s="174"/>
      <c r="C106" s="174"/>
      <c r="D106" s="174"/>
      <c r="E106" s="174"/>
      <c r="F106" s="174"/>
      <c r="G106" s="174"/>
      <c r="H106" s="174"/>
      <c r="I106" s="174"/>
      <c r="J106" s="175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6"/>
      <c r="V106" s="197"/>
      <c r="W106" s="213"/>
      <c r="X106" s="106"/>
      <c r="Y106" s="106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90"/>
      <c r="AJ106" s="245"/>
    </row>
    <row r="107" spans="1:45" s="127" customFormat="1" ht="19.5" customHeight="1" x14ac:dyDescent="0.2">
      <c r="A107" s="180"/>
      <c r="B107" s="772" t="s">
        <v>169</v>
      </c>
      <c r="C107" s="772"/>
      <c r="D107" s="772"/>
      <c r="E107" s="772"/>
      <c r="F107" s="772"/>
      <c r="G107" s="772"/>
      <c r="H107" s="772"/>
      <c r="I107" s="772"/>
      <c r="J107" s="115"/>
      <c r="K107" s="115"/>
      <c r="L107" s="115"/>
      <c r="M107" s="115"/>
      <c r="N107" s="499"/>
      <c r="O107" s="115"/>
      <c r="P107" s="115"/>
      <c r="Q107" s="115"/>
      <c r="R107" s="115"/>
      <c r="S107" s="115"/>
      <c r="T107" s="115"/>
      <c r="U107" s="181"/>
      <c r="V107" s="198"/>
      <c r="W107" s="214"/>
      <c r="X107" s="554" t="s">
        <v>179</v>
      </c>
      <c r="Y107" s="555"/>
      <c r="Z107" s="556"/>
      <c r="AA107" s="556"/>
      <c r="AB107" s="556"/>
      <c r="AC107" s="557"/>
      <c r="AD107" s="554" t="s">
        <v>180</v>
      </c>
      <c r="AE107" s="555"/>
      <c r="AF107" s="556"/>
      <c r="AG107" s="556"/>
      <c r="AH107" s="556"/>
      <c r="AI107" s="557"/>
      <c r="AJ107" s="246"/>
    </row>
    <row r="108" spans="1:45" ht="25.5" customHeight="1" x14ac:dyDescent="0.2">
      <c r="A108" s="179"/>
      <c r="B108" s="772"/>
      <c r="C108" s="772"/>
      <c r="D108" s="772"/>
      <c r="E108" s="772"/>
      <c r="F108" s="772"/>
      <c r="G108" s="772"/>
      <c r="H108" s="772"/>
      <c r="I108" s="772"/>
      <c r="J108" s="115"/>
      <c r="K108" s="115"/>
      <c r="L108" s="115"/>
      <c r="M108" s="115"/>
      <c r="N108" s="499"/>
      <c r="O108" s="115"/>
      <c r="P108" s="115"/>
      <c r="Q108" s="37"/>
      <c r="R108" s="115"/>
      <c r="S108" s="115"/>
      <c r="T108" s="115"/>
      <c r="U108" s="178"/>
      <c r="V108" s="197"/>
      <c r="W108" s="213"/>
      <c r="X108" s="556"/>
      <c r="Y108" s="555"/>
      <c r="Z108" s="556"/>
      <c r="AA108" s="556"/>
      <c r="AB108" s="556"/>
      <c r="AC108" s="557"/>
      <c r="AD108" s="556"/>
      <c r="AE108" s="555"/>
      <c r="AF108" s="556"/>
      <c r="AG108" s="556"/>
      <c r="AH108" s="556"/>
      <c r="AI108" s="557"/>
      <c r="AJ108" s="245"/>
    </row>
    <row r="109" spans="1:45" s="147" customFormat="1" ht="12" customHeight="1" x14ac:dyDescent="0.2">
      <c r="A109" s="182"/>
      <c r="B109" s="142"/>
      <c r="C109" s="142"/>
      <c r="D109" s="483">
        <v>2012</v>
      </c>
      <c r="E109" s="483">
        <v>2013</v>
      </c>
      <c r="F109" s="483">
        <v>2014</v>
      </c>
      <c r="G109" s="483">
        <v>2015</v>
      </c>
      <c r="H109" s="484">
        <v>2016</v>
      </c>
      <c r="I109" s="161"/>
      <c r="J109" s="161"/>
      <c r="K109" s="105"/>
      <c r="L109" s="105"/>
      <c r="M109" s="105"/>
      <c r="N109" s="105"/>
      <c r="O109" s="105"/>
      <c r="P109" s="506"/>
      <c r="Q109" s="506"/>
      <c r="R109" s="247"/>
      <c r="S109" s="247"/>
      <c r="T109" s="507"/>
      <c r="U109" s="183"/>
      <c r="V109" s="199"/>
      <c r="W109" s="216"/>
      <c r="X109" s="547"/>
      <c r="Y109" s="513">
        <f>D109</f>
        <v>2012</v>
      </c>
      <c r="Z109" s="513">
        <f t="shared" ref="Z109:AC109" si="29">E109</f>
        <v>2013</v>
      </c>
      <c r="AA109" s="513">
        <f t="shared" si="29"/>
        <v>2014</v>
      </c>
      <c r="AB109" s="513">
        <f t="shared" si="29"/>
        <v>2015</v>
      </c>
      <c r="AC109" s="513">
        <f t="shared" si="29"/>
        <v>2016</v>
      </c>
      <c r="AD109" s="514"/>
      <c r="AE109" s="513">
        <f>Y109</f>
        <v>2012</v>
      </c>
      <c r="AF109" s="513">
        <f t="shared" ref="AF109:AI109" si="30">Z109</f>
        <v>2013</v>
      </c>
      <c r="AG109" s="513">
        <f t="shared" si="30"/>
        <v>2014</v>
      </c>
      <c r="AH109" s="513">
        <f t="shared" si="30"/>
        <v>2015</v>
      </c>
      <c r="AI109" s="513">
        <f t="shared" si="30"/>
        <v>2016</v>
      </c>
      <c r="AJ109" s="248"/>
    </row>
    <row r="110" spans="1:45" s="147" customFormat="1" ht="12.75" customHeight="1" x14ac:dyDescent="0.2">
      <c r="A110" s="182"/>
      <c r="B110" s="158" t="str">
        <f>B9</f>
        <v>Bracknell Forest</v>
      </c>
      <c r="C110" s="142"/>
      <c r="D110" s="254" t="e">
        <f>IF(OR(ISBLANK(AE110),ISBLANK(Y110)),NA(),AE110/Y110)</f>
        <v>#N/A</v>
      </c>
      <c r="E110" s="254" t="e">
        <f t="shared" ref="E110:E133" si="31">IF(OR(ISBLANK(AF110),ISBLANK(Z110)),NA(),AF110/Z110)</f>
        <v>#N/A</v>
      </c>
      <c r="F110" s="254">
        <f t="shared" ref="F110:F133" si="32">IF(OR(ISBLANK(AG110),ISBLANK(AA110)),NA(),AG110/AA110)</f>
        <v>8.5271317829457363E-2</v>
      </c>
      <c r="G110" s="254">
        <f t="shared" ref="G110:G133" si="33">IF(OR(ISBLANK(AH110),ISBLANK(AB110)),NA(),AH110/AB110)</f>
        <v>5.3846153846153849E-2</v>
      </c>
      <c r="H110" s="256">
        <f t="shared" ref="H110:H133" si="34">IF(OR(ISBLANK(AI110),ISBLANK(AC110)),NA(),AI110/AC110)</f>
        <v>0.12162162162162163</v>
      </c>
      <c r="I110" s="161"/>
      <c r="J110" s="161"/>
      <c r="K110" s="258"/>
      <c r="L110" s="258"/>
      <c r="M110" s="258"/>
      <c r="N110" s="258"/>
      <c r="O110" s="258"/>
      <c r="P110" s="258"/>
      <c r="Q110" s="259"/>
      <c r="R110" s="247"/>
      <c r="S110" s="247"/>
      <c r="T110" s="258"/>
      <c r="U110" s="183"/>
      <c r="V110" s="199"/>
      <c r="W110" s="216"/>
      <c r="X110" s="547" t="str">
        <f>B110</f>
        <v>Bracknell Forest</v>
      </c>
      <c r="Y110" s="550">
        <v>91</v>
      </c>
      <c r="Z110" s="551">
        <v>126</v>
      </c>
      <c r="AA110" s="551">
        <v>129</v>
      </c>
      <c r="AB110" s="551">
        <v>130</v>
      </c>
      <c r="AC110" s="551">
        <v>148</v>
      </c>
      <c r="AD110" s="551" t="str">
        <f>X110</f>
        <v>Bracknell Forest</v>
      </c>
      <c r="AE110" s="550" t="e">
        <f>NA()</f>
        <v>#N/A</v>
      </c>
      <c r="AF110" s="551" t="e">
        <f>NA()</f>
        <v>#N/A</v>
      </c>
      <c r="AG110" s="551">
        <v>11</v>
      </c>
      <c r="AH110" s="551">
        <v>7</v>
      </c>
      <c r="AI110" s="551">
        <v>18</v>
      </c>
      <c r="AJ110" s="248"/>
    </row>
    <row r="111" spans="1:45" s="147" customFormat="1" ht="12.75" customHeight="1" x14ac:dyDescent="0.2">
      <c r="A111" s="182"/>
      <c r="B111" s="158" t="str">
        <f t="shared" ref="B111:B133" si="35">B10</f>
        <v>Brighton &amp; Hove</v>
      </c>
      <c r="C111" s="142"/>
      <c r="D111" s="254">
        <f t="shared" ref="D111:D133" si="36">IF(OR(ISBLANK(AE111),ISBLANK(Y111)),NA(),AE111/Y111)</f>
        <v>5.2734375E-2</v>
      </c>
      <c r="E111" s="254">
        <f t="shared" si="31"/>
        <v>4.7353760445682451E-2</v>
      </c>
      <c r="F111" s="254">
        <f t="shared" si="32"/>
        <v>5.232558139534884E-2</v>
      </c>
      <c r="G111" s="254">
        <f t="shared" si="33"/>
        <v>2.865329512893983E-2</v>
      </c>
      <c r="H111" s="256">
        <f t="shared" si="34"/>
        <v>7.6704545454545456E-2</v>
      </c>
      <c r="I111" s="161"/>
      <c r="J111" s="161"/>
      <c r="K111" s="258"/>
      <c r="L111" s="258"/>
      <c r="M111" s="258"/>
      <c r="N111" s="258"/>
      <c r="O111" s="258"/>
      <c r="P111" s="258"/>
      <c r="Q111" s="259"/>
      <c r="R111" s="247"/>
      <c r="S111" s="247"/>
      <c r="T111" s="258"/>
      <c r="U111" s="183"/>
      <c r="V111" s="199"/>
      <c r="W111" s="216"/>
      <c r="X111" s="547" t="str">
        <f t="shared" ref="X111:X133" si="37">B111</f>
        <v>Brighton &amp; Hove</v>
      </c>
      <c r="Y111" s="550">
        <v>512</v>
      </c>
      <c r="Z111" s="551">
        <v>359</v>
      </c>
      <c r="AA111" s="551">
        <v>344</v>
      </c>
      <c r="AB111" s="551">
        <v>349</v>
      </c>
      <c r="AC111" s="551">
        <v>352</v>
      </c>
      <c r="AD111" s="551" t="str">
        <f t="shared" ref="AD111:AD133" si="38">X111</f>
        <v>Brighton &amp; Hove</v>
      </c>
      <c r="AE111" s="550">
        <v>27</v>
      </c>
      <c r="AF111" s="551">
        <v>17</v>
      </c>
      <c r="AG111" s="551">
        <v>18</v>
      </c>
      <c r="AH111" s="551">
        <v>10</v>
      </c>
      <c r="AI111" s="551">
        <v>27</v>
      </c>
      <c r="AJ111" s="248"/>
    </row>
    <row r="112" spans="1:45" s="147" customFormat="1" ht="12.75" customHeight="1" x14ac:dyDescent="0.2">
      <c r="A112" s="182"/>
      <c r="B112" s="158" t="str">
        <f t="shared" si="35"/>
        <v>Buckinghamshire</v>
      </c>
      <c r="C112" s="142"/>
      <c r="D112" s="254">
        <f t="shared" si="36"/>
        <v>5.5350553505535055E-2</v>
      </c>
      <c r="E112" s="254">
        <f t="shared" si="31"/>
        <v>6.070287539936102E-2</v>
      </c>
      <c r="F112" s="254">
        <f t="shared" si="32"/>
        <v>9.166666666666666E-2</v>
      </c>
      <c r="G112" s="254">
        <f t="shared" si="33"/>
        <v>2.8248587570621469E-2</v>
      </c>
      <c r="H112" s="256">
        <f t="shared" si="34"/>
        <v>3.5490605427974949E-2</v>
      </c>
      <c r="I112" s="161"/>
      <c r="J112" s="161"/>
      <c r="K112" s="258"/>
      <c r="L112" s="258"/>
      <c r="M112" s="258"/>
      <c r="N112" s="258"/>
      <c r="O112" s="258"/>
      <c r="P112" s="258"/>
      <c r="Q112" s="259"/>
      <c r="R112" s="247"/>
      <c r="S112" s="247"/>
      <c r="T112" s="258"/>
      <c r="U112" s="183"/>
      <c r="V112" s="199"/>
      <c r="W112" s="216"/>
      <c r="X112" s="547" t="str">
        <f t="shared" si="37"/>
        <v>Buckinghamshire</v>
      </c>
      <c r="Y112" s="550">
        <v>271</v>
      </c>
      <c r="Z112" s="551">
        <v>313</v>
      </c>
      <c r="AA112" s="551">
        <v>240</v>
      </c>
      <c r="AB112" s="551">
        <v>354</v>
      </c>
      <c r="AC112" s="551">
        <v>479</v>
      </c>
      <c r="AD112" s="551" t="str">
        <f t="shared" si="38"/>
        <v>Buckinghamshire</v>
      </c>
      <c r="AE112" s="550">
        <v>15</v>
      </c>
      <c r="AF112" s="551">
        <v>19</v>
      </c>
      <c r="AG112" s="551">
        <v>22</v>
      </c>
      <c r="AH112" s="551">
        <v>10</v>
      </c>
      <c r="AI112" s="551">
        <v>17</v>
      </c>
      <c r="AJ112" s="248"/>
    </row>
    <row r="113" spans="1:44" s="147" customFormat="1" ht="12.75" customHeight="1" x14ac:dyDescent="0.2">
      <c r="A113" s="182"/>
      <c r="B113" s="158" t="str">
        <f t="shared" si="35"/>
        <v>East Sussex</v>
      </c>
      <c r="C113" s="142"/>
      <c r="D113" s="254">
        <f t="shared" si="36"/>
        <v>6.6759388038942977E-2</v>
      </c>
      <c r="E113" s="254">
        <f t="shared" si="31"/>
        <v>8.4720121028744322E-2</v>
      </c>
      <c r="F113" s="254">
        <f t="shared" si="32"/>
        <v>0.10039370078740158</v>
      </c>
      <c r="G113" s="254">
        <f t="shared" si="33"/>
        <v>0.10641399416909621</v>
      </c>
      <c r="H113" s="256">
        <f t="shared" si="34"/>
        <v>7.4626865671641784E-2</v>
      </c>
      <c r="I113" s="161"/>
      <c r="J113" s="161"/>
      <c r="K113" s="258"/>
      <c r="L113" s="258"/>
      <c r="M113" s="258"/>
      <c r="N113" s="258"/>
      <c r="O113" s="258"/>
      <c r="P113" s="258"/>
      <c r="Q113" s="259"/>
      <c r="R113" s="247"/>
      <c r="S113" s="247"/>
      <c r="T113" s="258"/>
      <c r="U113" s="183"/>
      <c r="V113" s="199"/>
      <c r="W113" s="216"/>
      <c r="X113" s="547" t="str">
        <f t="shared" si="37"/>
        <v>East Sussex</v>
      </c>
      <c r="Y113" s="550">
        <v>719</v>
      </c>
      <c r="Z113" s="551">
        <v>661</v>
      </c>
      <c r="AA113" s="551">
        <v>508</v>
      </c>
      <c r="AB113" s="551">
        <v>686</v>
      </c>
      <c r="AC113" s="551">
        <v>469</v>
      </c>
      <c r="AD113" s="551" t="str">
        <f t="shared" si="38"/>
        <v>East Sussex</v>
      </c>
      <c r="AE113" s="550">
        <v>48</v>
      </c>
      <c r="AF113" s="551">
        <v>56</v>
      </c>
      <c r="AG113" s="551">
        <v>51</v>
      </c>
      <c r="AH113" s="551">
        <v>73</v>
      </c>
      <c r="AI113" s="551">
        <v>35</v>
      </c>
      <c r="AJ113" s="248"/>
    </row>
    <row r="114" spans="1:44" s="147" customFormat="1" ht="12.75" customHeight="1" x14ac:dyDescent="0.2">
      <c r="A114" s="182"/>
      <c r="B114" s="158" t="str">
        <f t="shared" si="35"/>
        <v>Hampshire</v>
      </c>
      <c r="C114" s="142"/>
      <c r="D114" s="254">
        <f t="shared" si="36"/>
        <v>5.6460369163952223E-2</v>
      </c>
      <c r="E114" s="254">
        <f t="shared" si="31"/>
        <v>5.2376333656644035E-2</v>
      </c>
      <c r="F114" s="254">
        <f t="shared" si="32"/>
        <v>3.1662269129287601E-2</v>
      </c>
      <c r="G114" s="254">
        <f t="shared" si="33"/>
        <v>2.7112232030264818E-2</v>
      </c>
      <c r="H114" s="256">
        <f t="shared" si="34"/>
        <v>4.1009463722397478E-2</v>
      </c>
      <c r="I114" s="161"/>
      <c r="J114" s="161"/>
      <c r="K114" s="258"/>
      <c r="L114" s="258"/>
      <c r="M114" s="258"/>
      <c r="N114" s="258"/>
      <c r="O114" s="258"/>
      <c r="P114" s="258"/>
      <c r="Q114" s="259"/>
      <c r="R114" s="247"/>
      <c r="S114" s="247"/>
      <c r="T114" s="258"/>
      <c r="U114" s="183"/>
      <c r="V114" s="199"/>
      <c r="W114" s="216"/>
      <c r="X114" s="547" t="str">
        <f t="shared" si="37"/>
        <v>Hampshire</v>
      </c>
      <c r="Y114" s="550">
        <v>921</v>
      </c>
      <c r="Z114" s="551">
        <v>1031</v>
      </c>
      <c r="AA114" s="551">
        <v>1137</v>
      </c>
      <c r="AB114" s="551">
        <v>1586</v>
      </c>
      <c r="AC114" s="551">
        <v>1585</v>
      </c>
      <c r="AD114" s="551" t="str">
        <f t="shared" si="38"/>
        <v>Hampshire</v>
      </c>
      <c r="AE114" s="550">
        <v>52</v>
      </c>
      <c r="AF114" s="551">
        <v>54</v>
      </c>
      <c r="AG114" s="551">
        <v>36</v>
      </c>
      <c r="AH114" s="551">
        <v>43</v>
      </c>
      <c r="AI114" s="551">
        <v>65</v>
      </c>
      <c r="AJ114" s="248"/>
    </row>
    <row r="115" spans="1:44" s="147" customFormat="1" ht="12.75" customHeight="1" x14ac:dyDescent="0.2">
      <c r="A115" s="182"/>
      <c r="B115" s="158" t="str">
        <f t="shared" si="35"/>
        <v>Isle of Wight</v>
      </c>
      <c r="C115" s="142"/>
      <c r="D115" s="254">
        <f t="shared" si="36"/>
        <v>0.16176470588235295</v>
      </c>
      <c r="E115" s="254" t="e">
        <f t="shared" si="31"/>
        <v>#N/A</v>
      </c>
      <c r="F115" s="254" t="e">
        <f>IF(OR(ISBLANK(AG115),ISBLANK(AA115)),NA(),AG115/AA115)</f>
        <v>#N/A</v>
      </c>
      <c r="G115" s="254">
        <f t="shared" si="33"/>
        <v>3.608247422680412E-2</v>
      </c>
      <c r="H115" s="256">
        <f t="shared" si="34"/>
        <v>4.5180722891566265E-2</v>
      </c>
      <c r="I115" s="161"/>
      <c r="J115" s="161"/>
      <c r="K115" s="258"/>
      <c r="L115" s="258"/>
      <c r="M115" s="258"/>
      <c r="N115" s="258"/>
      <c r="O115" s="258"/>
      <c r="P115" s="258"/>
      <c r="Q115" s="259"/>
      <c r="R115" s="247"/>
      <c r="S115" s="247"/>
      <c r="T115" s="258"/>
      <c r="U115" s="183"/>
      <c r="V115" s="199"/>
      <c r="W115" s="216"/>
      <c r="X115" s="547" t="str">
        <f t="shared" si="37"/>
        <v>Isle of Wight</v>
      </c>
      <c r="Y115" s="550">
        <v>68</v>
      </c>
      <c r="Z115" s="551">
        <v>72</v>
      </c>
      <c r="AA115" s="551">
        <v>142</v>
      </c>
      <c r="AB115" s="551">
        <v>194</v>
      </c>
      <c r="AC115" s="551">
        <v>332</v>
      </c>
      <c r="AD115" s="551" t="str">
        <f t="shared" si="38"/>
        <v>Isle of Wight</v>
      </c>
      <c r="AE115" s="550">
        <v>11</v>
      </c>
      <c r="AF115" s="551" t="e">
        <f>NA()</f>
        <v>#N/A</v>
      </c>
      <c r="AG115" s="551" t="e">
        <f>NA()</f>
        <v>#N/A</v>
      </c>
      <c r="AH115" s="551">
        <v>7</v>
      </c>
      <c r="AI115" s="551">
        <v>15</v>
      </c>
      <c r="AJ115" s="248"/>
      <c r="AR115" s="147" t="s">
        <v>109</v>
      </c>
    </row>
    <row r="116" spans="1:44" s="147" customFormat="1" ht="12.75" customHeight="1" x14ac:dyDescent="0.2">
      <c r="A116" s="182"/>
      <c r="B116" s="158" t="str">
        <f t="shared" si="35"/>
        <v>Kent</v>
      </c>
      <c r="C116" s="142"/>
      <c r="D116" s="254">
        <f t="shared" si="36"/>
        <v>8.1203007518796999E-2</v>
      </c>
      <c r="E116" s="254">
        <f t="shared" si="31"/>
        <v>8.0204778156996587E-2</v>
      </c>
      <c r="F116" s="254">
        <f t="shared" si="32"/>
        <v>4.9050632911392403E-2</v>
      </c>
      <c r="G116" s="254">
        <f t="shared" si="33"/>
        <v>2.176696542893726E-2</v>
      </c>
      <c r="H116" s="256">
        <f t="shared" si="34"/>
        <v>2.911978821972204E-2</v>
      </c>
      <c r="I116" s="161"/>
      <c r="J116" s="161"/>
      <c r="K116" s="258"/>
      <c r="L116" s="258"/>
      <c r="M116" s="258"/>
      <c r="N116" s="258"/>
      <c r="O116" s="258"/>
      <c r="P116" s="258"/>
      <c r="Q116" s="259"/>
      <c r="R116" s="247"/>
      <c r="S116" s="247"/>
      <c r="T116" s="258"/>
      <c r="U116" s="183"/>
      <c r="V116" s="199"/>
      <c r="W116" s="216"/>
      <c r="X116" s="547" t="str">
        <f t="shared" si="37"/>
        <v>Kent</v>
      </c>
      <c r="Y116" s="550">
        <v>1995</v>
      </c>
      <c r="Z116" s="551">
        <v>1172</v>
      </c>
      <c r="AA116" s="551">
        <v>1264</v>
      </c>
      <c r="AB116" s="551">
        <v>1562</v>
      </c>
      <c r="AC116" s="551">
        <v>1511</v>
      </c>
      <c r="AD116" s="551" t="str">
        <f t="shared" si="38"/>
        <v>Kent</v>
      </c>
      <c r="AE116" s="550">
        <v>162</v>
      </c>
      <c r="AF116" s="551">
        <v>94</v>
      </c>
      <c r="AG116" s="551">
        <v>62</v>
      </c>
      <c r="AH116" s="551">
        <v>34</v>
      </c>
      <c r="AI116" s="551">
        <v>44</v>
      </c>
      <c r="AJ116" s="248"/>
    </row>
    <row r="117" spans="1:44" s="147" customFormat="1" ht="12.75" customHeight="1" x14ac:dyDescent="0.2">
      <c r="A117" s="182"/>
      <c r="B117" s="158" t="str">
        <f t="shared" si="35"/>
        <v>Medway</v>
      </c>
      <c r="C117" s="142"/>
      <c r="D117" s="254">
        <f t="shared" si="36"/>
        <v>6.4748201438848921E-2</v>
      </c>
      <c r="E117" s="254">
        <f t="shared" si="31"/>
        <v>7.0028011204481794E-2</v>
      </c>
      <c r="F117" s="254">
        <f t="shared" si="32"/>
        <v>8.6580086580086577E-2</v>
      </c>
      <c r="G117" s="254">
        <f t="shared" si="33"/>
        <v>5.2132701421800945E-2</v>
      </c>
      <c r="H117" s="256">
        <f t="shared" si="34"/>
        <v>4.4715447154471545E-2</v>
      </c>
      <c r="I117" s="161"/>
      <c r="J117" s="161"/>
      <c r="K117" s="258"/>
      <c r="L117" s="258"/>
      <c r="M117" s="258"/>
      <c r="N117" s="258"/>
      <c r="O117" s="258"/>
      <c r="P117" s="258"/>
      <c r="Q117" s="259"/>
      <c r="R117" s="247"/>
      <c r="S117" s="247"/>
      <c r="T117" s="258"/>
      <c r="U117" s="183"/>
      <c r="V117" s="199"/>
      <c r="W117" s="216"/>
      <c r="X117" s="547" t="str">
        <f t="shared" si="37"/>
        <v>Medway</v>
      </c>
      <c r="Y117" s="550">
        <v>278</v>
      </c>
      <c r="Z117" s="551">
        <v>357</v>
      </c>
      <c r="AA117" s="551">
        <v>231</v>
      </c>
      <c r="AB117" s="551">
        <v>422</v>
      </c>
      <c r="AC117" s="551">
        <v>492</v>
      </c>
      <c r="AD117" s="551" t="str">
        <f t="shared" si="38"/>
        <v>Medway</v>
      </c>
      <c r="AE117" s="550">
        <v>18</v>
      </c>
      <c r="AF117" s="551">
        <v>25</v>
      </c>
      <c r="AG117" s="551">
        <v>20</v>
      </c>
      <c r="AH117" s="551">
        <v>22</v>
      </c>
      <c r="AI117" s="551">
        <v>22</v>
      </c>
      <c r="AJ117" s="248"/>
    </row>
    <row r="118" spans="1:44" s="147" customFormat="1" ht="12.75" customHeight="1" x14ac:dyDescent="0.2">
      <c r="A118" s="182"/>
      <c r="B118" s="158" t="str">
        <f t="shared" si="35"/>
        <v>Milton Keynes</v>
      </c>
      <c r="C118" s="142"/>
      <c r="D118" s="254">
        <f t="shared" si="36"/>
        <v>0</v>
      </c>
      <c r="E118" s="254" t="e">
        <f t="shared" si="31"/>
        <v>#N/A</v>
      </c>
      <c r="F118" s="254">
        <f t="shared" si="32"/>
        <v>1.4925373134328358E-9</v>
      </c>
      <c r="G118" s="254">
        <f t="shared" si="33"/>
        <v>0</v>
      </c>
      <c r="H118" s="256" t="e">
        <f t="shared" si="34"/>
        <v>#N/A</v>
      </c>
      <c r="I118" s="161"/>
      <c r="J118" s="161"/>
      <c r="K118" s="258"/>
      <c r="L118" s="258"/>
      <c r="M118" s="258"/>
      <c r="N118" s="258"/>
      <c r="O118" s="258"/>
      <c r="P118" s="258"/>
      <c r="Q118" s="259"/>
      <c r="R118" s="247"/>
      <c r="S118" s="247"/>
      <c r="T118" s="258"/>
      <c r="U118" s="183"/>
      <c r="V118" s="199"/>
      <c r="W118" s="216"/>
      <c r="X118" s="547" t="str">
        <f t="shared" si="37"/>
        <v>Milton Keynes</v>
      </c>
      <c r="Y118" s="550">
        <v>80</v>
      </c>
      <c r="Z118" s="551">
        <v>85</v>
      </c>
      <c r="AA118" s="551">
        <v>67</v>
      </c>
      <c r="AB118" s="551">
        <v>73</v>
      </c>
      <c r="AC118" s="551">
        <v>74</v>
      </c>
      <c r="AD118" s="551" t="str">
        <f t="shared" si="38"/>
        <v>Milton Keynes</v>
      </c>
      <c r="AE118" s="550">
        <v>0</v>
      </c>
      <c r="AF118" s="551" t="e">
        <f>NA()</f>
        <v>#N/A</v>
      </c>
      <c r="AG118" s="551">
        <v>9.9999999999999995E-8</v>
      </c>
      <c r="AH118" s="551">
        <v>0</v>
      </c>
      <c r="AI118" s="551" t="e">
        <f>NA()</f>
        <v>#N/A</v>
      </c>
      <c r="AJ118" s="248"/>
    </row>
    <row r="119" spans="1:44" s="147" customFormat="1" ht="12.75" customHeight="1" x14ac:dyDescent="0.2">
      <c r="A119" s="182"/>
      <c r="B119" s="158" t="str">
        <f t="shared" si="35"/>
        <v>Oxfordshire</v>
      </c>
      <c r="C119" s="142"/>
      <c r="D119" s="254">
        <f t="shared" si="36"/>
        <v>3.8288288288288286E-2</v>
      </c>
      <c r="E119" s="254">
        <f t="shared" si="31"/>
        <v>6.3157894736842107E-2</v>
      </c>
      <c r="F119" s="254">
        <f t="shared" si="32"/>
        <v>9.3439363817097415E-2</v>
      </c>
      <c r="G119" s="254">
        <f t="shared" si="33"/>
        <v>6.32688927943761E-2</v>
      </c>
      <c r="H119" s="256">
        <f t="shared" si="34"/>
        <v>4.9645390070921988E-2</v>
      </c>
      <c r="I119" s="161"/>
      <c r="J119" s="161"/>
      <c r="K119" s="258"/>
      <c r="L119" s="258"/>
      <c r="M119" s="258"/>
      <c r="N119" s="258"/>
      <c r="O119" s="258"/>
      <c r="P119" s="258"/>
      <c r="Q119" s="259"/>
      <c r="R119" s="247"/>
      <c r="S119" s="247"/>
      <c r="T119" s="258"/>
      <c r="U119" s="183"/>
      <c r="V119" s="199"/>
      <c r="W119" s="216"/>
      <c r="X119" s="547" t="str">
        <f t="shared" si="37"/>
        <v>Oxfordshire</v>
      </c>
      <c r="Y119" s="550">
        <v>444</v>
      </c>
      <c r="Z119" s="551">
        <v>380</v>
      </c>
      <c r="AA119" s="551">
        <v>503</v>
      </c>
      <c r="AB119" s="551">
        <v>569</v>
      </c>
      <c r="AC119" s="551">
        <v>705</v>
      </c>
      <c r="AD119" s="551" t="str">
        <f t="shared" si="38"/>
        <v>Oxfordshire</v>
      </c>
      <c r="AE119" s="550">
        <v>17</v>
      </c>
      <c r="AF119" s="551">
        <v>24</v>
      </c>
      <c r="AG119" s="551">
        <v>47</v>
      </c>
      <c r="AH119" s="551">
        <v>36</v>
      </c>
      <c r="AI119" s="551">
        <v>35</v>
      </c>
      <c r="AJ119" s="248"/>
    </row>
    <row r="120" spans="1:44" s="147" customFormat="1" ht="12.75" customHeight="1" x14ac:dyDescent="0.2">
      <c r="A120" s="182"/>
      <c r="B120" s="158" t="str">
        <f t="shared" si="35"/>
        <v>Portsmouth</v>
      </c>
      <c r="C120" s="142"/>
      <c r="D120" s="254">
        <f t="shared" si="36"/>
        <v>5.181347150259067E-2</v>
      </c>
      <c r="E120" s="254">
        <f t="shared" si="31"/>
        <v>4.4198895027624308E-2</v>
      </c>
      <c r="F120" s="254">
        <f t="shared" si="32"/>
        <v>0.1099476439790576</v>
      </c>
      <c r="G120" s="254">
        <f t="shared" si="33"/>
        <v>8.984375E-2</v>
      </c>
      <c r="H120" s="256" t="e">
        <f t="shared" si="34"/>
        <v>#N/A</v>
      </c>
      <c r="I120" s="161"/>
      <c r="J120" s="161"/>
      <c r="K120" s="258"/>
      <c r="L120" s="258"/>
      <c r="M120" s="258"/>
      <c r="N120" s="258"/>
      <c r="O120" s="258"/>
      <c r="P120" s="258"/>
      <c r="Q120" s="259"/>
      <c r="R120" s="247"/>
      <c r="S120" s="247"/>
      <c r="T120" s="258"/>
      <c r="U120" s="183"/>
      <c r="V120" s="199"/>
      <c r="W120" s="216"/>
      <c r="X120" s="547" t="str">
        <f t="shared" si="37"/>
        <v>Portsmouth</v>
      </c>
      <c r="Y120" s="550">
        <v>193</v>
      </c>
      <c r="Z120" s="551">
        <v>181</v>
      </c>
      <c r="AA120" s="551">
        <v>191</v>
      </c>
      <c r="AB120" s="551">
        <v>256</v>
      </c>
      <c r="AC120" s="551">
        <v>260</v>
      </c>
      <c r="AD120" s="551" t="str">
        <f t="shared" si="38"/>
        <v>Portsmouth</v>
      </c>
      <c r="AE120" s="550">
        <v>10</v>
      </c>
      <c r="AF120" s="551">
        <v>8</v>
      </c>
      <c r="AG120" s="551">
        <v>21</v>
      </c>
      <c r="AH120" s="551">
        <v>23</v>
      </c>
      <c r="AI120" s="551" t="e">
        <f>NA()</f>
        <v>#N/A</v>
      </c>
      <c r="AJ120" s="248"/>
    </row>
    <row r="121" spans="1:44" s="147" customFormat="1" ht="12.75" customHeight="1" x14ac:dyDescent="0.2">
      <c r="A121" s="182"/>
      <c r="B121" s="158" t="str">
        <f t="shared" si="35"/>
        <v>Reading</v>
      </c>
      <c r="C121" s="142"/>
      <c r="D121" s="254">
        <f t="shared" si="36"/>
        <v>8.247422680412371E-2</v>
      </c>
      <c r="E121" s="254">
        <f t="shared" si="31"/>
        <v>8.8669950738916259E-2</v>
      </c>
      <c r="F121" s="254">
        <f t="shared" si="32"/>
        <v>8.45771144278607E-2</v>
      </c>
      <c r="G121" s="254">
        <f t="shared" si="33"/>
        <v>6.9306930693069313E-2</v>
      </c>
      <c r="H121" s="256">
        <f t="shared" si="34"/>
        <v>3.1358885017421602E-2</v>
      </c>
      <c r="I121" s="161"/>
      <c r="J121" s="161"/>
      <c r="K121" s="258"/>
      <c r="L121" s="258"/>
      <c r="M121" s="258"/>
      <c r="N121" s="258"/>
      <c r="O121" s="258"/>
      <c r="P121" s="258"/>
      <c r="Q121" s="259"/>
      <c r="R121" s="247"/>
      <c r="S121" s="247"/>
      <c r="T121" s="258"/>
      <c r="U121" s="183"/>
      <c r="V121" s="199"/>
      <c r="W121" s="216"/>
      <c r="X121" s="547" t="str">
        <f t="shared" si="37"/>
        <v>Reading</v>
      </c>
      <c r="Y121" s="550">
        <v>194</v>
      </c>
      <c r="Z121" s="551">
        <v>203</v>
      </c>
      <c r="AA121" s="551">
        <v>201</v>
      </c>
      <c r="AB121" s="551">
        <v>202</v>
      </c>
      <c r="AC121" s="551">
        <v>287</v>
      </c>
      <c r="AD121" s="551" t="str">
        <f t="shared" si="38"/>
        <v>Reading</v>
      </c>
      <c r="AE121" s="550">
        <v>16</v>
      </c>
      <c r="AF121" s="551">
        <v>18</v>
      </c>
      <c r="AG121" s="551">
        <v>17</v>
      </c>
      <c r="AH121" s="551">
        <v>14</v>
      </c>
      <c r="AI121" s="551">
        <v>9</v>
      </c>
      <c r="AJ121" s="248"/>
    </row>
    <row r="122" spans="1:44" s="147" customFormat="1" ht="12.75" customHeight="1" x14ac:dyDescent="0.2">
      <c r="A122" s="182"/>
      <c r="B122" s="158" t="str">
        <f t="shared" si="35"/>
        <v>Slough</v>
      </c>
      <c r="C122" s="142"/>
      <c r="D122" s="254">
        <f t="shared" si="36"/>
        <v>3.8216560509554139E-2</v>
      </c>
      <c r="E122" s="254">
        <f t="shared" si="31"/>
        <v>3.3057851239669422E-2</v>
      </c>
      <c r="F122" s="254">
        <f t="shared" si="32"/>
        <v>5.4054054054054057E-2</v>
      </c>
      <c r="G122" s="254" t="e">
        <f t="shared" si="33"/>
        <v>#N/A</v>
      </c>
      <c r="H122" s="256" t="e">
        <f t="shared" si="34"/>
        <v>#N/A</v>
      </c>
      <c r="I122" s="161"/>
      <c r="J122" s="161"/>
      <c r="K122" s="258"/>
      <c r="L122" s="258"/>
      <c r="M122" s="258"/>
      <c r="N122" s="258"/>
      <c r="O122" s="258"/>
      <c r="P122" s="258"/>
      <c r="Q122" s="259"/>
      <c r="R122" s="247"/>
      <c r="S122" s="247"/>
      <c r="T122" s="258"/>
      <c r="U122" s="183"/>
      <c r="V122" s="199"/>
      <c r="W122" s="216"/>
      <c r="X122" s="547" t="str">
        <f t="shared" si="37"/>
        <v>Slough</v>
      </c>
      <c r="Y122" s="550">
        <v>157</v>
      </c>
      <c r="Z122" s="551">
        <v>242</v>
      </c>
      <c r="AA122" s="551">
        <v>259</v>
      </c>
      <c r="AB122" s="551">
        <v>193</v>
      </c>
      <c r="AC122" s="551">
        <v>311</v>
      </c>
      <c r="AD122" s="551" t="str">
        <f t="shared" si="38"/>
        <v>Slough</v>
      </c>
      <c r="AE122" s="550">
        <v>6</v>
      </c>
      <c r="AF122" s="551">
        <v>8</v>
      </c>
      <c r="AG122" s="551">
        <v>14</v>
      </c>
      <c r="AH122" s="551" t="e">
        <f>NA()</f>
        <v>#N/A</v>
      </c>
      <c r="AI122" s="551" t="e">
        <f>NA()</f>
        <v>#N/A</v>
      </c>
      <c r="AJ122" s="248"/>
    </row>
    <row r="123" spans="1:44" s="147" customFormat="1" ht="12.75" customHeight="1" x14ac:dyDescent="0.2">
      <c r="A123" s="182"/>
      <c r="B123" s="158" t="str">
        <f t="shared" si="35"/>
        <v>Somerset</v>
      </c>
      <c r="C123" s="142"/>
      <c r="D123" s="254">
        <f t="shared" si="36"/>
        <v>5.8974358974358973E-2</v>
      </c>
      <c r="E123" s="254">
        <f t="shared" si="31"/>
        <v>1.3986013986013986E-2</v>
      </c>
      <c r="F123" s="254">
        <f t="shared" si="32"/>
        <v>1.804123711340206E-2</v>
      </c>
      <c r="G123" s="254">
        <f t="shared" si="33"/>
        <v>3.3268101761252444E-2</v>
      </c>
      <c r="H123" s="256">
        <f t="shared" si="34"/>
        <v>4.7473200612557429E-2</v>
      </c>
      <c r="I123" s="161"/>
      <c r="J123" s="161"/>
      <c r="K123" s="258"/>
      <c r="L123" s="258"/>
      <c r="M123" s="258"/>
      <c r="N123" s="258"/>
      <c r="O123" s="258"/>
      <c r="P123" s="258"/>
      <c r="Q123" s="259"/>
      <c r="R123" s="247"/>
      <c r="S123" s="247"/>
      <c r="T123" s="258"/>
      <c r="U123" s="183"/>
      <c r="V123" s="199"/>
      <c r="W123" s="216"/>
      <c r="X123" s="583" t="str">
        <f t="shared" si="37"/>
        <v>Somerset</v>
      </c>
      <c r="Y123" s="584">
        <v>390</v>
      </c>
      <c r="Z123" s="585">
        <v>429</v>
      </c>
      <c r="AA123" s="585">
        <v>388</v>
      </c>
      <c r="AB123" s="585">
        <v>511</v>
      </c>
      <c r="AC123" s="585">
        <v>653</v>
      </c>
      <c r="AD123" s="585" t="str">
        <f t="shared" si="38"/>
        <v>Somerset</v>
      </c>
      <c r="AE123" s="584">
        <v>23</v>
      </c>
      <c r="AF123" s="585">
        <v>6</v>
      </c>
      <c r="AG123" s="585">
        <v>7</v>
      </c>
      <c r="AH123" s="585">
        <v>17</v>
      </c>
      <c r="AI123" s="585">
        <v>31</v>
      </c>
      <c r="AJ123" s="248"/>
    </row>
    <row r="124" spans="1:44" s="147" customFormat="1" ht="12.75" customHeight="1" x14ac:dyDescent="0.2">
      <c r="A124" s="182"/>
      <c r="B124" s="158" t="str">
        <f t="shared" si="35"/>
        <v>Southampton</v>
      </c>
      <c r="C124" s="142"/>
      <c r="D124" s="254" t="e">
        <f t="shared" si="36"/>
        <v>#N/A</v>
      </c>
      <c r="E124" s="254" t="e">
        <f t="shared" si="31"/>
        <v>#N/A</v>
      </c>
      <c r="F124" s="254">
        <f t="shared" si="32"/>
        <v>1.6260162601626018E-2</v>
      </c>
      <c r="G124" s="254">
        <f t="shared" si="33"/>
        <v>0</v>
      </c>
      <c r="H124" s="256">
        <f t="shared" si="34"/>
        <v>1.0849909584086799E-2</v>
      </c>
      <c r="I124" s="161"/>
      <c r="J124" s="161"/>
      <c r="K124" s="258"/>
      <c r="L124" s="258"/>
      <c r="M124" s="258"/>
      <c r="N124" s="258"/>
      <c r="O124" s="258"/>
      <c r="P124" s="258"/>
      <c r="Q124" s="259"/>
      <c r="R124" s="247"/>
      <c r="S124" s="247"/>
      <c r="T124" s="258"/>
      <c r="U124" s="183"/>
      <c r="V124" s="199"/>
      <c r="W124" s="216"/>
      <c r="X124" s="547" t="str">
        <f t="shared" si="37"/>
        <v>Southampton</v>
      </c>
      <c r="Y124" s="550">
        <v>368</v>
      </c>
      <c r="Z124" s="551">
        <v>394</v>
      </c>
      <c r="AA124" s="551">
        <v>369</v>
      </c>
      <c r="AB124" s="551">
        <v>171</v>
      </c>
      <c r="AC124" s="551">
        <v>553</v>
      </c>
      <c r="AD124" s="551" t="str">
        <f t="shared" si="38"/>
        <v>Southampton</v>
      </c>
      <c r="AE124" s="550" t="e">
        <f>NA()</f>
        <v>#N/A</v>
      </c>
      <c r="AF124" s="551" t="e">
        <f>NA()</f>
        <v>#N/A</v>
      </c>
      <c r="AG124" s="551">
        <v>6</v>
      </c>
      <c r="AH124" s="551">
        <v>0</v>
      </c>
      <c r="AI124" s="551">
        <v>6</v>
      </c>
      <c r="AJ124" s="248"/>
    </row>
    <row r="125" spans="1:44" s="147" customFormat="1" ht="12.75" customHeight="1" x14ac:dyDescent="0.2">
      <c r="A125" s="182"/>
      <c r="B125" s="158" t="str">
        <f t="shared" si="35"/>
        <v>Surrey</v>
      </c>
      <c r="C125" s="142"/>
      <c r="D125" s="254">
        <f t="shared" si="36"/>
        <v>6.67574931880109E-2</v>
      </c>
      <c r="E125" s="254">
        <f t="shared" si="31"/>
        <v>4.2997542997542999E-2</v>
      </c>
      <c r="F125" s="254">
        <f t="shared" si="32"/>
        <v>6.7669172932330823E-2</v>
      </c>
      <c r="G125" s="254">
        <f t="shared" si="33"/>
        <v>6.5261044176706834E-2</v>
      </c>
      <c r="H125" s="256">
        <f t="shared" si="34"/>
        <v>9.8654708520179366E-2</v>
      </c>
      <c r="I125" s="161"/>
      <c r="J125" s="161"/>
      <c r="K125" s="258"/>
      <c r="L125" s="258"/>
      <c r="M125" s="258"/>
      <c r="N125" s="258"/>
      <c r="O125" s="258"/>
      <c r="P125" s="258"/>
      <c r="Q125" s="259"/>
      <c r="R125" s="247"/>
      <c r="S125" s="247"/>
      <c r="T125" s="258"/>
      <c r="U125" s="183"/>
      <c r="V125" s="199"/>
      <c r="W125" s="216"/>
      <c r="X125" s="547" t="str">
        <f t="shared" si="37"/>
        <v>Surrey</v>
      </c>
      <c r="Y125" s="550">
        <v>734</v>
      </c>
      <c r="Z125" s="551">
        <v>814</v>
      </c>
      <c r="AA125" s="551">
        <v>931</v>
      </c>
      <c r="AB125" s="551">
        <v>996</v>
      </c>
      <c r="AC125" s="551">
        <v>1115</v>
      </c>
      <c r="AD125" s="551" t="str">
        <f t="shared" si="38"/>
        <v>Surrey</v>
      </c>
      <c r="AE125" s="550">
        <v>49</v>
      </c>
      <c r="AF125" s="551">
        <v>35</v>
      </c>
      <c r="AG125" s="551">
        <v>63</v>
      </c>
      <c r="AH125" s="551">
        <v>65</v>
      </c>
      <c r="AI125" s="551">
        <v>110</v>
      </c>
      <c r="AJ125" s="248"/>
    </row>
    <row r="126" spans="1:44" s="147" customFormat="1" ht="12.75" customHeight="1" x14ac:dyDescent="0.2">
      <c r="A126" s="397"/>
      <c r="B126" s="158" t="str">
        <f t="shared" si="35"/>
        <v>Swindon</v>
      </c>
      <c r="C126" s="142"/>
      <c r="D126" s="254">
        <f t="shared" si="36"/>
        <v>5.5045871559633031E-2</v>
      </c>
      <c r="E126" s="254">
        <f t="shared" si="31"/>
        <v>5.3333333333333337E-2</v>
      </c>
      <c r="F126" s="254">
        <f t="shared" si="32"/>
        <v>5.4298642533936653E-2</v>
      </c>
      <c r="G126" s="254" t="e">
        <f t="shared" si="33"/>
        <v>#N/A</v>
      </c>
      <c r="H126" s="256">
        <f t="shared" si="34"/>
        <v>3.125E-2</v>
      </c>
      <c r="I126" s="161"/>
      <c r="J126" s="161"/>
      <c r="K126" s="258"/>
      <c r="L126" s="258"/>
      <c r="M126" s="258"/>
      <c r="N126" s="258"/>
      <c r="O126" s="258"/>
      <c r="P126" s="258"/>
      <c r="Q126" s="259"/>
      <c r="R126" s="247"/>
      <c r="S126" s="247"/>
      <c r="T126" s="258"/>
      <c r="U126" s="183"/>
      <c r="V126" s="199"/>
      <c r="W126" s="216"/>
      <c r="X126" s="583" t="str">
        <f t="shared" si="37"/>
        <v>Swindon</v>
      </c>
      <c r="Y126" s="584">
        <v>109</v>
      </c>
      <c r="Z126" s="585">
        <v>150</v>
      </c>
      <c r="AA126" s="585">
        <v>221</v>
      </c>
      <c r="AB126" s="586">
        <v>263</v>
      </c>
      <c r="AC126" s="586">
        <v>256</v>
      </c>
      <c r="AD126" s="585" t="str">
        <f t="shared" si="38"/>
        <v>Swindon</v>
      </c>
      <c r="AE126" s="584">
        <v>6</v>
      </c>
      <c r="AF126" s="585">
        <v>8</v>
      </c>
      <c r="AG126" s="585">
        <v>12</v>
      </c>
      <c r="AH126" s="586" t="e">
        <f>NA()</f>
        <v>#N/A</v>
      </c>
      <c r="AI126" s="586">
        <v>8</v>
      </c>
      <c r="AJ126" s="248"/>
    </row>
    <row r="127" spans="1:44" s="147" customFormat="1" ht="12.75" customHeight="1" x14ac:dyDescent="0.2">
      <c r="A127" s="397"/>
      <c r="B127" s="158" t="str">
        <f t="shared" si="35"/>
        <v>Torbay</v>
      </c>
      <c r="C127" s="142"/>
      <c r="D127" s="254">
        <f t="shared" si="36"/>
        <v>5.4298642533936653E-2</v>
      </c>
      <c r="E127" s="254">
        <f t="shared" si="31"/>
        <v>5.2147239263803678E-2</v>
      </c>
      <c r="F127" s="254">
        <f t="shared" si="32"/>
        <v>6.1320754716981132E-2</v>
      </c>
      <c r="G127" s="254">
        <f t="shared" si="33"/>
        <v>2.7777777777777776E-2</v>
      </c>
      <c r="H127" s="256" t="e">
        <f t="shared" si="34"/>
        <v>#N/A</v>
      </c>
      <c r="I127" s="161"/>
      <c r="J127" s="161"/>
      <c r="K127" s="258"/>
      <c r="L127" s="258"/>
      <c r="M127" s="258"/>
      <c r="N127" s="258"/>
      <c r="O127" s="258"/>
      <c r="P127" s="258"/>
      <c r="Q127" s="259"/>
      <c r="R127" s="247"/>
      <c r="S127" s="247"/>
      <c r="T127" s="258"/>
      <c r="U127" s="183"/>
      <c r="V127" s="199"/>
      <c r="W127" s="216"/>
      <c r="X127" s="583" t="str">
        <f t="shared" si="37"/>
        <v>Torbay</v>
      </c>
      <c r="Y127" s="584">
        <v>221</v>
      </c>
      <c r="Z127" s="585">
        <v>326</v>
      </c>
      <c r="AA127" s="585">
        <v>212</v>
      </c>
      <c r="AB127" s="586">
        <v>252</v>
      </c>
      <c r="AC127" s="586">
        <v>292</v>
      </c>
      <c r="AD127" s="585" t="str">
        <f t="shared" si="38"/>
        <v>Torbay</v>
      </c>
      <c r="AE127" s="584">
        <v>12</v>
      </c>
      <c r="AF127" s="585">
        <v>17</v>
      </c>
      <c r="AG127" s="585">
        <v>13</v>
      </c>
      <c r="AH127" s="586">
        <v>7</v>
      </c>
      <c r="AI127" s="586" t="e">
        <f>NA()</f>
        <v>#N/A</v>
      </c>
      <c r="AJ127" s="248"/>
    </row>
    <row r="128" spans="1:44" s="147" customFormat="1" ht="12.75" customHeight="1" x14ac:dyDescent="0.2">
      <c r="A128" s="182"/>
      <c r="B128" s="158" t="str">
        <f t="shared" si="35"/>
        <v>West Berkshire</v>
      </c>
      <c r="C128" s="142"/>
      <c r="D128" s="254" t="e">
        <f t="shared" si="36"/>
        <v>#N/A</v>
      </c>
      <c r="E128" s="254" t="e">
        <f t="shared" si="31"/>
        <v>#N/A</v>
      </c>
      <c r="F128" s="254">
        <f t="shared" si="32"/>
        <v>1.9047619047619049E-2</v>
      </c>
      <c r="G128" s="254" t="e">
        <f t="shared" si="33"/>
        <v>#N/A</v>
      </c>
      <c r="H128" s="256" t="e">
        <f t="shared" si="34"/>
        <v>#N/A</v>
      </c>
      <c r="I128" s="161"/>
      <c r="J128" s="161"/>
      <c r="K128" s="258"/>
      <c r="L128" s="258"/>
      <c r="M128" s="258"/>
      <c r="N128" s="258"/>
      <c r="O128" s="258"/>
      <c r="P128" s="258"/>
      <c r="Q128" s="259"/>
      <c r="R128" s="247"/>
      <c r="S128" s="247"/>
      <c r="T128" s="258"/>
      <c r="U128" s="183"/>
      <c r="V128" s="199"/>
      <c r="W128" s="216"/>
      <c r="X128" s="547" t="str">
        <f t="shared" si="37"/>
        <v>West Berkshire</v>
      </c>
      <c r="Y128" s="550">
        <v>121</v>
      </c>
      <c r="Z128" s="551">
        <v>100</v>
      </c>
      <c r="AA128" s="551">
        <v>105</v>
      </c>
      <c r="AB128" s="551">
        <v>156</v>
      </c>
      <c r="AC128" s="551">
        <v>183</v>
      </c>
      <c r="AD128" s="551" t="str">
        <f t="shared" si="38"/>
        <v>West Berkshire</v>
      </c>
      <c r="AE128" s="550" t="e">
        <f>NA()</f>
        <v>#N/A</v>
      </c>
      <c r="AF128" s="551" t="e">
        <f>NA()</f>
        <v>#N/A</v>
      </c>
      <c r="AG128" s="551">
        <v>2</v>
      </c>
      <c r="AH128" s="551" t="e">
        <f>NA()</f>
        <v>#N/A</v>
      </c>
      <c r="AI128" s="551" t="e">
        <f>NA()</f>
        <v>#N/A</v>
      </c>
      <c r="AJ128" s="248"/>
    </row>
    <row r="129" spans="1:45" s="147" customFormat="1" ht="12.75" customHeight="1" x14ac:dyDescent="0.2">
      <c r="A129" s="182"/>
      <c r="B129" s="158" t="str">
        <f t="shared" si="35"/>
        <v>West Sussex</v>
      </c>
      <c r="C129" s="142"/>
      <c r="D129" s="254">
        <f t="shared" si="36"/>
        <v>4.7619047619047616E-2</v>
      </c>
      <c r="E129" s="254">
        <f t="shared" si="31"/>
        <v>2.4137931034482758E-2</v>
      </c>
      <c r="F129" s="254">
        <f t="shared" si="32"/>
        <v>2.0618556701030927E-2</v>
      </c>
      <c r="G129" s="254">
        <f t="shared" si="33"/>
        <v>2.309782608695652E-2</v>
      </c>
      <c r="H129" s="256">
        <f t="shared" si="34"/>
        <v>3.5294117647058823E-2</v>
      </c>
      <c r="I129" s="161"/>
      <c r="J129" s="161"/>
      <c r="K129" s="258"/>
      <c r="L129" s="258"/>
      <c r="M129" s="258"/>
      <c r="N129" s="258"/>
      <c r="O129" s="258"/>
      <c r="P129" s="258"/>
      <c r="Q129" s="259"/>
      <c r="R129" s="247"/>
      <c r="S129" s="247"/>
      <c r="T129" s="258"/>
      <c r="U129" s="183"/>
      <c r="V129" s="199"/>
      <c r="W129" s="216"/>
      <c r="X129" s="547" t="str">
        <f t="shared" si="37"/>
        <v>West Sussex</v>
      </c>
      <c r="Y129" s="550">
        <v>630</v>
      </c>
      <c r="Z129" s="551">
        <v>580</v>
      </c>
      <c r="AA129" s="551">
        <v>582</v>
      </c>
      <c r="AB129" s="551">
        <v>736</v>
      </c>
      <c r="AC129" s="551">
        <v>595</v>
      </c>
      <c r="AD129" s="551" t="str">
        <f t="shared" si="38"/>
        <v>West Sussex</v>
      </c>
      <c r="AE129" s="550">
        <v>30</v>
      </c>
      <c r="AF129" s="551">
        <v>14</v>
      </c>
      <c r="AG129" s="551">
        <v>12</v>
      </c>
      <c r="AH129" s="551">
        <v>17</v>
      </c>
      <c r="AI129" s="551">
        <v>21</v>
      </c>
      <c r="AJ129" s="248"/>
    </row>
    <row r="130" spans="1:45" s="147" customFormat="1" ht="12.75" customHeight="1" x14ac:dyDescent="0.2">
      <c r="A130" s="182"/>
      <c r="B130" s="158" t="str">
        <f t="shared" si="35"/>
        <v>Windsor &amp; Maidenhead</v>
      </c>
      <c r="C130" s="142"/>
      <c r="D130" s="254" t="e">
        <f t="shared" si="36"/>
        <v>#N/A</v>
      </c>
      <c r="E130" s="254" t="e">
        <f t="shared" si="31"/>
        <v>#N/A</v>
      </c>
      <c r="F130" s="254">
        <f t="shared" si="32"/>
        <v>3.0303030303030304E-2</v>
      </c>
      <c r="G130" s="254" t="e">
        <f t="shared" si="33"/>
        <v>#N/A</v>
      </c>
      <c r="H130" s="256">
        <f t="shared" si="34"/>
        <v>0</v>
      </c>
      <c r="I130" s="161"/>
      <c r="J130" s="161"/>
      <c r="K130" s="258"/>
      <c r="L130" s="258"/>
      <c r="M130" s="258"/>
      <c r="N130" s="258"/>
      <c r="O130" s="258"/>
      <c r="P130" s="258"/>
      <c r="Q130" s="259"/>
      <c r="R130" s="247"/>
      <c r="S130" s="247"/>
      <c r="T130" s="258"/>
      <c r="U130" s="183"/>
      <c r="V130" s="199"/>
      <c r="W130" s="216"/>
      <c r="X130" s="547" t="str">
        <f t="shared" si="37"/>
        <v>Windsor &amp; Maidenhead</v>
      </c>
      <c r="Y130" s="550">
        <v>91</v>
      </c>
      <c r="Z130" s="551">
        <v>111</v>
      </c>
      <c r="AA130" s="551">
        <v>66</v>
      </c>
      <c r="AB130" s="551">
        <v>114</v>
      </c>
      <c r="AC130" s="551">
        <v>94</v>
      </c>
      <c r="AD130" s="551" t="str">
        <f t="shared" si="38"/>
        <v>Windsor &amp; Maidenhead</v>
      </c>
      <c r="AE130" s="550" t="e">
        <f>NA()</f>
        <v>#N/A</v>
      </c>
      <c r="AF130" s="551" t="e">
        <f>NA()</f>
        <v>#N/A</v>
      </c>
      <c r="AG130" s="551">
        <v>2</v>
      </c>
      <c r="AH130" s="551" t="e">
        <f>NA()</f>
        <v>#N/A</v>
      </c>
      <c r="AI130" s="551">
        <v>0</v>
      </c>
      <c r="AJ130" s="248"/>
    </row>
    <row r="131" spans="1:45" s="147" customFormat="1" ht="12.75" customHeight="1" x14ac:dyDescent="0.2">
      <c r="A131" s="182"/>
      <c r="B131" s="158" t="str">
        <f t="shared" si="35"/>
        <v>Wokingham</v>
      </c>
      <c r="C131" s="142"/>
      <c r="D131" s="254" t="e">
        <f t="shared" si="36"/>
        <v>#N/A</v>
      </c>
      <c r="E131" s="254" t="e">
        <f t="shared" si="31"/>
        <v>#N/A</v>
      </c>
      <c r="F131" s="254">
        <f t="shared" si="32"/>
        <v>3.7499999999999999E-2</v>
      </c>
      <c r="G131" s="254" t="e">
        <f t="shared" si="33"/>
        <v>#N/A</v>
      </c>
      <c r="H131" s="256" t="e">
        <f t="shared" si="34"/>
        <v>#N/A</v>
      </c>
      <c r="I131" s="161"/>
      <c r="J131" s="161"/>
      <c r="K131" s="258"/>
      <c r="L131" s="258"/>
      <c r="M131" s="258"/>
      <c r="N131" s="258"/>
      <c r="O131" s="258"/>
      <c r="P131" s="258"/>
      <c r="Q131" s="259"/>
      <c r="R131" s="247"/>
      <c r="S131" s="247"/>
      <c r="T131" s="258"/>
      <c r="U131" s="183"/>
      <c r="V131" s="199"/>
      <c r="W131" s="216"/>
      <c r="X131" s="547" t="str">
        <f t="shared" si="37"/>
        <v>Wokingham</v>
      </c>
      <c r="Y131" s="550">
        <v>93</v>
      </c>
      <c r="Z131" s="551">
        <v>93</v>
      </c>
      <c r="AA131" s="551">
        <v>80</v>
      </c>
      <c r="AB131" s="551">
        <v>108</v>
      </c>
      <c r="AC131" s="551">
        <v>97</v>
      </c>
      <c r="AD131" s="551" t="str">
        <f t="shared" si="38"/>
        <v>Wokingham</v>
      </c>
      <c r="AE131" s="550" t="e">
        <f>NA()</f>
        <v>#N/A</v>
      </c>
      <c r="AF131" s="551" t="e">
        <f>NA()</f>
        <v>#N/A</v>
      </c>
      <c r="AG131" s="551">
        <v>3</v>
      </c>
      <c r="AH131" s="551" t="e">
        <f>NA()</f>
        <v>#N/A</v>
      </c>
      <c r="AI131" s="551" t="e">
        <f>NA()</f>
        <v>#N/A</v>
      </c>
      <c r="AJ131" s="248"/>
    </row>
    <row r="132" spans="1:45" s="147" customFormat="1" ht="12.75" customHeight="1" x14ac:dyDescent="0.2">
      <c r="A132" s="182"/>
      <c r="B132" s="190" t="str">
        <f t="shared" si="35"/>
        <v>South East</v>
      </c>
      <c r="C132" s="142"/>
      <c r="D132" s="255">
        <f t="shared" si="36"/>
        <v>6.030150753768844E-2</v>
      </c>
      <c r="E132" s="255">
        <f t="shared" si="31"/>
        <v>5.4990376684080286E-2</v>
      </c>
      <c r="F132" s="255">
        <f>IF(OR(ISBLANK(AG132),ISBLANK(AA132)),NA(),AG132/AA132)</f>
        <v>5.4429174037283985E-2</v>
      </c>
      <c r="G132" s="255">
        <f t="shared" si="33"/>
        <v>4.2903917805125889E-2</v>
      </c>
      <c r="H132" s="257">
        <f t="shared" si="34"/>
        <v>4.5633685957270277E-2</v>
      </c>
      <c r="I132" s="161"/>
      <c r="J132" s="161"/>
      <c r="K132" s="260"/>
      <c r="L132" s="260"/>
      <c r="M132" s="260"/>
      <c r="N132" s="260"/>
      <c r="O132" s="260"/>
      <c r="P132" s="260"/>
      <c r="Q132" s="261"/>
      <c r="R132" s="247"/>
      <c r="S132" s="247"/>
      <c r="T132" s="262"/>
      <c r="U132" s="183"/>
      <c r="V132" s="199"/>
      <c r="W132" s="216"/>
      <c r="X132" s="547" t="str">
        <f>B132</f>
        <v>South East</v>
      </c>
      <c r="Y132" s="558">
        <f>SUM(Y110:Y122,Y124:Y125,Y128:Y131)</f>
        <v>7960</v>
      </c>
      <c r="Z132" s="559">
        <f>SUM(Z110:Z122,Z124:Z125,Z128:Z131)</f>
        <v>7274</v>
      </c>
      <c r="AA132" s="559">
        <f>SUM(AA110:AA122,AA124:AA125,AA128:AA131)</f>
        <v>7349</v>
      </c>
      <c r="AB132" s="551">
        <f>SUM(AB110:AB122,AB124:AB125,AB128:AB131)</f>
        <v>8857</v>
      </c>
      <c r="AC132" s="551">
        <f>SUM(AC110:AC122,AC124:AC125,AC128:AC131)</f>
        <v>9642</v>
      </c>
      <c r="AD132" s="551" t="str">
        <f t="shared" si="38"/>
        <v>South East</v>
      </c>
      <c r="AE132" s="560">
        <v>480</v>
      </c>
      <c r="AF132" s="560">
        <v>400</v>
      </c>
      <c r="AG132" s="552">
        <v>400</v>
      </c>
      <c r="AH132" s="560">
        <v>380</v>
      </c>
      <c r="AI132" s="552">
        <v>440</v>
      </c>
      <c r="AJ132" s="248"/>
    </row>
    <row r="133" spans="1:45" s="147" customFormat="1" ht="12.75" customHeight="1" x14ac:dyDescent="0.2">
      <c r="A133" s="182"/>
      <c r="B133" s="458" t="str">
        <f t="shared" si="35"/>
        <v>England</v>
      </c>
      <c r="C133" s="142"/>
      <c r="D133" s="491">
        <f t="shared" si="36"/>
        <v>5.5781522370714702E-2</v>
      </c>
      <c r="E133" s="491">
        <f t="shared" si="31"/>
        <v>5.1611665387567153E-2</v>
      </c>
      <c r="F133" s="491">
        <f t="shared" si="32"/>
        <v>4.5053328429569696E-2</v>
      </c>
      <c r="G133" s="491">
        <f t="shared" si="33"/>
        <v>3.7251655629139076E-2</v>
      </c>
      <c r="H133" s="492">
        <f t="shared" si="34"/>
        <v>3.8406374501992031E-2</v>
      </c>
      <c r="I133" s="161"/>
      <c r="J133" s="161"/>
      <c r="K133" s="260"/>
      <c r="L133" s="260"/>
      <c r="M133" s="260"/>
      <c r="N133" s="260"/>
      <c r="O133" s="260"/>
      <c r="P133" s="260"/>
      <c r="Q133" s="261"/>
      <c r="R133" s="247"/>
      <c r="S133" s="247"/>
      <c r="T133" s="262"/>
      <c r="U133" s="183"/>
      <c r="V133" s="199"/>
      <c r="W133" s="216"/>
      <c r="X133" s="547" t="str">
        <f t="shared" si="37"/>
        <v>England</v>
      </c>
      <c r="Y133" s="558">
        <v>51630</v>
      </c>
      <c r="Z133" s="559">
        <v>52120</v>
      </c>
      <c r="AA133" s="559">
        <v>54380</v>
      </c>
      <c r="AB133" s="551">
        <v>60400</v>
      </c>
      <c r="AC133" s="551">
        <v>62750</v>
      </c>
      <c r="AD133" s="551" t="str">
        <f t="shared" si="38"/>
        <v>England</v>
      </c>
      <c r="AE133" s="552">
        <v>2880</v>
      </c>
      <c r="AF133" s="552">
        <v>2690</v>
      </c>
      <c r="AG133" s="552">
        <v>2450</v>
      </c>
      <c r="AH133" s="551">
        <v>2250</v>
      </c>
      <c r="AI133" s="551">
        <v>2410</v>
      </c>
      <c r="AJ133" s="248"/>
    </row>
    <row r="134" spans="1:45" s="147" customFormat="1" ht="6" customHeight="1" x14ac:dyDescent="0.2">
      <c r="A134" s="397"/>
      <c r="B134" s="161"/>
      <c r="C134" s="161"/>
      <c r="D134" s="161"/>
      <c r="E134" s="161"/>
      <c r="F134" s="161"/>
      <c r="G134" s="161"/>
      <c r="H134" s="161"/>
      <c r="I134" s="161"/>
      <c r="J134" s="161"/>
      <c r="K134" s="260"/>
      <c r="L134" s="260"/>
      <c r="M134" s="260"/>
      <c r="N134" s="260"/>
      <c r="O134" s="260"/>
      <c r="P134" s="260"/>
      <c r="Q134" s="261"/>
      <c r="R134" s="247"/>
      <c r="S134" s="247"/>
      <c r="T134" s="262"/>
      <c r="U134" s="183"/>
      <c r="V134" s="199"/>
      <c r="W134" s="216"/>
      <c r="X134" s="106"/>
      <c r="Y134" s="106"/>
      <c r="Z134" s="109"/>
      <c r="AA134" s="109"/>
      <c r="AB134" s="109"/>
      <c r="AC134" s="109"/>
      <c r="AD134" s="109"/>
      <c r="AE134" s="247"/>
      <c r="AF134" s="247"/>
      <c r="AG134" s="247"/>
      <c r="AH134" s="110"/>
      <c r="AI134" s="247"/>
      <c r="AJ134" s="248"/>
    </row>
    <row r="135" spans="1:45" s="133" customFormat="1" ht="39" customHeight="1" x14ac:dyDescent="0.2">
      <c r="A135" s="301"/>
      <c r="B135" s="510"/>
      <c r="C135" s="510"/>
      <c r="D135" s="510"/>
      <c r="E135" s="510"/>
      <c r="F135" s="510"/>
      <c r="G135" s="510"/>
      <c r="H135" s="510"/>
      <c r="I135" s="510"/>
      <c r="J135" s="264"/>
      <c r="K135" s="264"/>
      <c r="L135" s="264"/>
      <c r="M135" s="264"/>
      <c r="N135" s="264"/>
      <c r="O135" s="264"/>
      <c r="P135" s="264"/>
      <c r="Q135" s="195"/>
      <c r="R135" s="264"/>
      <c r="S135" s="264"/>
      <c r="T135" s="264"/>
      <c r="U135" s="178"/>
      <c r="V135" s="197"/>
      <c r="W135" s="213"/>
      <c r="X135" s="109"/>
      <c r="Y135" s="109"/>
      <c r="Z135" s="109"/>
      <c r="AA135" s="109"/>
      <c r="AB135" s="109"/>
      <c r="AC135" s="53"/>
      <c r="AD135" s="218"/>
      <c r="AE135" s="90"/>
      <c r="AF135" s="90"/>
      <c r="AG135" s="90"/>
      <c r="AH135" s="109"/>
      <c r="AI135" s="90"/>
      <c r="AJ135" s="249"/>
    </row>
    <row r="136" spans="1:45" s="133" customFormat="1" ht="39" customHeight="1" x14ac:dyDescent="0.2">
      <c r="A136" s="301"/>
      <c r="B136" s="510"/>
      <c r="C136" s="510"/>
      <c r="D136" s="510"/>
      <c r="E136" s="510"/>
      <c r="F136" s="510"/>
      <c r="G136" s="510"/>
      <c r="H136" s="510"/>
      <c r="I136" s="510"/>
      <c r="J136" s="264"/>
      <c r="K136" s="264"/>
      <c r="L136" s="264"/>
      <c r="M136" s="264"/>
      <c r="N136" s="264"/>
      <c r="O136" s="264"/>
      <c r="P136" s="264"/>
      <c r="Q136" s="195"/>
      <c r="R136" s="264"/>
      <c r="S136" s="264"/>
      <c r="T136" s="264"/>
      <c r="U136" s="178"/>
      <c r="V136" s="197"/>
      <c r="W136" s="213"/>
      <c r="X136" s="109"/>
      <c r="Y136" s="110"/>
      <c r="Z136" s="109"/>
      <c r="AA136" s="109"/>
      <c r="AB136" s="109"/>
      <c r="AC136" s="109"/>
      <c r="AD136" s="218"/>
      <c r="AE136" s="90"/>
      <c r="AF136" s="90"/>
      <c r="AG136" s="90"/>
      <c r="AH136" s="109"/>
      <c r="AI136" s="90"/>
      <c r="AJ136" s="249"/>
    </row>
    <row r="137" spans="1:45" s="133" customFormat="1" ht="39" customHeight="1" x14ac:dyDescent="0.2">
      <c r="A137" s="301"/>
      <c r="B137" s="510"/>
      <c r="C137" s="510"/>
      <c r="D137" s="510"/>
      <c r="E137" s="510"/>
      <c r="F137" s="510"/>
      <c r="G137" s="510"/>
      <c r="H137" s="510"/>
      <c r="I137" s="510"/>
      <c r="J137" s="264"/>
      <c r="K137" s="264"/>
      <c r="L137" s="264"/>
      <c r="M137" s="264"/>
      <c r="N137" s="264"/>
      <c r="O137" s="264"/>
      <c r="P137" s="264"/>
      <c r="Q137" s="195"/>
      <c r="R137" s="264"/>
      <c r="S137" s="264"/>
      <c r="T137" s="264"/>
      <c r="U137" s="178"/>
      <c r="V137" s="197"/>
      <c r="W137" s="213"/>
      <c r="X137" s="109"/>
      <c r="Y137" s="110"/>
      <c r="Z137" s="109"/>
      <c r="AA137" s="109"/>
      <c r="AB137" s="109"/>
      <c r="AD137" s="218"/>
      <c r="AE137" s="90"/>
      <c r="AF137" s="90"/>
      <c r="AG137" s="90"/>
      <c r="AH137" s="109"/>
      <c r="AI137" s="90"/>
      <c r="AJ137" s="249"/>
    </row>
    <row r="138" spans="1:45" s="133" customFormat="1" ht="7.5" customHeight="1" x14ac:dyDescent="0.2">
      <c r="A138" s="179"/>
      <c r="B138" s="46"/>
      <c r="C138" s="46"/>
      <c r="D138" s="45"/>
      <c r="E138" s="45"/>
      <c r="F138" s="45"/>
      <c r="G138" s="45"/>
      <c r="H138" s="45"/>
      <c r="I138" s="45"/>
      <c r="J138" s="40"/>
      <c r="K138" s="47"/>
      <c r="L138" s="47"/>
      <c r="M138" s="47"/>
      <c r="N138" s="47"/>
      <c r="O138" s="47"/>
      <c r="P138" s="47"/>
      <c r="Q138" s="47"/>
      <c r="R138" s="47"/>
      <c r="S138" s="47"/>
      <c r="T138" s="48"/>
      <c r="U138" s="178"/>
      <c r="V138" s="197"/>
      <c r="W138" s="213"/>
      <c r="X138" s="109"/>
      <c r="Y138" s="110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90"/>
      <c r="AJ138" s="245"/>
      <c r="AK138" s="125"/>
      <c r="AL138" s="125"/>
      <c r="AM138" s="125"/>
      <c r="AN138" s="125"/>
      <c r="AO138" s="125"/>
      <c r="AP138" s="125"/>
      <c r="AQ138" s="125"/>
    </row>
    <row r="139" spans="1:45" s="133" customFormat="1" ht="15" customHeight="1" x14ac:dyDescent="0.2">
      <c r="A139" s="720"/>
      <c r="B139" s="754"/>
      <c r="C139" s="754"/>
      <c r="D139" s="754"/>
      <c r="E139" s="754"/>
      <c r="F139" s="754"/>
      <c r="G139" s="754"/>
      <c r="H139" s="754"/>
      <c r="I139" s="754"/>
      <c r="J139" s="754"/>
      <c r="K139" s="754"/>
      <c r="L139" s="754"/>
      <c r="M139" s="754"/>
      <c r="N139" s="754"/>
      <c r="O139" s="754"/>
      <c r="P139" s="754"/>
      <c r="Q139" s="754"/>
      <c r="R139" s="754"/>
      <c r="S139" s="754"/>
      <c r="T139" s="754"/>
      <c r="U139" s="755"/>
      <c r="V139" s="197"/>
      <c r="W139" s="213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249"/>
      <c r="AS139" s="125"/>
    </row>
    <row r="140" spans="1:45" s="133" customFormat="1" ht="11.25" customHeight="1" x14ac:dyDescent="0.2">
      <c r="A140" s="756"/>
      <c r="B140" s="757"/>
      <c r="C140" s="757"/>
      <c r="D140" s="757"/>
      <c r="E140" s="757"/>
      <c r="F140" s="757"/>
      <c r="G140" s="757"/>
      <c r="H140" s="757"/>
      <c r="I140" s="758"/>
      <c r="J140" s="757"/>
      <c r="K140" s="757"/>
      <c r="L140" s="757"/>
      <c r="M140" s="757"/>
      <c r="N140" s="757"/>
      <c r="O140" s="757"/>
      <c r="P140" s="757"/>
      <c r="Q140" s="757"/>
      <c r="R140" s="757"/>
      <c r="S140" s="758"/>
      <c r="T140" s="757"/>
      <c r="U140" s="759"/>
      <c r="V140" s="197"/>
      <c r="W140" s="213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90"/>
      <c r="AJ140" s="248"/>
      <c r="AK140" s="147"/>
      <c r="AS140" s="125"/>
    </row>
    <row r="141" spans="1:45" ht="11.25" customHeight="1" x14ac:dyDescent="0.2">
      <c r="A141" s="173"/>
      <c r="B141" s="174"/>
      <c r="C141" s="174"/>
      <c r="D141" s="174"/>
      <c r="E141" s="174"/>
      <c r="F141" s="174"/>
      <c r="G141" s="174"/>
      <c r="H141" s="174"/>
      <c r="I141" s="174"/>
      <c r="J141" s="175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6"/>
      <c r="V141" s="197"/>
      <c r="W141" s="213"/>
      <c r="X141" s="84"/>
      <c r="Y141" s="54"/>
      <c r="Z141" s="106"/>
      <c r="AA141" s="109"/>
      <c r="AB141" s="109"/>
      <c r="AC141" s="109"/>
      <c r="AD141" s="109"/>
      <c r="AE141" s="109"/>
      <c r="AF141" s="109"/>
      <c r="AG141" s="109"/>
      <c r="AH141" s="109"/>
      <c r="AI141" s="90"/>
      <c r="AJ141" s="249"/>
    </row>
    <row r="142" spans="1:45" s="127" customFormat="1" ht="19.5" customHeight="1" x14ac:dyDescent="0.2">
      <c r="A142" s="180"/>
      <c r="B142" s="772" t="s">
        <v>170</v>
      </c>
      <c r="C142" s="772"/>
      <c r="D142" s="772"/>
      <c r="E142" s="772"/>
      <c r="F142" s="772"/>
      <c r="G142" s="772"/>
      <c r="H142" s="772"/>
      <c r="I142" s="772"/>
      <c r="J142" s="115"/>
      <c r="K142" s="115"/>
      <c r="L142" s="115"/>
      <c r="M142" s="115"/>
      <c r="N142" s="499"/>
      <c r="O142" s="115"/>
      <c r="P142" s="115"/>
      <c r="Q142" s="115"/>
      <c r="R142" s="115"/>
      <c r="S142" s="115"/>
      <c r="T142" s="115"/>
      <c r="U142" s="181"/>
      <c r="V142" s="198"/>
      <c r="W142" s="214"/>
      <c r="X142" s="554" t="s">
        <v>177</v>
      </c>
      <c r="Y142" s="555"/>
      <c r="Z142" s="556"/>
      <c r="AA142" s="556"/>
      <c r="AB142" s="556"/>
      <c r="AC142" s="557"/>
      <c r="AD142" s="554" t="s">
        <v>178</v>
      </c>
      <c r="AE142" s="555"/>
      <c r="AF142" s="556"/>
      <c r="AG142" s="556"/>
      <c r="AH142" s="556"/>
      <c r="AI142" s="557"/>
      <c r="AJ142" s="248"/>
    </row>
    <row r="143" spans="1:45" ht="25.5" customHeight="1" x14ac:dyDescent="0.2">
      <c r="A143" s="179"/>
      <c r="B143" s="772"/>
      <c r="C143" s="772"/>
      <c r="D143" s="772"/>
      <c r="E143" s="772"/>
      <c r="F143" s="772"/>
      <c r="G143" s="772"/>
      <c r="H143" s="772"/>
      <c r="I143" s="772"/>
      <c r="J143" s="115"/>
      <c r="K143" s="115"/>
      <c r="L143" s="115"/>
      <c r="M143" s="115"/>
      <c r="N143" s="499"/>
      <c r="O143" s="115"/>
      <c r="P143" s="115"/>
      <c r="Q143" s="37"/>
      <c r="R143" s="115"/>
      <c r="S143" s="115"/>
      <c r="T143" s="115"/>
      <c r="U143" s="178"/>
      <c r="V143" s="197"/>
      <c r="W143" s="213"/>
      <c r="X143" s="556"/>
      <c r="Y143" s="555"/>
      <c r="Z143" s="556"/>
      <c r="AA143" s="556"/>
      <c r="AB143" s="556"/>
      <c r="AC143" s="557"/>
      <c r="AD143" s="556"/>
      <c r="AE143" s="555"/>
      <c r="AF143" s="556"/>
      <c r="AG143" s="556"/>
      <c r="AH143" s="556"/>
      <c r="AI143" s="557"/>
      <c r="AJ143" s="249"/>
    </row>
    <row r="144" spans="1:45" s="147" customFormat="1" ht="12" customHeight="1" x14ac:dyDescent="0.2">
      <c r="A144" s="182"/>
      <c r="B144" s="142"/>
      <c r="C144" s="142"/>
      <c r="D144" s="483">
        <v>2012</v>
      </c>
      <c r="E144" s="483">
        <v>2013</v>
      </c>
      <c r="F144" s="483">
        <v>2014</v>
      </c>
      <c r="G144" s="483">
        <v>2015</v>
      </c>
      <c r="H144" s="484">
        <v>2016</v>
      </c>
      <c r="I144" s="161"/>
      <c r="J144" s="161"/>
      <c r="K144" s="105"/>
      <c r="L144" s="105"/>
      <c r="M144" s="105"/>
      <c r="N144" s="105"/>
      <c r="O144" s="105"/>
      <c r="P144" s="506"/>
      <c r="Q144" s="506"/>
      <c r="R144" s="247"/>
      <c r="S144" s="247"/>
      <c r="T144" s="507"/>
      <c r="U144" s="183"/>
      <c r="V144" s="199"/>
      <c r="W144" s="216"/>
      <c r="X144" s="514"/>
      <c r="Y144" s="513">
        <f>D144</f>
        <v>2012</v>
      </c>
      <c r="Z144" s="513">
        <f t="shared" ref="Z144:AC144" si="39">E144</f>
        <v>2013</v>
      </c>
      <c r="AA144" s="513">
        <f t="shared" si="39"/>
        <v>2014</v>
      </c>
      <c r="AB144" s="513">
        <f t="shared" si="39"/>
        <v>2015</v>
      </c>
      <c r="AC144" s="513">
        <f t="shared" si="39"/>
        <v>2016</v>
      </c>
      <c r="AD144" s="514"/>
      <c r="AE144" s="513">
        <f>Y144</f>
        <v>2012</v>
      </c>
      <c r="AF144" s="513">
        <f>Z144</f>
        <v>2013</v>
      </c>
      <c r="AG144" s="513">
        <f>AA144</f>
        <v>2014</v>
      </c>
      <c r="AH144" s="513">
        <f>AB144</f>
        <v>2015</v>
      </c>
      <c r="AI144" s="513">
        <f>AC144</f>
        <v>2016</v>
      </c>
      <c r="AJ144" s="248"/>
    </row>
    <row r="145" spans="1:44" s="147" customFormat="1" ht="12.75" customHeight="1" x14ac:dyDescent="0.2">
      <c r="A145" s="182"/>
      <c r="B145" s="158" t="str">
        <f t="shared" ref="B145:B168" si="40">B9</f>
        <v>Bracknell Forest</v>
      </c>
      <c r="C145" s="142"/>
      <c r="D145" s="254">
        <f>IF(OR(ISBLANK(AE145),ISBLANK(Y145)),NA(),AE145/Y145)</f>
        <v>0.12631578947368421</v>
      </c>
      <c r="E145" s="254">
        <f t="shared" ref="E145:H145" si="41">IF(OR(ISBLANK(AF145),ISBLANK(Z145)),NA(),AF145/Z145)</f>
        <v>0.17307692307692307</v>
      </c>
      <c r="F145" s="254">
        <f t="shared" si="41"/>
        <v>0.128</v>
      </c>
      <c r="G145" s="254">
        <f t="shared" si="41"/>
        <v>0.1388888888888889</v>
      </c>
      <c r="H145" s="256">
        <f t="shared" si="41"/>
        <v>0.24822695035460993</v>
      </c>
      <c r="I145" s="161"/>
      <c r="J145" s="161"/>
      <c r="K145" s="258"/>
      <c r="L145" s="258"/>
      <c r="M145" s="258"/>
      <c r="N145" s="258"/>
      <c r="O145" s="258"/>
      <c r="P145" s="258"/>
      <c r="Q145" s="259"/>
      <c r="R145" s="247"/>
      <c r="S145" s="247"/>
      <c r="T145" s="258"/>
      <c r="U145" s="183"/>
      <c r="V145" s="199"/>
      <c r="W145" s="216"/>
      <c r="X145" s="514" t="str">
        <f>B145</f>
        <v>Bracknell Forest</v>
      </c>
      <c r="Y145" s="513">
        <v>95</v>
      </c>
      <c r="Z145" s="514">
        <v>156</v>
      </c>
      <c r="AA145" s="548">
        <v>125</v>
      </c>
      <c r="AB145" s="548">
        <v>144</v>
      </c>
      <c r="AC145" s="549">
        <v>141</v>
      </c>
      <c r="AD145" s="514" t="str">
        <f t="shared" ref="AD145:AD165" si="42">X145</f>
        <v>Bracknell Forest</v>
      </c>
      <c r="AE145" s="550">
        <v>12</v>
      </c>
      <c r="AF145" s="551">
        <v>27</v>
      </c>
      <c r="AG145" s="551">
        <v>16</v>
      </c>
      <c r="AH145" s="551">
        <v>20</v>
      </c>
      <c r="AI145" s="551">
        <v>35</v>
      </c>
      <c r="AJ145" s="249"/>
    </row>
    <row r="146" spans="1:44" s="147" customFormat="1" ht="12.75" customHeight="1" x14ac:dyDescent="0.2">
      <c r="A146" s="182"/>
      <c r="B146" s="158" t="str">
        <f t="shared" si="40"/>
        <v>Brighton &amp; Hove</v>
      </c>
      <c r="C146" s="142"/>
      <c r="D146" s="254">
        <f t="shared" ref="D146:D168" si="43">IF(OR(ISBLANK(AE146),ISBLANK(Y146)),NA(),AE146/Y146)</f>
        <v>0.22015915119363394</v>
      </c>
      <c r="E146" s="254">
        <f t="shared" ref="E146:E168" si="44">IF(OR(ISBLANK(AF146),ISBLANK(Z146)),NA(),AF146/Z146)</f>
        <v>0.14501510574018128</v>
      </c>
      <c r="F146" s="254">
        <f t="shared" ref="F146:F168" si="45">IF(OR(ISBLANK(AG146),ISBLANK(AA146)),NA(),AG146/AA146)</f>
        <v>0.27478753541076489</v>
      </c>
      <c r="G146" s="254">
        <f t="shared" ref="G146:G168" si="46">IF(OR(ISBLANK(AH146),ISBLANK(AB146)),NA(),AH146/AB146)</f>
        <v>0.21832884097035041</v>
      </c>
      <c r="H146" s="256">
        <f t="shared" ref="H146:H168" si="47">IF(OR(ISBLANK(AI146),ISBLANK(AC146)),NA(),AI146/AC146)</f>
        <v>0.25517241379310346</v>
      </c>
      <c r="I146" s="161"/>
      <c r="J146" s="161"/>
      <c r="K146" s="258"/>
      <c r="L146" s="258"/>
      <c r="M146" s="258"/>
      <c r="N146" s="258"/>
      <c r="O146" s="258"/>
      <c r="P146" s="258"/>
      <c r="Q146" s="259"/>
      <c r="R146" s="247"/>
      <c r="S146" s="247"/>
      <c r="T146" s="258"/>
      <c r="U146" s="183"/>
      <c r="V146" s="199"/>
      <c r="W146" s="216"/>
      <c r="X146" s="514" t="str">
        <f t="shared" ref="X146:X168" si="48">B146</f>
        <v>Brighton &amp; Hove</v>
      </c>
      <c r="Y146" s="513">
        <v>377</v>
      </c>
      <c r="Z146" s="514">
        <v>331</v>
      </c>
      <c r="AA146" s="548">
        <v>353</v>
      </c>
      <c r="AB146" s="548">
        <v>371</v>
      </c>
      <c r="AC146" s="549">
        <v>435</v>
      </c>
      <c r="AD146" s="514" t="str">
        <f t="shared" si="42"/>
        <v>Brighton &amp; Hove</v>
      </c>
      <c r="AE146" s="550">
        <v>83</v>
      </c>
      <c r="AF146" s="551">
        <v>48</v>
      </c>
      <c r="AG146" s="551">
        <v>97</v>
      </c>
      <c r="AH146" s="551">
        <v>81</v>
      </c>
      <c r="AI146" s="551">
        <v>111</v>
      </c>
      <c r="AJ146" s="248"/>
    </row>
    <row r="147" spans="1:44" s="147" customFormat="1" ht="12.75" customHeight="1" x14ac:dyDescent="0.2">
      <c r="A147" s="182"/>
      <c r="B147" s="158" t="str">
        <f t="shared" si="40"/>
        <v>Buckinghamshire</v>
      </c>
      <c r="C147" s="142"/>
      <c r="D147" s="254">
        <f t="shared" si="43"/>
        <v>0.14583333333333334</v>
      </c>
      <c r="E147" s="254">
        <f t="shared" si="44"/>
        <v>0.1050228310502283</v>
      </c>
      <c r="F147" s="254">
        <f t="shared" si="45"/>
        <v>0.2226027397260274</v>
      </c>
      <c r="G147" s="254">
        <f t="shared" si="46"/>
        <v>0.16816143497757849</v>
      </c>
      <c r="H147" s="256">
        <f t="shared" si="47"/>
        <v>0.19281045751633988</v>
      </c>
      <c r="I147" s="161"/>
      <c r="J147" s="161"/>
      <c r="K147" s="258"/>
      <c r="L147" s="258"/>
      <c r="M147" s="258"/>
      <c r="N147" s="258"/>
      <c r="O147" s="258"/>
      <c r="P147" s="258"/>
      <c r="Q147" s="259"/>
      <c r="R147" s="247"/>
      <c r="S147" s="247"/>
      <c r="T147" s="258"/>
      <c r="U147" s="183"/>
      <c r="V147" s="199"/>
      <c r="W147" s="216"/>
      <c r="X147" s="514" t="str">
        <f t="shared" si="48"/>
        <v>Buckinghamshire</v>
      </c>
      <c r="Y147" s="513">
        <v>336</v>
      </c>
      <c r="Z147" s="514">
        <v>219</v>
      </c>
      <c r="AA147" s="548">
        <v>292</v>
      </c>
      <c r="AB147" s="548">
        <v>446</v>
      </c>
      <c r="AC147" s="549">
        <v>612</v>
      </c>
      <c r="AD147" s="514" t="str">
        <f t="shared" si="42"/>
        <v>Buckinghamshire</v>
      </c>
      <c r="AE147" s="550">
        <v>49</v>
      </c>
      <c r="AF147" s="551">
        <v>23</v>
      </c>
      <c r="AG147" s="551">
        <v>65</v>
      </c>
      <c r="AH147" s="551">
        <v>75</v>
      </c>
      <c r="AI147" s="551">
        <v>118</v>
      </c>
      <c r="AJ147" s="249"/>
    </row>
    <row r="148" spans="1:44" s="147" customFormat="1" ht="12.75" customHeight="1" x14ac:dyDescent="0.2">
      <c r="A148" s="182"/>
      <c r="B148" s="158" t="str">
        <f t="shared" si="40"/>
        <v>East Sussex</v>
      </c>
      <c r="C148" s="142"/>
      <c r="D148" s="254">
        <f t="shared" si="43"/>
        <v>0.15384615384615385</v>
      </c>
      <c r="E148" s="254">
        <f t="shared" si="44"/>
        <v>0.18867924528301888</v>
      </c>
      <c r="F148" s="254">
        <f t="shared" si="45"/>
        <v>0.19618055555555555</v>
      </c>
      <c r="G148" s="254">
        <f t="shared" si="46"/>
        <v>0.20446096654275092</v>
      </c>
      <c r="H148" s="256">
        <f t="shared" si="47"/>
        <v>0.24943820224719102</v>
      </c>
      <c r="I148" s="161"/>
      <c r="J148" s="161"/>
      <c r="K148" s="258"/>
      <c r="L148" s="258"/>
      <c r="M148" s="258"/>
      <c r="N148" s="258"/>
      <c r="O148" s="258"/>
      <c r="P148" s="258"/>
      <c r="Q148" s="259"/>
      <c r="R148" s="247"/>
      <c r="S148" s="247"/>
      <c r="T148" s="258"/>
      <c r="U148" s="183"/>
      <c r="V148" s="199"/>
      <c r="W148" s="216"/>
      <c r="X148" s="514" t="str">
        <f t="shared" si="48"/>
        <v>East Sussex</v>
      </c>
      <c r="Y148" s="513">
        <v>754</v>
      </c>
      <c r="Z148" s="514">
        <v>530</v>
      </c>
      <c r="AA148" s="548">
        <v>576</v>
      </c>
      <c r="AB148" s="548">
        <v>538</v>
      </c>
      <c r="AC148" s="549">
        <v>445</v>
      </c>
      <c r="AD148" s="514" t="str">
        <f t="shared" si="42"/>
        <v>East Sussex</v>
      </c>
      <c r="AE148" s="550">
        <v>116</v>
      </c>
      <c r="AF148" s="551">
        <v>100</v>
      </c>
      <c r="AG148" s="551">
        <v>113</v>
      </c>
      <c r="AH148" s="551">
        <v>110</v>
      </c>
      <c r="AI148" s="551">
        <v>111</v>
      </c>
      <c r="AJ148" s="248"/>
    </row>
    <row r="149" spans="1:44" s="147" customFormat="1" ht="12.75" customHeight="1" x14ac:dyDescent="0.2">
      <c r="A149" s="182"/>
      <c r="B149" s="158" t="str">
        <f t="shared" si="40"/>
        <v>Hampshire</v>
      </c>
      <c r="C149" s="142"/>
      <c r="D149" s="254">
        <f t="shared" si="43"/>
        <v>0.1276595744680851</v>
      </c>
      <c r="E149" s="254">
        <f t="shared" si="44"/>
        <v>0.1406113537117904</v>
      </c>
      <c r="F149" s="254">
        <f t="shared" si="45"/>
        <v>0.17388059701492536</v>
      </c>
      <c r="G149" s="254">
        <f t="shared" si="46"/>
        <v>0.1632208922742111</v>
      </c>
      <c r="H149" s="256">
        <f t="shared" si="47"/>
        <v>0.20095693779904306</v>
      </c>
      <c r="I149" s="161"/>
      <c r="J149" s="161"/>
      <c r="K149" s="258"/>
      <c r="L149" s="258"/>
      <c r="M149" s="258"/>
      <c r="N149" s="258"/>
      <c r="O149" s="258"/>
      <c r="P149" s="258"/>
      <c r="Q149" s="259"/>
      <c r="R149" s="247"/>
      <c r="S149" s="247"/>
      <c r="T149" s="258"/>
      <c r="U149" s="183"/>
      <c r="V149" s="199"/>
      <c r="W149" s="216"/>
      <c r="X149" s="514" t="str">
        <f t="shared" si="48"/>
        <v>Hampshire</v>
      </c>
      <c r="Y149" s="513">
        <v>987</v>
      </c>
      <c r="Z149" s="514">
        <v>1145</v>
      </c>
      <c r="AA149" s="548">
        <v>1340</v>
      </c>
      <c r="AB149" s="548">
        <v>1838</v>
      </c>
      <c r="AC149" s="549">
        <v>1672</v>
      </c>
      <c r="AD149" s="514" t="str">
        <f t="shared" si="42"/>
        <v>Hampshire</v>
      </c>
      <c r="AE149" s="550">
        <v>126</v>
      </c>
      <c r="AF149" s="551">
        <v>161</v>
      </c>
      <c r="AG149" s="551">
        <v>233</v>
      </c>
      <c r="AH149" s="551">
        <v>300</v>
      </c>
      <c r="AI149" s="551">
        <v>336</v>
      </c>
      <c r="AJ149" s="249"/>
    </row>
    <row r="150" spans="1:44" s="147" customFormat="1" ht="12.75" customHeight="1" x14ac:dyDescent="0.2">
      <c r="A150" s="182"/>
      <c r="B150" s="158" t="str">
        <f t="shared" si="40"/>
        <v>Isle of Wight</v>
      </c>
      <c r="C150" s="142"/>
      <c r="D150" s="254">
        <f t="shared" si="43"/>
        <v>0.10169491525423729</v>
      </c>
      <c r="E150" s="254">
        <f t="shared" si="44"/>
        <v>0.19672131147540983</v>
      </c>
      <c r="F150" s="254">
        <f t="shared" si="45"/>
        <v>0.14634146341463414</v>
      </c>
      <c r="G150" s="254">
        <f t="shared" si="46"/>
        <v>0.15438596491228071</v>
      </c>
      <c r="H150" s="256">
        <f t="shared" si="47"/>
        <v>0.14726027397260275</v>
      </c>
      <c r="I150" s="161"/>
      <c r="J150" s="161"/>
      <c r="K150" s="258"/>
      <c r="L150" s="258"/>
      <c r="M150" s="258"/>
      <c r="N150" s="258"/>
      <c r="O150" s="258"/>
      <c r="P150" s="258"/>
      <c r="Q150" s="259"/>
      <c r="R150" s="247"/>
      <c r="S150" s="247"/>
      <c r="T150" s="258"/>
      <c r="U150" s="183"/>
      <c r="V150" s="199"/>
      <c r="W150" s="216"/>
      <c r="X150" s="514" t="str">
        <f t="shared" si="48"/>
        <v>Isle of Wight</v>
      </c>
      <c r="Y150" s="513">
        <v>59</v>
      </c>
      <c r="Z150" s="514">
        <v>122</v>
      </c>
      <c r="AA150" s="548">
        <v>205</v>
      </c>
      <c r="AB150" s="548">
        <v>285</v>
      </c>
      <c r="AC150" s="549">
        <v>292</v>
      </c>
      <c r="AD150" s="514" t="str">
        <f t="shared" si="42"/>
        <v>Isle of Wight</v>
      </c>
      <c r="AE150" s="550">
        <v>6</v>
      </c>
      <c r="AF150" s="551">
        <v>24</v>
      </c>
      <c r="AG150" s="551">
        <v>30</v>
      </c>
      <c r="AH150" s="551">
        <v>44</v>
      </c>
      <c r="AI150" s="551">
        <v>43</v>
      </c>
      <c r="AJ150" s="248"/>
      <c r="AR150" s="147" t="s">
        <v>109</v>
      </c>
    </row>
    <row r="151" spans="1:44" s="147" customFormat="1" ht="12.75" customHeight="1" x14ac:dyDescent="0.2">
      <c r="A151" s="182"/>
      <c r="B151" s="158" t="str">
        <f t="shared" si="40"/>
        <v>Kent</v>
      </c>
      <c r="C151" s="142"/>
      <c r="D151" s="254">
        <f t="shared" si="43"/>
        <v>0.16678596993557623</v>
      </c>
      <c r="E151" s="254">
        <f t="shared" si="44"/>
        <v>0.19657422512234909</v>
      </c>
      <c r="F151" s="254">
        <f t="shared" si="45"/>
        <v>0.18113975576662145</v>
      </c>
      <c r="G151" s="254">
        <f t="shared" si="46"/>
        <v>0.18411330049261085</v>
      </c>
      <c r="H151" s="256">
        <f t="shared" si="47"/>
        <v>0.20090978013646701</v>
      </c>
      <c r="I151" s="161"/>
      <c r="J151" s="161"/>
      <c r="K151" s="258"/>
      <c r="L151" s="258"/>
      <c r="M151" s="258"/>
      <c r="N151" s="258"/>
      <c r="O151" s="258"/>
      <c r="P151" s="258"/>
      <c r="Q151" s="259"/>
      <c r="R151" s="247"/>
      <c r="S151" s="247"/>
      <c r="T151" s="258"/>
      <c r="U151" s="183"/>
      <c r="V151" s="199"/>
      <c r="W151" s="216"/>
      <c r="X151" s="514" t="str">
        <f t="shared" si="48"/>
        <v>Kent</v>
      </c>
      <c r="Y151" s="513">
        <v>1397</v>
      </c>
      <c r="Z151" s="514">
        <v>1226</v>
      </c>
      <c r="AA151" s="548">
        <v>1474</v>
      </c>
      <c r="AB151" s="548">
        <v>1624</v>
      </c>
      <c r="AC151" s="549">
        <v>1319</v>
      </c>
      <c r="AD151" s="514" t="str">
        <f t="shared" si="42"/>
        <v>Kent</v>
      </c>
      <c r="AE151" s="550">
        <v>233</v>
      </c>
      <c r="AF151" s="551">
        <v>241</v>
      </c>
      <c r="AG151" s="551">
        <v>267</v>
      </c>
      <c r="AH151" s="551">
        <v>299</v>
      </c>
      <c r="AI151" s="551">
        <v>265</v>
      </c>
      <c r="AJ151" s="249"/>
    </row>
    <row r="152" spans="1:44" s="147" customFormat="1" ht="12.75" customHeight="1" x14ac:dyDescent="0.2">
      <c r="A152" s="182"/>
      <c r="B152" s="158" t="str">
        <f t="shared" si="40"/>
        <v>Medway</v>
      </c>
      <c r="C152" s="142"/>
      <c r="D152" s="254">
        <f t="shared" si="43"/>
        <v>9.5930232558139539E-2</v>
      </c>
      <c r="E152" s="254">
        <f t="shared" si="44"/>
        <v>0.1875</v>
      </c>
      <c r="F152" s="254">
        <f t="shared" si="45"/>
        <v>0.14948453608247422</v>
      </c>
      <c r="G152" s="254">
        <f t="shared" si="46"/>
        <v>0.14842300556586271</v>
      </c>
      <c r="H152" s="256">
        <f t="shared" si="47"/>
        <v>0.18165467625899281</v>
      </c>
      <c r="I152" s="161"/>
      <c r="J152" s="161"/>
      <c r="K152" s="258"/>
      <c r="L152" s="258"/>
      <c r="M152" s="258"/>
      <c r="N152" s="258"/>
      <c r="O152" s="258"/>
      <c r="P152" s="258"/>
      <c r="Q152" s="259"/>
      <c r="R152" s="247"/>
      <c r="S152" s="247"/>
      <c r="T152" s="258"/>
      <c r="U152" s="183"/>
      <c r="V152" s="199"/>
      <c r="W152" s="216"/>
      <c r="X152" s="514" t="str">
        <f t="shared" si="48"/>
        <v>Medway</v>
      </c>
      <c r="Y152" s="513">
        <v>344</v>
      </c>
      <c r="Z152" s="514">
        <v>208</v>
      </c>
      <c r="AA152" s="548">
        <v>388</v>
      </c>
      <c r="AB152" s="548">
        <v>539</v>
      </c>
      <c r="AC152" s="549">
        <v>556</v>
      </c>
      <c r="AD152" s="514" t="str">
        <f t="shared" si="42"/>
        <v>Medway</v>
      </c>
      <c r="AE152" s="550">
        <v>33</v>
      </c>
      <c r="AF152" s="551">
        <v>39</v>
      </c>
      <c r="AG152" s="551">
        <v>58</v>
      </c>
      <c r="AH152" s="551">
        <v>80</v>
      </c>
      <c r="AI152" s="551">
        <v>101</v>
      </c>
      <c r="AJ152" s="248"/>
    </row>
    <row r="153" spans="1:44" s="147" customFormat="1" ht="12.75" customHeight="1" x14ac:dyDescent="0.2">
      <c r="A153" s="182"/>
      <c r="B153" s="158" t="str">
        <f t="shared" si="40"/>
        <v>Milton Keynes</v>
      </c>
      <c r="C153" s="142"/>
      <c r="D153" s="254" t="e">
        <f t="shared" si="43"/>
        <v>#N/A</v>
      </c>
      <c r="E153" s="254">
        <f t="shared" si="44"/>
        <v>0.1</v>
      </c>
      <c r="F153" s="254">
        <f t="shared" si="45"/>
        <v>1.6666666666666666E-2</v>
      </c>
      <c r="G153" s="254">
        <f t="shared" si="46"/>
        <v>8.247422680412371E-2</v>
      </c>
      <c r="H153" s="256" t="e">
        <f t="shared" si="47"/>
        <v>#N/A</v>
      </c>
      <c r="I153" s="161"/>
      <c r="J153" s="161"/>
      <c r="K153" s="258"/>
      <c r="L153" s="258"/>
      <c r="M153" s="258"/>
      <c r="N153" s="258"/>
      <c r="O153" s="258"/>
      <c r="P153" s="258"/>
      <c r="Q153" s="259"/>
      <c r="R153" s="247"/>
      <c r="S153" s="247"/>
      <c r="T153" s="258"/>
      <c r="U153" s="183"/>
      <c r="V153" s="199"/>
      <c r="W153" s="216"/>
      <c r="X153" s="514" t="str">
        <f t="shared" si="48"/>
        <v>Milton Keynes</v>
      </c>
      <c r="Y153" s="513">
        <v>95</v>
      </c>
      <c r="Z153" s="514">
        <v>70</v>
      </c>
      <c r="AA153" s="548">
        <v>60</v>
      </c>
      <c r="AB153" s="548">
        <v>97</v>
      </c>
      <c r="AC153" s="549">
        <v>109</v>
      </c>
      <c r="AD153" s="514" t="str">
        <f t="shared" si="42"/>
        <v>Milton Keynes</v>
      </c>
      <c r="AE153" s="551" t="e">
        <f>NA()</f>
        <v>#N/A</v>
      </c>
      <c r="AF153" s="551">
        <v>7</v>
      </c>
      <c r="AG153" s="551">
        <v>1</v>
      </c>
      <c r="AH153" s="551">
        <v>8</v>
      </c>
      <c r="AI153" s="551" t="e">
        <f>NA()</f>
        <v>#N/A</v>
      </c>
      <c r="AJ153" s="249"/>
    </row>
    <row r="154" spans="1:44" s="147" customFormat="1" ht="12.75" customHeight="1" x14ac:dyDescent="0.2">
      <c r="A154" s="182"/>
      <c r="B154" s="158" t="str">
        <f t="shared" si="40"/>
        <v>Oxfordshire</v>
      </c>
      <c r="C154" s="142"/>
      <c r="D154" s="254">
        <f t="shared" si="43"/>
        <v>0.15303983228511531</v>
      </c>
      <c r="E154" s="254">
        <f t="shared" si="44"/>
        <v>0.13452914798206278</v>
      </c>
      <c r="F154" s="254">
        <f t="shared" si="45"/>
        <v>0.21588946459412781</v>
      </c>
      <c r="G154" s="254">
        <f t="shared" si="46"/>
        <v>0.16561514195583596</v>
      </c>
      <c r="H154" s="256">
        <f t="shared" si="47"/>
        <v>0.2132768361581921</v>
      </c>
      <c r="I154" s="161"/>
      <c r="J154" s="161"/>
      <c r="K154" s="258"/>
      <c r="L154" s="258"/>
      <c r="M154" s="258"/>
      <c r="N154" s="258"/>
      <c r="O154" s="258"/>
      <c r="P154" s="258"/>
      <c r="Q154" s="259"/>
      <c r="R154" s="247"/>
      <c r="S154" s="247"/>
      <c r="T154" s="258"/>
      <c r="U154" s="183"/>
      <c r="V154" s="199"/>
      <c r="W154" s="216"/>
      <c r="X154" s="514" t="str">
        <f t="shared" si="48"/>
        <v>Oxfordshire</v>
      </c>
      <c r="Y154" s="513">
        <v>477</v>
      </c>
      <c r="Z154" s="514">
        <v>446</v>
      </c>
      <c r="AA154" s="548">
        <v>579</v>
      </c>
      <c r="AB154" s="548">
        <v>634</v>
      </c>
      <c r="AC154" s="549">
        <v>708</v>
      </c>
      <c r="AD154" s="514" t="str">
        <f t="shared" si="42"/>
        <v>Oxfordshire</v>
      </c>
      <c r="AE154" s="550">
        <v>73</v>
      </c>
      <c r="AF154" s="551">
        <v>60</v>
      </c>
      <c r="AG154" s="551">
        <v>125</v>
      </c>
      <c r="AH154" s="551">
        <v>105</v>
      </c>
      <c r="AI154" s="551">
        <v>151</v>
      </c>
      <c r="AJ154" s="248"/>
    </row>
    <row r="155" spans="1:44" s="147" customFormat="1" ht="12.75" customHeight="1" x14ac:dyDescent="0.2">
      <c r="A155" s="182"/>
      <c r="B155" s="158" t="str">
        <f t="shared" si="40"/>
        <v>Portsmouth</v>
      </c>
      <c r="C155" s="142"/>
      <c r="D155" s="254">
        <f t="shared" si="43"/>
        <v>0.22916666666666666</v>
      </c>
      <c r="E155" s="254">
        <f t="shared" si="44"/>
        <v>0.22826086956521738</v>
      </c>
      <c r="F155" s="254">
        <f t="shared" si="45"/>
        <v>0.10743801652892562</v>
      </c>
      <c r="G155" s="254">
        <f t="shared" si="46"/>
        <v>0.18217054263565891</v>
      </c>
      <c r="H155" s="256">
        <f t="shared" si="47"/>
        <v>0.20202020202020202</v>
      </c>
      <c r="I155" s="161"/>
      <c r="J155" s="161"/>
      <c r="K155" s="258"/>
      <c r="L155" s="258"/>
      <c r="M155" s="258"/>
      <c r="N155" s="258"/>
      <c r="O155" s="258"/>
      <c r="P155" s="258"/>
      <c r="Q155" s="259"/>
      <c r="R155" s="247"/>
      <c r="S155" s="247"/>
      <c r="T155" s="258"/>
      <c r="U155" s="183"/>
      <c r="V155" s="199"/>
      <c r="W155" s="216"/>
      <c r="X155" s="514" t="str">
        <f t="shared" si="48"/>
        <v>Portsmouth</v>
      </c>
      <c r="Y155" s="513">
        <v>192</v>
      </c>
      <c r="Z155" s="514">
        <v>184</v>
      </c>
      <c r="AA155" s="548">
        <v>242</v>
      </c>
      <c r="AB155" s="548">
        <v>258</v>
      </c>
      <c r="AC155" s="549">
        <v>297</v>
      </c>
      <c r="AD155" s="514" t="str">
        <f t="shared" si="42"/>
        <v>Portsmouth</v>
      </c>
      <c r="AE155" s="550">
        <v>44</v>
      </c>
      <c r="AF155" s="551">
        <v>42</v>
      </c>
      <c r="AG155" s="551">
        <v>26</v>
      </c>
      <c r="AH155" s="551">
        <v>47</v>
      </c>
      <c r="AI155" s="551">
        <v>60</v>
      </c>
      <c r="AJ155" s="249"/>
    </row>
    <row r="156" spans="1:44" s="147" customFormat="1" ht="12.75" customHeight="1" x14ac:dyDescent="0.2">
      <c r="A156" s="182"/>
      <c r="B156" s="158" t="str">
        <f t="shared" si="40"/>
        <v>Reading</v>
      </c>
      <c r="C156" s="142"/>
      <c r="D156" s="254">
        <f t="shared" si="43"/>
        <v>0.22222222222222221</v>
      </c>
      <c r="E156" s="254">
        <f t="shared" si="44"/>
        <v>0.23353293413173654</v>
      </c>
      <c r="F156" s="254">
        <f t="shared" si="45"/>
        <v>0.21105527638190955</v>
      </c>
      <c r="G156" s="254">
        <f t="shared" si="46"/>
        <v>0.23809523809523808</v>
      </c>
      <c r="H156" s="256">
        <f t="shared" si="47"/>
        <v>0.21791044776119403</v>
      </c>
      <c r="I156" s="161"/>
      <c r="J156" s="161"/>
      <c r="K156" s="258"/>
      <c r="L156" s="258"/>
      <c r="M156" s="258"/>
      <c r="N156" s="258"/>
      <c r="O156" s="258"/>
      <c r="P156" s="258"/>
      <c r="Q156" s="259"/>
      <c r="R156" s="247"/>
      <c r="S156" s="247"/>
      <c r="T156" s="258"/>
      <c r="U156" s="183"/>
      <c r="V156" s="199"/>
      <c r="W156" s="216"/>
      <c r="X156" s="514" t="str">
        <f t="shared" si="48"/>
        <v>Reading</v>
      </c>
      <c r="Y156" s="513">
        <v>207</v>
      </c>
      <c r="Z156" s="514">
        <v>167</v>
      </c>
      <c r="AA156" s="548">
        <v>199</v>
      </c>
      <c r="AB156" s="548">
        <v>252</v>
      </c>
      <c r="AC156" s="549">
        <v>335</v>
      </c>
      <c r="AD156" s="514" t="str">
        <f t="shared" si="42"/>
        <v>Reading</v>
      </c>
      <c r="AE156" s="550">
        <v>46</v>
      </c>
      <c r="AF156" s="551">
        <v>39</v>
      </c>
      <c r="AG156" s="551">
        <v>42</v>
      </c>
      <c r="AH156" s="551">
        <v>60</v>
      </c>
      <c r="AI156" s="551">
        <v>73</v>
      </c>
      <c r="AJ156" s="248"/>
    </row>
    <row r="157" spans="1:44" s="147" customFormat="1" ht="12.75" customHeight="1" x14ac:dyDescent="0.2">
      <c r="A157" s="182"/>
      <c r="B157" s="158" t="str">
        <f t="shared" si="40"/>
        <v>Slough</v>
      </c>
      <c r="C157" s="142"/>
      <c r="D157" s="254">
        <f t="shared" si="43"/>
        <v>7.5892857142857137E-2</v>
      </c>
      <c r="E157" s="254">
        <f t="shared" si="44"/>
        <v>0.13966480446927373</v>
      </c>
      <c r="F157" s="254">
        <f t="shared" si="45"/>
        <v>0.19346049046321526</v>
      </c>
      <c r="G157" s="254">
        <f t="shared" si="46"/>
        <v>0.14450867052023122</v>
      </c>
      <c r="H157" s="256">
        <f t="shared" si="47"/>
        <v>0.16772151898734178</v>
      </c>
      <c r="I157" s="161"/>
      <c r="J157" s="161"/>
      <c r="K157" s="258"/>
      <c r="L157" s="258"/>
      <c r="M157" s="258"/>
      <c r="N157" s="258"/>
      <c r="O157" s="258"/>
      <c r="P157" s="258"/>
      <c r="Q157" s="259"/>
      <c r="R157" s="247"/>
      <c r="S157" s="247"/>
      <c r="T157" s="258"/>
      <c r="U157" s="183"/>
      <c r="V157" s="199"/>
      <c r="W157" s="216"/>
      <c r="X157" s="514" t="str">
        <f t="shared" si="48"/>
        <v>Slough</v>
      </c>
      <c r="Y157" s="513">
        <v>224</v>
      </c>
      <c r="Z157" s="514">
        <v>179</v>
      </c>
      <c r="AA157" s="548">
        <v>367</v>
      </c>
      <c r="AB157" s="548">
        <v>173</v>
      </c>
      <c r="AC157" s="549">
        <v>316</v>
      </c>
      <c r="AD157" s="514" t="str">
        <f t="shared" si="42"/>
        <v>Slough</v>
      </c>
      <c r="AE157" s="550">
        <v>17</v>
      </c>
      <c r="AF157" s="551">
        <v>25</v>
      </c>
      <c r="AG157" s="551">
        <v>71</v>
      </c>
      <c r="AH157" s="551">
        <v>25</v>
      </c>
      <c r="AI157" s="551">
        <v>53</v>
      </c>
      <c r="AJ157" s="249"/>
    </row>
    <row r="158" spans="1:44" s="147" customFormat="1" ht="12.75" customHeight="1" x14ac:dyDescent="0.2">
      <c r="A158" s="182"/>
      <c r="B158" s="158" t="str">
        <f t="shared" si="40"/>
        <v>Somerset</v>
      </c>
      <c r="C158" s="142"/>
      <c r="D158" s="254">
        <f t="shared" si="43"/>
        <v>0.15135135135135136</v>
      </c>
      <c r="E158" s="254">
        <f t="shared" si="44"/>
        <v>0.11816192560175055</v>
      </c>
      <c r="F158" s="254">
        <f t="shared" si="45"/>
        <v>0.12857142857142856</v>
      </c>
      <c r="G158" s="254">
        <f t="shared" si="46"/>
        <v>0.19935691318327975</v>
      </c>
      <c r="H158" s="256">
        <f t="shared" si="47"/>
        <v>0.25304136253041365</v>
      </c>
      <c r="I158" s="161"/>
      <c r="J158" s="161"/>
      <c r="K158" s="258"/>
      <c r="L158" s="258"/>
      <c r="M158" s="258"/>
      <c r="N158" s="258"/>
      <c r="O158" s="258"/>
      <c r="P158" s="258"/>
      <c r="Q158" s="259"/>
      <c r="R158" s="247"/>
      <c r="S158" s="247"/>
      <c r="T158" s="258"/>
      <c r="U158" s="183"/>
      <c r="V158" s="199"/>
      <c r="W158" s="216"/>
      <c r="X158" s="579" t="str">
        <f t="shared" si="48"/>
        <v>Somerset</v>
      </c>
      <c r="Y158" s="578">
        <v>370</v>
      </c>
      <c r="Z158" s="579">
        <v>457</v>
      </c>
      <c r="AA158" s="580">
        <v>490</v>
      </c>
      <c r="AB158" s="580">
        <v>622</v>
      </c>
      <c r="AC158" s="582">
        <v>411</v>
      </c>
      <c r="AD158" s="579" t="str">
        <f t="shared" si="42"/>
        <v>Somerset</v>
      </c>
      <c r="AE158" s="584">
        <v>56</v>
      </c>
      <c r="AF158" s="585">
        <v>54</v>
      </c>
      <c r="AG158" s="585">
        <v>63</v>
      </c>
      <c r="AH158" s="585">
        <v>124</v>
      </c>
      <c r="AI158" s="585">
        <v>104</v>
      </c>
      <c r="AJ158" s="248"/>
    </row>
    <row r="159" spans="1:44" s="147" customFormat="1" ht="12.75" customHeight="1" x14ac:dyDescent="0.2">
      <c r="A159" s="182"/>
      <c r="B159" s="158" t="str">
        <f t="shared" si="40"/>
        <v>Southampton</v>
      </c>
      <c r="C159" s="142"/>
      <c r="D159" s="254">
        <f t="shared" si="43"/>
        <v>0.10833333333333334</v>
      </c>
      <c r="E159" s="254">
        <f t="shared" si="44"/>
        <v>0.13165266106442577</v>
      </c>
      <c r="F159" s="254">
        <f t="shared" si="45"/>
        <v>0.15549597855227881</v>
      </c>
      <c r="G159" s="254">
        <f t="shared" si="46"/>
        <v>3.6363636363636362E-2</v>
      </c>
      <c r="H159" s="256">
        <f t="shared" si="47"/>
        <v>0.29591836734693877</v>
      </c>
      <c r="I159" s="161"/>
      <c r="J159" s="161"/>
      <c r="K159" s="258"/>
      <c r="L159" s="258"/>
      <c r="M159" s="258"/>
      <c r="N159" s="258"/>
      <c r="O159" s="258"/>
      <c r="P159" s="258"/>
      <c r="Q159" s="259"/>
      <c r="R159" s="247"/>
      <c r="S159" s="247"/>
      <c r="T159" s="258"/>
      <c r="U159" s="183"/>
      <c r="V159" s="199"/>
      <c r="W159" s="216"/>
      <c r="X159" s="514" t="str">
        <f t="shared" si="48"/>
        <v>Southampton</v>
      </c>
      <c r="Y159" s="513">
        <v>360</v>
      </c>
      <c r="Z159" s="514">
        <v>357</v>
      </c>
      <c r="AA159" s="548">
        <v>373</v>
      </c>
      <c r="AB159" s="548">
        <v>495</v>
      </c>
      <c r="AC159" s="549">
        <v>490</v>
      </c>
      <c r="AD159" s="514" t="str">
        <f t="shared" si="42"/>
        <v>Southampton</v>
      </c>
      <c r="AE159" s="550">
        <v>39</v>
      </c>
      <c r="AF159" s="551">
        <v>47</v>
      </c>
      <c r="AG159" s="551">
        <v>58</v>
      </c>
      <c r="AH159" s="551">
        <v>18</v>
      </c>
      <c r="AI159" s="551">
        <v>145</v>
      </c>
      <c r="AJ159" s="249"/>
    </row>
    <row r="160" spans="1:44" s="147" customFormat="1" ht="12.75" customHeight="1" x14ac:dyDescent="0.2">
      <c r="A160" s="182"/>
      <c r="B160" s="158" t="str">
        <f t="shared" si="40"/>
        <v>Surrey</v>
      </c>
      <c r="C160" s="142"/>
      <c r="D160" s="254">
        <f t="shared" si="43"/>
        <v>0.14079822616407983</v>
      </c>
      <c r="E160" s="254">
        <f t="shared" si="44"/>
        <v>0.12733260153677278</v>
      </c>
      <c r="F160" s="254">
        <f t="shared" si="45"/>
        <v>0.20165460186142709</v>
      </c>
      <c r="G160" s="254">
        <f t="shared" si="46"/>
        <v>0.17011278195488722</v>
      </c>
      <c r="H160" s="256">
        <f t="shared" si="47"/>
        <v>0.23084577114427859</v>
      </c>
      <c r="I160" s="161"/>
      <c r="J160" s="161"/>
      <c r="K160" s="258"/>
      <c r="L160" s="258"/>
      <c r="M160" s="258"/>
      <c r="N160" s="258"/>
      <c r="O160" s="258"/>
      <c r="P160" s="258"/>
      <c r="Q160" s="259"/>
      <c r="R160" s="247"/>
      <c r="S160" s="247"/>
      <c r="T160" s="258"/>
      <c r="U160" s="183"/>
      <c r="V160" s="199"/>
      <c r="W160" s="216"/>
      <c r="X160" s="514" t="str">
        <f t="shared" si="48"/>
        <v>Surrey</v>
      </c>
      <c r="Y160" s="513">
        <v>902</v>
      </c>
      <c r="Z160" s="514">
        <v>911</v>
      </c>
      <c r="AA160" s="548">
        <v>967</v>
      </c>
      <c r="AB160" s="548">
        <v>1064</v>
      </c>
      <c r="AC160" s="549">
        <v>1005</v>
      </c>
      <c r="AD160" s="514" t="str">
        <f t="shared" si="42"/>
        <v>Surrey</v>
      </c>
      <c r="AE160" s="550">
        <v>127</v>
      </c>
      <c r="AF160" s="551">
        <v>116</v>
      </c>
      <c r="AG160" s="551">
        <v>195</v>
      </c>
      <c r="AH160" s="551">
        <v>181</v>
      </c>
      <c r="AI160" s="551">
        <v>232</v>
      </c>
      <c r="AJ160" s="248"/>
    </row>
    <row r="161" spans="1:45" s="147" customFormat="1" ht="12.75" customHeight="1" x14ac:dyDescent="0.2">
      <c r="A161" s="397"/>
      <c r="B161" s="158" t="str">
        <f t="shared" si="40"/>
        <v>Swindon</v>
      </c>
      <c r="C161" s="142"/>
      <c r="D161" s="254">
        <f t="shared" si="43"/>
        <v>8.2089552238805971E-2</v>
      </c>
      <c r="E161" s="254">
        <f t="shared" si="44"/>
        <v>8.9385474860335198E-2</v>
      </c>
      <c r="F161" s="254">
        <f t="shared" si="45"/>
        <v>0.12413793103448276</v>
      </c>
      <c r="G161" s="254">
        <f t="shared" si="46"/>
        <v>0.19172932330827067</v>
      </c>
      <c r="H161" s="256">
        <f t="shared" si="47"/>
        <v>0.19031141868512111</v>
      </c>
      <c r="I161" s="161"/>
      <c r="J161" s="161"/>
      <c r="K161" s="258"/>
      <c r="L161" s="258"/>
      <c r="M161" s="258"/>
      <c r="N161" s="258"/>
      <c r="O161" s="258"/>
      <c r="P161" s="258"/>
      <c r="Q161" s="259"/>
      <c r="R161" s="247"/>
      <c r="S161" s="247"/>
      <c r="T161" s="258"/>
      <c r="U161" s="183"/>
      <c r="V161" s="199"/>
      <c r="W161" s="216"/>
      <c r="X161" s="579" t="str">
        <f t="shared" si="48"/>
        <v>Swindon</v>
      </c>
      <c r="Y161" s="578">
        <v>134</v>
      </c>
      <c r="Z161" s="579">
        <v>179</v>
      </c>
      <c r="AA161" s="579">
        <v>290</v>
      </c>
      <c r="AB161" s="580">
        <v>266</v>
      </c>
      <c r="AC161" s="582">
        <v>289</v>
      </c>
      <c r="AD161" s="579" t="str">
        <f t="shared" si="42"/>
        <v>Swindon</v>
      </c>
      <c r="AE161" s="584">
        <v>11</v>
      </c>
      <c r="AF161" s="585">
        <v>16</v>
      </c>
      <c r="AG161" s="585">
        <v>36</v>
      </c>
      <c r="AH161" s="585">
        <v>51</v>
      </c>
      <c r="AI161" s="585">
        <v>55</v>
      </c>
      <c r="AJ161" s="249"/>
    </row>
    <row r="162" spans="1:45" s="147" customFormat="1" ht="12.75" customHeight="1" x14ac:dyDescent="0.2">
      <c r="A162" s="397"/>
      <c r="B162" s="158" t="str">
        <f t="shared" si="40"/>
        <v>Torbay</v>
      </c>
      <c r="C162" s="142"/>
      <c r="D162" s="254">
        <f t="shared" si="43"/>
        <v>0.13194444444444445</v>
      </c>
      <c r="E162" s="254">
        <f t="shared" si="44"/>
        <v>8.2568807339449546E-2</v>
      </c>
      <c r="F162" s="254">
        <f t="shared" si="45"/>
        <v>0.12935323383084577</v>
      </c>
      <c r="G162" s="254">
        <f t="shared" si="46"/>
        <v>0.16738197424892703</v>
      </c>
      <c r="H162" s="256">
        <f t="shared" si="47"/>
        <v>0.23134328358208955</v>
      </c>
      <c r="I162" s="161"/>
      <c r="J162" s="161"/>
      <c r="K162" s="258"/>
      <c r="L162" s="258"/>
      <c r="M162" s="258"/>
      <c r="N162" s="258"/>
      <c r="O162" s="258"/>
      <c r="P162" s="258"/>
      <c r="Q162" s="259"/>
      <c r="R162" s="247"/>
      <c r="S162" s="247"/>
      <c r="T162" s="258"/>
      <c r="U162" s="183"/>
      <c r="V162" s="199"/>
      <c r="W162" s="216"/>
      <c r="X162" s="579" t="str">
        <f t="shared" si="48"/>
        <v>Torbay</v>
      </c>
      <c r="Y162" s="578">
        <v>288</v>
      </c>
      <c r="Z162" s="579">
        <v>218</v>
      </c>
      <c r="AA162" s="579">
        <v>201</v>
      </c>
      <c r="AB162" s="580">
        <v>233</v>
      </c>
      <c r="AC162" s="582">
        <v>268</v>
      </c>
      <c r="AD162" s="579" t="str">
        <f t="shared" si="42"/>
        <v>Torbay</v>
      </c>
      <c r="AE162" s="584">
        <v>38</v>
      </c>
      <c r="AF162" s="585">
        <v>18</v>
      </c>
      <c r="AG162" s="585">
        <v>26</v>
      </c>
      <c r="AH162" s="585">
        <v>39</v>
      </c>
      <c r="AI162" s="585">
        <v>62</v>
      </c>
      <c r="AJ162" s="248"/>
    </row>
    <row r="163" spans="1:45" s="147" customFormat="1" ht="12.75" customHeight="1" x14ac:dyDescent="0.2">
      <c r="A163" s="182"/>
      <c r="B163" s="158" t="str">
        <f t="shared" si="40"/>
        <v>West Berkshire</v>
      </c>
      <c r="C163" s="142"/>
      <c r="D163" s="254">
        <f t="shared" si="43"/>
        <v>0.21782178217821782</v>
      </c>
      <c r="E163" s="254">
        <f t="shared" si="44"/>
        <v>0.21052631578947367</v>
      </c>
      <c r="F163" s="254">
        <f t="shared" si="45"/>
        <v>0.15827338129496402</v>
      </c>
      <c r="G163" s="254">
        <f t="shared" si="46"/>
        <v>0.19883040935672514</v>
      </c>
      <c r="H163" s="256">
        <f t="shared" si="47"/>
        <v>0.10784313725490197</v>
      </c>
      <c r="I163" s="161"/>
      <c r="J163" s="161"/>
      <c r="K163" s="258"/>
      <c r="L163" s="258"/>
      <c r="M163" s="258"/>
      <c r="N163" s="258"/>
      <c r="O163" s="258"/>
      <c r="P163" s="258"/>
      <c r="Q163" s="259"/>
      <c r="R163" s="247"/>
      <c r="S163" s="247"/>
      <c r="T163" s="258"/>
      <c r="U163" s="183"/>
      <c r="V163" s="199"/>
      <c r="W163" s="216"/>
      <c r="X163" s="514" t="str">
        <f t="shared" si="48"/>
        <v>West Berkshire</v>
      </c>
      <c r="Y163" s="513">
        <v>101</v>
      </c>
      <c r="Z163" s="514">
        <v>114</v>
      </c>
      <c r="AA163" s="548">
        <v>139</v>
      </c>
      <c r="AB163" s="548">
        <v>171</v>
      </c>
      <c r="AC163" s="300">
        <v>204</v>
      </c>
      <c r="AD163" s="514" t="str">
        <f t="shared" si="42"/>
        <v>West Berkshire</v>
      </c>
      <c r="AE163" s="550">
        <v>22</v>
      </c>
      <c r="AF163" s="551">
        <v>24</v>
      </c>
      <c r="AG163" s="551">
        <v>22</v>
      </c>
      <c r="AH163" s="551">
        <v>34</v>
      </c>
      <c r="AI163" s="551">
        <v>22</v>
      </c>
      <c r="AJ163" s="249"/>
    </row>
    <row r="164" spans="1:45" s="147" customFormat="1" ht="12.75" customHeight="1" x14ac:dyDescent="0.2">
      <c r="A164" s="182"/>
      <c r="B164" s="158" t="str">
        <f t="shared" si="40"/>
        <v>West Sussex</v>
      </c>
      <c r="C164" s="142"/>
      <c r="D164" s="254">
        <f t="shared" si="43"/>
        <v>8.752327746741155E-2</v>
      </c>
      <c r="E164" s="254">
        <f t="shared" si="44"/>
        <v>0.17818181818181819</v>
      </c>
      <c r="F164" s="254">
        <f t="shared" si="45"/>
        <v>0.181169757489301</v>
      </c>
      <c r="G164" s="254">
        <f t="shared" si="46"/>
        <v>0.22770919067215364</v>
      </c>
      <c r="H164" s="256">
        <f t="shared" si="47"/>
        <v>0.22794117647058823</v>
      </c>
      <c r="I164" s="161"/>
      <c r="J164" s="161"/>
      <c r="K164" s="258"/>
      <c r="L164" s="258"/>
      <c r="M164" s="258"/>
      <c r="N164" s="258"/>
      <c r="O164" s="258"/>
      <c r="P164" s="258"/>
      <c r="Q164" s="259"/>
      <c r="R164" s="247"/>
      <c r="S164" s="247"/>
      <c r="T164" s="258"/>
      <c r="U164" s="183"/>
      <c r="V164" s="199"/>
      <c r="W164" s="216"/>
      <c r="X164" s="514" t="str">
        <f t="shared" si="48"/>
        <v>West Sussex</v>
      </c>
      <c r="Y164" s="513">
        <v>537</v>
      </c>
      <c r="Z164" s="514">
        <v>550</v>
      </c>
      <c r="AA164" s="548">
        <v>701</v>
      </c>
      <c r="AB164" s="548">
        <v>729</v>
      </c>
      <c r="AC164" s="300">
        <v>544</v>
      </c>
      <c r="AD164" s="514" t="str">
        <f t="shared" si="42"/>
        <v>West Sussex</v>
      </c>
      <c r="AE164" s="550">
        <v>47</v>
      </c>
      <c r="AF164" s="551">
        <v>98</v>
      </c>
      <c r="AG164" s="551">
        <v>127</v>
      </c>
      <c r="AH164" s="551">
        <v>166</v>
      </c>
      <c r="AI164" s="551">
        <v>124</v>
      </c>
      <c r="AJ164" s="248"/>
    </row>
    <row r="165" spans="1:45" s="147" customFormat="1" ht="12.75" customHeight="1" x14ac:dyDescent="0.2">
      <c r="A165" s="182"/>
      <c r="B165" s="158" t="str">
        <f t="shared" si="40"/>
        <v>Windsor &amp; Maidenhead</v>
      </c>
      <c r="C165" s="142"/>
      <c r="D165" s="254">
        <f t="shared" si="43"/>
        <v>0.1276595744680851</v>
      </c>
      <c r="E165" s="254" t="e">
        <f t="shared" si="44"/>
        <v>#N/A</v>
      </c>
      <c r="F165" s="254">
        <f t="shared" si="45"/>
        <v>0.41379310344827586</v>
      </c>
      <c r="G165" s="254">
        <f t="shared" si="46"/>
        <v>0.11235955056179775</v>
      </c>
      <c r="H165" s="256">
        <f t="shared" si="47"/>
        <v>0.13714285714285715</v>
      </c>
      <c r="I165" s="161"/>
      <c r="J165" s="161"/>
      <c r="K165" s="258"/>
      <c r="L165" s="258"/>
      <c r="M165" s="258"/>
      <c r="N165" s="258"/>
      <c r="O165" s="258"/>
      <c r="P165" s="258"/>
      <c r="Q165" s="259"/>
      <c r="R165" s="247"/>
      <c r="S165" s="247"/>
      <c r="T165" s="258"/>
      <c r="U165" s="183"/>
      <c r="V165" s="199"/>
      <c r="W165" s="216"/>
      <c r="X165" s="514" t="str">
        <f t="shared" si="48"/>
        <v>Windsor &amp; Maidenhead</v>
      </c>
      <c r="Y165" s="513">
        <v>94</v>
      </c>
      <c r="Z165" s="514">
        <v>86</v>
      </c>
      <c r="AA165" s="548">
        <v>87</v>
      </c>
      <c r="AB165" s="548">
        <v>89</v>
      </c>
      <c r="AC165" s="300">
        <v>175</v>
      </c>
      <c r="AD165" s="514" t="str">
        <f t="shared" si="42"/>
        <v>Windsor &amp; Maidenhead</v>
      </c>
      <c r="AE165" s="550">
        <v>12</v>
      </c>
      <c r="AF165" s="551" t="e">
        <f>NA()</f>
        <v>#N/A</v>
      </c>
      <c r="AG165" s="551">
        <v>36</v>
      </c>
      <c r="AH165" s="551">
        <v>10</v>
      </c>
      <c r="AI165" s="551">
        <v>24</v>
      </c>
      <c r="AJ165" s="249"/>
    </row>
    <row r="166" spans="1:45" s="147" customFormat="1" ht="12.75" customHeight="1" x14ac:dyDescent="0.2">
      <c r="A166" s="182"/>
      <c r="B166" s="158" t="str">
        <f t="shared" si="40"/>
        <v>Wokingham</v>
      </c>
      <c r="C166" s="142"/>
      <c r="D166" s="254" t="e">
        <f t="shared" si="43"/>
        <v>#N/A</v>
      </c>
      <c r="E166" s="254">
        <f t="shared" si="44"/>
        <v>0.30434782608695654</v>
      </c>
      <c r="F166" s="254">
        <f t="shared" si="45"/>
        <v>0.21100917431192662</v>
      </c>
      <c r="G166" s="254">
        <f t="shared" si="46"/>
        <v>0.16393442622950818</v>
      </c>
      <c r="H166" s="256">
        <f t="shared" si="47"/>
        <v>0.14912280701754385</v>
      </c>
      <c r="I166" s="161"/>
      <c r="J166" s="161"/>
      <c r="K166" s="258"/>
      <c r="L166" s="258"/>
      <c r="M166" s="258"/>
      <c r="N166" s="258"/>
      <c r="O166" s="258"/>
      <c r="P166" s="258"/>
      <c r="Q166" s="259"/>
      <c r="R166" s="247"/>
      <c r="S166" s="247"/>
      <c r="T166" s="258"/>
      <c r="U166" s="183"/>
      <c r="V166" s="199"/>
      <c r="W166" s="216"/>
      <c r="X166" s="514" t="str">
        <f t="shared" si="48"/>
        <v>Wokingham</v>
      </c>
      <c r="Y166" s="513">
        <v>77</v>
      </c>
      <c r="Z166" s="514">
        <v>92</v>
      </c>
      <c r="AA166" s="548">
        <v>109</v>
      </c>
      <c r="AB166" s="548">
        <v>61</v>
      </c>
      <c r="AC166" s="300">
        <v>114</v>
      </c>
      <c r="AD166" s="514" t="str">
        <f t="shared" ref="AD166:AD168" si="49">X166</f>
        <v>Wokingham</v>
      </c>
      <c r="AE166" s="551" t="e">
        <f>NA()</f>
        <v>#N/A</v>
      </c>
      <c r="AF166" s="551">
        <v>28</v>
      </c>
      <c r="AG166" s="551">
        <v>23</v>
      </c>
      <c r="AH166" s="551">
        <v>10</v>
      </c>
      <c r="AI166" s="551">
        <v>17</v>
      </c>
      <c r="AJ166" s="248"/>
    </row>
    <row r="167" spans="1:45" s="147" customFormat="1" ht="12.75" customHeight="1" x14ac:dyDescent="0.2">
      <c r="A167" s="182"/>
      <c r="B167" s="190" t="str">
        <f t="shared" si="40"/>
        <v>South East</v>
      </c>
      <c r="C167" s="142"/>
      <c r="D167" s="255">
        <f t="shared" si="43"/>
        <v>0.14313854235062376</v>
      </c>
      <c r="E167" s="255">
        <f t="shared" si="44"/>
        <v>0.16199069505145919</v>
      </c>
      <c r="F167" s="255">
        <f t="shared" si="45"/>
        <v>0.18715018656716417</v>
      </c>
      <c r="G167" s="255">
        <f t="shared" si="46"/>
        <v>0.17057504078303426</v>
      </c>
      <c r="H167" s="257">
        <f t="shared" si="47"/>
        <v>0.20687890265124373</v>
      </c>
      <c r="I167" s="161"/>
      <c r="J167" s="161"/>
      <c r="K167" s="260"/>
      <c r="L167" s="260"/>
      <c r="M167" s="260"/>
      <c r="N167" s="260"/>
      <c r="O167" s="260"/>
      <c r="P167" s="260"/>
      <c r="Q167" s="261"/>
      <c r="R167" s="247"/>
      <c r="S167" s="247"/>
      <c r="T167" s="262"/>
      <c r="U167" s="183"/>
      <c r="V167" s="199"/>
      <c r="W167" s="216"/>
      <c r="X167" s="514" t="str">
        <f t="shared" si="48"/>
        <v>South East</v>
      </c>
      <c r="Y167" s="548">
        <f>SUM(Y145:Y157,Y159:Y160,Y163:Y166)</f>
        <v>7615</v>
      </c>
      <c r="Z167" s="548">
        <f t="shared" ref="Z167" si="50">SUM(Z145:Z157,Z159:Z160,Z163:Z166)</f>
        <v>7093</v>
      </c>
      <c r="AA167" s="548">
        <f>SUM(AA145:AA157,AA159:AA160,AA163:AA166)</f>
        <v>8576</v>
      </c>
      <c r="AB167" s="548">
        <f>SUM(AB145:AB157,AB159:AB160,AB163:AB166)</f>
        <v>9808</v>
      </c>
      <c r="AC167" s="548">
        <f>SUM(AC145:AC157,AC159:AC160,AC163:AC166)</f>
        <v>9769</v>
      </c>
      <c r="AD167" s="514" t="str">
        <f t="shared" si="49"/>
        <v>South East</v>
      </c>
      <c r="AE167" s="551">
        <v>1090</v>
      </c>
      <c r="AF167" s="551">
        <v>1149</v>
      </c>
      <c r="AG167" s="551">
        <f t="shared" ref="AG167:AH167" si="51">SUM(AG145:AG157,AG159:AG160,AG163:AG166)</f>
        <v>1605</v>
      </c>
      <c r="AH167" s="551">
        <f t="shared" si="51"/>
        <v>1673</v>
      </c>
      <c r="AI167" s="551">
        <v>2021</v>
      </c>
      <c r="AJ167" s="249"/>
    </row>
    <row r="168" spans="1:45" s="147" customFormat="1" ht="12.75" customHeight="1" x14ac:dyDescent="0.2">
      <c r="A168" s="182"/>
      <c r="B168" s="458" t="str">
        <f t="shared" si="40"/>
        <v>England</v>
      </c>
      <c r="C168" s="142"/>
      <c r="D168" s="491">
        <f t="shared" si="43"/>
        <v>0.13775901765157328</v>
      </c>
      <c r="E168" s="491">
        <f t="shared" si="44"/>
        <v>0.14939255884586181</v>
      </c>
      <c r="F168" s="491">
        <f t="shared" si="45"/>
        <v>0.15807962529274006</v>
      </c>
      <c r="G168" s="491">
        <f t="shared" si="46"/>
        <v>0.16572898247870119</v>
      </c>
      <c r="H168" s="492">
        <f t="shared" si="47"/>
        <v>0.17927657558047702</v>
      </c>
      <c r="I168" s="161"/>
      <c r="J168" s="161"/>
      <c r="K168" s="260"/>
      <c r="L168" s="260"/>
      <c r="M168" s="260"/>
      <c r="N168" s="260"/>
      <c r="O168" s="260"/>
      <c r="P168" s="260"/>
      <c r="Q168" s="261"/>
      <c r="R168" s="247"/>
      <c r="S168" s="247"/>
      <c r="T168" s="262"/>
      <c r="U168" s="183"/>
      <c r="V168" s="199"/>
      <c r="W168" s="216"/>
      <c r="X168" s="514" t="str">
        <f t="shared" si="48"/>
        <v>England</v>
      </c>
      <c r="Y168" s="525">
        <v>52120</v>
      </c>
      <c r="Z168" s="49">
        <v>52680</v>
      </c>
      <c r="AA168" s="548">
        <v>59780</v>
      </c>
      <c r="AB168" s="548">
        <v>62210</v>
      </c>
      <c r="AC168" s="300">
        <v>63310</v>
      </c>
      <c r="AD168" s="514" t="str">
        <f t="shared" si="49"/>
        <v>England</v>
      </c>
      <c r="AE168" s="552">
        <v>7180</v>
      </c>
      <c r="AF168" s="552">
        <v>7870</v>
      </c>
      <c r="AG168" s="552">
        <v>9450</v>
      </c>
      <c r="AH168" s="553">
        <v>10310</v>
      </c>
      <c r="AI168" s="552">
        <v>11350</v>
      </c>
      <c r="AJ168" s="248"/>
    </row>
    <row r="169" spans="1:45" s="147" customFormat="1" ht="6" customHeight="1" x14ac:dyDescent="0.2">
      <c r="A169" s="397"/>
      <c r="B169" s="161"/>
      <c r="C169" s="161"/>
      <c r="D169" s="161"/>
      <c r="E169" s="161"/>
      <c r="F169" s="161"/>
      <c r="G169" s="161"/>
      <c r="H169" s="161"/>
      <c r="I169" s="161"/>
      <c r="J169" s="161"/>
      <c r="K169" s="260"/>
      <c r="L169" s="260"/>
      <c r="M169" s="260"/>
      <c r="N169" s="260"/>
      <c r="O169" s="260"/>
      <c r="P169" s="260"/>
      <c r="Q169" s="261"/>
      <c r="R169" s="247"/>
      <c r="S169" s="247"/>
      <c r="T169" s="262"/>
      <c r="U169" s="183"/>
      <c r="V169" s="199"/>
      <c r="W169" s="216"/>
      <c r="X169" s="109"/>
      <c r="Y169" s="109"/>
      <c r="Z169" s="54"/>
      <c r="AA169" s="54"/>
      <c r="AB169" s="53"/>
      <c r="AC169" s="53"/>
      <c r="AD169" s="218"/>
      <c r="AE169" s="247"/>
      <c r="AF169" s="247"/>
      <c r="AG169" s="247"/>
      <c r="AH169" s="110"/>
      <c r="AI169" s="247"/>
      <c r="AJ169" s="248"/>
    </row>
    <row r="170" spans="1:45" s="133" customFormat="1" ht="39" customHeight="1" x14ac:dyDescent="0.2">
      <c r="A170" s="301"/>
      <c r="B170" s="510"/>
      <c r="C170" s="510"/>
      <c r="D170" s="510"/>
      <c r="E170" s="510"/>
      <c r="F170" s="510"/>
      <c r="G170" s="510"/>
      <c r="H170" s="510"/>
      <c r="I170" s="510"/>
      <c r="J170" s="264"/>
      <c r="K170" s="264"/>
      <c r="L170" s="264"/>
      <c r="M170" s="264"/>
      <c r="N170" s="264"/>
      <c r="O170" s="264"/>
      <c r="P170" s="264"/>
      <c r="Q170" s="195"/>
      <c r="R170" s="264"/>
      <c r="S170" s="264"/>
      <c r="T170" s="264"/>
      <c r="U170" s="178"/>
      <c r="V170" s="197"/>
      <c r="W170" s="213"/>
      <c r="X170" s="109"/>
      <c r="Y170" s="109"/>
      <c r="Z170" s="109"/>
      <c r="AA170" s="109"/>
      <c r="AB170" s="109"/>
      <c r="AC170" s="53"/>
      <c r="AD170" s="218"/>
      <c r="AE170" s="90"/>
      <c r="AF170" s="90"/>
      <c r="AG170" s="90"/>
      <c r="AH170" s="109"/>
      <c r="AI170" s="90"/>
      <c r="AJ170" s="249"/>
    </row>
    <row r="171" spans="1:45" s="133" customFormat="1" ht="39" customHeight="1" x14ac:dyDescent="0.2">
      <c r="A171" s="301"/>
      <c r="B171" s="510"/>
      <c r="C171" s="510"/>
      <c r="D171" s="510"/>
      <c r="E171" s="510"/>
      <c r="F171" s="510"/>
      <c r="G171" s="510"/>
      <c r="H171" s="510"/>
      <c r="I171" s="510"/>
      <c r="J171" s="264"/>
      <c r="K171" s="264"/>
      <c r="L171" s="264"/>
      <c r="M171" s="264"/>
      <c r="N171" s="264"/>
      <c r="O171" s="264"/>
      <c r="P171" s="264"/>
      <c r="Q171" s="195"/>
      <c r="R171" s="264"/>
      <c r="S171" s="264"/>
      <c r="T171" s="264"/>
      <c r="U171" s="178"/>
      <c r="V171" s="197"/>
      <c r="W171" s="213"/>
      <c r="X171" s="109"/>
      <c r="Y171" s="110"/>
      <c r="Z171" s="109"/>
      <c r="AA171" s="109"/>
      <c r="AB171" s="109"/>
      <c r="AC171" s="109"/>
      <c r="AD171" s="218"/>
      <c r="AE171" s="90"/>
      <c r="AF171" s="90"/>
      <c r="AG171" s="90"/>
      <c r="AH171" s="109"/>
      <c r="AI171" s="90"/>
      <c r="AJ171" s="249"/>
    </row>
    <row r="172" spans="1:45" s="133" customFormat="1" ht="39" customHeight="1" x14ac:dyDescent="0.2">
      <c r="A172" s="301"/>
      <c r="B172" s="510"/>
      <c r="C172" s="510"/>
      <c r="D172" s="510"/>
      <c r="E172" s="510"/>
      <c r="F172" s="510"/>
      <c r="G172" s="510"/>
      <c r="H172" s="510"/>
      <c r="I172" s="510"/>
      <c r="J172" s="264"/>
      <c r="K172" s="264"/>
      <c r="L172" s="264"/>
      <c r="M172" s="264"/>
      <c r="N172" s="264"/>
      <c r="O172" s="264"/>
      <c r="P172" s="264"/>
      <c r="Q172" s="195"/>
      <c r="R172" s="264"/>
      <c r="S172" s="264"/>
      <c r="T172" s="264"/>
      <c r="U172" s="178"/>
      <c r="V172" s="197"/>
      <c r="W172" s="213"/>
      <c r="X172" s="109"/>
      <c r="Y172" s="110"/>
      <c r="Z172" s="109"/>
      <c r="AA172" s="109"/>
      <c r="AB172" s="109"/>
      <c r="AD172" s="218"/>
      <c r="AE172" s="90"/>
      <c r="AF172" s="90"/>
      <c r="AG172" s="90"/>
      <c r="AH172" s="109"/>
      <c r="AI172" s="90"/>
      <c r="AJ172" s="249"/>
    </row>
    <row r="173" spans="1:45" s="133" customFormat="1" ht="7.5" customHeight="1" x14ac:dyDescent="0.2">
      <c r="A173" s="179"/>
      <c r="B173" s="46"/>
      <c r="C173" s="46"/>
      <c r="D173" s="45"/>
      <c r="E173" s="45"/>
      <c r="F173" s="45"/>
      <c r="G173" s="45"/>
      <c r="H173" s="45"/>
      <c r="I173" s="45"/>
      <c r="J173" s="40"/>
      <c r="K173" s="47"/>
      <c r="L173" s="47"/>
      <c r="M173" s="47"/>
      <c r="N173" s="47"/>
      <c r="O173" s="47"/>
      <c r="P173" s="47"/>
      <c r="Q173" s="47"/>
      <c r="R173" s="47"/>
      <c r="S173" s="47"/>
      <c r="T173" s="48"/>
      <c r="U173" s="178"/>
      <c r="V173" s="197"/>
      <c r="W173" s="213"/>
      <c r="X173" s="109"/>
      <c r="Y173" s="110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90"/>
      <c r="AJ173" s="245"/>
      <c r="AK173" s="125"/>
      <c r="AL173" s="125"/>
      <c r="AM173" s="125"/>
      <c r="AN173" s="125"/>
      <c r="AO173" s="125"/>
      <c r="AP173" s="125"/>
      <c r="AQ173" s="125"/>
    </row>
    <row r="174" spans="1:45" s="133" customFormat="1" ht="15" customHeight="1" x14ac:dyDescent="0.2">
      <c r="A174" s="720"/>
      <c r="B174" s="754"/>
      <c r="C174" s="754"/>
      <c r="D174" s="754"/>
      <c r="E174" s="754"/>
      <c r="F174" s="754"/>
      <c r="G174" s="754"/>
      <c r="H174" s="754"/>
      <c r="I174" s="754"/>
      <c r="J174" s="754"/>
      <c r="K174" s="754"/>
      <c r="L174" s="754"/>
      <c r="M174" s="754"/>
      <c r="N174" s="754"/>
      <c r="O174" s="754"/>
      <c r="P174" s="754"/>
      <c r="Q174" s="754"/>
      <c r="R174" s="754"/>
      <c r="S174" s="754"/>
      <c r="T174" s="754"/>
      <c r="U174" s="755"/>
      <c r="V174" s="197"/>
      <c r="W174" s="213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249"/>
      <c r="AS174" s="125"/>
    </row>
    <row r="175" spans="1:45" s="133" customFormat="1" ht="11.25" customHeight="1" x14ac:dyDescent="0.2">
      <c r="A175" s="756"/>
      <c r="B175" s="757"/>
      <c r="C175" s="757"/>
      <c r="D175" s="757"/>
      <c r="E175" s="757"/>
      <c r="F175" s="757"/>
      <c r="G175" s="757"/>
      <c r="H175" s="757"/>
      <c r="I175" s="758"/>
      <c r="J175" s="757"/>
      <c r="K175" s="757"/>
      <c r="L175" s="757"/>
      <c r="M175" s="757"/>
      <c r="N175" s="757"/>
      <c r="O175" s="757"/>
      <c r="P175" s="757"/>
      <c r="Q175" s="757"/>
      <c r="R175" s="757"/>
      <c r="S175" s="758"/>
      <c r="T175" s="757"/>
      <c r="U175" s="759"/>
      <c r="V175" s="197"/>
      <c r="W175" s="213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90"/>
      <c r="AJ175" s="248"/>
      <c r="AK175" s="147"/>
      <c r="AS175" s="125"/>
    </row>
    <row r="176" spans="1:45" ht="11.25" customHeight="1" x14ac:dyDescent="0.2">
      <c r="A176" s="173"/>
      <c r="B176" s="174"/>
      <c r="C176" s="174"/>
      <c r="D176" s="174"/>
      <c r="E176" s="174"/>
      <c r="F176" s="174"/>
      <c r="G176" s="174"/>
      <c r="H176" s="174"/>
      <c r="I176" s="174"/>
      <c r="J176" s="175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  <c r="U176" s="176"/>
      <c r="V176" s="197"/>
      <c r="W176" s="213"/>
      <c r="X176" s="84"/>
      <c r="Y176" s="54"/>
      <c r="Z176" s="106"/>
      <c r="AA176" s="109"/>
      <c r="AB176" s="109"/>
      <c r="AC176" s="109"/>
      <c r="AD176" s="109"/>
      <c r="AE176" s="109"/>
      <c r="AF176" s="109"/>
      <c r="AG176" s="109"/>
      <c r="AH176" s="109"/>
      <c r="AI176" s="90"/>
      <c r="AJ176" s="245"/>
    </row>
    <row r="177" spans="1:44" s="127" customFormat="1" ht="19.5" customHeight="1" x14ac:dyDescent="0.2">
      <c r="A177" s="180"/>
      <c r="B177" s="772" t="s">
        <v>171</v>
      </c>
      <c r="C177" s="772"/>
      <c r="D177" s="772"/>
      <c r="E177" s="772"/>
      <c r="F177" s="772"/>
      <c r="G177" s="772"/>
      <c r="H177" s="772"/>
      <c r="I177" s="772"/>
      <c r="J177" s="115"/>
      <c r="K177" s="115"/>
      <c r="L177" s="115"/>
      <c r="M177" s="115"/>
      <c r="N177" s="499"/>
      <c r="O177" s="115"/>
      <c r="P177" s="115"/>
      <c r="Q177" s="115"/>
      <c r="R177" s="115"/>
      <c r="S177" s="115"/>
      <c r="T177" s="115"/>
      <c r="U177" s="181"/>
      <c r="V177" s="198"/>
      <c r="W177" s="214"/>
      <c r="X177" s="543" t="s">
        <v>175</v>
      </c>
      <c r="Y177" s="544"/>
      <c r="Z177" s="545"/>
      <c r="AA177" s="545"/>
      <c r="AB177" s="545"/>
      <c r="AC177" s="546"/>
      <c r="AD177" s="546"/>
      <c r="AE177" s="543" t="s">
        <v>176</v>
      </c>
      <c r="AF177" s="544"/>
      <c r="AG177" s="545"/>
      <c r="AH177" s="545"/>
      <c r="AI177" s="545"/>
      <c r="AJ177" s="245"/>
      <c r="AK177" s="125"/>
    </row>
    <row r="178" spans="1:44" ht="25.5" customHeight="1" x14ac:dyDescent="0.2">
      <c r="A178" s="179"/>
      <c r="B178" s="772"/>
      <c r="C178" s="772"/>
      <c r="D178" s="772"/>
      <c r="E178" s="772"/>
      <c r="F178" s="772"/>
      <c r="G178" s="772"/>
      <c r="H178" s="772"/>
      <c r="I178" s="772"/>
      <c r="J178" s="115"/>
      <c r="K178" s="115"/>
      <c r="L178" s="115"/>
      <c r="M178" s="115"/>
      <c r="N178" s="499"/>
      <c r="O178" s="115"/>
      <c r="P178" s="115"/>
      <c r="Q178" s="37"/>
      <c r="R178" s="115"/>
      <c r="S178" s="115"/>
      <c r="T178" s="115"/>
      <c r="U178" s="178"/>
      <c r="V178" s="197"/>
      <c r="W178" s="213"/>
      <c r="X178" s="545"/>
      <c r="Y178" s="544"/>
      <c r="Z178" s="545"/>
      <c r="AA178" s="545"/>
      <c r="AB178" s="545"/>
      <c r="AC178" s="546"/>
      <c r="AD178" s="546"/>
      <c r="AE178" s="545"/>
      <c r="AF178" s="544"/>
      <c r="AG178" s="545"/>
      <c r="AH178" s="545"/>
      <c r="AI178" s="545"/>
      <c r="AJ178" s="245"/>
    </row>
    <row r="179" spans="1:44" s="147" customFormat="1" ht="12" customHeight="1" x14ac:dyDescent="0.2">
      <c r="A179" s="182"/>
      <c r="B179" s="142"/>
      <c r="C179" s="142"/>
      <c r="D179" s="483">
        <v>2012</v>
      </c>
      <c r="E179" s="483">
        <v>2013</v>
      </c>
      <c r="F179" s="483">
        <v>2014</v>
      </c>
      <c r="G179" s="483">
        <v>2015</v>
      </c>
      <c r="H179" s="484">
        <v>2016</v>
      </c>
      <c r="I179" s="161"/>
      <c r="J179" s="161"/>
      <c r="K179" s="105"/>
      <c r="L179" s="105"/>
      <c r="M179" s="105"/>
      <c r="N179" s="105"/>
      <c r="O179" s="105"/>
      <c r="P179" s="506"/>
      <c r="Q179" s="506"/>
      <c r="R179" s="247"/>
      <c r="S179" s="247"/>
      <c r="T179" s="507"/>
      <c r="U179" s="183"/>
      <c r="V179" s="199"/>
      <c r="W179" s="216"/>
      <c r="X179" s="547"/>
      <c r="Y179" s="513">
        <f>D179</f>
        <v>2012</v>
      </c>
      <c r="Z179" s="513">
        <f t="shared" ref="Z179:AC179" si="52">E179</f>
        <v>2013</v>
      </c>
      <c r="AA179" s="513">
        <f t="shared" si="52"/>
        <v>2014</v>
      </c>
      <c r="AB179" s="513">
        <f t="shared" si="52"/>
        <v>2015</v>
      </c>
      <c r="AC179" s="513">
        <f t="shared" si="52"/>
        <v>2016</v>
      </c>
      <c r="AD179" s="514"/>
      <c r="AE179" s="513">
        <f>Y179</f>
        <v>2012</v>
      </c>
      <c r="AF179" s="513">
        <f t="shared" ref="AF179:AI179" si="53">Z179</f>
        <v>2013</v>
      </c>
      <c r="AG179" s="513">
        <f t="shared" si="53"/>
        <v>2014</v>
      </c>
      <c r="AH179" s="513">
        <f t="shared" si="53"/>
        <v>2015</v>
      </c>
      <c r="AI179" s="513">
        <f t="shared" si="53"/>
        <v>2016</v>
      </c>
      <c r="AJ179" s="245"/>
      <c r="AK179" s="125"/>
    </row>
    <row r="180" spans="1:44" s="147" customFormat="1" ht="12.75" customHeight="1" x14ac:dyDescent="0.2">
      <c r="A180" s="182"/>
      <c r="B180" s="158" t="str">
        <f>B145</f>
        <v>Bracknell Forest</v>
      </c>
      <c r="C180" s="142"/>
      <c r="D180" s="254" t="e">
        <f>IF(OR(ISBLANK(AE180),ISBLANK(Y180)),NA(),AE180/Y180)</f>
        <v>#N/A</v>
      </c>
      <c r="E180" s="254">
        <f t="shared" ref="E180:E203" si="54">IF(OR(ISBLANK(AF180),ISBLANK(Z180)),NA(),AF180/Z180)</f>
        <v>0.95</v>
      </c>
      <c r="F180" s="254">
        <f t="shared" ref="F180:F203" si="55">IF(OR(ISBLANK(AG180),ISBLANK(AA180)),NA(),AG180/AA180)</f>
        <v>1</v>
      </c>
      <c r="G180" s="254">
        <f t="shared" ref="G180:G203" si="56">IF(OR(ISBLANK(AH180),ISBLANK(AB180)),NA(),AH180/AB180)</f>
        <v>1</v>
      </c>
      <c r="H180" s="256">
        <f t="shared" ref="H180:H203" si="57">IF(OR(ISBLANK(AI180),ISBLANK(AC180)),NA(),AI180/AC180)</f>
        <v>0.98484848484848486</v>
      </c>
      <c r="I180" s="161"/>
      <c r="J180" s="161"/>
      <c r="K180" s="258"/>
      <c r="L180" s="258"/>
      <c r="M180" s="258"/>
      <c r="N180" s="258"/>
      <c r="O180" s="258"/>
      <c r="P180" s="258"/>
      <c r="Q180" s="259"/>
      <c r="R180" s="247"/>
      <c r="S180" s="247"/>
      <c r="T180" s="258"/>
      <c r="U180" s="183"/>
      <c r="V180" s="199"/>
      <c r="W180" s="216"/>
      <c r="X180" s="547" t="str">
        <f>B180</f>
        <v>Bracknell Forest</v>
      </c>
      <c r="Y180" s="513" t="e">
        <f>NA()</f>
        <v>#N/A</v>
      </c>
      <c r="Z180" s="514">
        <v>80</v>
      </c>
      <c r="AA180" s="548">
        <v>84</v>
      </c>
      <c r="AB180" s="548">
        <v>104</v>
      </c>
      <c r="AC180" s="548">
        <v>66</v>
      </c>
      <c r="AD180" s="514" t="str">
        <f>X180</f>
        <v>Bracknell Forest</v>
      </c>
      <c r="AE180" s="513" t="e">
        <f>NA()</f>
        <v>#N/A</v>
      </c>
      <c r="AF180" s="514">
        <v>76</v>
      </c>
      <c r="AG180" s="548">
        <v>84</v>
      </c>
      <c r="AH180" s="548">
        <v>104</v>
      </c>
      <c r="AI180" s="548">
        <v>65</v>
      </c>
      <c r="AJ180" s="245"/>
      <c r="AK180" s="125"/>
    </row>
    <row r="181" spans="1:44" s="147" customFormat="1" ht="12.75" customHeight="1" x14ac:dyDescent="0.2">
      <c r="A181" s="182"/>
      <c r="B181" s="158" t="str">
        <f t="shared" ref="B181:B203" si="58">B146</f>
        <v>Brighton &amp; Hove</v>
      </c>
      <c r="C181" s="142"/>
      <c r="D181" s="254">
        <f t="shared" ref="D181:D203" si="59">IF(OR(ISBLANK(AE181),ISBLANK(Y181)),NA(),AE181/Y181)</f>
        <v>1</v>
      </c>
      <c r="E181" s="254">
        <f t="shared" si="54"/>
        <v>0.99435028248587576</v>
      </c>
      <c r="F181" s="254">
        <f t="shared" si="55"/>
        <v>0.99543378995433784</v>
      </c>
      <c r="G181" s="254">
        <f t="shared" si="56"/>
        <v>1</v>
      </c>
      <c r="H181" s="256">
        <f t="shared" si="57"/>
        <v>0.98006644518272423</v>
      </c>
      <c r="I181" s="161"/>
      <c r="J181" s="161"/>
      <c r="K181" s="258"/>
      <c r="L181" s="258"/>
      <c r="M181" s="258"/>
      <c r="N181" s="258"/>
      <c r="O181" s="258"/>
      <c r="P181" s="258"/>
      <c r="Q181" s="259"/>
      <c r="R181" s="247"/>
      <c r="S181" s="247"/>
      <c r="T181" s="258"/>
      <c r="U181" s="183"/>
      <c r="V181" s="199"/>
      <c r="W181" s="216"/>
      <c r="X181" s="547" t="str">
        <f t="shared" ref="X181:X203" si="60">B181</f>
        <v>Brighton &amp; Hove</v>
      </c>
      <c r="Y181" s="513">
        <v>216</v>
      </c>
      <c r="Z181" s="514">
        <v>177</v>
      </c>
      <c r="AA181" s="548">
        <v>219</v>
      </c>
      <c r="AB181" s="548">
        <v>208</v>
      </c>
      <c r="AC181" s="548">
        <v>301</v>
      </c>
      <c r="AD181" s="514" t="str">
        <f t="shared" ref="AD181:AD203" si="61">X181</f>
        <v>Brighton &amp; Hove</v>
      </c>
      <c r="AE181" s="513">
        <v>216</v>
      </c>
      <c r="AF181" s="514">
        <v>176</v>
      </c>
      <c r="AG181" s="548">
        <v>218</v>
      </c>
      <c r="AH181" s="548">
        <v>208</v>
      </c>
      <c r="AI181" s="548">
        <v>295</v>
      </c>
      <c r="AJ181" s="245"/>
      <c r="AK181" s="125"/>
    </row>
    <row r="182" spans="1:44" s="147" customFormat="1" ht="12.75" customHeight="1" x14ac:dyDescent="0.2">
      <c r="A182" s="182"/>
      <c r="B182" s="158" t="str">
        <f t="shared" si="58"/>
        <v>Buckinghamshire</v>
      </c>
      <c r="C182" s="142"/>
      <c r="D182" s="254">
        <f t="shared" si="59"/>
        <v>0.72388059701492535</v>
      </c>
      <c r="E182" s="254">
        <f t="shared" si="54"/>
        <v>0.89928057553956831</v>
      </c>
      <c r="F182" s="254">
        <f t="shared" si="55"/>
        <v>0.79374999999999996</v>
      </c>
      <c r="G182" s="254">
        <f t="shared" si="56"/>
        <v>0.78801843317972353</v>
      </c>
      <c r="H182" s="256">
        <f t="shared" si="57"/>
        <v>0.9285714285714286</v>
      </c>
      <c r="I182" s="161"/>
      <c r="J182" s="161"/>
      <c r="K182" s="258"/>
      <c r="L182" s="258"/>
      <c r="M182" s="258"/>
      <c r="N182" s="258"/>
      <c r="O182" s="258"/>
      <c r="P182" s="258"/>
      <c r="Q182" s="259"/>
      <c r="R182" s="247"/>
      <c r="S182" s="247"/>
      <c r="T182" s="258"/>
      <c r="U182" s="183"/>
      <c r="V182" s="199"/>
      <c r="W182" s="216"/>
      <c r="X182" s="547" t="str">
        <f t="shared" si="60"/>
        <v>Buckinghamshire</v>
      </c>
      <c r="Y182" s="513">
        <v>268</v>
      </c>
      <c r="Z182" s="514">
        <v>139</v>
      </c>
      <c r="AA182" s="548">
        <v>160</v>
      </c>
      <c r="AB182" s="548">
        <v>217</v>
      </c>
      <c r="AC182" s="548">
        <v>294</v>
      </c>
      <c r="AD182" s="514" t="str">
        <f t="shared" si="61"/>
        <v>Buckinghamshire</v>
      </c>
      <c r="AE182" s="513">
        <v>194</v>
      </c>
      <c r="AF182" s="514">
        <v>125</v>
      </c>
      <c r="AG182" s="548">
        <v>127</v>
      </c>
      <c r="AH182" s="548">
        <v>171</v>
      </c>
      <c r="AI182" s="548">
        <v>273</v>
      </c>
      <c r="AJ182" s="245"/>
      <c r="AK182" s="125"/>
    </row>
    <row r="183" spans="1:44" s="147" customFormat="1" ht="12.75" customHeight="1" x14ac:dyDescent="0.2">
      <c r="A183" s="182"/>
      <c r="B183" s="158" t="str">
        <f t="shared" si="58"/>
        <v>East Sussex</v>
      </c>
      <c r="C183" s="142"/>
      <c r="D183" s="254">
        <f t="shared" si="59"/>
        <v>0.97137014314928427</v>
      </c>
      <c r="E183" s="254">
        <f t="shared" si="54"/>
        <v>0.98345153664302598</v>
      </c>
      <c r="F183" s="254">
        <f t="shared" si="55"/>
        <v>0.99564270152505452</v>
      </c>
      <c r="G183" s="254">
        <f t="shared" si="56"/>
        <v>0.99212598425196852</v>
      </c>
      <c r="H183" s="256">
        <f t="shared" si="57"/>
        <v>0.97667638483965014</v>
      </c>
      <c r="I183" s="161"/>
      <c r="J183" s="161"/>
      <c r="K183" s="258"/>
      <c r="L183" s="258"/>
      <c r="M183" s="258"/>
      <c r="N183" s="258"/>
      <c r="O183" s="258"/>
      <c r="P183" s="258"/>
      <c r="Q183" s="259"/>
      <c r="R183" s="247"/>
      <c r="S183" s="247"/>
      <c r="T183" s="258"/>
      <c r="U183" s="183"/>
      <c r="V183" s="199"/>
      <c r="W183" s="216"/>
      <c r="X183" s="547" t="str">
        <f t="shared" si="60"/>
        <v>East Sussex</v>
      </c>
      <c r="Y183" s="513">
        <v>489</v>
      </c>
      <c r="Z183" s="514">
        <v>423</v>
      </c>
      <c r="AA183" s="548">
        <v>459</v>
      </c>
      <c r="AB183" s="548">
        <v>381</v>
      </c>
      <c r="AC183" s="548">
        <v>343</v>
      </c>
      <c r="AD183" s="514" t="str">
        <f t="shared" si="61"/>
        <v>East Sussex</v>
      </c>
      <c r="AE183" s="513">
        <v>475</v>
      </c>
      <c r="AF183" s="514">
        <v>416</v>
      </c>
      <c r="AG183" s="548">
        <v>457</v>
      </c>
      <c r="AH183" s="548">
        <v>378</v>
      </c>
      <c r="AI183" s="548">
        <v>335</v>
      </c>
      <c r="AJ183" s="245"/>
      <c r="AK183" s="125"/>
    </row>
    <row r="184" spans="1:44" s="147" customFormat="1" ht="12.75" customHeight="1" x14ac:dyDescent="0.2">
      <c r="A184" s="182"/>
      <c r="B184" s="158" t="str">
        <f t="shared" si="58"/>
        <v>Hampshire</v>
      </c>
      <c r="C184" s="142"/>
      <c r="D184" s="254">
        <f t="shared" si="59"/>
        <v>0.94525547445255476</v>
      </c>
      <c r="E184" s="254">
        <f t="shared" si="54"/>
        <v>0.94923076923076921</v>
      </c>
      <c r="F184" s="254">
        <f t="shared" si="55"/>
        <v>0.86363636363636365</v>
      </c>
      <c r="G184" s="254">
        <f t="shared" si="56"/>
        <v>0.8628691983122363</v>
      </c>
      <c r="H184" s="256">
        <f t="shared" si="57"/>
        <v>0.88361683079677711</v>
      </c>
      <c r="I184" s="161"/>
      <c r="J184" s="161"/>
      <c r="K184" s="258"/>
      <c r="L184" s="258"/>
      <c r="M184" s="258"/>
      <c r="N184" s="258"/>
      <c r="O184" s="258"/>
      <c r="P184" s="258"/>
      <c r="Q184" s="259"/>
      <c r="R184" s="247"/>
      <c r="S184" s="247"/>
      <c r="T184" s="258"/>
      <c r="U184" s="183"/>
      <c r="V184" s="199"/>
      <c r="W184" s="216"/>
      <c r="X184" s="547" t="str">
        <f t="shared" si="60"/>
        <v>Hampshire</v>
      </c>
      <c r="Y184" s="513">
        <v>548</v>
      </c>
      <c r="Z184" s="514">
        <v>650</v>
      </c>
      <c r="AA184" s="548">
        <v>748</v>
      </c>
      <c r="AB184" s="548">
        <v>948</v>
      </c>
      <c r="AC184" s="548">
        <v>1117</v>
      </c>
      <c r="AD184" s="514" t="str">
        <f t="shared" si="61"/>
        <v>Hampshire</v>
      </c>
      <c r="AE184" s="513">
        <v>518</v>
      </c>
      <c r="AF184" s="514">
        <v>617</v>
      </c>
      <c r="AG184" s="548">
        <v>646</v>
      </c>
      <c r="AH184" s="548">
        <v>818</v>
      </c>
      <c r="AI184" s="548">
        <v>987</v>
      </c>
      <c r="AJ184" s="245"/>
      <c r="AK184" s="125"/>
    </row>
    <row r="185" spans="1:44" s="147" customFormat="1" ht="12.75" customHeight="1" x14ac:dyDescent="0.2">
      <c r="A185" s="182"/>
      <c r="B185" s="158" t="str">
        <f t="shared" si="58"/>
        <v>Isle of Wight</v>
      </c>
      <c r="C185" s="142"/>
      <c r="D185" s="254" t="e">
        <f t="shared" si="59"/>
        <v>#N/A</v>
      </c>
      <c r="E185" s="254">
        <f t="shared" si="54"/>
        <v>0.92592592592592593</v>
      </c>
      <c r="F185" s="254">
        <f t="shared" si="55"/>
        <v>0.97029702970297027</v>
      </c>
      <c r="G185" s="254">
        <f t="shared" si="56"/>
        <v>0.88775510204081631</v>
      </c>
      <c r="H185" s="256">
        <f t="shared" si="57"/>
        <v>0.97241379310344822</v>
      </c>
      <c r="I185" s="161"/>
      <c r="J185" s="161"/>
      <c r="K185" s="258"/>
      <c r="L185" s="258"/>
      <c r="M185" s="258"/>
      <c r="N185" s="258"/>
      <c r="O185" s="258"/>
      <c r="P185" s="258"/>
      <c r="Q185" s="259"/>
      <c r="R185" s="247"/>
      <c r="S185" s="247"/>
      <c r="T185" s="258"/>
      <c r="U185" s="183"/>
      <c r="V185" s="199"/>
      <c r="W185" s="216"/>
      <c r="X185" s="547" t="str">
        <f t="shared" si="60"/>
        <v>Isle of Wight</v>
      </c>
      <c r="Y185" s="513" t="e">
        <f>NA()</f>
        <v>#N/A</v>
      </c>
      <c r="Z185" s="514">
        <v>54</v>
      </c>
      <c r="AA185" s="548">
        <v>101</v>
      </c>
      <c r="AB185" s="548">
        <v>196</v>
      </c>
      <c r="AC185" s="548">
        <v>145</v>
      </c>
      <c r="AD185" s="514" t="str">
        <f t="shared" si="61"/>
        <v>Isle of Wight</v>
      </c>
      <c r="AE185" s="513" t="e">
        <v>#N/A</v>
      </c>
      <c r="AF185" s="514">
        <v>50</v>
      </c>
      <c r="AG185" s="548">
        <v>98</v>
      </c>
      <c r="AH185" s="548">
        <v>174</v>
      </c>
      <c r="AI185" s="548">
        <v>141</v>
      </c>
      <c r="AJ185" s="245"/>
      <c r="AK185" s="125"/>
      <c r="AR185" s="147" t="s">
        <v>109</v>
      </c>
    </row>
    <row r="186" spans="1:44" s="147" customFormat="1" ht="12.75" customHeight="1" x14ac:dyDescent="0.2">
      <c r="A186" s="182"/>
      <c r="B186" s="158" t="str">
        <f t="shared" si="58"/>
        <v>Kent</v>
      </c>
      <c r="C186" s="142"/>
      <c r="D186" s="254">
        <f t="shared" si="59"/>
        <v>0.98455598455598459</v>
      </c>
      <c r="E186" s="254">
        <f t="shared" si="54"/>
        <v>0.98391812865497075</v>
      </c>
      <c r="F186" s="254">
        <f t="shared" si="55"/>
        <v>0.95764705882352941</v>
      </c>
      <c r="G186" s="254">
        <f t="shared" si="56"/>
        <v>0.99395405078597343</v>
      </c>
      <c r="H186" s="256">
        <f t="shared" si="57"/>
        <v>1</v>
      </c>
      <c r="I186" s="161"/>
      <c r="J186" s="161"/>
      <c r="K186" s="258"/>
      <c r="L186" s="258"/>
      <c r="M186" s="258"/>
      <c r="N186" s="258"/>
      <c r="O186" s="258"/>
      <c r="P186" s="258"/>
      <c r="Q186" s="259"/>
      <c r="R186" s="247"/>
      <c r="S186" s="247"/>
      <c r="T186" s="258"/>
      <c r="U186" s="183"/>
      <c r="V186" s="199"/>
      <c r="W186" s="216"/>
      <c r="X186" s="547" t="str">
        <f t="shared" si="60"/>
        <v>Kent</v>
      </c>
      <c r="Y186" s="513">
        <v>777</v>
      </c>
      <c r="Z186" s="514">
        <v>684</v>
      </c>
      <c r="AA186" s="548">
        <v>850</v>
      </c>
      <c r="AB186" s="548">
        <v>827</v>
      </c>
      <c r="AC186" s="587">
        <v>710</v>
      </c>
      <c r="AD186" s="514" t="str">
        <f t="shared" si="61"/>
        <v>Kent</v>
      </c>
      <c r="AE186" s="513">
        <v>765</v>
      </c>
      <c r="AF186" s="514">
        <v>673</v>
      </c>
      <c r="AG186" s="548">
        <v>814</v>
      </c>
      <c r="AH186" s="548">
        <v>822</v>
      </c>
      <c r="AI186" s="548">
        <v>710</v>
      </c>
      <c r="AJ186" s="245"/>
      <c r="AK186" s="125"/>
    </row>
    <row r="187" spans="1:44" s="147" customFormat="1" ht="12.75" customHeight="1" x14ac:dyDescent="0.2">
      <c r="A187" s="182"/>
      <c r="B187" s="158" t="str">
        <f t="shared" si="58"/>
        <v>Medway</v>
      </c>
      <c r="C187" s="142"/>
      <c r="D187" s="254">
        <f t="shared" si="59"/>
        <v>0.95970695970695974</v>
      </c>
      <c r="E187" s="254">
        <f t="shared" si="54"/>
        <v>0.97727272727272729</v>
      </c>
      <c r="F187" s="254">
        <f t="shared" si="55"/>
        <v>0.97424892703862664</v>
      </c>
      <c r="G187" s="254">
        <f t="shared" si="56"/>
        <v>0.96296296296296291</v>
      </c>
      <c r="H187" s="256">
        <f t="shared" si="57"/>
        <v>0.98987341772151893</v>
      </c>
      <c r="I187" s="161"/>
      <c r="J187" s="161"/>
      <c r="K187" s="258"/>
      <c r="L187" s="258"/>
      <c r="M187" s="258"/>
      <c r="N187" s="258"/>
      <c r="O187" s="258"/>
      <c r="P187" s="258"/>
      <c r="Q187" s="259"/>
      <c r="R187" s="247"/>
      <c r="S187" s="247"/>
      <c r="T187" s="258"/>
      <c r="U187" s="183"/>
      <c r="V187" s="199"/>
      <c r="W187" s="216"/>
      <c r="X187" s="547" t="str">
        <f t="shared" si="60"/>
        <v>Medway</v>
      </c>
      <c r="Y187" s="513">
        <v>273</v>
      </c>
      <c r="Z187" s="514">
        <v>132</v>
      </c>
      <c r="AA187" s="548">
        <v>233</v>
      </c>
      <c r="AB187" s="548">
        <v>351</v>
      </c>
      <c r="AC187" s="548">
        <v>395</v>
      </c>
      <c r="AD187" s="514" t="str">
        <f t="shared" si="61"/>
        <v>Medway</v>
      </c>
      <c r="AE187" s="513">
        <v>262</v>
      </c>
      <c r="AF187" s="514">
        <v>129</v>
      </c>
      <c r="AG187" s="548">
        <v>227</v>
      </c>
      <c r="AH187" s="548">
        <v>338</v>
      </c>
      <c r="AI187" s="548">
        <v>391</v>
      </c>
      <c r="AJ187" s="245"/>
      <c r="AK187" s="125"/>
    </row>
    <row r="188" spans="1:44" s="147" customFormat="1" ht="12.75" customHeight="1" x14ac:dyDescent="0.2">
      <c r="A188" s="182"/>
      <c r="B188" s="158" t="str">
        <f t="shared" si="58"/>
        <v>Milton Keynes</v>
      </c>
      <c r="C188" s="142"/>
      <c r="D188" s="254">
        <f t="shared" si="59"/>
        <v>1</v>
      </c>
      <c r="E188" s="254">
        <f t="shared" si="54"/>
        <v>1</v>
      </c>
      <c r="F188" s="254">
        <f t="shared" si="55"/>
        <v>1</v>
      </c>
      <c r="G188" s="254">
        <f t="shared" si="56"/>
        <v>1</v>
      </c>
      <c r="H188" s="256">
        <f t="shared" si="57"/>
        <v>0.95652173913043481</v>
      </c>
      <c r="I188" s="161"/>
      <c r="J188" s="161"/>
      <c r="K188" s="258"/>
      <c r="L188" s="258"/>
      <c r="M188" s="258"/>
      <c r="N188" s="258"/>
      <c r="O188" s="258"/>
      <c r="P188" s="258"/>
      <c r="Q188" s="259"/>
      <c r="R188" s="247"/>
      <c r="S188" s="247"/>
      <c r="T188" s="258"/>
      <c r="U188" s="183"/>
      <c r="V188" s="199"/>
      <c r="W188" s="216"/>
      <c r="X188" s="547" t="str">
        <f t="shared" si="60"/>
        <v>Milton Keynes</v>
      </c>
      <c r="Y188" s="513">
        <v>26</v>
      </c>
      <c r="Z188" s="514">
        <v>29</v>
      </c>
      <c r="AA188" s="548">
        <v>29</v>
      </c>
      <c r="AB188" s="548">
        <v>34</v>
      </c>
      <c r="AC188" s="548">
        <v>46</v>
      </c>
      <c r="AD188" s="514" t="str">
        <f t="shared" si="61"/>
        <v>Milton Keynes</v>
      </c>
      <c r="AE188" s="513">
        <v>26</v>
      </c>
      <c r="AF188" s="514">
        <v>29</v>
      </c>
      <c r="AG188" s="548">
        <v>29</v>
      </c>
      <c r="AH188" s="548">
        <v>34</v>
      </c>
      <c r="AI188" s="548">
        <v>44</v>
      </c>
      <c r="AJ188" s="245"/>
      <c r="AK188" s="125"/>
    </row>
    <row r="189" spans="1:44" s="147" customFormat="1" ht="12.75" customHeight="1" x14ac:dyDescent="0.2">
      <c r="A189" s="182"/>
      <c r="B189" s="158" t="str">
        <f t="shared" si="58"/>
        <v>Oxfordshire</v>
      </c>
      <c r="C189" s="142"/>
      <c r="D189" s="254" t="e">
        <f t="shared" si="59"/>
        <v>#N/A</v>
      </c>
      <c r="E189" s="254">
        <f t="shared" si="54"/>
        <v>0.95705521472392641</v>
      </c>
      <c r="F189" s="254">
        <f t="shared" si="55"/>
        <v>0.96927374301675973</v>
      </c>
      <c r="G189" s="254">
        <f t="shared" si="56"/>
        <v>0.95454545454545459</v>
      </c>
      <c r="H189" s="256">
        <f t="shared" si="57"/>
        <v>0.95674300254452926</v>
      </c>
      <c r="I189" s="161"/>
      <c r="J189" s="161"/>
      <c r="K189" s="258"/>
      <c r="L189" s="258"/>
      <c r="M189" s="258"/>
      <c r="N189" s="258"/>
      <c r="O189" s="258"/>
      <c r="P189" s="258"/>
      <c r="Q189" s="259"/>
      <c r="R189" s="247"/>
      <c r="S189" s="247"/>
      <c r="T189" s="258"/>
      <c r="U189" s="183"/>
      <c r="V189" s="199"/>
      <c r="W189" s="216"/>
      <c r="X189" s="547" t="str">
        <f t="shared" si="60"/>
        <v>Oxfordshire</v>
      </c>
      <c r="Y189" s="513" t="e">
        <f>NA()</f>
        <v>#N/A</v>
      </c>
      <c r="Z189" s="514">
        <v>326</v>
      </c>
      <c r="AA189" s="548">
        <v>358</v>
      </c>
      <c r="AB189" s="548">
        <v>418</v>
      </c>
      <c r="AC189" s="548">
        <v>393</v>
      </c>
      <c r="AD189" s="514" t="str">
        <f t="shared" si="61"/>
        <v>Oxfordshire</v>
      </c>
      <c r="AE189" s="513" t="e">
        <v>#N/A</v>
      </c>
      <c r="AF189" s="514">
        <v>312</v>
      </c>
      <c r="AG189" s="548">
        <v>347</v>
      </c>
      <c r="AH189" s="548">
        <v>399</v>
      </c>
      <c r="AI189" s="548">
        <v>376</v>
      </c>
      <c r="AJ189" s="245"/>
      <c r="AK189" s="125"/>
    </row>
    <row r="190" spans="1:44" s="147" customFormat="1" ht="12.75" customHeight="1" x14ac:dyDescent="0.2">
      <c r="A190" s="182"/>
      <c r="B190" s="158" t="str">
        <f t="shared" si="58"/>
        <v>Portsmouth</v>
      </c>
      <c r="C190" s="142"/>
      <c r="D190" s="254">
        <f t="shared" si="59"/>
        <v>1</v>
      </c>
      <c r="E190" s="254">
        <f t="shared" si="54"/>
        <v>0.9609375</v>
      </c>
      <c r="F190" s="254">
        <f t="shared" si="55"/>
        <v>1</v>
      </c>
      <c r="G190" s="254">
        <f t="shared" si="56"/>
        <v>0.99397590361445787</v>
      </c>
      <c r="H190" s="256">
        <f t="shared" si="57"/>
        <v>0.93577981651376152</v>
      </c>
      <c r="I190" s="161"/>
      <c r="J190" s="161"/>
      <c r="K190" s="258"/>
      <c r="L190" s="258"/>
      <c r="M190" s="258"/>
      <c r="N190" s="258"/>
      <c r="O190" s="258"/>
      <c r="P190" s="258"/>
      <c r="Q190" s="259"/>
      <c r="R190" s="247"/>
      <c r="S190" s="247"/>
      <c r="T190" s="258"/>
      <c r="U190" s="183"/>
      <c r="V190" s="199"/>
      <c r="W190" s="216"/>
      <c r="X190" s="547" t="str">
        <f t="shared" si="60"/>
        <v>Portsmouth</v>
      </c>
      <c r="Y190" s="513">
        <v>139</v>
      </c>
      <c r="Z190" s="514">
        <v>128</v>
      </c>
      <c r="AA190" s="548">
        <v>154</v>
      </c>
      <c r="AB190" s="548">
        <v>166</v>
      </c>
      <c r="AC190" s="548">
        <v>218</v>
      </c>
      <c r="AD190" s="514" t="str">
        <f t="shared" si="61"/>
        <v>Portsmouth</v>
      </c>
      <c r="AE190" s="513">
        <v>139</v>
      </c>
      <c r="AF190" s="514">
        <v>123</v>
      </c>
      <c r="AG190" s="548">
        <v>154</v>
      </c>
      <c r="AH190" s="548">
        <v>165</v>
      </c>
      <c r="AI190" s="548">
        <v>204</v>
      </c>
      <c r="AJ190" s="245"/>
      <c r="AK190" s="125"/>
    </row>
    <row r="191" spans="1:44" s="147" customFormat="1" ht="12.75" customHeight="1" x14ac:dyDescent="0.2">
      <c r="A191" s="182"/>
      <c r="B191" s="158" t="str">
        <f t="shared" si="58"/>
        <v>Reading</v>
      </c>
      <c r="C191" s="142"/>
      <c r="D191" s="254">
        <f t="shared" si="59"/>
        <v>1</v>
      </c>
      <c r="E191" s="254">
        <f t="shared" si="54"/>
        <v>1</v>
      </c>
      <c r="F191" s="254">
        <f t="shared" si="55"/>
        <v>0.97478991596638653</v>
      </c>
      <c r="G191" s="254">
        <f t="shared" si="56"/>
        <v>0.9850746268656716</v>
      </c>
      <c r="H191" s="256">
        <f t="shared" si="57"/>
        <v>0.78523489932885904</v>
      </c>
      <c r="I191" s="161"/>
      <c r="J191" s="161"/>
      <c r="K191" s="258"/>
      <c r="L191" s="258"/>
      <c r="M191" s="258"/>
      <c r="N191" s="258"/>
      <c r="O191" s="258"/>
      <c r="P191" s="258"/>
      <c r="Q191" s="259"/>
      <c r="R191" s="247"/>
      <c r="S191" s="247"/>
      <c r="T191" s="258"/>
      <c r="U191" s="183"/>
      <c r="V191" s="199"/>
      <c r="W191" s="216"/>
      <c r="X191" s="547" t="str">
        <f t="shared" si="60"/>
        <v>Reading</v>
      </c>
      <c r="Y191" s="513">
        <v>134</v>
      </c>
      <c r="Z191" s="514">
        <v>125</v>
      </c>
      <c r="AA191" s="548">
        <v>119</v>
      </c>
      <c r="AB191" s="548">
        <v>134</v>
      </c>
      <c r="AC191" s="548">
        <v>149</v>
      </c>
      <c r="AD191" s="514" t="str">
        <f t="shared" si="61"/>
        <v>Reading</v>
      </c>
      <c r="AE191" s="513">
        <v>134</v>
      </c>
      <c r="AF191" s="514">
        <v>125</v>
      </c>
      <c r="AG191" s="548">
        <v>116</v>
      </c>
      <c r="AH191" s="548">
        <v>132</v>
      </c>
      <c r="AI191" s="548">
        <v>117</v>
      </c>
      <c r="AJ191" s="245"/>
      <c r="AK191" s="125"/>
    </row>
    <row r="192" spans="1:44" s="147" customFormat="1" ht="12.75" customHeight="1" x14ac:dyDescent="0.2">
      <c r="A192" s="182"/>
      <c r="B192" s="158" t="str">
        <f t="shared" si="58"/>
        <v>Slough</v>
      </c>
      <c r="C192" s="142"/>
      <c r="D192" s="254">
        <f t="shared" si="59"/>
        <v>0.94078947368421051</v>
      </c>
      <c r="E192" s="254">
        <f t="shared" si="54"/>
        <v>1</v>
      </c>
      <c r="F192" s="254">
        <f t="shared" si="55"/>
        <v>0.87012987012987009</v>
      </c>
      <c r="G192" s="254">
        <f t="shared" si="56"/>
        <v>0.81333333333333335</v>
      </c>
      <c r="H192" s="256">
        <f t="shared" si="57"/>
        <v>0.96062992125984248</v>
      </c>
      <c r="I192" s="161"/>
      <c r="J192" s="161"/>
      <c r="K192" s="258"/>
      <c r="L192" s="258"/>
      <c r="M192" s="258"/>
      <c r="N192" s="258"/>
      <c r="O192" s="258"/>
      <c r="P192" s="258"/>
      <c r="Q192" s="259"/>
      <c r="R192" s="247"/>
      <c r="S192" s="247"/>
      <c r="T192" s="258"/>
      <c r="U192" s="183"/>
      <c r="V192" s="199"/>
      <c r="W192" s="216"/>
      <c r="X192" s="547" t="str">
        <f t="shared" si="60"/>
        <v>Slough</v>
      </c>
      <c r="Y192" s="513">
        <v>152</v>
      </c>
      <c r="Z192" s="514">
        <v>113</v>
      </c>
      <c r="AA192" s="548">
        <v>154</v>
      </c>
      <c r="AB192" s="548">
        <v>75</v>
      </c>
      <c r="AC192" s="548">
        <v>127</v>
      </c>
      <c r="AD192" s="514" t="str">
        <f t="shared" si="61"/>
        <v>Slough</v>
      </c>
      <c r="AE192" s="513">
        <v>143</v>
      </c>
      <c r="AF192" s="514">
        <v>113</v>
      </c>
      <c r="AG192" s="548">
        <v>134</v>
      </c>
      <c r="AH192" s="548">
        <v>61</v>
      </c>
      <c r="AI192" s="548">
        <v>122</v>
      </c>
      <c r="AJ192" s="245"/>
      <c r="AK192" s="125"/>
    </row>
    <row r="193" spans="1:43" s="147" customFormat="1" ht="12.75" customHeight="1" x14ac:dyDescent="0.2">
      <c r="A193" s="182"/>
      <c r="B193" s="158" t="str">
        <f t="shared" si="58"/>
        <v>Somerset</v>
      </c>
      <c r="C193" s="142"/>
      <c r="D193" s="254" t="e">
        <f t="shared" si="59"/>
        <v>#N/A</v>
      </c>
      <c r="E193" s="254">
        <f t="shared" si="54"/>
        <v>0.98453608247422686</v>
      </c>
      <c r="F193" s="254">
        <f t="shared" si="55"/>
        <v>1</v>
      </c>
      <c r="G193" s="254">
        <f t="shared" si="56"/>
        <v>1</v>
      </c>
      <c r="H193" s="256">
        <f t="shared" si="57"/>
        <v>0.9732620320855615</v>
      </c>
      <c r="I193" s="161"/>
      <c r="J193" s="161"/>
      <c r="K193" s="258"/>
      <c r="L193" s="258"/>
      <c r="M193" s="258"/>
      <c r="N193" s="258"/>
      <c r="O193" s="258"/>
      <c r="P193" s="258"/>
      <c r="Q193" s="259"/>
      <c r="R193" s="247"/>
      <c r="S193" s="247"/>
      <c r="T193" s="258"/>
      <c r="U193" s="183"/>
      <c r="V193" s="199"/>
      <c r="W193" s="216"/>
      <c r="X193" s="583" t="str">
        <f t="shared" si="60"/>
        <v>Somerset</v>
      </c>
      <c r="Y193" s="578" t="e">
        <f>NA()</f>
        <v>#N/A</v>
      </c>
      <c r="Z193" s="579">
        <v>194</v>
      </c>
      <c r="AA193" s="580">
        <v>290</v>
      </c>
      <c r="AB193" s="580">
        <v>331</v>
      </c>
      <c r="AC193" s="580">
        <v>187</v>
      </c>
      <c r="AD193" s="579" t="str">
        <f t="shared" si="61"/>
        <v>Somerset</v>
      </c>
      <c r="AE193" s="578" t="e">
        <f>NA()</f>
        <v>#N/A</v>
      </c>
      <c r="AF193" s="579">
        <v>191</v>
      </c>
      <c r="AG193" s="580">
        <v>290</v>
      </c>
      <c r="AH193" s="580">
        <v>331</v>
      </c>
      <c r="AI193" s="580">
        <v>182</v>
      </c>
      <c r="AJ193" s="245"/>
      <c r="AK193" s="125"/>
    </row>
    <row r="194" spans="1:43" s="147" customFormat="1" ht="12.75" customHeight="1" x14ac:dyDescent="0.2">
      <c r="A194" s="182"/>
      <c r="B194" s="158" t="str">
        <f t="shared" si="58"/>
        <v>Southampton</v>
      </c>
      <c r="C194" s="142"/>
      <c r="D194" s="254">
        <f t="shared" si="59"/>
        <v>0.89080459770114939</v>
      </c>
      <c r="E194" s="254">
        <f t="shared" si="54"/>
        <v>0.99371069182389937</v>
      </c>
      <c r="F194" s="254" t="e">
        <f t="shared" si="55"/>
        <v>#N/A</v>
      </c>
      <c r="G194" s="254">
        <f t="shared" si="56"/>
        <v>0.73300970873786409</v>
      </c>
      <c r="H194" s="256">
        <f t="shared" si="57"/>
        <v>0.72</v>
      </c>
      <c r="I194" s="161"/>
      <c r="J194" s="161"/>
      <c r="K194" s="258"/>
      <c r="L194" s="258"/>
      <c r="M194" s="258"/>
      <c r="N194" s="258"/>
      <c r="O194" s="258"/>
      <c r="P194" s="258"/>
      <c r="Q194" s="259"/>
      <c r="R194" s="247"/>
      <c r="S194" s="247"/>
      <c r="T194" s="258"/>
      <c r="U194" s="183"/>
      <c r="V194" s="199"/>
      <c r="W194" s="216"/>
      <c r="X194" s="547" t="str">
        <f t="shared" si="60"/>
        <v>Southampton</v>
      </c>
      <c r="Y194" s="513">
        <v>174</v>
      </c>
      <c r="Z194" s="514">
        <v>159</v>
      </c>
      <c r="AA194" s="548" t="e">
        <v>#N/A</v>
      </c>
      <c r="AB194" s="548">
        <v>206</v>
      </c>
      <c r="AC194" s="548">
        <v>200</v>
      </c>
      <c r="AD194" s="514" t="str">
        <f t="shared" si="61"/>
        <v>Southampton</v>
      </c>
      <c r="AE194" s="513">
        <v>155</v>
      </c>
      <c r="AF194" s="514">
        <v>158</v>
      </c>
      <c r="AG194" s="548"/>
      <c r="AH194" s="548">
        <v>151</v>
      </c>
      <c r="AI194" s="548">
        <v>144</v>
      </c>
      <c r="AJ194" s="245"/>
      <c r="AK194" s="125"/>
    </row>
    <row r="195" spans="1:43" s="147" customFormat="1" ht="12.75" customHeight="1" x14ac:dyDescent="0.2">
      <c r="A195" s="182"/>
      <c r="B195" s="158" t="str">
        <f t="shared" si="58"/>
        <v>Surrey</v>
      </c>
      <c r="C195" s="142"/>
      <c r="D195" s="254">
        <f t="shared" si="59"/>
        <v>0.98245614035087714</v>
      </c>
      <c r="E195" s="254">
        <f t="shared" si="54"/>
        <v>0.91029411764705881</v>
      </c>
      <c r="F195" s="254">
        <f t="shared" si="55"/>
        <v>0.93993993993993996</v>
      </c>
      <c r="G195" s="254">
        <f t="shared" si="56"/>
        <v>0.851123595505618</v>
      </c>
      <c r="H195" s="256">
        <f t="shared" si="57"/>
        <v>0.97249190938511332</v>
      </c>
      <c r="I195" s="161"/>
      <c r="J195" s="161"/>
      <c r="K195" s="258"/>
      <c r="L195" s="258"/>
      <c r="M195" s="258"/>
      <c r="N195" s="258"/>
      <c r="O195" s="258"/>
      <c r="P195" s="258"/>
      <c r="Q195" s="259"/>
      <c r="R195" s="247"/>
      <c r="S195" s="247"/>
      <c r="T195" s="258"/>
      <c r="U195" s="183"/>
      <c r="V195" s="199"/>
      <c r="W195" s="216"/>
      <c r="X195" s="547" t="str">
        <f t="shared" si="60"/>
        <v>Surrey</v>
      </c>
      <c r="Y195" s="513">
        <v>570</v>
      </c>
      <c r="Z195" s="514">
        <v>680</v>
      </c>
      <c r="AA195" s="548">
        <v>666</v>
      </c>
      <c r="AB195" s="548">
        <v>712</v>
      </c>
      <c r="AC195" s="548">
        <v>618</v>
      </c>
      <c r="AD195" s="514" t="str">
        <f t="shared" si="61"/>
        <v>Surrey</v>
      </c>
      <c r="AE195" s="513">
        <v>560</v>
      </c>
      <c r="AF195" s="514">
        <v>619</v>
      </c>
      <c r="AG195" s="548">
        <v>626</v>
      </c>
      <c r="AH195" s="548">
        <v>606</v>
      </c>
      <c r="AI195" s="548">
        <v>601</v>
      </c>
      <c r="AJ195" s="245"/>
      <c r="AK195" s="125"/>
    </row>
    <row r="196" spans="1:43" s="147" customFormat="1" ht="12.75" customHeight="1" x14ac:dyDescent="0.2">
      <c r="A196" s="397"/>
      <c r="B196" s="158" t="str">
        <f t="shared" si="58"/>
        <v>Swindon</v>
      </c>
      <c r="C196" s="142"/>
      <c r="D196" s="254">
        <f t="shared" si="59"/>
        <v>1</v>
      </c>
      <c r="E196" s="254">
        <f t="shared" si="54"/>
        <v>0.9</v>
      </c>
      <c r="F196" s="254">
        <f t="shared" si="55"/>
        <v>0.9838709677419355</v>
      </c>
      <c r="G196" s="254">
        <f t="shared" si="56"/>
        <v>0.93377483443708609</v>
      </c>
      <c r="H196" s="256">
        <f t="shared" si="57"/>
        <v>0.94374999999999998</v>
      </c>
      <c r="I196" s="161"/>
      <c r="J196" s="161"/>
      <c r="K196" s="258"/>
      <c r="L196" s="258"/>
      <c r="M196" s="258"/>
      <c r="N196" s="258"/>
      <c r="O196" s="258"/>
      <c r="P196" s="258"/>
      <c r="Q196" s="259"/>
      <c r="R196" s="247"/>
      <c r="S196" s="247"/>
      <c r="T196" s="258"/>
      <c r="U196" s="183"/>
      <c r="V196" s="199"/>
      <c r="W196" s="216"/>
      <c r="X196" s="583" t="str">
        <f t="shared" si="60"/>
        <v>Swindon</v>
      </c>
      <c r="Y196" s="578">
        <v>84</v>
      </c>
      <c r="Z196" s="579">
        <v>90</v>
      </c>
      <c r="AA196" s="580">
        <v>124</v>
      </c>
      <c r="AB196" s="580">
        <v>151</v>
      </c>
      <c r="AC196" s="580">
        <v>160</v>
      </c>
      <c r="AD196" s="579" t="str">
        <f t="shared" si="61"/>
        <v>Swindon</v>
      </c>
      <c r="AE196" s="578">
        <v>84</v>
      </c>
      <c r="AF196" s="579">
        <v>81</v>
      </c>
      <c r="AG196" s="580">
        <v>122</v>
      </c>
      <c r="AH196" s="580">
        <v>141</v>
      </c>
      <c r="AI196" s="580">
        <v>151</v>
      </c>
      <c r="AJ196" s="245"/>
      <c r="AK196" s="125"/>
    </row>
    <row r="197" spans="1:43" s="147" customFormat="1" ht="12.75" customHeight="1" x14ac:dyDescent="0.2">
      <c r="A197" s="397"/>
      <c r="B197" s="158" t="str">
        <f t="shared" si="58"/>
        <v>Torbay</v>
      </c>
      <c r="C197" s="142"/>
      <c r="D197" s="254">
        <f t="shared" si="59"/>
        <v>0.94444444444444442</v>
      </c>
      <c r="E197" s="254">
        <f t="shared" si="54"/>
        <v>0.98399999999999999</v>
      </c>
      <c r="F197" s="254">
        <f t="shared" si="55"/>
        <v>0.92783505154639179</v>
      </c>
      <c r="G197" s="254">
        <f t="shared" si="56"/>
        <v>0.96842105263157896</v>
      </c>
      <c r="H197" s="256">
        <f t="shared" si="57"/>
        <v>0.90566037735849059</v>
      </c>
      <c r="I197" s="161"/>
      <c r="J197" s="161"/>
      <c r="K197" s="258"/>
      <c r="L197" s="258"/>
      <c r="M197" s="258"/>
      <c r="N197" s="258"/>
      <c r="O197" s="258"/>
      <c r="P197" s="258"/>
      <c r="Q197" s="259"/>
      <c r="R197" s="247"/>
      <c r="S197" s="247"/>
      <c r="T197" s="258"/>
      <c r="U197" s="183"/>
      <c r="V197" s="199"/>
      <c r="W197" s="216"/>
      <c r="X197" s="583" t="str">
        <f t="shared" si="60"/>
        <v>Torbay</v>
      </c>
      <c r="Y197" s="578">
        <v>216</v>
      </c>
      <c r="Z197" s="579">
        <v>125</v>
      </c>
      <c r="AA197" s="580">
        <v>97</v>
      </c>
      <c r="AB197" s="580">
        <v>95</v>
      </c>
      <c r="AC197" s="580">
        <v>106</v>
      </c>
      <c r="AD197" s="579" t="str">
        <f t="shared" si="61"/>
        <v>Torbay</v>
      </c>
      <c r="AE197" s="578">
        <v>204</v>
      </c>
      <c r="AF197" s="579">
        <v>123</v>
      </c>
      <c r="AG197" s="580">
        <v>90</v>
      </c>
      <c r="AH197" s="580">
        <v>92</v>
      </c>
      <c r="AI197" s="580">
        <v>96</v>
      </c>
      <c r="AJ197" s="245"/>
      <c r="AK197" s="125"/>
    </row>
    <row r="198" spans="1:43" s="147" customFormat="1" ht="12.75" customHeight="1" x14ac:dyDescent="0.2">
      <c r="A198" s="182"/>
      <c r="B198" s="158" t="str">
        <f t="shared" si="58"/>
        <v>West Berkshire</v>
      </c>
      <c r="C198" s="142"/>
      <c r="D198" s="254">
        <f t="shared" si="59"/>
        <v>1</v>
      </c>
      <c r="E198" s="254">
        <f t="shared" si="54"/>
        <v>1</v>
      </c>
      <c r="F198" s="254">
        <f t="shared" si="55"/>
        <v>0.93150684931506844</v>
      </c>
      <c r="G198" s="254">
        <f t="shared" si="56"/>
        <v>1</v>
      </c>
      <c r="H198" s="256">
        <f t="shared" si="57"/>
        <v>0.98936170212765961</v>
      </c>
      <c r="I198" s="161"/>
      <c r="J198" s="161"/>
      <c r="K198" s="258"/>
      <c r="L198" s="258"/>
      <c r="M198" s="258"/>
      <c r="N198" s="258"/>
      <c r="O198" s="258"/>
      <c r="P198" s="258"/>
      <c r="Q198" s="259"/>
      <c r="R198" s="247"/>
      <c r="S198" s="247"/>
      <c r="T198" s="258"/>
      <c r="U198" s="183"/>
      <c r="V198" s="199"/>
      <c r="W198" s="216"/>
      <c r="X198" s="547" t="str">
        <f t="shared" si="60"/>
        <v>West Berkshire</v>
      </c>
      <c r="Y198" s="513">
        <v>53</v>
      </c>
      <c r="Z198" s="514">
        <v>58</v>
      </c>
      <c r="AA198" s="548">
        <v>73</v>
      </c>
      <c r="AB198" s="548">
        <v>95</v>
      </c>
      <c r="AC198" s="548">
        <v>94</v>
      </c>
      <c r="AD198" s="514" t="str">
        <f t="shared" si="61"/>
        <v>West Berkshire</v>
      </c>
      <c r="AE198" s="513">
        <v>53</v>
      </c>
      <c r="AF198" s="514">
        <v>58</v>
      </c>
      <c r="AG198" s="548">
        <v>68</v>
      </c>
      <c r="AH198" s="548">
        <v>95</v>
      </c>
      <c r="AI198" s="548">
        <v>93</v>
      </c>
      <c r="AJ198" s="245"/>
      <c r="AK198" s="125"/>
    </row>
    <row r="199" spans="1:43" s="147" customFormat="1" ht="12.75" customHeight="1" x14ac:dyDescent="0.2">
      <c r="A199" s="182"/>
      <c r="B199" s="158" t="str">
        <f t="shared" si="58"/>
        <v>West Sussex</v>
      </c>
      <c r="C199" s="142"/>
      <c r="D199" s="254" t="e">
        <f t="shared" si="59"/>
        <v>#N/A</v>
      </c>
      <c r="E199" s="254">
        <f t="shared" si="54"/>
        <v>0.97445255474452552</v>
      </c>
      <c r="F199" s="254">
        <f t="shared" si="55"/>
        <v>0.99076923076923074</v>
      </c>
      <c r="G199" s="254">
        <f t="shared" si="56"/>
        <v>0.98016997167138808</v>
      </c>
      <c r="H199" s="256">
        <f t="shared" si="57"/>
        <v>0.92086330935251803</v>
      </c>
      <c r="I199" s="161"/>
      <c r="J199" s="161"/>
      <c r="K199" s="258"/>
      <c r="L199" s="258"/>
      <c r="M199" s="258"/>
      <c r="N199" s="258"/>
      <c r="O199" s="258"/>
      <c r="P199" s="258"/>
      <c r="Q199" s="259"/>
      <c r="R199" s="247"/>
      <c r="S199" s="247"/>
      <c r="T199" s="258"/>
      <c r="U199" s="183"/>
      <c r="V199" s="199"/>
      <c r="W199" s="216"/>
      <c r="X199" s="547" t="str">
        <f t="shared" si="60"/>
        <v>West Sussex</v>
      </c>
      <c r="Y199" s="513" t="e">
        <f>NA()</f>
        <v>#N/A</v>
      </c>
      <c r="Z199" s="514">
        <v>274</v>
      </c>
      <c r="AA199" s="548">
        <v>325</v>
      </c>
      <c r="AB199" s="548">
        <v>353</v>
      </c>
      <c r="AC199" s="548">
        <v>278</v>
      </c>
      <c r="AD199" s="514" t="str">
        <f t="shared" si="61"/>
        <v>West Sussex</v>
      </c>
      <c r="AE199" s="513" t="e">
        <f>NA()</f>
        <v>#N/A</v>
      </c>
      <c r="AF199" s="514">
        <v>267</v>
      </c>
      <c r="AG199" s="548">
        <v>322</v>
      </c>
      <c r="AH199" s="548">
        <v>346</v>
      </c>
      <c r="AI199" s="548">
        <v>256</v>
      </c>
      <c r="AJ199" s="245"/>
      <c r="AK199" s="125"/>
    </row>
    <row r="200" spans="1:43" s="147" customFormat="1" ht="12.75" customHeight="1" x14ac:dyDescent="0.2">
      <c r="A200" s="182"/>
      <c r="B200" s="158" t="str">
        <f t="shared" si="58"/>
        <v>Windsor &amp; Maidenhead</v>
      </c>
      <c r="C200" s="142"/>
      <c r="D200" s="254">
        <f t="shared" si="59"/>
        <v>1</v>
      </c>
      <c r="E200" s="254">
        <f t="shared" si="54"/>
        <v>1</v>
      </c>
      <c r="F200" s="254">
        <f t="shared" si="55"/>
        <v>0.92537313432835822</v>
      </c>
      <c r="G200" s="254">
        <f t="shared" si="56"/>
        <v>0.98039215686274506</v>
      </c>
      <c r="H200" s="256">
        <f t="shared" si="57"/>
        <v>1</v>
      </c>
      <c r="I200" s="161"/>
      <c r="J200" s="161"/>
      <c r="K200" s="258"/>
      <c r="L200" s="258"/>
      <c r="M200" s="258"/>
      <c r="N200" s="258"/>
      <c r="O200" s="258"/>
      <c r="P200" s="258"/>
      <c r="Q200" s="259"/>
      <c r="R200" s="247"/>
      <c r="S200" s="247"/>
      <c r="T200" s="258"/>
      <c r="U200" s="183"/>
      <c r="V200" s="199"/>
      <c r="W200" s="216"/>
      <c r="X200" s="547" t="str">
        <f t="shared" si="60"/>
        <v>Windsor &amp; Maidenhead</v>
      </c>
      <c r="Y200" s="513">
        <v>69</v>
      </c>
      <c r="Z200" s="514">
        <v>47</v>
      </c>
      <c r="AA200" s="548">
        <v>67</v>
      </c>
      <c r="AB200" s="548">
        <v>51</v>
      </c>
      <c r="AC200" s="548">
        <v>83</v>
      </c>
      <c r="AD200" s="514" t="str">
        <f t="shared" si="61"/>
        <v>Windsor &amp; Maidenhead</v>
      </c>
      <c r="AE200" s="513">
        <v>69</v>
      </c>
      <c r="AF200" s="514">
        <v>47</v>
      </c>
      <c r="AG200" s="548">
        <v>62</v>
      </c>
      <c r="AH200" s="548">
        <v>50</v>
      </c>
      <c r="AI200" s="548">
        <v>83</v>
      </c>
      <c r="AJ200" s="245"/>
      <c r="AK200" s="125"/>
    </row>
    <row r="201" spans="1:43" s="147" customFormat="1" ht="12.75" customHeight="1" x14ac:dyDescent="0.2">
      <c r="A201" s="182"/>
      <c r="B201" s="158" t="str">
        <f t="shared" si="58"/>
        <v>Wokingham</v>
      </c>
      <c r="C201" s="142"/>
      <c r="D201" s="254" t="e">
        <f t="shared" si="59"/>
        <v>#N/A</v>
      </c>
      <c r="E201" s="254">
        <f t="shared" si="54"/>
        <v>1</v>
      </c>
      <c r="F201" s="254">
        <f t="shared" si="55"/>
        <v>0.98484848484848486</v>
      </c>
      <c r="G201" s="254">
        <f t="shared" si="56"/>
        <v>1</v>
      </c>
      <c r="H201" s="256">
        <f t="shared" si="57"/>
        <v>0.94736842105263153</v>
      </c>
      <c r="I201" s="161"/>
      <c r="J201" s="161"/>
      <c r="K201" s="258"/>
      <c r="L201" s="258"/>
      <c r="M201" s="258"/>
      <c r="N201" s="258"/>
      <c r="O201" s="258"/>
      <c r="P201" s="258"/>
      <c r="Q201" s="259"/>
      <c r="R201" s="247"/>
      <c r="S201" s="247"/>
      <c r="T201" s="258"/>
      <c r="U201" s="183"/>
      <c r="V201" s="199"/>
      <c r="W201" s="216"/>
      <c r="X201" s="547" t="str">
        <f t="shared" si="60"/>
        <v>Wokingham</v>
      </c>
      <c r="Y201" s="513" t="e">
        <f>NA()</f>
        <v>#N/A</v>
      </c>
      <c r="Z201" s="514">
        <v>46</v>
      </c>
      <c r="AA201" s="548">
        <v>66</v>
      </c>
      <c r="AB201" s="548">
        <v>34</v>
      </c>
      <c r="AC201" s="548">
        <v>38</v>
      </c>
      <c r="AD201" s="514" t="str">
        <f t="shared" si="61"/>
        <v>Wokingham</v>
      </c>
      <c r="AE201" s="513" t="e">
        <f>NA()</f>
        <v>#N/A</v>
      </c>
      <c r="AF201" s="514">
        <v>46</v>
      </c>
      <c r="AG201" s="548">
        <v>65</v>
      </c>
      <c r="AH201" s="548">
        <v>34</v>
      </c>
      <c r="AI201" s="548">
        <v>36</v>
      </c>
      <c r="AJ201" s="245"/>
      <c r="AK201" s="125"/>
    </row>
    <row r="202" spans="1:43" s="147" customFormat="1" ht="12.75" customHeight="1" x14ac:dyDescent="0.2">
      <c r="A202" s="182"/>
      <c r="B202" s="190" t="str">
        <f t="shared" si="58"/>
        <v>South East</v>
      </c>
      <c r="C202" s="142"/>
      <c r="D202" s="255">
        <f t="shared" si="59"/>
        <v>0.95652173913043481</v>
      </c>
      <c r="E202" s="255">
        <f t="shared" si="54"/>
        <v>0.97132284921369105</v>
      </c>
      <c r="F202" s="255">
        <f t="shared" si="55"/>
        <v>0.94429599177800616</v>
      </c>
      <c r="G202" s="255">
        <f t="shared" si="56"/>
        <v>0.92304900181488203</v>
      </c>
      <c r="H202" s="257">
        <f t="shared" si="57"/>
        <v>0.93909171861086371</v>
      </c>
      <c r="I202" s="161"/>
      <c r="J202" s="161"/>
      <c r="K202" s="260"/>
      <c r="L202" s="260"/>
      <c r="M202" s="260"/>
      <c r="N202" s="260"/>
      <c r="O202" s="260"/>
      <c r="P202" s="260"/>
      <c r="Q202" s="261"/>
      <c r="R202" s="247"/>
      <c r="S202" s="247"/>
      <c r="T202" s="262"/>
      <c r="U202" s="183"/>
      <c r="V202" s="199"/>
      <c r="W202" s="216"/>
      <c r="X202" s="547" t="str">
        <f t="shared" si="60"/>
        <v>South East</v>
      </c>
      <c r="Y202" s="561">
        <v>4600</v>
      </c>
      <c r="Z202" s="548">
        <f>SUM(Z180:Z192,Z194:Z195,Z198:Z201)</f>
        <v>4324</v>
      </c>
      <c r="AA202" s="548">
        <v>4865</v>
      </c>
      <c r="AB202" s="548">
        <f>SUM(AB180:AB192,AB194:AB195,AB198:AB201)</f>
        <v>5510</v>
      </c>
      <c r="AC202" s="548">
        <f>SUM(AC180:AC192,AC194:AC195,AC198:AC201)</f>
        <v>5615</v>
      </c>
      <c r="AD202" s="514" t="str">
        <f t="shared" si="61"/>
        <v>South East</v>
      </c>
      <c r="AE202" s="562">
        <v>4400</v>
      </c>
      <c r="AF202" s="561">
        <v>4200</v>
      </c>
      <c r="AG202" s="548">
        <f>SUM(AG180:AG192,AG194:AG195,AG198:AG201)</f>
        <v>4594</v>
      </c>
      <c r="AH202" s="548">
        <f>SUM(AH180:AH192,AH194:AH195,AH198:AH201)</f>
        <v>5086</v>
      </c>
      <c r="AI202" s="548">
        <f>SUM(AI180:AI192,AI194:AI195,AI198:AI201)</f>
        <v>5273</v>
      </c>
      <c r="AJ202" s="245"/>
      <c r="AK202" s="125"/>
    </row>
    <row r="203" spans="1:43" s="147" customFormat="1" ht="12.75" customHeight="1" x14ac:dyDescent="0.2">
      <c r="A203" s="182"/>
      <c r="B203" s="458" t="str">
        <f t="shared" si="58"/>
        <v>England</v>
      </c>
      <c r="C203" s="142"/>
      <c r="D203" s="491">
        <f t="shared" si="59"/>
        <v>0.9673202614379085</v>
      </c>
      <c r="E203" s="491">
        <f t="shared" si="54"/>
        <v>0.96116504854368934</v>
      </c>
      <c r="F203" s="491">
        <f t="shared" si="55"/>
        <v>0.94561933534743203</v>
      </c>
      <c r="G203" s="491">
        <f t="shared" si="56"/>
        <v>0.94219653179190754</v>
      </c>
      <c r="H203" s="492">
        <f t="shared" si="57"/>
        <v>0.93697600462561437</v>
      </c>
      <c r="I203" s="161"/>
      <c r="J203" s="161"/>
      <c r="K203" s="260"/>
      <c r="L203" s="260"/>
      <c r="M203" s="260"/>
      <c r="N203" s="260"/>
      <c r="O203" s="260"/>
      <c r="P203" s="260"/>
      <c r="Q203" s="261"/>
      <c r="R203" s="247"/>
      <c r="S203" s="247"/>
      <c r="T203" s="262"/>
      <c r="U203" s="183"/>
      <c r="V203" s="199"/>
      <c r="W203" s="216"/>
      <c r="X203" s="547" t="str">
        <f t="shared" si="60"/>
        <v>England</v>
      </c>
      <c r="Y203" s="513">
        <v>30600</v>
      </c>
      <c r="Z203" s="563">
        <v>30900</v>
      </c>
      <c r="AA203" s="548">
        <v>33100</v>
      </c>
      <c r="AB203" s="548">
        <v>34600</v>
      </c>
      <c r="AC203" s="548">
        <v>34590</v>
      </c>
      <c r="AD203" s="514" t="str">
        <f t="shared" si="61"/>
        <v>England</v>
      </c>
      <c r="AE203" s="513">
        <v>29600</v>
      </c>
      <c r="AF203" s="514">
        <v>29700</v>
      </c>
      <c r="AG203" s="548">
        <v>31300</v>
      </c>
      <c r="AH203" s="548">
        <v>32600</v>
      </c>
      <c r="AI203" s="548">
        <v>32410</v>
      </c>
      <c r="AJ203" s="245"/>
      <c r="AK203" s="125"/>
    </row>
    <row r="204" spans="1:43" s="147" customFormat="1" ht="6" customHeight="1" x14ac:dyDescent="0.2">
      <c r="A204" s="397"/>
      <c r="B204" s="161"/>
      <c r="C204" s="161"/>
      <c r="D204" s="161"/>
      <c r="E204" s="161"/>
      <c r="F204" s="161"/>
      <c r="G204" s="161"/>
      <c r="H204" s="161"/>
      <c r="I204" s="161"/>
      <c r="J204" s="161"/>
      <c r="K204" s="260"/>
      <c r="L204" s="260"/>
      <c r="M204" s="260"/>
      <c r="N204" s="260"/>
      <c r="O204" s="260"/>
      <c r="P204" s="260"/>
      <c r="Q204" s="261"/>
      <c r="R204" s="247"/>
      <c r="S204" s="247"/>
      <c r="T204" s="262"/>
      <c r="U204" s="183"/>
      <c r="V204" s="199"/>
      <c r="W204" s="216"/>
      <c r="X204" s="109"/>
      <c r="Y204" s="109"/>
      <c r="Z204" s="54"/>
      <c r="AA204" s="54"/>
      <c r="AB204" s="53"/>
      <c r="AC204" s="53"/>
      <c r="AD204" s="53"/>
      <c r="AE204" s="53"/>
      <c r="AF204" s="53"/>
      <c r="AG204" s="53"/>
      <c r="AH204" s="53"/>
      <c r="AI204" s="53"/>
      <c r="AJ204" s="245"/>
      <c r="AK204" s="125"/>
    </row>
    <row r="205" spans="1:43" s="133" customFormat="1" ht="39" customHeight="1" x14ac:dyDescent="0.2">
      <c r="A205" s="301"/>
      <c r="B205" s="510"/>
      <c r="C205" s="510"/>
      <c r="D205" s="510"/>
      <c r="E205" s="510"/>
      <c r="F205" s="510"/>
      <c r="G205" s="510"/>
      <c r="H205" s="510"/>
      <c r="I205" s="510"/>
      <c r="J205" s="264"/>
      <c r="K205" s="264"/>
      <c r="L205" s="264"/>
      <c r="M205" s="264"/>
      <c r="N205" s="264"/>
      <c r="O205" s="264"/>
      <c r="P205" s="264"/>
      <c r="Q205" s="195"/>
      <c r="R205" s="264"/>
      <c r="S205" s="264"/>
      <c r="T205" s="264"/>
      <c r="U205" s="178"/>
      <c r="V205" s="197"/>
      <c r="W205" s="213"/>
      <c r="X205" s="109"/>
      <c r="Y205" s="109"/>
      <c r="Z205" s="109"/>
      <c r="AA205" s="109"/>
      <c r="AB205" s="109"/>
      <c r="AC205" s="53"/>
      <c r="AD205" s="218"/>
      <c r="AE205" s="90"/>
      <c r="AF205" s="90"/>
      <c r="AG205" s="90"/>
      <c r="AH205" s="109"/>
      <c r="AI205" s="90"/>
      <c r="AJ205" s="245"/>
      <c r="AK205" s="125"/>
    </row>
    <row r="206" spans="1:43" s="133" customFormat="1" ht="39" customHeight="1" x14ac:dyDescent="0.2">
      <c r="A206" s="301"/>
      <c r="B206" s="510"/>
      <c r="C206" s="510"/>
      <c r="D206" s="510"/>
      <c r="E206" s="510"/>
      <c r="F206" s="510"/>
      <c r="G206" s="510"/>
      <c r="H206" s="510"/>
      <c r="I206" s="510"/>
      <c r="J206" s="264"/>
      <c r="K206" s="264"/>
      <c r="L206" s="264"/>
      <c r="M206" s="264"/>
      <c r="N206" s="264"/>
      <c r="O206" s="264"/>
      <c r="P206" s="264"/>
      <c r="Q206" s="195"/>
      <c r="R206" s="264"/>
      <c r="S206" s="264"/>
      <c r="T206" s="264"/>
      <c r="U206" s="178"/>
      <c r="V206" s="197"/>
      <c r="W206" s="213"/>
      <c r="X206" s="109"/>
      <c r="Y206" s="110"/>
      <c r="Z206" s="109"/>
      <c r="AA206" s="109"/>
      <c r="AB206" s="109"/>
      <c r="AC206" s="109"/>
      <c r="AD206" s="218"/>
      <c r="AE206" s="90"/>
      <c r="AF206" s="90"/>
      <c r="AG206" s="90"/>
      <c r="AH206" s="109"/>
      <c r="AI206" s="90"/>
      <c r="AJ206" s="245"/>
      <c r="AK206" s="125"/>
    </row>
    <row r="207" spans="1:43" s="133" customFormat="1" ht="39" customHeight="1" x14ac:dyDescent="0.2">
      <c r="A207" s="301"/>
      <c r="B207" s="510"/>
      <c r="C207" s="510"/>
      <c r="D207" s="510"/>
      <c r="E207" s="510"/>
      <c r="F207" s="510"/>
      <c r="G207" s="510"/>
      <c r="H207" s="510"/>
      <c r="I207" s="510"/>
      <c r="J207" s="264"/>
      <c r="K207" s="264"/>
      <c r="L207" s="264"/>
      <c r="M207" s="264"/>
      <c r="N207" s="264"/>
      <c r="O207" s="264"/>
      <c r="P207" s="264"/>
      <c r="Q207" s="195"/>
      <c r="R207" s="264"/>
      <c r="S207" s="264"/>
      <c r="T207" s="264"/>
      <c r="U207" s="178"/>
      <c r="V207" s="197"/>
      <c r="W207" s="213"/>
      <c r="X207" s="109"/>
      <c r="Y207" s="110"/>
      <c r="Z207" s="109"/>
      <c r="AA207" s="109"/>
      <c r="AB207" s="109"/>
      <c r="AD207" s="218"/>
      <c r="AE207" s="90"/>
      <c r="AF207" s="90"/>
      <c r="AG207" s="90"/>
      <c r="AH207" s="109"/>
      <c r="AI207" s="90"/>
      <c r="AJ207" s="245"/>
      <c r="AK207" s="125"/>
    </row>
    <row r="208" spans="1:43" s="133" customFormat="1" ht="7.5" customHeight="1" x14ac:dyDescent="0.2">
      <c r="A208" s="179"/>
      <c r="B208" s="46"/>
      <c r="C208" s="46"/>
      <c r="D208" s="45"/>
      <c r="E208" s="45"/>
      <c r="F208" s="45"/>
      <c r="G208" s="45"/>
      <c r="H208" s="45"/>
      <c r="I208" s="45"/>
      <c r="J208" s="40"/>
      <c r="K208" s="47"/>
      <c r="L208" s="47"/>
      <c r="M208" s="47"/>
      <c r="N208" s="47"/>
      <c r="O208" s="47"/>
      <c r="P208" s="47"/>
      <c r="Q208" s="47"/>
      <c r="R208" s="47"/>
      <c r="S208" s="47"/>
      <c r="T208" s="48"/>
      <c r="U208" s="178"/>
      <c r="V208" s="197"/>
      <c r="W208" s="213"/>
      <c r="X208" s="109"/>
      <c r="Y208" s="110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90"/>
      <c r="AJ208" s="245"/>
      <c r="AK208" s="125"/>
      <c r="AL208" s="125"/>
      <c r="AM208" s="125"/>
      <c r="AN208" s="125"/>
      <c r="AO208" s="125"/>
      <c r="AP208" s="125"/>
      <c r="AQ208" s="125"/>
    </row>
    <row r="209" spans="1:45" s="133" customFormat="1" ht="15" customHeight="1" x14ac:dyDescent="0.2">
      <c r="A209" s="720"/>
      <c r="B209" s="754"/>
      <c r="C209" s="754"/>
      <c r="D209" s="754"/>
      <c r="E209" s="754"/>
      <c r="F209" s="754"/>
      <c r="G209" s="754"/>
      <c r="H209" s="754"/>
      <c r="I209" s="754"/>
      <c r="J209" s="754"/>
      <c r="K209" s="754"/>
      <c r="L209" s="754"/>
      <c r="M209" s="754"/>
      <c r="N209" s="754"/>
      <c r="O209" s="754"/>
      <c r="P209" s="754"/>
      <c r="Q209" s="754"/>
      <c r="R209" s="754"/>
      <c r="S209" s="754"/>
      <c r="T209" s="754"/>
      <c r="U209" s="755"/>
      <c r="V209" s="197"/>
      <c r="W209" s="213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245"/>
      <c r="AK209" s="125"/>
      <c r="AS209" s="125"/>
    </row>
    <row r="210" spans="1:45" s="133" customFormat="1" ht="11.25" customHeight="1" x14ac:dyDescent="0.2">
      <c r="A210" s="756"/>
      <c r="B210" s="757"/>
      <c r="C210" s="757"/>
      <c r="D210" s="757"/>
      <c r="E210" s="757"/>
      <c r="F210" s="757"/>
      <c r="G210" s="757"/>
      <c r="H210" s="757"/>
      <c r="I210" s="758"/>
      <c r="J210" s="757"/>
      <c r="K210" s="757"/>
      <c r="L210" s="757"/>
      <c r="M210" s="757"/>
      <c r="N210" s="757"/>
      <c r="O210" s="757"/>
      <c r="P210" s="757"/>
      <c r="Q210" s="757"/>
      <c r="R210" s="757"/>
      <c r="S210" s="758"/>
      <c r="T210" s="757"/>
      <c r="U210" s="759"/>
      <c r="V210" s="197"/>
      <c r="W210" s="213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90"/>
      <c r="AJ210" s="245"/>
      <c r="AK210" s="125"/>
      <c r="AS210" s="125"/>
    </row>
    <row r="211" spans="1:45" ht="11.25" customHeight="1" x14ac:dyDescent="0.2">
      <c r="A211" s="202"/>
      <c r="B211" s="174"/>
      <c r="C211" s="174"/>
      <c r="D211" s="174"/>
      <c r="E211" s="174"/>
      <c r="F211" s="174"/>
      <c r="G211" s="174"/>
      <c r="H211" s="174"/>
      <c r="I211" s="174"/>
      <c r="J211" s="175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97"/>
      <c r="W211" s="213"/>
      <c r="X211" s="109"/>
      <c r="Y211" s="109"/>
      <c r="Z211" s="109"/>
      <c r="AA211" s="109"/>
      <c r="AB211" s="109"/>
      <c r="AC211" s="109"/>
      <c r="AD211" s="109"/>
      <c r="AE211" s="239"/>
      <c r="AF211" s="109"/>
      <c r="AG211" s="109"/>
      <c r="AH211" s="90"/>
      <c r="AI211" s="90"/>
      <c r="AJ211" s="245"/>
      <c r="AL211" s="133"/>
      <c r="AM211" s="133"/>
      <c r="AN211" s="133"/>
      <c r="AO211" s="133"/>
      <c r="AP211" s="133"/>
      <c r="AQ211" s="133"/>
    </row>
    <row r="212" spans="1:45" ht="11.25" customHeight="1" x14ac:dyDescent="0.2">
      <c r="A212" s="203"/>
      <c r="B212" s="35"/>
      <c r="C212" s="35"/>
      <c r="D212" s="35"/>
      <c r="E212" s="35"/>
      <c r="F212" s="35"/>
      <c r="G212" s="35"/>
      <c r="H212" s="35"/>
      <c r="I212" s="35"/>
      <c r="J212" s="40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197"/>
      <c r="W212" s="213"/>
      <c r="X212" s="109"/>
      <c r="Y212" s="109"/>
      <c r="Z212" s="109"/>
      <c r="AA212" s="109"/>
      <c r="AB212" s="109"/>
      <c r="AC212" s="109"/>
      <c r="AD212" s="109"/>
      <c r="AE212" s="239"/>
      <c r="AF212" s="109"/>
      <c r="AG212" s="109"/>
      <c r="AH212" s="90"/>
      <c r="AI212" s="90"/>
      <c r="AJ212" s="245"/>
      <c r="AL212" s="133"/>
      <c r="AM212" s="133"/>
      <c r="AN212" s="133"/>
      <c r="AO212" s="133"/>
      <c r="AP212" s="133"/>
      <c r="AQ212" s="133"/>
    </row>
    <row r="213" spans="1:45" ht="11.25" customHeight="1" x14ac:dyDescent="0.2">
      <c r="A213" s="203"/>
      <c r="B213" s="702" t="s">
        <v>81</v>
      </c>
      <c r="C213" s="501"/>
      <c r="D213" s="42"/>
      <c r="E213" s="42"/>
      <c r="F213" s="35"/>
      <c r="G213" s="35"/>
      <c r="H213" s="35"/>
      <c r="I213" s="35"/>
      <c r="J213" s="40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197"/>
      <c r="W213" s="213"/>
      <c r="X213" s="109"/>
      <c r="Y213" s="109"/>
      <c r="Z213" s="109"/>
      <c r="AA213" s="109"/>
      <c r="AB213" s="109"/>
      <c r="AC213" s="109"/>
      <c r="AD213" s="109"/>
      <c r="AE213" s="239"/>
      <c r="AF213" s="109"/>
      <c r="AG213" s="109"/>
      <c r="AH213" s="90"/>
      <c r="AI213" s="90"/>
      <c r="AJ213" s="245"/>
      <c r="AL213" s="133"/>
      <c r="AM213" s="133"/>
      <c r="AN213" s="133"/>
      <c r="AO213" s="133"/>
      <c r="AP213" s="133"/>
      <c r="AQ213" s="133"/>
    </row>
    <row r="214" spans="1:45" ht="11.25" customHeight="1" x14ac:dyDescent="0.2">
      <c r="A214" s="203"/>
      <c r="B214" s="703"/>
      <c r="C214" s="500"/>
      <c r="D214" s="35"/>
      <c r="E214" s="35"/>
      <c r="F214" s="35"/>
      <c r="G214" s="35"/>
      <c r="H214" s="35"/>
      <c r="I214" s="35"/>
      <c r="J214" s="40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197"/>
      <c r="W214" s="213"/>
      <c r="X214" s="109"/>
      <c r="Y214" s="109"/>
      <c r="Z214" s="109"/>
      <c r="AA214" s="109"/>
      <c r="AB214" s="109"/>
      <c r="AC214" s="109"/>
      <c r="AD214" s="109"/>
      <c r="AE214" s="239"/>
      <c r="AF214" s="109"/>
      <c r="AG214" s="109"/>
      <c r="AH214" s="90"/>
      <c r="AI214" s="90"/>
      <c r="AJ214" s="245"/>
    </row>
    <row r="215" spans="1:45" ht="11.25" customHeight="1" x14ac:dyDescent="0.2">
      <c r="A215" s="203"/>
      <c r="B215" s="704" t="s">
        <v>80</v>
      </c>
      <c r="C215" s="704"/>
      <c r="D215" s="705"/>
      <c r="E215" s="705"/>
      <c r="F215" s="705"/>
      <c r="G215" s="35"/>
      <c r="H215" s="35"/>
      <c r="I215" s="35"/>
      <c r="J215" s="40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197"/>
      <c r="W215" s="213"/>
      <c r="X215" s="109"/>
      <c r="Y215" s="109"/>
      <c r="Z215" s="109"/>
      <c r="AA215" s="109"/>
      <c r="AB215" s="109"/>
      <c r="AC215" s="109"/>
      <c r="AD215" s="109"/>
      <c r="AE215" s="239"/>
      <c r="AF215" s="109"/>
      <c r="AG215" s="109"/>
      <c r="AH215" s="90"/>
      <c r="AI215" s="90"/>
      <c r="AJ215" s="245"/>
    </row>
    <row r="216" spans="1:45" ht="11.25" customHeight="1" x14ac:dyDescent="0.2">
      <c r="A216" s="203"/>
      <c r="B216" s="704"/>
      <c r="C216" s="704"/>
      <c r="D216" s="705"/>
      <c r="E216" s="705"/>
      <c r="F216" s="705"/>
      <c r="G216" s="35"/>
      <c r="H216" s="35"/>
      <c r="I216" s="35"/>
      <c r="J216" s="40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197"/>
      <c r="W216" s="213"/>
      <c r="X216" s="109"/>
      <c r="Y216" s="109"/>
      <c r="Z216" s="109"/>
      <c r="AA216" s="109"/>
      <c r="AB216" s="109"/>
      <c r="AC216" s="109"/>
      <c r="AD216" s="109"/>
      <c r="AE216" s="239"/>
      <c r="AF216" s="109"/>
      <c r="AG216" s="109"/>
      <c r="AH216" s="106"/>
      <c r="AI216" s="106"/>
      <c r="AJ216" s="245"/>
    </row>
    <row r="217" spans="1:45" s="127" customFormat="1" ht="11.25" customHeight="1" x14ac:dyDescent="0.2">
      <c r="A217" s="203"/>
      <c r="B217" s="704" t="s">
        <v>73</v>
      </c>
      <c r="C217" s="704"/>
      <c r="D217" s="705"/>
      <c r="E217" s="705"/>
      <c r="F217" s="705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200"/>
      <c r="W217" s="240"/>
      <c r="X217" s="109"/>
      <c r="Y217" s="109"/>
      <c r="Z217" s="109"/>
      <c r="AA217" s="109"/>
      <c r="AB217" s="109"/>
      <c r="AC217" s="109"/>
      <c r="AD217" s="109"/>
      <c r="AE217" s="239"/>
      <c r="AF217" s="109"/>
      <c r="AG217" s="109"/>
      <c r="AH217" s="90"/>
      <c r="AI217" s="90"/>
      <c r="AJ217" s="245"/>
      <c r="AK217" s="125"/>
    </row>
    <row r="218" spans="1:45" ht="11.25" customHeight="1" x14ac:dyDescent="0.2">
      <c r="A218" s="203"/>
      <c r="B218" s="704"/>
      <c r="C218" s="704"/>
      <c r="D218" s="705"/>
      <c r="E218" s="705"/>
      <c r="F218" s="705"/>
      <c r="G218" s="35"/>
      <c r="H218" s="35"/>
      <c r="I218" s="35"/>
      <c r="J218" s="40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197"/>
      <c r="W218" s="213"/>
      <c r="X218" s="109"/>
      <c r="Y218" s="109"/>
      <c r="Z218" s="109"/>
      <c r="AA218" s="109"/>
      <c r="AB218" s="109"/>
      <c r="AC218" s="109"/>
      <c r="AD218" s="109"/>
      <c r="AE218" s="239"/>
      <c r="AF218" s="109"/>
      <c r="AG218" s="109"/>
      <c r="AH218" s="90"/>
      <c r="AI218" s="90"/>
      <c r="AJ218" s="245"/>
    </row>
    <row r="219" spans="1:45" ht="11.25" customHeight="1" x14ac:dyDescent="0.2">
      <c r="A219" s="203"/>
      <c r="B219" s="704" t="s">
        <v>23</v>
      </c>
      <c r="C219" s="704"/>
      <c r="D219" s="705"/>
      <c r="E219" s="705"/>
      <c r="F219" s="705"/>
      <c r="G219" s="35"/>
      <c r="H219" s="35"/>
      <c r="I219" s="35"/>
      <c r="J219" s="40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197"/>
      <c r="W219" s="213"/>
      <c r="X219" s="109"/>
      <c r="Y219" s="109"/>
      <c r="Z219" s="109"/>
      <c r="AA219" s="109"/>
      <c r="AB219" s="109"/>
      <c r="AC219" s="109"/>
      <c r="AD219" s="109"/>
      <c r="AE219" s="239"/>
      <c r="AF219" s="109"/>
      <c r="AG219" s="109"/>
      <c r="AH219" s="90"/>
      <c r="AI219" s="90"/>
      <c r="AJ219" s="245"/>
    </row>
    <row r="220" spans="1:45" ht="11.25" customHeight="1" x14ac:dyDescent="0.2">
      <c r="A220" s="203"/>
      <c r="B220" s="704"/>
      <c r="C220" s="704"/>
      <c r="D220" s="705"/>
      <c r="E220" s="705"/>
      <c r="F220" s="705"/>
      <c r="G220" s="35"/>
      <c r="H220" s="35"/>
      <c r="I220" s="35"/>
      <c r="J220" s="40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197"/>
      <c r="W220" s="213"/>
      <c r="X220" s="109"/>
      <c r="Y220" s="109"/>
      <c r="Z220" s="109"/>
      <c r="AA220" s="109"/>
      <c r="AB220" s="109"/>
      <c r="AC220" s="109"/>
      <c r="AD220" s="109"/>
      <c r="AE220" s="239"/>
      <c r="AF220" s="109"/>
      <c r="AG220" s="109"/>
      <c r="AH220" s="90"/>
      <c r="AI220" s="90"/>
      <c r="AJ220" s="245"/>
    </row>
    <row r="221" spans="1:45" ht="11.25" customHeight="1" x14ac:dyDescent="0.2">
      <c r="A221" s="203"/>
      <c r="B221" s="704" t="s">
        <v>77</v>
      </c>
      <c r="C221" s="704"/>
      <c r="D221" s="705"/>
      <c r="E221" s="705"/>
      <c r="F221" s="705"/>
      <c r="G221" s="35"/>
      <c r="H221" s="35"/>
      <c r="I221" s="35"/>
      <c r="J221" s="40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197"/>
      <c r="W221" s="213"/>
      <c r="X221" s="109"/>
      <c r="Y221" s="109"/>
      <c r="Z221" s="109"/>
      <c r="AA221" s="109"/>
      <c r="AB221" s="109"/>
      <c r="AC221" s="109"/>
      <c r="AD221" s="109"/>
      <c r="AE221" s="239"/>
      <c r="AF221" s="109"/>
      <c r="AG221" s="109"/>
      <c r="AH221" s="90"/>
      <c r="AI221" s="90"/>
      <c r="AJ221" s="245"/>
    </row>
    <row r="222" spans="1:45" ht="11.25" customHeight="1" x14ac:dyDescent="0.2">
      <c r="A222" s="203"/>
      <c r="B222" s="704"/>
      <c r="C222" s="704"/>
      <c r="D222" s="705"/>
      <c r="E222" s="705"/>
      <c r="F222" s="705"/>
      <c r="G222" s="35"/>
      <c r="H222" s="35"/>
      <c r="I222" s="35"/>
      <c r="J222" s="40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197"/>
      <c r="W222" s="213"/>
      <c r="X222" s="109"/>
      <c r="Y222" s="109"/>
      <c r="Z222" s="109"/>
      <c r="AA222" s="109"/>
      <c r="AB222" s="109"/>
      <c r="AC222" s="109"/>
      <c r="AD222" s="109"/>
      <c r="AE222" s="239"/>
      <c r="AF222" s="109"/>
      <c r="AG222" s="109"/>
      <c r="AH222" s="90"/>
      <c r="AI222" s="90"/>
      <c r="AJ222" s="245"/>
    </row>
    <row r="223" spans="1:45" ht="11.25" customHeight="1" x14ac:dyDescent="0.2">
      <c r="A223" s="203"/>
      <c r="B223" s="704" t="s">
        <v>63</v>
      </c>
      <c r="C223" s="704"/>
      <c r="D223" s="705"/>
      <c r="E223" s="705"/>
      <c r="F223" s="705"/>
      <c r="G223" s="35"/>
      <c r="H223" s="35"/>
      <c r="I223" s="35"/>
      <c r="J223" s="40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197"/>
      <c r="W223" s="213"/>
      <c r="X223" s="109"/>
      <c r="Y223" s="109"/>
      <c r="Z223" s="109"/>
      <c r="AA223" s="109"/>
      <c r="AB223" s="109"/>
      <c r="AC223" s="109"/>
      <c r="AD223" s="109"/>
      <c r="AE223" s="239"/>
      <c r="AF223" s="109"/>
      <c r="AG223" s="109"/>
      <c r="AH223" s="90"/>
      <c r="AI223" s="90"/>
      <c r="AJ223" s="245"/>
    </row>
    <row r="224" spans="1:45" ht="11.25" customHeight="1" x14ac:dyDescent="0.2">
      <c r="A224" s="203"/>
      <c r="B224" s="704"/>
      <c r="C224" s="704"/>
      <c r="D224" s="705"/>
      <c r="E224" s="705"/>
      <c r="F224" s="705"/>
      <c r="G224" s="35"/>
      <c r="H224" s="35"/>
      <c r="I224" s="35"/>
      <c r="J224" s="40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197"/>
      <c r="W224" s="213"/>
      <c r="X224" s="109"/>
      <c r="Y224" s="109"/>
      <c r="Z224" s="109"/>
      <c r="AA224" s="109"/>
      <c r="AB224" s="109"/>
      <c r="AC224" s="109"/>
      <c r="AD224" s="109"/>
      <c r="AE224" s="239"/>
      <c r="AF224" s="109"/>
      <c r="AG224" s="109"/>
      <c r="AH224" s="90"/>
      <c r="AI224" s="90"/>
      <c r="AJ224" s="245"/>
    </row>
    <row r="225" spans="1:36" ht="11.25" customHeight="1" x14ac:dyDescent="0.2">
      <c r="A225" s="203"/>
      <c r="B225" s="704" t="s">
        <v>33</v>
      </c>
      <c r="C225" s="704"/>
      <c r="D225" s="705"/>
      <c r="E225" s="705"/>
      <c r="F225" s="705"/>
      <c r="G225" s="35"/>
      <c r="H225" s="35"/>
      <c r="I225" s="35"/>
      <c r="J225" s="40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197"/>
      <c r="W225" s="213"/>
      <c r="X225" s="109"/>
      <c r="Y225" s="109"/>
      <c r="Z225" s="109"/>
      <c r="AA225" s="109"/>
      <c r="AB225" s="109"/>
      <c r="AC225" s="109"/>
      <c r="AD225" s="109"/>
      <c r="AE225" s="239"/>
      <c r="AF225" s="109"/>
      <c r="AG225" s="109"/>
      <c r="AH225" s="90"/>
      <c r="AI225" s="90"/>
      <c r="AJ225" s="245"/>
    </row>
    <row r="226" spans="1:36" ht="11.25" customHeight="1" x14ac:dyDescent="0.2">
      <c r="A226" s="203"/>
      <c r="B226" s="704"/>
      <c r="C226" s="704"/>
      <c r="D226" s="705"/>
      <c r="E226" s="705"/>
      <c r="F226" s="705"/>
      <c r="G226" s="35"/>
      <c r="H226" s="35"/>
      <c r="I226" s="35"/>
      <c r="J226" s="40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197"/>
      <c r="W226" s="213"/>
      <c r="X226" s="109"/>
      <c r="Y226" s="109"/>
      <c r="Z226" s="109"/>
      <c r="AA226" s="109"/>
      <c r="AB226" s="109"/>
      <c r="AC226" s="109"/>
      <c r="AD226" s="109"/>
      <c r="AE226" s="239"/>
      <c r="AF226" s="109"/>
      <c r="AG226" s="109"/>
      <c r="AH226" s="90"/>
      <c r="AI226" s="90"/>
      <c r="AJ226" s="245"/>
    </row>
    <row r="227" spans="1:36" ht="11.25" customHeight="1" x14ac:dyDescent="0.2">
      <c r="A227" s="203"/>
      <c r="B227" s="704" t="s">
        <v>28</v>
      </c>
      <c r="C227" s="704"/>
      <c r="D227" s="705"/>
      <c r="E227" s="705"/>
      <c r="F227" s="705"/>
      <c r="G227" s="35"/>
      <c r="H227" s="35"/>
      <c r="I227" s="35"/>
      <c r="J227" s="40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197"/>
      <c r="W227" s="213"/>
      <c r="X227" s="109"/>
      <c r="Y227" s="109"/>
      <c r="Z227" s="109"/>
      <c r="AA227" s="109"/>
      <c r="AB227" s="109"/>
      <c r="AC227" s="109"/>
      <c r="AD227" s="109"/>
      <c r="AE227" s="239"/>
      <c r="AF227" s="109"/>
      <c r="AG227" s="109"/>
      <c r="AH227" s="90"/>
      <c r="AI227" s="90"/>
      <c r="AJ227" s="245"/>
    </row>
    <row r="228" spans="1:36" ht="11.25" customHeight="1" x14ac:dyDescent="0.2">
      <c r="A228" s="203"/>
      <c r="B228" s="704"/>
      <c r="C228" s="704"/>
      <c r="D228" s="705"/>
      <c r="E228" s="705"/>
      <c r="F228" s="705"/>
      <c r="G228" s="35"/>
      <c r="H228" s="35"/>
      <c r="I228" s="35"/>
      <c r="J228" s="40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197"/>
      <c r="W228" s="213"/>
      <c r="X228" s="109"/>
      <c r="Y228" s="109"/>
      <c r="Z228" s="109"/>
      <c r="AA228" s="109"/>
      <c r="AB228" s="109"/>
      <c r="AC228" s="109"/>
      <c r="AD228" s="109"/>
      <c r="AE228" s="239"/>
      <c r="AF228" s="109"/>
      <c r="AG228" s="109"/>
      <c r="AH228" s="90"/>
      <c r="AI228" s="90"/>
      <c r="AJ228" s="245"/>
    </row>
    <row r="229" spans="1:36" ht="11.25" customHeight="1" x14ac:dyDescent="0.2">
      <c r="A229" s="203"/>
      <c r="B229" s="704" t="s">
        <v>37</v>
      </c>
      <c r="C229" s="704"/>
      <c r="D229" s="705"/>
      <c r="E229" s="705"/>
      <c r="F229" s="705"/>
      <c r="G229" s="35"/>
      <c r="H229" s="35"/>
      <c r="I229" s="35"/>
      <c r="J229" s="40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197"/>
      <c r="W229" s="213"/>
      <c r="X229" s="109"/>
      <c r="Y229" s="109"/>
      <c r="Z229" s="109"/>
      <c r="AA229" s="109"/>
      <c r="AB229" s="109"/>
      <c r="AC229" s="109"/>
      <c r="AD229" s="109"/>
      <c r="AE229" s="239"/>
      <c r="AF229" s="109"/>
      <c r="AG229" s="109"/>
      <c r="AH229" s="90"/>
      <c r="AI229" s="90"/>
      <c r="AJ229" s="245"/>
    </row>
    <row r="230" spans="1:36" ht="11.25" customHeight="1" x14ac:dyDescent="0.2">
      <c r="A230" s="203"/>
      <c r="B230" s="704"/>
      <c r="C230" s="704"/>
      <c r="D230" s="705"/>
      <c r="E230" s="705"/>
      <c r="F230" s="705"/>
      <c r="G230" s="35"/>
      <c r="H230" s="35"/>
      <c r="I230" s="35"/>
      <c r="J230" s="40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197"/>
      <c r="W230" s="213"/>
      <c r="X230" s="109"/>
      <c r="Y230" s="109"/>
      <c r="Z230" s="109"/>
      <c r="AA230" s="109"/>
      <c r="AB230" s="109"/>
      <c r="AC230" s="109"/>
      <c r="AD230" s="109"/>
      <c r="AE230" s="239"/>
      <c r="AF230" s="109"/>
      <c r="AG230" s="109"/>
      <c r="AH230" s="90"/>
      <c r="AI230" s="90"/>
      <c r="AJ230" s="245"/>
    </row>
    <row r="231" spans="1:36" ht="11.25" customHeight="1" x14ac:dyDescent="0.2">
      <c r="A231" s="203"/>
      <c r="B231" s="704" t="s">
        <v>24</v>
      </c>
      <c r="C231" s="704"/>
      <c r="D231" s="705"/>
      <c r="E231" s="705"/>
      <c r="F231" s="705"/>
      <c r="G231" s="35"/>
      <c r="H231" s="35"/>
      <c r="I231" s="35"/>
      <c r="J231" s="40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197"/>
      <c r="W231" s="213"/>
      <c r="X231" s="109"/>
      <c r="Y231" s="109"/>
      <c r="Z231" s="109"/>
      <c r="AA231" s="109"/>
      <c r="AB231" s="109"/>
      <c r="AC231" s="109"/>
      <c r="AD231" s="109"/>
      <c r="AE231" s="239"/>
      <c r="AF231" s="109"/>
      <c r="AG231" s="109"/>
      <c r="AH231" s="90"/>
      <c r="AI231" s="90"/>
      <c r="AJ231" s="245"/>
    </row>
    <row r="232" spans="1:36" ht="11.25" customHeight="1" x14ac:dyDescent="0.2">
      <c r="A232" s="203"/>
      <c r="B232" s="704"/>
      <c r="C232" s="704"/>
      <c r="D232" s="705"/>
      <c r="E232" s="705"/>
      <c r="F232" s="705"/>
      <c r="G232" s="35"/>
      <c r="H232" s="35"/>
      <c r="I232" s="35"/>
      <c r="J232" s="40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197"/>
      <c r="W232" s="213"/>
      <c r="X232" s="109"/>
      <c r="Y232" s="109"/>
      <c r="Z232" s="109"/>
      <c r="AA232" s="109"/>
      <c r="AB232" s="109"/>
      <c r="AC232" s="109"/>
      <c r="AD232" s="109"/>
      <c r="AE232" s="239"/>
      <c r="AF232" s="109"/>
      <c r="AG232" s="109"/>
      <c r="AH232" s="90"/>
      <c r="AI232" s="90"/>
      <c r="AJ232" s="245"/>
    </row>
    <row r="233" spans="1:36" ht="11.25" customHeight="1" x14ac:dyDescent="0.2">
      <c r="A233" s="203"/>
      <c r="B233" s="704" t="s">
        <v>25</v>
      </c>
      <c r="C233" s="704"/>
      <c r="D233" s="705"/>
      <c r="E233" s="705"/>
      <c r="F233" s="705"/>
      <c r="G233" s="35"/>
      <c r="H233" s="35"/>
      <c r="I233" s="35"/>
      <c r="J233" s="40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197"/>
      <c r="W233" s="213"/>
      <c r="X233" s="109"/>
      <c r="Y233" s="109"/>
      <c r="Z233" s="109"/>
      <c r="AA233" s="109"/>
      <c r="AB233" s="109"/>
      <c r="AC233" s="109"/>
      <c r="AD233" s="109"/>
      <c r="AE233" s="239"/>
      <c r="AF233" s="109"/>
      <c r="AG233" s="109"/>
      <c r="AH233" s="90"/>
      <c r="AI233" s="90"/>
      <c r="AJ233" s="245"/>
    </row>
    <row r="234" spans="1:36" ht="11.25" customHeight="1" x14ac:dyDescent="0.2">
      <c r="A234" s="203"/>
      <c r="B234" s="705"/>
      <c r="C234" s="705"/>
      <c r="D234" s="705"/>
      <c r="E234" s="705"/>
      <c r="F234" s="705"/>
      <c r="G234" s="35"/>
      <c r="H234" s="35"/>
      <c r="I234" s="35"/>
      <c r="J234" s="40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197"/>
      <c r="W234" s="213"/>
      <c r="X234" s="109"/>
      <c r="Y234" s="109"/>
      <c r="Z234" s="109"/>
      <c r="AA234" s="109"/>
      <c r="AB234" s="109"/>
      <c r="AC234" s="109"/>
      <c r="AD234" s="109"/>
      <c r="AE234" s="239"/>
      <c r="AF234" s="109"/>
      <c r="AG234" s="109"/>
      <c r="AH234" s="90"/>
      <c r="AI234" s="90"/>
      <c r="AJ234" s="245"/>
    </row>
    <row r="235" spans="1:36" ht="11.25" customHeight="1" x14ac:dyDescent="0.2">
      <c r="A235" s="203"/>
      <c r="B235" s="704" t="s">
        <v>26</v>
      </c>
      <c r="C235" s="704"/>
      <c r="D235" s="705"/>
      <c r="E235" s="705"/>
      <c r="F235" s="705"/>
      <c r="G235" s="35"/>
      <c r="H235" s="35"/>
      <c r="I235" s="35"/>
      <c r="J235" s="40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197"/>
      <c r="W235" s="213"/>
      <c r="X235" s="109"/>
      <c r="Y235" s="109"/>
      <c r="Z235" s="109"/>
      <c r="AA235" s="109"/>
      <c r="AB235" s="109"/>
      <c r="AC235" s="109"/>
      <c r="AD235" s="109"/>
      <c r="AE235" s="239"/>
      <c r="AF235" s="109"/>
      <c r="AG235" s="109"/>
      <c r="AH235" s="90"/>
      <c r="AI235" s="90"/>
      <c r="AJ235" s="245"/>
    </row>
    <row r="236" spans="1:36" ht="11.25" customHeight="1" x14ac:dyDescent="0.2">
      <c r="A236" s="203"/>
      <c r="B236" s="704"/>
      <c r="C236" s="704"/>
      <c r="D236" s="705"/>
      <c r="E236" s="705"/>
      <c r="F236" s="705"/>
      <c r="G236" s="35"/>
      <c r="H236" s="35"/>
      <c r="I236" s="35"/>
      <c r="J236" s="40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197"/>
      <c r="W236" s="213"/>
      <c r="X236" s="109"/>
      <c r="Y236" s="109"/>
      <c r="Z236" s="109"/>
      <c r="AA236" s="109"/>
      <c r="AB236" s="109"/>
      <c r="AC236" s="109"/>
      <c r="AD236" s="109"/>
      <c r="AE236" s="239"/>
      <c r="AF236" s="109"/>
      <c r="AG236" s="109"/>
      <c r="AH236" s="90"/>
      <c r="AI236" s="90"/>
      <c r="AJ236" s="245"/>
    </row>
    <row r="237" spans="1:36" ht="11.25" customHeight="1" x14ac:dyDescent="0.2">
      <c r="A237" s="203"/>
      <c r="B237" s="704" t="s">
        <v>38</v>
      </c>
      <c r="C237" s="704"/>
      <c r="D237" s="705"/>
      <c r="E237" s="705"/>
      <c r="F237" s="705"/>
      <c r="G237" s="35"/>
      <c r="H237" s="35"/>
      <c r="I237" s="35"/>
      <c r="J237" s="40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197"/>
      <c r="W237" s="213"/>
      <c r="X237" s="109"/>
      <c r="Y237" s="109"/>
      <c r="Z237" s="109"/>
      <c r="AA237" s="109"/>
      <c r="AB237" s="109"/>
      <c r="AC237" s="109"/>
      <c r="AD237" s="109"/>
      <c r="AE237" s="239"/>
      <c r="AF237" s="109"/>
      <c r="AG237" s="109"/>
      <c r="AH237" s="90"/>
      <c r="AI237" s="90"/>
      <c r="AJ237" s="245"/>
    </row>
    <row r="238" spans="1:36" ht="11.25" customHeight="1" x14ac:dyDescent="0.2">
      <c r="A238" s="203"/>
      <c r="B238" s="704"/>
      <c r="C238" s="704"/>
      <c r="D238" s="705"/>
      <c r="E238" s="705"/>
      <c r="F238" s="705"/>
      <c r="G238" s="35"/>
      <c r="H238" s="35"/>
      <c r="I238" s="35"/>
      <c r="J238" s="40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197"/>
      <c r="W238" s="213"/>
      <c r="X238" s="109"/>
      <c r="Y238" s="109"/>
      <c r="Z238" s="109"/>
      <c r="AA238" s="109"/>
      <c r="AB238" s="109"/>
      <c r="AC238" s="109"/>
      <c r="AD238" s="109"/>
      <c r="AE238" s="239"/>
      <c r="AF238" s="109"/>
      <c r="AG238" s="109"/>
      <c r="AH238" s="90"/>
      <c r="AI238" s="90"/>
      <c r="AJ238" s="245"/>
    </row>
    <row r="239" spans="1:36" ht="11.25" customHeight="1" x14ac:dyDescent="0.2">
      <c r="A239" s="203"/>
      <c r="B239" s="704" t="s">
        <v>27</v>
      </c>
      <c r="C239" s="704"/>
      <c r="D239" s="705"/>
      <c r="E239" s="705"/>
      <c r="F239" s="705"/>
      <c r="G239" s="35"/>
      <c r="H239" s="35"/>
      <c r="I239" s="35"/>
      <c r="J239" s="40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197"/>
      <c r="W239" s="213"/>
      <c r="X239" s="109"/>
      <c r="Y239" s="109"/>
      <c r="Z239" s="109"/>
      <c r="AA239" s="109"/>
      <c r="AB239" s="109"/>
      <c r="AC239" s="109"/>
      <c r="AD239" s="109"/>
      <c r="AE239" s="239"/>
      <c r="AF239" s="109"/>
      <c r="AG239" s="109"/>
      <c r="AH239" s="90"/>
      <c r="AI239" s="90"/>
      <c r="AJ239" s="245"/>
    </row>
    <row r="240" spans="1:36" ht="11.25" customHeight="1" x14ac:dyDescent="0.2">
      <c r="A240" s="203"/>
      <c r="B240" s="704"/>
      <c r="C240" s="704"/>
      <c r="D240" s="705"/>
      <c r="E240" s="705"/>
      <c r="F240" s="705"/>
      <c r="G240" s="35"/>
      <c r="H240" s="35"/>
      <c r="I240" s="35"/>
      <c r="J240" s="40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197"/>
      <c r="W240" s="213"/>
      <c r="X240" s="109"/>
      <c r="Y240" s="109"/>
      <c r="Z240" s="109"/>
      <c r="AA240" s="109"/>
      <c r="AB240" s="109"/>
      <c r="AC240" s="109"/>
      <c r="AD240" s="109"/>
      <c r="AE240" s="239"/>
      <c r="AF240" s="109"/>
      <c r="AG240" s="109"/>
      <c r="AH240" s="90"/>
      <c r="AI240" s="90"/>
      <c r="AJ240" s="245"/>
    </row>
    <row r="241" spans="1:45" ht="11.25" customHeight="1" x14ac:dyDescent="0.2">
      <c r="A241" s="203"/>
      <c r="B241" s="704" t="s">
        <v>51</v>
      </c>
      <c r="C241" s="704"/>
      <c r="D241" s="705"/>
      <c r="E241" s="705"/>
      <c r="F241" s="705"/>
      <c r="G241" s="35"/>
      <c r="H241" s="35"/>
      <c r="I241" s="35"/>
      <c r="J241" s="40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197"/>
      <c r="W241" s="213"/>
      <c r="X241" s="109"/>
      <c r="Y241" s="109"/>
      <c r="Z241" s="109"/>
      <c r="AA241" s="109"/>
      <c r="AB241" s="109"/>
      <c r="AC241" s="109"/>
      <c r="AD241" s="109"/>
      <c r="AE241" s="239"/>
      <c r="AF241" s="109"/>
      <c r="AG241" s="109"/>
      <c r="AH241" s="90"/>
      <c r="AI241" s="90"/>
      <c r="AJ241" s="245"/>
    </row>
    <row r="242" spans="1:45" ht="11.25" customHeight="1" x14ac:dyDescent="0.2">
      <c r="A242" s="203"/>
      <c r="B242" s="704"/>
      <c r="C242" s="704"/>
      <c r="D242" s="705"/>
      <c r="E242" s="705"/>
      <c r="F242" s="705"/>
      <c r="G242" s="35"/>
      <c r="H242" s="35"/>
      <c r="I242" s="35"/>
      <c r="J242" s="40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197"/>
      <c r="W242" s="213"/>
      <c r="X242" s="109"/>
      <c r="Y242" s="109"/>
      <c r="Z242" s="109"/>
      <c r="AA242" s="109"/>
      <c r="AB242" s="109"/>
      <c r="AC242" s="109"/>
      <c r="AD242" s="109"/>
      <c r="AE242" s="239"/>
      <c r="AF242" s="109"/>
      <c r="AG242" s="109"/>
      <c r="AH242" s="90"/>
      <c r="AI242" s="90"/>
      <c r="AJ242" s="245"/>
    </row>
    <row r="243" spans="1:45" ht="11.25" customHeight="1" x14ac:dyDescent="0.2">
      <c r="A243" s="203"/>
      <c r="B243" s="704" t="s">
        <v>92</v>
      </c>
      <c r="C243" s="704"/>
      <c r="D243" s="716"/>
      <c r="E243" s="716"/>
      <c r="F243" s="716"/>
      <c r="G243" s="35"/>
      <c r="H243" s="35"/>
      <c r="I243" s="35"/>
      <c r="J243" s="40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197"/>
      <c r="W243" s="213"/>
      <c r="X243" s="252"/>
      <c r="Y243" s="252"/>
      <c r="Z243" s="109"/>
      <c r="AA243" s="109"/>
      <c r="AB243" s="109"/>
      <c r="AC243" s="109"/>
      <c r="AD243" s="109"/>
      <c r="AE243" s="239"/>
      <c r="AF243" s="109"/>
      <c r="AG243" s="109"/>
      <c r="AH243" s="90"/>
      <c r="AI243" s="90"/>
      <c r="AJ243" s="245"/>
    </row>
    <row r="244" spans="1:45" ht="11.25" customHeight="1" x14ac:dyDescent="0.2">
      <c r="A244" s="203"/>
      <c r="B244" s="704"/>
      <c r="C244" s="704"/>
      <c r="D244" s="716"/>
      <c r="E244" s="716"/>
      <c r="F244" s="716"/>
      <c r="G244" s="35"/>
      <c r="H244" s="35"/>
      <c r="I244" s="35"/>
      <c r="J244" s="40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197"/>
      <c r="W244" s="213"/>
      <c r="Z244" s="109"/>
      <c r="AA244" s="109"/>
      <c r="AB244" s="109"/>
      <c r="AC244" s="109"/>
      <c r="AD244" s="109"/>
      <c r="AE244" s="239"/>
      <c r="AF244" s="109"/>
      <c r="AG244" s="109"/>
      <c r="AH244" s="90"/>
      <c r="AI244" s="90"/>
      <c r="AJ244" s="245"/>
    </row>
    <row r="245" spans="1:45" ht="18.75" customHeight="1" x14ac:dyDescent="0.2">
      <c r="A245" s="204"/>
      <c r="B245" s="205"/>
      <c r="C245" s="205"/>
      <c r="D245" s="205"/>
      <c r="E245" s="205"/>
      <c r="F245" s="205"/>
      <c r="G245" s="205"/>
      <c r="H245" s="205"/>
      <c r="I245" s="205"/>
      <c r="J245" s="206"/>
      <c r="K245" s="205"/>
      <c r="L245" s="205"/>
      <c r="M245" s="205"/>
      <c r="N245" s="205"/>
      <c r="O245" s="205"/>
      <c r="P245" s="205"/>
      <c r="Q245" s="205"/>
      <c r="R245" s="205"/>
      <c r="S245" s="205"/>
      <c r="T245" s="205"/>
      <c r="U245" s="205"/>
      <c r="V245" s="201"/>
      <c r="W245" s="251"/>
      <c r="Z245" s="252"/>
      <c r="AA245" s="252"/>
      <c r="AB245" s="252"/>
      <c r="AC245" s="252"/>
      <c r="AD245" s="252"/>
      <c r="AE245" s="252"/>
      <c r="AF245" s="252"/>
      <c r="AG245" s="252"/>
      <c r="AH245" s="252"/>
      <c r="AI245" s="150"/>
      <c r="AJ245" s="139"/>
    </row>
    <row r="246" spans="1:45" s="132" customFormat="1" ht="11.25" customHeight="1" x14ac:dyDescent="0.2">
      <c r="A246" s="125"/>
      <c r="B246" s="125"/>
      <c r="C246" s="125"/>
      <c r="D246" s="125"/>
      <c r="E246" s="125"/>
      <c r="F246" s="125"/>
      <c r="G246" s="125"/>
      <c r="H246" s="125"/>
      <c r="I246" s="125"/>
      <c r="J246" s="152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253"/>
      <c r="X246" s="133"/>
      <c r="Y246" s="133"/>
      <c r="Z246" s="133"/>
      <c r="AA246" s="133"/>
      <c r="AB246" s="133"/>
      <c r="AC246" s="133"/>
      <c r="AD246" s="133"/>
      <c r="AE246" s="133"/>
      <c r="AF246" s="133"/>
      <c r="AG246" s="133"/>
      <c r="AH246" s="133"/>
      <c r="AI246" s="125"/>
      <c r="AJ246" s="125"/>
      <c r="AK246" s="125"/>
      <c r="AL246" s="125"/>
      <c r="AM246" s="125"/>
      <c r="AN246" s="125"/>
      <c r="AO246" s="125"/>
      <c r="AP246" s="125"/>
      <c r="AQ246" s="125"/>
      <c r="AR246" s="125"/>
      <c r="AS246" s="125"/>
    </row>
    <row r="372" spans="37:37" ht="11.25" customHeight="1" x14ac:dyDescent="0.2">
      <c r="AK372" s="125" t="b">
        <v>1</v>
      </c>
    </row>
  </sheetData>
  <sheetProtection sheet="1" objects="1" scenarios="1"/>
  <mergeCells count="45">
    <mergeCell ref="B237:F238"/>
    <mergeCell ref="B239:F240"/>
    <mergeCell ref="B241:F242"/>
    <mergeCell ref="B243:F244"/>
    <mergeCell ref="B177:I178"/>
    <mergeCell ref="A209:U209"/>
    <mergeCell ref="A210:U210"/>
    <mergeCell ref="B225:F226"/>
    <mergeCell ref="B227:F228"/>
    <mergeCell ref="B229:F230"/>
    <mergeCell ref="B231:F232"/>
    <mergeCell ref="B233:F234"/>
    <mergeCell ref="B235:F236"/>
    <mergeCell ref="B215:F216"/>
    <mergeCell ref="B217:F218"/>
    <mergeCell ref="B219:F220"/>
    <mergeCell ref="B221:F222"/>
    <mergeCell ref="B223:F224"/>
    <mergeCell ref="A139:U139"/>
    <mergeCell ref="A140:U140"/>
    <mergeCell ref="B142:I143"/>
    <mergeCell ref="A174:U174"/>
    <mergeCell ref="A175:U175"/>
    <mergeCell ref="B213:B214"/>
    <mergeCell ref="B107:I108"/>
    <mergeCell ref="B34:T34"/>
    <mergeCell ref="A36:U36"/>
    <mergeCell ref="A37:U37"/>
    <mergeCell ref="AA39:AA40"/>
    <mergeCell ref="A69:U69"/>
    <mergeCell ref="A70:U70"/>
    <mergeCell ref="A104:U104"/>
    <mergeCell ref="A105:U105"/>
    <mergeCell ref="S64:T64"/>
    <mergeCell ref="Q64:R64"/>
    <mergeCell ref="M64:P64"/>
    <mergeCell ref="AB39:AB40"/>
    <mergeCell ref="M63:O63"/>
    <mergeCell ref="Q63:T63"/>
    <mergeCell ref="B5:T6"/>
    <mergeCell ref="D7:H7"/>
    <mergeCell ref="I7:I8"/>
    <mergeCell ref="K7:O7"/>
    <mergeCell ref="P7:P8"/>
    <mergeCell ref="R7:T7"/>
  </mergeCells>
  <conditionalFormatting sqref="X69:AB69 Z8:AD8">
    <cfRule type="cellIs" dxfId="38" priority="15" stopIfTrue="1" operator="equal">
      <formula>0</formula>
    </cfRule>
  </conditionalFormatting>
  <conditionalFormatting sqref="B9:B30 K9:P30 B50:C65 D9:I30 B145:B166 D145:H166 AF9:AG27">
    <cfRule type="containsErrors" dxfId="37" priority="17">
      <formula>ISERROR(B9)</formula>
    </cfRule>
  </conditionalFormatting>
  <conditionalFormatting sqref="B31:B32 B167:B168">
    <cfRule type="expression" dxfId="36" priority="18" stopIfTrue="1">
      <formula>$B31=$Y$4</formula>
    </cfRule>
  </conditionalFormatting>
  <conditionalFormatting sqref="R9:R30">
    <cfRule type="expression" dxfId="35" priority="14">
      <formula>$B9=$X$5</formula>
    </cfRule>
  </conditionalFormatting>
  <conditionalFormatting sqref="S9:S30">
    <cfRule type="expression" dxfId="34" priority="13">
      <formula>$B9=$X$5</formula>
    </cfRule>
  </conditionalFormatting>
  <conditionalFormatting sqref="T9:T30">
    <cfRule type="expression" dxfId="33" priority="12">
      <formula>$B9=$X$5</formula>
    </cfRule>
  </conditionalFormatting>
  <conditionalFormatting sqref="B110:B131">
    <cfRule type="expression" dxfId="32" priority="9">
      <formula>$B110=$Y$4</formula>
    </cfRule>
    <cfRule type="containsErrors" dxfId="31" priority="10">
      <formula>ISERROR(B110)</formula>
    </cfRule>
  </conditionalFormatting>
  <conditionalFormatting sqref="B132:B133">
    <cfRule type="expression" dxfId="30" priority="11" stopIfTrue="1">
      <formula>$B132=$Y$4</formula>
    </cfRule>
  </conditionalFormatting>
  <conditionalFormatting sqref="B180:B201">
    <cfRule type="expression" dxfId="29" priority="6">
      <formula>$B180=$Y$4</formula>
    </cfRule>
    <cfRule type="containsErrors" dxfId="28" priority="7">
      <formula>ISERROR(B180)</formula>
    </cfRule>
  </conditionalFormatting>
  <conditionalFormatting sqref="B202:B203">
    <cfRule type="expression" dxfId="27" priority="8" stopIfTrue="1">
      <formula>$B202=$Y$4</formula>
    </cfRule>
  </conditionalFormatting>
  <conditionalFormatting sqref="D110:H131">
    <cfRule type="expression" dxfId="26" priority="3">
      <formula>$B110=$Y$4</formula>
    </cfRule>
    <cfRule type="containsErrors" dxfId="25" priority="4">
      <formula>ISERROR(D110)</formula>
    </cfRule>
  </conditionalFormatting>
  <conditionalFormatting sqref="D180:H201">
    <cfRule type="expression" dxfId="24" priority="1">
      <formula>$B180=$Y$4</formula>
    </cfRule>
  </conditionalFormatting>
  <conditionalFormatting sqref="D180:H201 R7:T30">
    <cfRule type="containsErrors" dxfId="23" priority="2">
      <formula>ISERROR(D7)</formula>
    </cfRule>
  </conditionalFormatting>
  <conditionalFormatting sqref="B9:B30 K9:P30 B50:C65 D9:I30 B145:B166 D145:H166 AF9:AG27 R9:T30">
    <cfRule type="expression" dxfId="22" priority="16">
      <formula>$B9=$Y$4</formula>
    </cfRule>
  </conditionalFormatting>
  <hyperlinks>
    <hyperlink ref="B215:B216" location="Coverage!A1" display="Participating LA's"/>
    <hyperlink ref="B217:B218" location="IDACI!A1" display="IDACI"/>
    <hyperlink ref="B241:B242" location="Adoption!A1" display="Adoption"/>
    <hyperlink ref="B239:B240" location="'Looked After Children'!A1" display="Looked After Children"/>
    <hyperlink ref="B237:B238" location="'Court Applications'!A1" display="Court Applications"/>
    <hyperlink ref="B235:B236" location="'Child Protection Plans'!A1" display="Child Protection Plans"/>
    <hyperlink ref="B233:B234" location="'Initial CP Conferences'!A1" display="Initial Child Protection Conferences"/>
    <hyperlink ref="B231:B232" location="'Section 47 Enquiries'!A1" display="Section 47 Enquiries"/>
    <hyperlink ref="B229:B230" location="'Children in Need'!A1" display="Children in Need"/>
    <hyperlink ref="B227:B228" location="Assessments!A1" display="Assessments"/>
    <hyperlink ref="B225:B226" location="'Re-referrals'!A1" display="Re-referrals"/>
    <hyperlink ref="B223:B224" location="Referral_Source!A1" display="Referral Source"/>
    <hyperlink ref="B221:B222" location="Referrals!A1" display="Referrals"/>
    <hyperlink ref="B219:B220" location="Population!A1" display="Population"/>
    <hyperlink ref="B243:B244" location="Adoption!A1" display="Adoption"/>
    <hyperlink ref="B243:F244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37" max="20" man="1"/>
  </rowBreaks>
  <ignoredErrors>
    <ignoredError sqref="D110:H133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329" r:id="rId4" name="Check Box 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38</xdr:row>
                    <xdr:rowOff>76200</xdr:rowOff>
                  </from>
                  <to>
                    <xdr:col>35</xdr:col>
                    <xdr:colOff>47625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0" r:id="rId5" name="Check Box 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39</xdr:row>
                    <xdr:rowOff>161925</xdr:rowOff>
                  </from>
                  <to>
                    <xdr:col>35</xdr:col>
                    <xdr:colOff>47625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1" r:id="rId6" name="Check Box 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40</xdr:row>
                    <xdr:rowOff>161925</xdr:rowOff>
                  </from>
                  <to>
                    <xdr:col>35</xdr:col>
                    <xdr:colOff>47625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2" r:id="rId7" name="Check Box 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41</xdr:row>
                    <xdr:rowOff>161925</xdr:rowOff>
                  </from>
                  <to>
                    <xdr:col>35</xdr:col>
                    <xdr:colOff>47625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3" r:id="rId8" name="Check Box 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42</xdr:row>
                    <xdr:rowOff>161925</xdr:rowOff>
                  </from>
                  <to>
                    <xdr:col>35</xdr:col>
                    <xdr:colOff>47625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4" r:id="rId9" name="Check Box 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43</xdr:row>
                    <xdr:rowOff>161925</xdr:rowOff>
                  </from>
                  <to>
                    <xdr:col>35</xdr:col>
                    <xdr:colOff>47625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5" r:id="rId10" name="Check Box 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44</xdr:row>
                    <xdr:rowOff>161925</xdr:rowOff>
                  </from>
                  <to>
                    <xdr:col>35</xdr:col>
                    <xdr:colOff>47625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6" r:id="rId11" name="Check Box 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45</xdr:row>
                    <xdr:rowOff>161925</xdr:rowOff>
                  </from>
                  <to>
                    <xdr:col>35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7" r:id="rId12" name="Check Box 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46</xdr:row>
                    <xdr:rowOff>161925</xdr:rowOff>
                  </from>
                  <to>
                    <xdr:col>35</xdr:col>
                    <xdr:colOff>47625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8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47</xdr:row>
                    <xdr:rowOff>161925</xdr:rowOff>
                  </from>
                  <to>
                    <xdr:col>35</xdr:col>
                    <xdr:colOff>47625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9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48</xdr:row>
                    <xdr:rowOff>161925</xdr:rowOff>
                  </from>
                  <to>
                    <xdr:col>35</xdr:col>
                    <xdr:colOff>47625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0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49</xdr:row>
                    <xdr:rowOff>161925</xdr:rowOff>
                  </from>
                  <to>
                    <xdr:col>35</xdr:col>
                    <xdr:colOff>47625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1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50</xdr:row>
                    <xdr:rowOff>161925</xdr:rowOff>
                  </from>
                  <to>
                    <xdr:col>35</xdr:col>
                    <xdr:colOff>47625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2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51</xdr:row>
                    <xdr:rowOff>161925</xdr:rowOff>
                  </from>
                  <to>
                    <xdr:col>35</xdr:col>
                    <xdr:colOff>47625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3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52</xdr:row>
                    <xdr:rowOff>161925</xdr:rowOff>
                  </from>
                  <to>
                    <xdr:col>35</xdr:col>
                    <xdr:colOff>47625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4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53</xdr:row>
                    <xdr:rowOff>161925</xdr:rowOff>
                  </from>
                  <to>
                    <xdr:col>35</xdr:col>
                    <xdr:colOff>47625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5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56</xdr:row>
                    <xdr:rowOff>161925</xdr:rowOff>
                  </from>
                  <to>
                    <xdr:col>35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6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57</xdr:row>
                    <xdr:rowOff>161925</xdr:rowOff>
                  </from>
                  <to>
                    <xdr:col>35</xdr:col>
                    <xdr:colOff>47625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7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58</xdr:row>
                    <xdr:rowOff>161925</xdr:rowOff>
                  </from>
                  <to>
                    <xdr:col>35</xdr:col>
                    <xdr:colOff>47625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8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59</xdr:row>
                    <xdr:rowOff>161925</xdr:rowOff>
                  </from>
                  <to>
                    <xdr:col>35</xdr:col>
                    <xdr:colOff>47625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9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60</xdr:row>
                    <xdr:rowOff>161925</xdr:rowOff>
                  </from>
                  <to>
                    <xdr:col>35</xdr:col>
                    <xdr:colOff>47625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50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54</xdr:row>
                    <xdr:rowOff>161925</xdr:rowOff>
                  </from>
                  <to>
                    <xdr:col>35</xdr:col>
                    <xdr:colOff>47625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51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55</xdr:row>
                    <xdr:rowOff>161925</xdr:rowOff>
                  </from>
                  <to>
                    <xdr:col>35</xdr:col>
                    <xdr:colOff>47625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52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61</xdr:row>
                    <xdr:rowOff>161925</xdr:rowOff>
                  </from>
                  <to>
                    <xdr:col>35</xdr:col>
                    <xdr:colOff>47625</xdr:colOff>
                    <xdr:row>63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>
    <tabColor indexed="39"/>
  </sheetPr>
  <dimension ref="A1:AW267"/>
  <sheetViews>
    <sheetView showRowColHeaders="0" zoomScaleNormal="100" workbookViewId="0">
      <selection activeCell="D9" sqref="D9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5703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85546875" style="133" hidden="1" customWidth="1"/>
    <col min="25" max="25" width="19.42578125" style="133" hidden="1" customWidth="1"/>
    <col min="26" max="26" width="19.85546875" style="133" hidden="1" customWidth="1"/>
    <col min="27" max="28" width="16.7109375" style="133" hidden="1" customWidth="1"/>
    <col min="29" max="30" width="8.5703125" style="133" hidden="1" customWidth="1"/>
    <col min="31" max="31" width="3.5703125" style="133" hidden="1" customWidth="1"/>
    <col min="32" max="32" width="17" style="133" hidden="1" customWidth="1"/>
    <col min="33" max="33" width="5.7109375" style="133" hidden="1" customWidth="1"/>
    <col min="34" max="34" width="4.85546875" style="133" hidden="1" customWidth="1"/>
    <col min="35" max="35" width="5.7109375" style="125" hidden="1" customWidth="1"/>
    <col min="36" max="36" width="31.5703125" style="125" customWidth="1"/>
    <col min="37" max="37" width="17" style="125" hidden="1" customWidth="1"/>
    <col min="38" max="42" width="13.7109375" style="125" hidden="1" customWidth="1"/>
    <col min="43" max="48" width="9.140625" style="125" hidden="1" customWidth="1"/>
    <col min="49" max="52" width="9.140625" style="125" customWidth="1"/>
    <col min="53" max="16384" width="9.140625" style="125"/>
  </cols>
  <sheetData>
    <row r="1" spans="1:44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3"/>
      <c r="AJ1" s="244"/>
    </row>
    <row r="2" spans="1:44" ht="18.75" customHeight="1" x14ac:dyDescent="0.2">
      <c r="A2" s="179"/>
      <c r="B2" s="189" t="s">
        <v>182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213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90"/>
      <c r="AJ2" s="245"/>
    </row>
    <row r="3" spans="1:44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213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90"/>
      <c r="AJ3" s="245"/>
    </row>
    <row r="4" spans="1:44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213"/>
      <c r="X4" s="215" t="e">
        <f>VLOOKUP(Y4,$X$9:$Y$30,2,FALSE)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90"/>
      <c r="AJ4" s="245"/>
    </row>
    <row r="5" spans="1:44" s="127" customFormat="1" ht="15" customHeight="1" x14ac:dyDescent="0.2">
      <c r="A5" s="180"/>
      <c r="B5" s="723" t="s">
        <v>181</v>
      </c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115"/>
      <c r="P5" s="115"/>
      <c r="Q5" s="115"/>
      <c r="R5" s="115"/>
      <c r="S5" s="115"/>
      <c r="T5" s="115"/>
      <c r="U5" s="181"/>
      <c r="V5" s="198"/>
      <c r="W5" s="214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246"/>
    </row>
    <row r="6" spans="1:44" ht="13.5" customHeight="1" x14ac:dyDescent="0.2">
      <c r="A6" s="179"/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115"/>
      <c r="P6" s="115"/>
      <c r="Q6" s="115"/>
      <c r="R6" s="115"/>
      <c r="S6" s="115"/>
      <c r="T6" s="115"/>
      <c r="U6" s="178"/>
      <c r="V6" s="197"/>
      <c r="W6" s="213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90"/>
      <c r="AJ6" s="245"/>
    </row>
    <row r="7" spans="1:44" s="147" customFormat="1" ht="22.5" customHeight="1" x14ac:dyDescent="0.2">
      <c r="A7" s="182"/>
      <c r="B7" s="142"/>
      <c r="C7" s="142"/>
      <c r="D7" s="707" t="s">
        <v>88</v>
      </c>
      <c r="E7" s="734"/>
      <c r="F7" s="734"/>
      <c r="G7" s="734"/>
      <c r="H7" s="735"/>
      <c r="I7" s="736" t="s">
        <v>144</v>
      </c>
      <c r="J7" s="161"/>
      <c r="K7" s="738" t="s">
        <v>89</v>
      </c>
      <c r="L7" s="739"/>
      <c r="M7" s="739"/>
      <c r="N7" s="739"/>
      <c r="O7" s="739"/>
      <c r="P7" s="740" t="s">
        <v>143</v>
      </c>
      <c r="Q7" s="115"/>
      <c r="R7" s="731" t="s">
        <v>232</v>
      </c>
      <c r="S7" s="732"/>
      <c r="T7" s="733"/>
      <c r="U7" s="183"/>
      <c r="V7" s="199"/>
      <c r="W7" s="216"/>
      <c r="X7" s="247"/>
      <c r="Y7" s="247"/>
      <c r="Z7" s="217" t="s">
        <v>74</v>
      </c>
      <c r="AA7" s="110"/>
      <c r="AB7" s="110"/>
      <c r="AC7" s="218"/>
      <c r="AD7" s="218"/>
      <c r="AE7" s="110"/>
      <c r="AF7" s="219" t="s">
        <v>94</v>
      </c>
      <c r="AG7" s="110"/>
      <c r="AH7" s="110"/>
      <c r="AI7" s="247"/>
      <c r="AJ7" s="248"/>
    </row>
    <row r="8" spans="1:44" s="147" customFormat="1" ht="22.5" x14ac:dyDescent="0.2">
      <c r="A8" s="182"/>
      <c r="B8" s="142"/>
      <c r="C8" s="142"/>
      <c r="D8" s="483">
        <v>2012</v>
      </c>
      <c r="E8" s="483">
        <v>2013</v>
      </c>
      <c r="F8" s="483">
        <v>2014</v>
      </c>
      <c r="G8" s="483">
        <v>2015</v>
      </c>
      <c r="H8" s="484">
        <v>2016</v>
      </c>
      <c r="I8" s="737"/>
      <c r="J8" s="161"/>
      <c r="K8" s="485">
        <v>2012</v>
      </c>
      <c r="L8" s="485">
        <v>2013</v>
      </c>
      <c r="M8" s="485">
        <v>2014</v>
      </c>
      <c r="N8" s="485">
        <v>2015</v>
      </c>
      <c r="O8" s="486">
        <v>2016</v>
      </c>
      <c r="P8" s="741"/>
      <c r="Q8" s="115"/>
      <c r="R8" s="407" t="s">
        <v>73</v>
      </c>
      <c r="S8" s="463" t="s">
        <v>145</v>
      </c>
      <c r="T8" s="464" t="s">
        <v>146</v>
      </c>
      <c r="U8" s="183"/>
      <c r="V8" s="199"/>
      <c r="W8" s="216"/>
      <c r="X8" s="247"/>
      <c r="Y8" s="247"/>
      <c r="Z8" s="220">
        <f>K8</f>
        <v>2012</v>
      </c>
      <c r="AA8" s="220">
        <f>L8</f>
        <v>2013</v>
      </c>
      <c r="AB8" s="220">
        <f>M8</f>
        <v>2014</v>
      </c>
      <c r="AC8" s="220">
        <f>N8</f>
        <v>2015</v>
      </c>
      <c r="AD8" s="220">
        <f>O8</f>
        <v>2016</v>
      </c>
      <c r="AE8" s="110"/>
      <c r="AF8" s="110"/>
      <c r="AG8" s="110"/>
      <c r="AH8" s="110"/>
      <c r="AI8" s="247"/>
      <c r="AJ8" s="248"/>
    </row>
    <row r="9" spans="1:44" s="147" customFormat="1" ht="13.5" customHeight="1" x14ac:dyDescent="0.2">
      <c r="A9" s="182"/>
      <c r="B9" s="158" t="s">
        <v>1</v>
      </c>
      <c r="C9" s="142"/>
      <c r="D9" s="159">
        <v>15</v>
      </c>
      <c r="E9" s="159">
        <v>18</v>
      </c>
      <c r="F9" s="159">
        <v>22</v>
      </c>
      <c r="G9" s="159">
        <v>16</v>
      </c>
      <c r="H9" s="160">
        <v>35</v>
      </c>
      <c r="I9" s="482">
        <f>IF(H9=0,"",(H9-E9)/E9)</f>
        <v>0.94444444444444442</v>
      </c>
      <c r="J9" s="161"/>
      <c r="K9" s="162">
        <f>IF(D9=0,#N/A,D9/Population!C8*10000)</f>
        <v>5.6390977443609023</v>
      </c>
      <c r="L9" s="162">
        <f>IF(E9=0,#N/A,E9/Population!D8*10000)</f>
        <v>6.7669172932330826</v>
      </c>
      <c r="M9" s="162">
        <f>IF(F9=0,#N/A,F9/Population!E8*10000)</f>
        <v>8.1180811808118083</v>
      </c>
      <c r="N9" s="162">
        <f>IF(G9=0,#N/A,G9/Population!F8*10000)</f>
        <v>5.7553956834532372</v>
      </c>
      <c r="O9" s="163">
        <f>IF(H9=0,#N/A,H9/Population!G8*10000)</f>
        <v>12.411347517730498</v>
      </c>
      <c r="P9" s="487">
        <f>IF(ISNA(VLOOKUP(B9,$AF$9:$AH$27,3,FALSE)),"--",VLOOKUP(B9,$AF$9:$AH$27,3,FALSE))</f>
        <v>12</v>
      </c>
      <c r="Q9" s="115"/>
      <c r="R9" s="477">
        <f>IDACI!C8</f>
        <v>11</v>
      </c>
      <c r="S9" s="478">
        <f>(R9*$Y$68)+$Z$68</f>
        <v>8.7849000000000004</v>
      </c>
      <c r="T9" s="479">
        <f>O9-S9</f>
        <v>3.6264475177304973</v>
      </c>
      <c r="U9" s="183"/>
      <c r="V9" s="199"/>
      <c r="W9" s="216"/>
      <c r="X9" s="221" t="str">
        <f t="shared" ref="X9:X32" si="0">B9</f>
        <v>Bracknell Forest</v>
      </c>
      <c r="Y9" s="222">
        <v>1</v>
      </c>
      <c r="Z9" s="223">
        <f>IF(D9&gt;0,Population!C8,"")</f>
        <v>26600</v>
      </c>
      <c r="AA9" s="223">
        <f>IF(E9&gt;0,Population!D8,"")</f>
        <v>26600</v>
      </c>
      <c r="AB9" s="223">
        <f>IF(F9&gt;0,Population!E8,"")</f>
        <v>27100</v>
      </c>
      <c r="AC9" s="223">
        <f>IF(G9&gt;0,Population!F8,"")</f>
        <v>27800</v>
      </c>
      <c r="AD9" s="223">
        <f>IF(H9&gt;0,Population!G8,"")</f>
        <v>28200</v>
      </c>
      <c r="AE9" s="110"/>
      <c r="AF9" s="158" t="s">
        <v>1</v>
      </c>
      <c r="AG9" s="163">
        <v>12.411347517730498</v>
      </c>
      <c r="AH9" s="224">
        <f>RANK(AG9,$AG$9:$AG$27,1)</f>
        <v>12</v>
      </c>
      <c r="AI9" s="247"/>
      <c r="AJ9" s="248"/>
    </row>
    <row r="10" spans="1:44" s="147" customFormat="1" ht="13.5" customHeight="1" x14ac:dyDescent="0.2">
      <c r="A10" s="182"/>
      <c r="B10" s="158" t="s">
        <v>47</v>
      </c>
      <c r="C10" s="142"/>
      <c r="D10" s="159">
        <v>96</v>
      </c>
      <c r="E10" s="159">
        <v>75</v>
      </c>
      <c r="F10" s="159">
        <v>69</v>
      </c>
      <c r="G10" s="159">
        <v>80</v>
      </c>
      <c r="H10" s="160">
        <v>98</v>
      </c>
      <c r="I10" s="482">
        <f t="shared" ref="I10:I30" si="1">IF(H10=0,"",(H10-E10)/E10)</f>
        <v>0.30666666666666664</v>
      </c>
      <c r="J10" s="161"/>
      <c r="K10" s="162">
        <f>IF(D10=0,#N/A,D10/Population!C9*10000)</f>
        <v>19.238476953907817</v>
      </c>
      <c r="L10" s="162">
        <f>IF(E10=0,#N/A,E10/Population!D9*10000)</f>
        <v>14.9402390438247</v>
      </c>
      <c r="M10" s="162">
        <f>IF(F10=0,#N/A,F10/Population!E9*10000)</f>
        <v>13.663366336633663</v>
      </c>
      <c r="N10" s="162">
        <f>IF(G10=0,#N/A,G10/Population!F9*10000)</f>
        <v>15.686274509803921</v>
      </c>
      <c r="O10" s="163">
        <f>IF(H10=0,#N/A,H10/Population!G9*10000)</f>
        <v>19.140625</v>
      </c>
      <c r="P10" s="487">
        <f t="shared" ref="P10:P30" si="2">IF(ISNA(VLOOKUP(B10,$AF$9:$AH$27,3,FALSE)),"--",VLOOKUP(B10,$AF$9:$AH$27,3,FALSE))</f>
        <v>18</v>
      </c>
      <c r="Q10" s="115"/>
      <c r="R10" s="477">
        <f>IDACI!C9</f>
        <v>18.3</v>
      </c>
      <c r="S10" s="478">
        <f t="shared" ref="S10:S32" si="3">(R10*$Y$68)+$Z$68</f>
        <v>11.266169999999999</v>
      </c>
      <c r="T10" s="479">
        <f t="shared" ref="T10:T32" si="4">O10-S10</f>
        <v>7.8744550000000011</v>
      </c>
      <c r="U10" s="183"/>
      <c r="V10" s="199"/>
      <c r="W10" s="216"/>
      <c r="X10" s="221" t="str">
        <f t="shared" si="0"/>
        <v>Brighton &amp; Hove</v>
      </c>
      <c r="Y10" s="222">
        <v>2</v>
      </c>
      <c r="Z10" s="223">
        <f>IF(D10&gt;0,Population!C9,"")</f>
        <v>49900</v>
      </c>
      <c r="AA10" s="223">
        <f>IF(E10&gt;0,Population!D9,"")</f>
        <v>50200</v>
      </c>
      <c r="AB10" s="223">
        <f>IF(F10&gt;0,Population!E9,"")</f>
        <v>50500</v>
      </c>
      <c r="AC10" s="223">
        <f>IF(G10&gt;0,Population!F9,"")</f>
        <v>51000</v>
      </c>
      <c r="AD10" s="223">
        <f>IF(H10&gt;0,Population!G9,"")</f>
        <v>51200</v>
      </c>
      <c r="AE10" s="110"/>
      <c r="AF10" s="158" t="s">
        <v>47</v>
      </c>
      <c r="AG10" s="163">
        <v>19.140625</v>
      </c>
      <c r="AH10" s="224">
        <f t="shared" ref="AH10:AH27" si="5">RANK(AG10,$AG$9:$AG$27,1)</f>
        <v>18</v>
      </c>
      <c r="AI10" s="247"/>
      <c r="AJ10" s="248"/>
    </row>
    <row r="11" spans="1:44" s="147" customFormat="1" ht="13.5" customHeight="1" x14ac:dyDescent="0.2">
      <c r="A11" s="182"/>
      <c r="B11" s="158" t="s">
        <v>11</v>
      </c>
      <c r="C11" s="142"/>
      <c r="D11" s="159">
        <v>58</v>
      </c>
      <c r="E11" s="159">
        <v>51</v>
      </c>
      <c r="F11" s="159">
        <v>61</v>
      </c>
      <c r="G11" s="159">
        <v>55</v>
      </c>
      <c r="H11" s="160">
        <v>115</v>
      </c>
      <c r="I11" s="482">
        <f t="shared" si="1"/>
        <v>1.2549019607843137</v>
      </c>
      <c r="J11" s="161"/>
      <c r="K11" s="162">
        <f>IF(D11=0,#N/A,D11/Population!C10*10000)</f>
        <v>5.0216450216450221</v>
      </c>
      <c r="L11" s="162">
        <f>IF(E11=0,#N/A,E11/Population!D10*10000)</f>
        <v>4.3852106620808255</v>
      </c>
      <c r="M11" s="162">
        <f>IF(F11=0,#N/A,F11/Population!E10*10000)</f>
        <v>5.1870748299319729</v>
      </c>
      <c r="N11" s="162">
        <f>IF(G11=0,#N/A,G11/Population!F10*10000)</f>
        <v>4.6257359125315389</v>
      </c>
      <c r="O11" s="163">
        <f>IF(H11=0,#N/A,H11/Population!G10*10000)</f>
        <v>9.535655058043119</v>
      </c>
      <c r="P11" s="487">
        <f t="shared" si="2"/>
        <v>9</v>
      </c>
      <c r="Q11" s="115"/>
      <c r="R11" s="477">
        <f>IDACI!C10</f>
        <v>9.8000000000000007</v>
      </c>
      <c r="S11" s="478">
        <f t="shared" si="3"/>
        <v>8.3770199999999999</v>
      </c>
      <c r="T11" s="479">
        <f t="shared" si="4"/>
        <v>1.1586350580431191</v>
      </c>
      <c r="U11" s="183"/>
      <c r="V11" s="199"/>
      <c r="W11" s="216"/>
      <c r="X11" s="221" t="str">
        <f t="shared" si="0"/>
        <v>Buckinghamshire</v>
      </c>
      <c r="Y11" s="222">
        <v>3</v>
      </c>
      <c r="Z11" s="223">
        <f>IF(D11&gt;0,Population!C10,"")</f>
        <v>115500</v>
      </c>
      <c r="AA11" s="223">
        <f>IF(E11&gt;0,Population!D10,"")</f>
        <v>116300</v>
      </c>
      <c r="AB11" s="223">
        <f>IF(F11&gt;0,Population!E10,"")</f>
        <v>117600</v>
      </c>
      <c r="AC11" s="223">
        <f>IF(G11&gt;0,Population!F10,"")</f>
        <v>118900</v>
      </c>
      <c r="AD11" s="223">
        <f>IF(H11&gt;0,Population!G10,"")</f>
        <v>120600</v>
      </c>
      <c r="AE11" s="110"/>
      <c r="AF11" s="158" t="s">
        <v>11</v>
      </c>
      <c r="AG11" s="163">
        <v>9.535655058043119</v>
      </c>
      <c r="AH11" s="224">
        <f t="shared" si="5"/>
        <v>9</v>
      </c>
      <c r="AI11" s="247"/>
      <c r="AJ11" s="248"/>
    </row>
    <row r="12" spans="1:44" s="147" customFormat="1" ht="13.5" customHeight="1" x14ac:dyDescent="0.2">
      <c r="A12" s="182"/>
      <c r="B12" s="158" t="s">
        <v>5</v>
      </c>
      <c r="C12" s="142"/>
      <c r="D12" s="159">
        <v>114</v>
      </c>
      <c r="E12" s="164">
        <v>87</v>
      </c>
      <c r="F12" s="159">
        <v>77</v>
      </c>
      <c r="G12" s="159">
        <v>64</v>
      </c>
      <c r="H12" s="160">
        <v>80</v>
      </c>
      <c r="I12" s="482">
        <f t="shared" si="1"/>
        <v>-8.0459770114942528E-2</v>
      </c>
      <c r="J12" s="161"/>
      <c r="K12" s="162">
        <f>IF(D12=0,#N/A,D12/Population!C11*10000)</f>
        <v>10.930009587727708</v>
      </c>
      <c r="L12" s="162">
        <f>IF(E12=0,#N/A,E12/Population!D11*10000)</f>
        <v>8.3333333333333339</v>
      </c>
      <c r="M12" s="162">
        <f>IF(F12=0,#N/A,F12/Population!E11*10000)</f>
        <v>7.3473282442748094</v>
      </c>
      <c r="N12" s="162">
        <f>IF(G12=0,#N/A,G12/Population!F11*10000)</f>
        <v>6.0721062618595827</v>
      </c>
      <c r="O12" s="163">
        <f>IF(H12=0,#N/A,H12/Population!G11*10000)</f>
        <v>7.5542965061378657</v>
      </c>
      <c r="P12" s="487">
        <f t="shared" si="2"/>
        <v>5</v>
      </c>
      <c r="Q12" s="115"/>
      <c r="R12" s="477">
        <f>IDACI!C11</f>
        <v>17.399999999999999</v>
      </c>
      <c r="S12" s="478">
        <f t="shared" si="3"/>
        <v>10.960259999999998</v>
      </c>
      <c r="T12" s="479">
        <f t="shared" si="4"/>
        <v>-3.4059634938621324</v>
      </c>
      <c r="U12" s="183"/>
      <c r="V12" s="199"/>
      <c r="W12" s="216"/>
      <c r="X12" s="221" t="str">
        <f t="shared" si="0"/>
        <v>East Sussex</v>
      </c>
      <c r="Y12" s="222">
        <v>4</v>
      </c>
      <c r="Z12" s="223">
        <f>IF(D12&gt;0,Population!C11,"")</f>
        <v>104300</v>
      </c>
      <c r="AA12" s="223">
        <f>IF(E12&gt;0,Population!D11,"")</f>
        <v>104400</v>
      </c>
      <c r="AB12" s="223">
        <f>IF(F12&gt;0,Population!E11,"")</f>
        <v>104800</v>
      </c>
      <c r="AC12" s="223">
        <f>IF(G12&gt;0,Population!F11,"")</f>
        <v>105400</v>
      </c>
      <c r="AD12" s="223">
        <f>IF(H12&gt;0,Population!G11,"")</f>
        <v>105900</v>
      </c>
      <c r="AE12" s="110"/>
      <c r="AF12" s="158" t="s">
        <v>5</v>
      </c>
      <c r="AG12" s="163">
        <v>7.5542965061378657</v>
      </c>
      <c r="AH12" s="224">
        <f t="shared" si="5"/>
        <v>5</v>
      </c>
      <c r="AI12" s="247"/>
      <c r="AJ12" s="248"/>
    </row>
    <row r="13" spans="1:44" s="147" customFormat="1" ht="13.5" customHeight="1" x14ac:dyDescent="0.2">
      <c r="A13" s="182"/>
      <c r="B13" s="158" t="s">
        <v>7</v>
      </c>
      <c r="C13" s="142"/>
      <c r="D13" s="159">
        <v>128</v>
      </c>
      <c r="E13" s="159">
        <v>159</v>
      </c>
      <c r="F13" s="165">
        <v>167</v>
      </c>
      <c r="G13" s="165">
        <v>173</v>
      </c>
      <c r="H13" s="160">
        <v>194</v>
      </c>
      <c r="I13" s="482">
        <f t="shared" si="1"/>
        <v>0.22012578616352202</v>
      </c>
      <c r="J13" s="161"/>
      <c r="K13" s="162">
        <f>IF(D13=0,#N/A,D13/Population!C12*10000)</f>
        <v>4.5681655960028555</v>
      </c>
      <c r="L13" s="162">
        <f>IF(E13=0,#N/A,E13/Population!D12*10000)</f>
        <v>5.6603773584905666</v>
      </c>
      <c r="M13" s="162">
        <f>IF(F13=0,#N/A,F13/Population!E12*10000)</f>
        <v>5.9240865555161406</v>
      </c>
      <c r="N13" s="162">
        <f>IF(G13=0,#N/A,G13/Population!F12*10000)</f>
        <v>6.1456483126110122</v>
      </c>
      <c r="O13" s="163">
        <f>IF(H13=0,#N/A,H13/Population!G12*10000)</f>
        <v>6.8818730046115641</v>
      </c>
      <c r="P13" s="487">
        <f t="shared" si="2"/>
        <v>4</v>
      </c>
      <c r="Q13" s="115"/>
      <c r="R13" s="477">
        <f>IDACI!C12</f>
        <v>11.799999999999999</v>
      </c>
      <c r="S13" s="478">
        <f t="shared" si="3"/>
        <v>9.0568200000000001</v>
      </c>
      <c r="T13" s="479">
        <f t="shared" si="4"/>
        <v>-2.1749469953884359</v>
      </c>
      <c r="U13" s="183"/>
      <c r="V13" s="199"/>
      <c r="W13" s="216"/>
      <c r="X13" s="221" t="str">
        <f t="shared" si="0"/>
        <v>Hampshire</v>
      </c>
      <c r="Y13" s="222">
        <v>5</v>
      </c>
      <c r="Z13" s="223">
        <f>IF(D13&gt;0,Population!C12,"")</f>
        <v>280200</v>
      </c>
      <c r="AA13" s="223">
        <f>IF(E13&gt;0,Population!D12,"")</f>
        <v>280900</v>
      </c>
      <c r="AB13" s="223">
        <f>IF(F13&gt;0,Population!E12,"")</f>
        <v>281900</v>
      </c>
      <c r="AC13" s="223">
        <f>IF(G13&gt;0,Population!F12,"")</f>
        <v>281500</v>
      </c>
      <c r="AD13" s="223">
        <f>IF(H13&gt;0,Population!G12,"")</f>
        <v>281900</v>
      </c>
      <c r="AE13" s="110"/>
      <c r="AF13" s="158" t="s">
        <v>7</v>
      </c>
      <c r="AG13" s="163">
        <v>6.8818730046115641</v>
      </c>
      <c r="AH13" s="224">
        <f t="shared" si="5"/>
        <v>4</v>
      </c>
      <c r="AI13" s="247"/>
      <c r="AJ13" s="248"/>
    </row>
    <row r="14" spans="1:44" s="147" customFormat="1" ht="13.5" customHeight="1" x14ac:dyDescent="0.2">
      <c r="A14" s="182"/>
      <c r="B14" s="158" t="s">
        <v>2</v>
      </c>
      <c r="C14" s="142"/>
      <c r="D14" s="159">
        <v>18</v>
      </c>
      <c r="E14" s="159">
        <v>30</v>
      </c>
      <c r="F14" s="159">
        <v>39</v>
      </c>
      <c r="G14" s="159">
        <v>38</v>
      </c>
      <c r="H14" s="160">
        <v>32</v>
      </c>
      <c r="I14" s="482">
        <f t="shared" si="1"/>
        <v>6.6666666666666666E-2</v>
      </c>
      <c r="J14" s="161"/>
      <c r="K14" s="162">
        <f>IF(D14=0,#N/A,D14/Population!C13*10000)</f>
        <v>6.8965517241379306</v>
      </c>
      <c r="L14" s="162">
        <f>IF(E14=0,#N/A,E14/Population!D13*10000)</f>
        <v>11.53846153846154</v>
      </c>
      <c r="M14" s="162">
        <f>IF(F14=0,#N/A,F14/Population!E13*10000)</f>
        <v>15.116279069767442</v>
      </c>
      <c r="N14" s="162">
        <f>IF(G14=0,#N/A,G14/Population!F13*10000)</f>
        <v>14.901960784313726</v>
      </c>
      <c r="O14" s="163">
        <f>IF(H14=0,#N/A,H14/Population!G13*10000)</f>
        <v>12.648221343873518</v>
      </c>
      <c r="P14" s="487">
        <f t="shared" si="2"/>
        <v>13</v>
      </c>
      <c r="Q14" s="115"/>
      <c r="R14" s="477">
        <f>IDACI!C13</f>
        <v>20.399999999999999</v>
      </c>
      <c r="S14" s="478">
        <f t="shared" si="3"/>
        <v>11.979959999999998</v>
      </c>
      <c r="T14" s="479">
        <f t="shared" si="4"/>
        <v>0.66826134387351921</v>
      </c>
      <c r="U14" s="183"/>
      <c r="V14" s="199"/>
      <c r="W14" s="216"/>
      <c r="X14" s="221" t="str">
        <f t="shared" si="0"/>
        <v>Isle of Wight</v>
      </c>
      <c r="Y14" s="222">
        <v>6</v>
      </c>
      <c r="Z14" s="223">
        <f>IF(D14&gt;0,Population!C13,"")</f>
        <v>26100</v>
      </c>
      <c r="AA14" s="223">
        <f>IF(E14&gt;0,Population!D13,"")</f>
        <v>26000</v>
      </c>
      <c r="AB14" s="223">
        <f>IF(F14&gt;0,Population!E13,"")</f>
        <v>25800</v>
      </c>
      <c r="AC14" s="223">
        <f>IF(G14&gt;0,Population!F13,"")</f>
        <v>25500</v>
      </c>
      <c r="AD14" s="223">
        <f>IF(H14&gt;0,Population!G13,"")</f>
        <v>25300</v>
      </c>
      <c r="AE14" s="110"/>
      <c r="AF14" s="158" t="s">
        <v>2</v>
      </c>
      <c r="AG14" s="163">
        <v>12.648221343873518</v>
      </c>
      <c r="AH14" s="224">
        <f t="shared" si="5"/>
        <v>13</v>
      </c>
      <c r="AI14" s="247"/>
      <c r="AJ14" s="248"/>
      <c r="AR14" s="147" t="s">
        <v>109</v>
      </c>
    </row>
    <row r="15" spans="1:44" s="147" customFormat="1" ht="13.5" customHeight="1" x14ac:dyDescent="0.2">
      <c r="A15" s="182"/>
      <c r="B15" s="158" t="s">
        <v>12</v>
      </c>
      <c r="C15" s="142"/>
      <c r="D15" s="159">
        <v>321</v>
      </c>
      <c r="E15" s="159">
        <v>285</v>
      </c>
      <c r="F15" s="159">
        <v>272</v>
      </c>
      <c r="G15" s="159">
        <v>245</v>
      </c>
      <c r="H15" s="160">
        <v>256</v>
      </c>
      <c r="I15" s="482">
        <f t="shared" si="1"/>
        <v>-0.10175438596491228</v>
      </c>
      <c r="J15" s="161"/>
      <c r="K15" s="162">
        <f>IF(D15=0,#N/A,D15/Population!C14*10000)</f>
        <v>9.9473194917880399</v>
      </c>
      <c r="L15" s="162">
        <f>IF(E15=0,#N/A,E15/Population!D14*10000)</f>
        <v>8.7990120407533201</v>
      </c>
      <c r="M15" s="162">
        <f>IF(F15=0,#N/A,F15/Population!E14*10000)</f>
        <v>8.3538083538083541</v>
      </c>
      <c r="N15" s="162">
        <f>IF(G15=0,#N/A,G15/Population!F14*10000)</f>
        <v>7.4626865671641793</v>
      </c>
      <c r="O15" s="163">
        <f>IF(H15=0,#N/A,H15/Population!G14*10000)</f>
        <v>7.7481840193704592</v>
      </c>
      <c r="P15" s="487">
        <f t="shared" si="2"/>
        <v>6</v>
      </c>
      <c r="Q15" s="115"/>
      <c r="R15" s="477">
        <f>IDACI!C14</f>
        <v>17.8</v>
      </c>
      <c r="S15" s="478">
        <f t="shared" si="3"/>
        <v>11.096219999999999</v>
      </c>
      <c r="T15" s="479">
        <f t="shared" si="4"/>
        <v>-3.3480359806295397</v>
      </c>
      <c r="U15" s="183"/>
      <c r="V15" s="199"/>
      <c r="W15" s="216"/>
      <c r="X15" s="221" t="str">
        <f t="shared" si="0"/>
        <v>Kent</v>
      </c>
      <c r="Y15" s="222">
        <v>7</v>
      </c>
      <c r="Z15" s="223">
        <f>IF(D15&gt;0,Population!C14,"")</f>
        <v>322700</v>
      </c>
      <c r="AA15" s="223">
        <f>IF(E15&gt;0,Population!D14,"")</f>
        <v>323900</v>
      </c>
      <c r="AB15" s="223">
        <f>IF(F15&gt;0,Population!E14,"")</f>
        <v>325600</v>
      </c>
      <c r="AC15" s="223">
        <f>IF(G15&gt;0,Population!F14,"")</f>
        <v>328300</v>
      </c>
      <c r="AD15" s="223">
        <f>IF(H15&gt;0,Population!G14,"")</f>
        <v>330400</v>
      </c>
      <c r="AE15" s="110"/>
      <c r="AF15" s="158" t="s">
        <v>12</v>
      </c>
      <c r="AG15" s="163">
        <v>7.7481840193704592</v>
      </c>
      <c r="AH15" s="224">
        <f t="shared" si="5"/>
        <v>6</v>
      </c>
      <c r="AI15" s="247"/>
      <c r="AJ15" s="248"/>
    </row>
    <row r="16" spans="1:44" s="147" customFormat="1" ht="13.5" customHeight="1" x14ac:dyDescent="0.2">
      <c r="A16" s="182"/>
      <c r="B16" s="158" t="s">
        <v>3</v>
      </c>
      <c r="C16" s="142"/>
      <c r="D16" s="159">
        <v>56</v>
      </c>
      <c r="E16" s="411">
        <v>53</v>
      </c>
      <c r="F16" s="411">
        <v>49</v>
      </c>
      <c r="G16" s="411">
        <v>89</v>
      </c>
      <c r="H16" s="412">
        <v>139</v>
      </c>
      <c r="I16" s="482">
        <f t="shared" si="1"/>
        <v>1.6226415094339623</v>
      </c>
      <c r="J16" s="161"/>
      <c r="K16" s="162">
        <f>IF(D16=0,#N/A,D16/Population!C15*10000)</f>
        <v>9.1803278688524586</v>
      </c>
      <c r="L16" s="162">
        <f>IF(E16=0,#N/A,E16/Population!D15*10000)</f>
        <v>8.7027914614121507</v>
      </c>
      <c r="M16" s="162">
        <f>IF(F16=0,#N/A,F16/Population!E15*10000)</f>
        <v>7.954545454545455</v>
      </c>
      <c r="N16" s="162">
        <f>IF(G16=0,#N/A,G16/Population!F15*10000)</f>
        <v>14.239999999999998</v>
      </c>
      <c r="O16" s="163">
        <f>IF(H16=0,#N/A,H16/Population!G15*10000)</f>
        <v>21.99367088607595</v>
      </c>
      <c r="P16" s="487">
        <f t="shared" si="2"/>
        <v>19</v>
      </c>
      <c r="Q16" s="115"/>
      <c r="R16" s="477">
        <f>IDACI!C15</f>
        <v>22</v>
      </c>
      <c r="S16" s="478">
        <f t="shared" si="3"/>
        <v>12.5238</v>
      </c>
      <c r="T16" s="479">
        <f t="shared" si="4"/>
        <v>9.4698708860759506</v>
      </c>
      <c r="U16" s="183"/>
      <c r="V16" s="199"/>
      <c r="W16" s="216"/>
      <c r="X16" s="221" t="str">
        <f t="shared" si="0"/>
        <v>Medway</v>
      </c>
      <c r="Y16" s="222">
        <v>8</v>
      </c>
      <c r="Z16" s="223">
        <f>IF(D16&gt;0,Population!C15,"")</f>
        <v>61000</v>
      </c>
      <c r="AA16" s="223">
        <f>IF(E16&gt;0,Population!D15,"")</f>
        <v>60900</v>
      </c>
      <c r="AB16" s="223">
        <f>IF(F16&gt;0,Population!E15,"")</f>
        <v>61600</v>
      </c>
      <c r="AC16" s="223">
        <f>IF(G16&gt;0,Population!F15,"")</f>
        <v>62500</v>
      </c>
      <c r="AD16" s="223">
        <f>IF(H16&gt;0,Population!G15,"")</f>
        <v>63200</v>
      </c>
      <c r="AE16" s="110"/>
      <c r="AF16" s="158" t="s">
        <v>3</v>
      </c>
      <c r="AG16" s="163">
        <v>21.99367088607595</v>
      </c>
      <c r="AH16" s="224">
        <f t="shared" si="5"/>
        <v>19</v>
      </c>
      <c r="AI16" s="247"/>
      <c r="AJ16" s="248"/>
    </row>
    <row r="17" spans="1:36" s="147" customFormat="1" ht="13.5" customHeight="1" x14ac:dyDescent="0.2">
      <c r="A17" s="182"/>
      <c r="B17" s="158" t="s">
        <v>13</v>
      </c>
      <c r="C17" s="142"/>
      <c r="D17" s="159">
        <v>39</v>
      </c>
      <c r="E17" s="159">
        <v>39</v>
      </c>
      <c r="F17" s="159">
        <v>49</v>
      </c>
      <c r="G17" s="159">
        <v>38</v>
      </c>
      <c r="H17" s="160">
        <v>60</v>
      </c>
      <c r="I17" s="482">
        <f t="shared" si="1"/>
        <v>0.53846153846153844</v>
      </c>
      <c r="J17" s="161"/>
      <c r="K17" s="162">
        <f>IF(D17=0,#N/A,D17/Population!C16*10000)</f>
        <v>6.290322580645161</v>
      </c>
      <c r="L17" s="162">
        <f>IF(E17=0,#N/A,E17/Population!D16*10000)</f>
        <v>6.1514195583596214</v>
      </c>
      <c r="M17" s="162">
        <f>IF(F17=0,#N/A,F17/Population!E16*10000)</f>
        <v>7.65625</v>
      </c>
      <c r="N17" s="162">
        <f>IF(G17=0,#N/A,G17/Population!F16*10000)</f>
        <v>5.8282208588957047</v>
      </c>
      <c r="O17" s="163">
        <f>IF(H17=0,#N/A,H17/Population!G16*10000)</f>
        <v>9.0771558245083206</v>
      </c>
      <c r="P17" s="487">
        <f t="shared" si="2"/>
        <v>8</v>
      </c>
      <c r="Q17" s="115"/>
      <c r="R17" s="477">
        <f>IDACI!C16</f>
        <v>19.7</v>
      </c>
      <c r="S17" s="478">
        <f t="shared" si="3"/>
        <v>11.74203</v>
      </c>
      <c r="T17" s="479">
        <f t="shared" si="4"/>
        <v>-2.6648741754916792</v>
      </c>
      <c r="U17" s="183"/>
      <c r="V17" s="199"/>
      <c r="W17" s="216"/>
      <c r="X17" s="221" t="str">
        <f t="shared" si="0"/>
        <v>Milton Keynes</v>
      </c>
      <c r="Y17" s="222">
        <v>9</v>
      </c>
      <c r="Z17" s="223">
        <f>IF(D17&gt;0,Population!C16,"")</f>
        <v>62000</v>
      </c>
      <c r="AA17" s="223">
        <f>IF(E17&gt;0,Population!D16,"")</f>
        <v>63400</v>
      </c>
      <c r="AB17" s="223">
        <f>IF(F17&gt;0,Population!E16,"")</f>
        <v>64000</v>
      </c>
      <c r="AC17" s="223">
        <f>IF(G17&gt;0,Population!F16,"")</f>
        <v>65200</v>
      </c>
      <c r="AD17" s="223">
        <f>IF(H17&gt;0,Population!G16,"")</f>
        <v>66100</v>
      </c>
      <c r="AE17" s="110"/>
      <c r="AF17" s="158" t="s">
        <v>13</v>
      </c>
      <c r="AG17" s="163">
        <v>9.0771558245083206</v>
      </c>
      <c r="AH17" s="224">
        <f t="shared" si="5"/>
        <v>8</v>
      </c>
      <c r="AI17" s="247"/>
      <c r="AJ17" s="248"/>
    </row>
    <row r="18" spans="1:36" s="147" customFormat="1" ht="13.5" customHeight="1" x14ac:dyDescent="0.2">
      <c r="A18" s="182"/>
      <c r="B18" s="158" t="s">
        <v>14</v>
      </c>
      <c r="C18" s="142"/>
      <c r="D18" s="159">
        <v>73</v>
      </c>
      <c r="E18" s="159">
        <v>90</v>
      </c>
      <c r="F18" s="159">
        <v>88</v>
      </c>
      <c r="G18" s="159">
        <v>110</v>
      </c>
      <c r="H18" s="160">
        <v>152</v>
      </c>
      <c r="I18" s="482">
        <f t="shared" si="1"/>
        <v>0.68888888888888888</v>
      </c>
      <c r="J18" s="161"/>
      <c r="K18" s="162">
        <f>IF(D18=0,#N/A,D18/Population!C17*10000)</f>
        <v>5.2898550724637676</v>
      </c>
      <c r="L18" s="162">
        <f>IF(E18=0,#N/A,E18/Population!D17*10000)</f>
        <v>6.4655172413793105</v>
      </c>
      <c r="M18" s="162">
        <f>IF(F18=0,#N/A,F18/Population!E17*10000)</f>
        <v>6.2722736992159653</v>
      </c>
      <c r="N18" s="162">
        <f>IF(G18=0,#N/A,G18/Population!F17*10000)</f>
        <v>7.7903682719546739</v>
      </c>
      <c r="O18" s="163">
        <f>IF(H18=0,#N/A,H18/Population!G17*10000)</f>
        <v>10.71932299012694</v>
      </c>
      <c r="P18" s="487">
        <f t="shared" si="2"/>
        <v>11</v>
      </c>
      <c r="Q18" s="115"/>
      <c r="R18" s="477">
        <f>IDACI!C17</f>
        <v>11.799999999999999</v>
      </c>
      <c r="S18" s="478">
        <f t="shared" si="3"/>
        <v>9.0568200000000001</v>
      </c>
      <c r="T18" s="479">
        <f t="shared" si="4"/>
        <v>1.6625029901269404</v>
      </c>
      <c r="U18" s="183"/>
      <c r="V18" s="199"/>
      <c r="W18" s="216"/>
      <c r="X18" s="221" t="str">
        <f t="shared" si="0"/>
        <v>Oxfordshire</v>
      </c>
      <c r="Y18" s="222">
        <v>10</v>
      </c>
      <c r="Z18" s="223">
        <f>IF(D18&gt;0,Population!C17,"")</f>
        <v>138000</v>
      </c>
      <c r="AA18" s="223">
        <f>IF(E18&gt;0,Population!D17,"")</f>
        <v>139200</v>
      </c>
      <c r="AB18" s="223">
        <f>IF(F18&gt;0,Population!E17,"")</f>
        <v>140300</v>
      </c>
      <c r="AC18" s="223">
        <f>IF(G18&gt;0,Population!F17,"")</f>
        <v>141200</v>
      </c>
      <c r="AD18" s="223">
        <f>IF(H18&gt;0,Population!G17,"")</f>
        <v>141800</v>
      </c>
      <c r="AE18" s="110"/>
      <c r="AF18" s="158" t="s">
        <v>14</v>
      </c>
      <c r="AG18" s="163">
        <v>10.71932299012694</v>
      </c>
      <c r="AH18" s="224">
        <f t="shared" si="5"/>
        <v>11</v>
      </c>
      <c r="AI18" s="247"/>
      <c r="AJ18" s="248"/>
    </row>
    <row r="19" spans="1:36" s="147" customFormat="1" ht="13.5" customHeight="1" x14ac:dyDescent="0.2">
      <c r="A19" s="182"/>
      <c r="B19" s="158" t="s">
        <v>15</v>
      </c>
      <c r="C19" s="142"/>
      <c r="D19" s="159">
        <v>37</v>
      </c>
      <c r="E19" s="159">
        <v>49</v>
      </c>
      <c r="F19" s="159">
        <v>47</v>
      </c>
      <c r="G19" s="159">
        <v>59</v>
      </c>
      <c r="H19" s="160">
        <v>44</v>
      </c>
      <c r="I19" s="482">
        <f t="shared" si="1"/>
        <v>-0.10204081632653061</v>
      </c>
      <c r="J19" s="161"/>
      <c r="K19" s="162">
        <f>IF(D19=0,#N/A,D19/Population!C18*10000)</f>
        <v>8.7058823529411775</v>
      </c>
      <c r="L19" s="162">
        <f>IF(E19=0,#N/A,E19/Population!D18*10000)</f>
        <v>11.583924349881796</v>
      </c>
      <c r="M19" s="162">
        <f>IF(F19=0,#N/A,F19/Population!E18*10000)</f>
        <v>11.03286384976526</v>
      </c>
      <c r="N19" s="162">
        <f>IF(G19=0,#N/A,G19/Population!F18*10000)</f>
        <v>13.59447004608295</v>
      </c>
      <c r="O19" s="163">
        <f>IF(H19=0,#N/A,H19/Population!G18*10000)</f>
        <v>10.045662100456619</v>
      </c>
      <c r="P19" s="487">
        <f t="shared" si="2"/>
        <v>10</v>
      </c>
      <c r="Q19" s="115"/>
      <c r="R19" s="477">
        <f>IDACI!C18</f>
        <v>23.799999999999997</v>
      </c>
      <c r="S19" s="478">
        <f t="shared" si="3"/>
        <v>13.135619999999999</v>
      </c>
      <c r="T19" s="479">
        <f t="shared" si="4"/>
        <v>-3.0899578995433803</v>
      </c>
      <c r="U19" s="183"/>
      <c r="V19" s="199"/>
      <c r="W19" s="216"/>
      <c r="X19" s="221" t="str">
        <f t="shared" si="0"/>
        <v>Portsmouth</v>
      </c>
      <c r="Y19" s="222">
        <v>11</v>
      </c>
      <c r="Z19" s="223">
        <f>IF(D19&gt;0,Population!C18,"")</f>
        <v>42500</v>
      </c>
      <c r="AA19" s="223">
        <f>IF(E19&gt;0,Population!D18,"")</f>
        <v>42300</v>
      </c>
      <c r="AB19" s="223">
        <f>IF(F19&gt;0,Population!E18,"")</f>
        <v>42600</v>
      </c>
      <c r="AC19" s="223">
        <f>IF(G19&gt;0,Population!F18,"")</f>
        <v>43400</v>
      </c>
      <c r="AD19" s="223">
        <f>IF(H19&gt;0,Population!G18,"")</f>
        <v>43800</v>
      </c>
      <c r="AE19" s="110"/>
      <c r="AF19" s="158" t="s">
        <v>15</v>
      </c>
      <c r="AG19" s="163">
        <v>10.045662100456619</v>
      </c>
      <c r="AH19" s="224">
        <f t="shared" si="5"/>
        <v>10</v>
      </c>
      <c r="AI19" s="247"/>
      <c r="AJ19" s="248"/>
    </row>
    <row r="20" spans="1:36" s="147" customFormat="1" ht="13.5" customHeight="1" x14ac:dyDescent="0.2">
      <c r="A20" s="182"/>
      <c r="B20" s="158" t="s">
        <v>4</v>
      </c>
      <c r="C20" s="142"/>
      <c r="D20" s="159">
        <v>46</v>
      </c>
      <c r="E20" s="159">
        <v>58</v>
      </c>
      <c r="F20" s="159">
        <v>25</v>
      </c>
      <c r="G20" s="159">
        <v>39</v>
      </c>
      <c r="H20" s="160">
        <v>66</v>
      </c>
      <c r="I20" s="482">
        <f t="shared" si="1"/>
        <v>0.13793103448275862</v>
      </c>
      <c r="J20" s="161"/>
      <c r="K20" s="162">
        <f>IF(D20=0,#N/A,D20/Population!C19*10000)</f>
        <v>13.77245508982036</v>
      </c>
      <c r="L20" s="162">
        <f>IF(E20=0,#N/A,E20/Population!D19*10000)</f>
        <v>17.058823529411764</v>
      </c>
      <c r="M20" s="162">
        <f>IF(F20=0,#N/A,F20/Population!E19*10000)</f>
        <v>7.2046109510086449</v>
      </c>
      <c r="N20" s="162">
        <f>IF(G20=0,#N/A,G20/Population!F19*10000)</f>
        <v>10.863509749303622</v>
      </c>
      <c r="O20" s="163">
        <f>IF(H20=0,#N/A,H20/Population!G19*10000)</f>
        <v>18.131868131868131</v>
      </c>
      <c r="P20" s="487">
        <f t="shared" si="2"/>
        <v>16</v>
      </c>
      <c r="Q20" s="115"/>
      <c r="R20" s="477">
        <f>IDACI!C19</f>
        <v>19.8</v>
      </c>
      <c r="S20" s="478">
        <f t="shared" si="3"/>
        <v>11.776019999999999</v>
      </c>
      <c r="T20" s="479">
        <f t="shared" si="4"/>
        <v>6.3558481318681324</v>
      </c>
      <c r="U20" s="183"/>
      <c r="V20" s="199"/>
      <c r="W20" s="216"/>
      <c r="X20" s="221" t="str">
        <f t="shared" si="0"/>
        <v>Reading</v>
      </c>
      <c r="Y20" s="222">
        <v>12</v>
      </c>
      <c r="Z20" s="223">
        <f>IF(D20&gt;0,Population!C19,"")</f>
        <v>33400</v>
      </c>
      <c r="AA20" s="223">
        <f>IF(E20&gt;0,Population!D19,"")</f>
        <v>34000</v>
      </c>
      <c r="AB20" s="223">
        <f>IF(F20&gt;0,Population!E19,"")</f>
        <v>34700</v>
      </c>
      <c r="AC20" s="223">
        <f>IF(G20&gt;0,Population!F19,"")</f>
        <v>35900</v>
      </c>
      <c r="AD20" s="223">
        <f>IF(H20&gt;0,Population!G19,"")</f>
        <v>36400</v>
      </c>
      <c r="AE20" s="110"/>
      <c r="AF20" s="158" t="s">
        <v>4</v>
      </c>
      <c r="AG20" s="163">
        <v>18.131868131868131</v>
      </c>
      <c r="AH20" s="224">
        <f t="shared" si="5"/>
        <v>16</v>
      </c>
      <c r="AI20" s="247"/>
      <c r="AJ20" s="248"/>
    </row>
    <row r="21" spans="1:36" s="147" customFormat="1" ht="13.5" customHeight="1" x14ac:dyDescent="0.2">
      <c r="A21" s="182"/>
      <c r="B21" s="158" t="s">
        <v>16</v>
      </c>
      <c r="C21" s="142"/>
      <c r="D21" s="159">
        <v>28</v>
      </c>
      <c r="E21" s="159">
        <v>30</v>
      </c>
      <c r="F21" s="159">
        <v>39</v>
      </c>
      <c r="G21" s="159">
        <v>37</v>
      </c>
      <c r="H21" s="160">
        <v>57</v>
      </c>
      <c r="I21" s="482">
        <f t="shared" si="1"/>
        <v>0.9</v>
      </c>
      <c r="J21" s="161"/>
      <c r="K21" s="162">
        <f>IF(D21=0,#N/A,D21/Population!C20*10000)</f>
        <v>7.4866310160427805</v>
      </c>
      <c r="L21" s="162">
        <f>IF(E21=0,#N/A,E21/Population!D20*10000)</f>
        <v>7.8947368421052628</v>
      </c>
      <c r="M21" s="162">
        <f>IF(F21=0,#N/A,F21/Population!E20*10000)</f>
        <v>10.025706940874036</v>
      </c>
      <c r="N21" s="162">
        <f>IF(G21=0,#N/A,G21/Population!F20*10000)</f>
        <v>9.2731829573934839</v>
      </c>
      <c r="O21" s="163">
        <f>IF(H21=0,#N/A,H21/Population!G20*10000)</f>
        <v>14.039408866995075</v>
      </c>
      <c r="P21" s="487">
        <f t="shared" si="2"/>
        <v>15</v>
      </c>
      <c r="Q21" s="115"/>
      <c r="R21" s="477">
        <f>IDACI!C20</f>
        <v>19.5</v>
      </c>
      <c r="S21" s="478">
        <f t="shared" si="3"/>
        <v>11.674050000000001</v>
      </c>
      <c r="T21" s="479">
        <f t="shared" si="4"/>
        <v>2.3653588669950736</v>
      </c>
      <c r="U21" s="183"/>
      <c r="V21" s="199"/>
      <c r="W21" s="216"/>
      <c r="X21" s="221" t="str">
        <f t="shared" si="0"/>
        <v>Slough</v>
      </c>
      <c r="Y21" s="222">
        <v>13</v>
      </c>
      <c r="Z21" s="223">
        <f>IF(D21&gt;0,Population!C20,"")</f>
        <v>37400</v>
      </c>
      <c r="AA21" s="223">
        <f>IF(E21&gt;0,Population!D20,"")</f>
        <v>38000</v>
      </c>
      <c r="AB21" s="223">
        <f>IF(F21&gt;0,Population!E20,"")</f>
        <v>38900</v>
      </c>
      <c r="AC21" s="223">
        <f>IF(G21&gt;0,Population!F20,"")</f>
        <v>39900</v>
      </c>
      <c r="AD21" s="223">
        <f>IF(H21&gt;0,Population!G20,"")</f>
        <v>40600</v>
      </c>
      <c r="AE21" s="110"/>
      <c r="AF21" s="158" t="s">
        <v>16</v>
      </c>
      <c r="AG21" s="163">
        <v>14.039408866995075</v>
      </c>
      <c r="AH21" s="224">
        <f t="shared" si="5"/>
        <v>15</v>
      </c>
      <c r="AI21" s="247"/>
      <c r="AJ21" s="248"/>
    </row>
    <row r="22" spans="1:36" s="147" customFormat="1" ht="13.5" customHeight="1" x14ac:dyDescent="0.2">
      <c r="A22" s="182"/>
      <c r="B22" s="158" t="s">
        <v>96</v>
      </c>
      <c r="C22" s="142"/>
      <c r="D22" s="159">
        <v>109</v>
      </c>
      <c r="E22" s="159">
        <v>123</v>
      </c>
      <c r="F22" s="159">
        <v>104</v>
      </c>
      <c r="G22" s="159">
        <v>131</v>
      </c>
      <c r="H22" s="160">
        <v>146</v>
      </c>
      <c r="I22" s="482">
        <f t="shared" si="1"/>
        <v>0.18699186991869918</v>
      </c>
      <c r="J22" s="161"/>
      <c r="K22" s="162">
        <f>IF(D22=0,#N/A,D22/Population!C21*10000)</f>
        <v>10.018382352941176</v>
      </c>
      <c r="L22" s="162">
        <f>IF(E22=0,#N/A,E22/Population!D21*10000)</f>
        <v>11.305147058823531</v>
      </c>
      <c r="M22" s="162">
        <f>IF(F22=0,#N/A,F22/Population!E21*10000)</f>
        <v>9.5588235294117645</v>
      </c>
      <c r="N22" s="162">
        <f>IF(G22=0,#N/A,G22/Population!F21*10000)</f>
        <v>12.029384756657484</v>
      </c>
      <c r="O22" s="163">
        <f>IF(H22=0,#N/A,H22/Population!G21*10000)</f>
        <v>13.36996336996337</v>
      </c>
      <c r="P22" s="511" t="str">
        <f t="shared" si="2"/>
        <v>--</v>
      </c>
      <c r="Q22" s="115"/>
      <c r="R22" s="477">
        <f>IDACI!C21</f>
        <v>14.8</v>
      </c>
      <c r="S22" s="478">
        <f t="shared" si="3"/>
        <v>10.07652</v>
      </c>
      <c r="T22" s="479">
        <f t="shared" si="4"/>
        <v>3.2934433699633701</v>
      </c>
      <c r="U22" s="183"/>
      <c r="V22" s="199"/>
      <c r="W22" s="216"/>
      <c r="X22" s="221" t="str">
        <f t="shared" si="0"/>
        <v>Somerset</v>
      </c>
      <c r="Y22" s="222">
        <v>14</v>
      </c>
      <c r="Z22" s="223">
        <f>IF(D22&gt;0,Population!C21,"")</f>
        <v>108800</v>
      </c>
      <c r="AA22" s="223">
        <f>IF(E22&gt;0,Population!D21,"")</f>
        <v>108800</v>
      </c>
      <c r="AB22" s="223">
        <f>IF(F22&gt;0,Population!E21,"")</f>
        <v>108800</v>
      </c>
      <c r="AC22" s="223">
        <f>IF(G22&gt;0,Population!F21,"")</f>
        <v>108900</v>
      </c>
      <c r="AD22" s="223">
        <f>IF(H22&gt;0,Population!G21,"")</f>
        <v>109200</v>
      </c>
      <c r="AE22" s="110"/>
      <c r="AF22" s="158" t="s">
        <v>17</v>
      </c>
      <c r="AG22" s="163">
        <v>18.902439024390244</v>
      </c>
      <c r="AH22" s="224">
        <f t="shared" si="5"/>
        <v>17</v>
      </c>
      <c r="AI22" s="247"/>
      <c r="AJ22" s="248"/>
    </row>
    <row r="23" spans="1:36" s="147" customFormat="1" ht="13.5" customHeight="1" x14ac:dyDescent="0.2">
      <c r="A23" s="182"/>
      <c r="B23" s="158" t="s">
        <v>17</v>
      </c>
      <c r="C23" s="142"/>
      <c r="D23" s="159">
        <v>83</v>
      </c>
      <c r="E23" s="159">
        <v>101</v>
      </c>
      <c r="F23" s="159">
        <v>101</v>
      </c>
      <c r="G23" s="159">
        <v>93</v>
      </c>
      <c r="H23" s="160">
        <v>93</v>
      </c>
      <c r="I23" s="482">
        <f t="shared" si="1"/>
        <v>-7.9207920792079209E-2</v>
      </c>
      <c r="J23" s="161"/>
      <c r="K23" s="162">
        <f>IF(D23=0,#N/A,D23/Population!C22*10000)</f>
        <v>17.965367965367967</v>
      </c>
      <c r="L23" s="162">
        <f>IF(E23=0,#N/A,E23/Population!D22*10000)</f>
        <v>21.72043010752688</v>
      </c>
      <c r="M23" s="162">
        <f>IF(F23=0,#N/A,F23/Population!E22*10000)</f>
        <v>21.308016877637129</v>
      </c>
      <c r="N23" s="162">
        <f>IF(G23=0,#N/A,G23/Population!F22*10000)</f>
        <v>19.135802469135804</v>
      </c>
      <c r="O23" s="163">
        <f>IF(H23=0,#N/A,H23/Population!G22*10000)</f>
        <v>18.902439024390244</v>
      </c>
      <c r="P23" s="487">
        <f t="shared" si="2"/>
        <v>17</v>
      </c>
      <c r="Q23" s="115"/>
      <c r="R23" s="477">
        <f>IDACI!C22</f>
        <v>25</v>
      </c>
      <c r="S23" s="478">
        <f t="shared" si="3"/>
        <v>13.543499999999998</v>
      </c>
      <c r="T23" s="479">
        <f t="shared" si="4"/>
        <v>5.3589390243902457</v>
      </c>
      <c r="U23" s="183"/>
      <c r="V23" s="199"/>
      <c r="W23" s="216"/>
      <c r="X23" s="221" t="str">
        <f t="shared" si="0"/>
        <v>Southampton</v>
      </c>
      <c r="Y23" s="222">
        <v>15</v>
      </c>
      <c r="Z23" s="223">
        <f>IF(D23&gt;0,Population!C22,"")</f>
        <v>46200</v>
      </c>
      <c r="AA23" s="223">
        <f>IF(E23&gt;0,Population!D22,"")</f>
        <v>46500</v>
      </c>
      <c r="AB23" s="223">
        <f>IF(F23&gt;0,Population!E22,"")</f>
        <v>47400</v>
      </c>
      <c r="AC23" s="223">
        <f>IF(G23&gt;0,Population!F22,"")</f>
        <v>48600</v>
      </c>
      <c r="AD23" s="223">
        <f>IF(H23&gt;0,Population!G22,"")</f>
        <v>49200</v>
      </c>
      <c r="AE23" s="110"/>
      <c r="AF23" s="158" t="s">
        <v>8</v>
      </c>
      <c r="AG23" s="163">
        <v>5.3822152886115449</v>
      </c>
      <c r="AH23" s="224">
        <f>RANK(AG23,$AG$9:$AG$27,1)</f>
        <v>2</v>
      </c>
      <c r="AI23" s="247"/>
      <c r="AJ23" s="248"/>
    </row>
    <row r="24" spans="1:36" s="147" customFormat="1" ht="13.5" customHeight="1" x14ac:dyDescent="0.2">
      <c r="A24" s="182"/>
      <c r="B24" s="158" t="s">
        <v>8</v>
      </c>
      <c r="C24" s="142"/>
      <c r="D24" s="159">
        <v>131</v>
      </c>
      <c r="E24" s="159">
        <v>125</v>
      </c>
      <c r="F24" s="159">
        <v>119</v>
      </c>
      <c r="G24" s="159">
        <v>108</v>
      </c>
      <c r="H24" s="160">
        <v>138</v>
      </c>
      <c r="I24" s="482">
        <f t="shared" si="1"/>
        <v>0.104</v>
      </c>
      <c r="J24" s="161"/>
      <c r="K24" s="162">
        <f>IF(D24=0,#N/A,D24/Population!C23*10000)</f>
        <v>5.3036437246963564</v>
      </c>
      <c r="L24" s="162">
        <f>IF(E24=0,#N/A,E24/Population!D23*10000)</f>
        <v>5.0080128205128203</v>
      </c>
      <c r="M24" s="162">
        <f>IF(F24=0,#N/A,F24/Population!E23*10000)</f>
        <v>4.7222222222222223</v>
      </c>
      <c r="N24" s="162">
        <f>IF(G24=0,#N/A,G24/Population!F23*10000)</f>
        <v>4.241948153967007</v>
      </c>
      <c r="O24" s="163">
        <f>IF(H24=0,#N/A,H24/Population!G23*10000)</f>
        <v>5.3822152886115449</v>
      </c>
      <c r="P24" s="487">
        <f t="shared" si="2"/>
        <v>2</v>
      </c>
      <c r="Q24" s="115"/>
      <c r="R24" s="477">
        <f>IDACI!C23</f>
        <v>9.7000000000000011</v>
      </c>
      <c r="S24" s="478">
        <f t="shared" si="3"/>
        <v>8.3430300000000006</v>
      </c>
      <c r="T24" s="479">
        <f t="shared" si="4"/>
        <v>-2.9608147113884558</v>
      </c>
      <c r="U24" s="183"/>
      <c r="V24" s="199"/>
      <c r="W24" s="216"/>
      <c r="X24" s="221" t="str">
        <f t="shared" si="0"/>
        <v>Surrey</v>
      </c>
      <c r="Y24" s="222">
        <v>16</v>
      </c>
      <c r="Z24" s="223">
        <f>IF(D24&gt;0,Population!C23,"")</f>
        <v>247000</v>
      </c>
      <c r="AA24" s="223">
        <f>IF(E24&gt;0,Population!D23,"")</f>
        <v>249600</v>
      </c>
      <c r="AB24" s="223">
        <f>IF(F24&gt;0,Population!E23,"")</f>
        <v>252000</v>
      </c>
      <c r="AC24" s="223">
        <f>IF(G24&gt;0,Population!F23,"")</f>
        <v>254600</v>
      </c>
      <c r="AD24" s="223">
        <f>IF(H24&gt;0,Population!G23,"")</f>
        <v>256400</v>
      </c>
      <c r="AE24" s="110"/>
      <c r="AF24" s="158" t="s">
        <v>18</v>
      </c>
      <c r="AG24" s="163">
        <v>13.725490196078432</v>
      </c>
      <c r="AH24" s="224">
        <f t="shared" si="5"/>
        <v>14</v>
      </c>
      <c r="AI24" s="247"/>
      <c r="AJ24" s="248"/>
    </row>
    <row r="25" spans="1:36" s="147" customFormat="1" ht="13.5" customHeight="1" x14ac:dyDescent="0.2">
      <c r="A25" s="397"/>
      <c r="B25" s="158" t="s">
        <v>124</v>
      </c>
      <c r="C25" s="142"/>
      <c r="D25" s="159">
        <v>24</v>
      </c>
      <c r="E25" s="159">
        <v>38</v>
      </c>
      <c r="F25" s="159">
        <v>45</v>
      </c>
      <c r="G25" s="159">
        <v>46</v>
      </c>
      <c r="H25" s="160">
        <v>51</v>
      </c>
      <c r="I25" s="482">
        <f t="shared" si="1"/>
        <v>0.34210526315789475</v>
      </c>
      <c r="J25" s="161"/>
      <c r="K25" s="162">
        <f>IF(D25=0,#N/A,D25/Population!C24*10000)</f>
        <v>5.1502145922746783</v>
      </c>
      <c r="L25" s="162">
        <f>IF(E25=0,#N/A,E25/Population!D24*10000)</f>
        <v>8.0168776371308006</v>
      </c>
      <c r="M25" s="162">
        <f>IF(F25=0,#N/A,F25/Population!E24*10000)</f>
        <v>9.3945720250521916</v>
      </c>
      <c r="N25" s="162">
        <f>IF(G25=0,#N/A,G25/Population!F24*10000)</f>
        <v>9.4650205761316872</v>
      </c>
      <c r="O25" s="163">
        <f>IF(H25=0,#N/A,H25/Population!G24*10000)</f>
        <v>10.408163265306122</v>
      </c>
      <c r="P25" s="511" t="str">
        <f t="shared" si="2"/>
        <v>--</v>
      </c>
      <c r="Q25" s="115"/>
      <c r="R25" s="477">
        <f>IDACI!C24</f>
        <v>17.2</v>
      </c>
      <c r="S25" s="478">
        <f t="shared" si="3"/>
        <v>10.89228</v>
      </c>
      <c r="T25" s="479">
        <f t="shared" si="4"/>
        <v>-0.4841167346938775</v>
      </c>
      <c r="U25" s="183"/>
      <c r="V25" s="199"/>
      <c r="W25" s="216"/>
      <c r="X25" s="221" t="str">
        <f t="shared" si="0"/>
        <v>Swindon</v>
      </c>
      <c r="Y25" s="222">
        <v>17</v>
      </c>
      <c r="Z25" s="223">
        <f>IF(D25&gt;0,Population!C24,"")</f>
        <v>46600</v>
      </c>
      <c r="AA25" s="223">
        <f>IF(E25&gt;0,Population!D24,"")</f>
        <v>47400</v>
      </c>
      <c r="AB25" s="223">
        <f>IF(F25&gt;0,Population!E24,"")</f>
        <v>47900</v>
      </c>
      <c r="AC25" s="223">
        <f>IF(G25&gt;0,Population!F24,"")</f>
        <v>48600</v>
      </c>
      <c r="AD25" s="223">
        <f>IF(H25&gt;0,Population!G24,"")</f>
        <v>49000</v>
      </c>
      <c r="AE25" s="110"/>
      <c r="AF25" s="158" t="s">
        <v>6</v>
      </c>
      <c r="AG25" s="163">
        <v>7.981220657276995</v>
      </c>
      <c r="AH25" s="224">
        <f t="shared" si="5"/>
        <v>7</v>
      </c>
      <c r="AI25" s="247"/>
      <c r="AJ25" s="248"/>
    </row>
    <row r="26" spans="1:36" s="147" customFormat="1" ht="13.5" customHeight="1" x14ac:dyDescent="0.2">
      <c r="A26" s="397"/>
      <c r="B26" s="158" t="s">
        <v>125</v>
      </c>
      <c r="C26" s="142"/>
      <c r="D26" s="159">
        <v>53</v>
      </c>
      <c r="E26" s="159">
        <v>48</v>
      </c>
      <c r="F26" s="159">
        <v>59</v>
      </c>
      <c r="G26" s="159">
        <v>57</v>
      </c>
      <c r="H26" s="160">
        <v>54</v>
      </c>
      <c r="I26" s="482">
        <f t="shared" si="1"/>
        <v>0.125</v>
      </c>
      <c r="J26" s="161"/>
      <c r="K26" s="162">
        <f>IF(D26=0,#N/A,D26/Population!C25*10000)</f>
        <v>21.370967741935484</v>
      </c>
      <c r="L26" s="162">
        <f>IF(E26=0,#N/A,E26/Population!D25*10000)</f>
        <v>19.277108433734938</v>
      </c>
      <c r="M26" s="162">
        <f>IF(F26=0,#N/A,F26/Population!E25*10000)</f>
        <v>23.79032258064516</v>
      </c>
      <c r="N26" s="162">
        <f>IF(G26=0,#N/A,G26/Population!F25*10000)</f>
        <v>22.709163346613547</v>
      </c>
      <c r="O26" s="163">
        <f>IF(H26=0,#N/A,H26/Population!G25*10000)</f>
        <v>21.428571428571431</v>
      </c>
      <c r="P26" s="511" t="str">
        <f t="shared" si="2"/>
        <v>--</v>
      </c>
      <c r="Q26" s="115"/>
      <c r="R26" s="477">
        <f>IDACI!C25</f>
        <v>24.1</v>
      </c>
      <c r="S26" s="478">
        <f t="shared" si="3"/>
        <v>13.237590000000001</v>
      </c>
      <c r="T26" s="479">
        <f t="shared" si="4"/>
        <v>8.1909814285714297</v>
      </c>
      <c r="U26" s="183"/>
      <c r="V26" s="199"/>
      <c r="W26" s="216"/>
      <c r="X26" s="221" t="str">
        <f t="shared" si="0"/>
        <v>Torbay</v>
      </c>
      <c r="Y26" s="222">
        <v>18</v>
      </c>
      <c r="Z26" s="223">
        <f>IF(D26&gt;0,Population!C25,"")</f>
        <v>24800</v>
      </c>
      <c r="AA26" s="223">
        <f>IF(E26&gt;0,Population!D25,"")</f>
        <v>24900</v>
      </c>
      <c r="AB26" s="223">
        <f>IF(F26&gt;0,Population!E25,"")</f>
        <v>24800</v>
      </c>
      <c r="AC26" s="223">
        <f>IF(G26&gt;0,Population!F25,"")</f>
        <v>25100</v>
      </c>
      <c r="AD26" s="223">
        <f>IF(H26&gt;0,Population!G25,"")</f>
        <v>25200</v>
      </c>
      <c r="AE26" s="110"/>
      <c r="AF26" s="158" t="s">
        <v>46</v>
      </c>
      <c r="AG26" s="163">
        <v>5.0445103857566771</v>
      </c>
      <c r="AH26" s="224">
        <f t="shared" si="5"/>
        <v>1</v>
      </c>
      <c r="AI26" s="247"/>
      <c r="AJ26" s="248"/>
    </row>
    <row r="27" spans="1:36" s="147" customFormat="1" ht="13.5" customHeight="1" x14ac:dyDescent="0.2">
      <c r="A27" s="182"/>
      <c r="B27" s="158" t="s">
        <v>18</v>
      </c>
      <c r="C27" s="142"/>
      <c r="D27" s="159">
        <v>12</v>
      </c>
      <c r="E27" s="164">
        <v>11</v>
      </c>
      <c r="F27" s="159">
        <v>21</v>
      </c>
      <c r="G27" s="159">
        <v>30</v>
      </c>
      <c r="H27" s="160">
        <v>49</v>
      </c>
      <c r="I27" s="482">
        <f t="shared" si="1"/>
        <v>3.4545454545454546</v>
      </c>
      <c r="J27" s="161"/>
      <c r="K27" s="162">
        <f>IF(D27=0,#N/A,D27/Population!C26*10000)</f>
        <v>3.3898305084745766</v>
      </c>
      <c r="L27" s="162">
        <f>IF(E27=0,#N/A,E27/Population!D26*10000)</f>
        <v>3.0640668523676879</v>
      </c>
      <c r="M27" s="162">
        <f>IF(F27=0,#N/A,F27/Population!E26*10000)</f>
        <v>5.8823529411764701</v>
      </c>
      <c r="N27" s="162">
        <f>IF(G27=0,#N/A,G27/Population!F26*10000)</f>
        <v>8.4269662921348321</v>
      </c>
      <c r="O27" s="163">
        <f>IF(H27=0,#N/A,H27/Population!G26*10000)</f>
        <v>13.725490196078432</v>
      </c>
      <c r="P27" s="487">
        <f t="shared" si="2"/>
        <v>14</v>
      </c>
      <c r="Q27" s="115"/>
      <c r="R27" s="477">
        <f>IDACI!C26</f>
        <v>10.4</v>
      </c>
      <c r="S27" s="478">
        <f t="shared" si="3"/>
        <v>8.580960000000001</v>
      </c>
      <c r="T27" s="479">
        <f t="shared" si="4"/>
        <v>5.1445301960784313</v>
      </c>
      <c r="U27" s="183"/>
      <c r="V27" s="199"/>
      <c r="W27" s="216"/>
      <c r="X27" s="221" t="str">
        <f t="shared" si="0"/>
        <v>West Berkshire</v>
      </c>
      <c r="Y27" s="222">
        <v>19</v>
      </c>
      <c r="Z27" s="223">
        <f>IF(D27&gt;0,Population!C26,"")</f>
        <v>35400</v>
      </c>
      <c r="AA27" s="223">
        <f>IF(E27&gt;0,Population!D26,"")</f>
        <v>35900</v>
      </c>
      <c r="AB27" s="223">
        <f>IF(F27&gt;0,Population!E26,"")</f>
        <v>35700</v>
      </c>
      <c r="AC27" s="223">
        <f>IF(G27&gt;0,Population!F26,"")</f>
        <v>35600</v>
      </c>
      <c r="AD27" s="223">
        <f>IF(H27&gt;0,Population!G26,"")</f>
        <v>35700</v>
      </c>
      <c r="AE27" s="247"/>
      <c r="AF27" s="158" t="s">
        <v>19</v>
      </c>
      <c r="AG27" s="163">
        <v>5.6300268096514747</v>
      </c>
      <c r="AH27" s="224">
        <f t="shared" si="5"/>
        <v>3</v>
      </c>
      <c r="AI27" s="247"/>
      <c r="AJ27" s="248"/>
    </row>
    <row r="28" spans="1:36" s="147" customFormat="1" ht="13.5" customHeight="1" x14ac:dyDescent="0.2">
      <c r="A28" s="182"/>
      <c r="B28" s="158" t="s">
        <v>6</v>
      </c>
      <c r="C28" s="142"/>
      <c r="D28" s="159">
        <v>76</v>
      </c>
      <c r="E28" s="164">
        <v>70</v>
      </c>
      <c r="F28" s="159">
        <v>67</v>
      </c>
      <c r="G28" s="159">
        <v>87</v>
      </c>
      <c r="H28" s="160">
        <v>136</v>
      </c>
      <c r="I28" s="482">
        <f t="shared" si="1"/>
        <v>0.94285714285714284</v>
      </c>
      <c r="J28" s="161"/>
      <c r="K28" s="162">
        <f>IF(D28=0,#N/A,D28/Population!C27*10000)</f>
        <v>4.6228710462287106</v>
      </c>
      <c r="L28" s="162">
        <f>IF(E28=0,#N/A,E28/Population!D27*10000)</f>
        <v>4.2270531400966185</v>
      </c>
      <c r="M28" s="162">
        <f>IF(F28=0,#N/A,F28/Population!E27*10000)</f>
        <v>4.0119760479041915</v>
      </c>
      <c r="N28" s="162">
        <f>IF(G28=0,#N/A,G28/Population!F27*10000)</f>
        <v>5.1540284360189581</v>
      </c>
      <c r="O28" s="163">
        <f>IF(H28=0,#N/A,H28/Population!G27*10000)</f>
        <v>7.981220657276995</v>
      </c>
      <c r="P28" s="487">
        <f t="shared" si="2"/>
        <v>7</v>
      </c>
      <c r="Q28" s="115"/>
      <c r="R28" s="477">
        <f>IDACI!C27</f>
        <v>12.9</v>
      </c>
      <c r="S28" s="478">
        <f t="shared" si="3"/>
        <v>9.4307100000000013</v>
      </c>
      <c r="T28" s="479">
        <f t="shared" si="4"/>
        <v>-1.4494893427230062</v>
      </c>
      <c r="U28" s="183"/>
      <c r="V28" s="199"/>
      <c r="W28" s="216"/>
      <c r="X28" s="221" t="str">
        <f t="shared" si="0"/>
        <v>West Sussex</v>
      </c>
      <c r="Y28" s="222">
        <v>20</v>
      </c>
      <c r="Z28" s="223">
        <f>IF(D28&gt;0,Population!C27,"")</f>
        <v>164400</v>
      </c>
      <c r="AA28" s="223">
        <f>IF(E28&gt;0,Population!D27,"")</f>
        <v>165600</v>
      </c>
      <c r="AB28" s="223">
        <f>IF(F28&gt;0,Population!E27,"")</f>
        <v>167000</v>
      </c>
      <c r="AC28" s="223">
        <f>IF(G28&gt;0,Population!F27,"")</f>
        <v>168800</v>
      </c>
      <c r="AD28" s="223">
        <f>IF(H28&gt;0,Population!G27,"")</f>
        <v>170400</v>
      </c>
      <c r="AE28" s="247"/>
      <c r="AF28" s="247"/>
      <c r="AG28" s="247"/>
      <c r="AH28" s="110"/>
      <c r="AI28" s="247"/>
      <c r="AJ28" s="248"/>
    </row>
    <row r="29" spans="1:36" s="147" customFormat="1" ht="13.5" customHeight="1" x14ac:dyDescent="0.2">
      <c r="A29" s="182"/>
      <c r="B29" s="158" t="s">
        <v>46</v>
      </c>
      <c r="C29" s="142"/>
      <c r="D29" s="164">
        <v>14</v>
      </c>
      <c r="E29" s="159">
        <v>22</v>
      </c>
      <c r="F29" s="159">
        <v>18</v>
      </c>
      <c r="G29" s="159">
        <v>12</v>
      </c>
      <c r="H29" s="160">
        <v>17</v>
      </c>
      <c r="I29" s="482">
        <f t="shared" si="1"/>
        <v>-0.22727272727272727</v>
      </c>
      <c r="J29" s="161"/>
      <c r="K29" s="162">
        <f>IF(D29=0,#N/A,D29/Population!C28*10000)</f>
        <v>4.294478527607362</v>
      </c>
      <c r="L29" s="162">
        <f>IF(E29=0,#N/A,E29/Population!D28*10000)</f>
        <v>6.6465256797583079</v>
      </c>
      <c r="M29" s="162">
        <f>IF(F29=0,#N/A,F29/Population!E28*10000)</f>
        <v>5.4054054054054053</v>
      </c>
      <c r="N29" s="162">
        <f>IF(G29=0,#N/A,G29/Population!F28*10000)</f>
        <v>3.5928143712574849</v>
      </c>
      <c r="O29" s="163">
        <f>IF(H29=0,#N/A,H29/Population!G28*10000)</f>
        <v>5.0445103857566771</v>
      </c>
      <c r="P29" s="487">
        <f t="shared" si="2"/>
        <v>1</v>
      </c>
      <c r="Q29" s="115"/>
      <c r="R29" s="477">
        <f>IDACI!C28</f>
        <v>8.4</v>
      </c>
      <c r="S29" s="478">
        <f t="shared" si="3"/>
        <v>7.9011600000000008</v>
      </c>
      <c r="T29" s="479">
        <f t="shared" si="4"/>
        <v>-2.8566496142433238</v>
      </c>
      <c r="U29" s="183"/>
      <c r="V29" s="199"/>
      <c r="W29" s="216"/>
      <c r="X29" s="221" t="str">
        <f t="shared" si="0"/>
        <v>Windsor &amp; Maidenhead</v>
      </c>
      <c r="Y29" s="222">
        <v>21</v>
      </c>
      <c r="Z29" s="223">
        <f>IF(D29&gt;0,Population!C28,"")</f>
        <v>32600</v>
      </c>
      <c r="AA29" s="223">
        <f>IF(E29&gt;0,Population!D28,"")</f>
        <v>33100</v>
      </c>
      <c r="AB29" s="223">
        <f>IF(F29&gt;0,Population!E28,"")</f>
        <v>33300</v>
      </c>
      <c r="AC29" s="223">
        <f>IF(G29&gt;0,Population!F28,"")</f>
        <v>33400</v>
      </c>
      <c r="AD29" s="223">
        <f>IF(H29&gt;0,Population!G28,"")</f>
        <v>33700</v>
      </c>
      <c r="AE29" s="247"/>
      <c r="AF29" s="247"/>
      <c r="AG29" s="247"/>
      <c r="AH29" s="110"/>
      <c r="AI29" s="247"/>
      <c r="AJ29" s="248"/>
    </row>
    <row r="30" spans="1:36" s="147" customFormat="1" ht="13.5" customHeight="1" x14ac:dyDescent="0.2">
      <c r="A30" s="182"/>
      <c r="B30" s="158" t="s">
        <v>19</v>
      </c>
      <c r="C30" s="142"/>
      <c r="D30" s="164">
        <v>15</v>
      </c>
      <c r="E30" s="159">
        <v>15</v>
      </c>
      <c r="F30" s="159">
        <v>19</v>
      </c>
      <c r="G30" s="159">
        <v>11</v>
      </c>
      <c r="H30" s="160">
        <v>21</v>
      </c>
      <c r="I30" s="482">
        <f t="shared" si="1"/>
        <v>0.4</v>
      </c>
      <c r="J30" s="161"/>
      <c r="K30" s="162">
        <f>IF(D30=0,#N/A,D30/Population!C29*10000)</f>
        <v>4.213483146067416</v>
      </c>
      <c r="L30" s="162">
        <f>IF(E30=0,#N/A,E30/Population!D29*10000)</f>
        <v>4.1899441340782122</v>
      </c>
      <c r="M30" s="162">
        <f>IF(F30=0,#N/A,F30/Population!E29*10000)</f>
        <v>5.2486187845303869</v>
      </c>
      <c r="N30" s="162">
        <f>IF(G30=0,#N/A,G30/Population!F29*10000)</f>
        <v>2.9810298102981028</v>
      </c>
      <c r="O30" s="163">
        <f>IF(H30=0,#N/A,H30/Population!G29*10000)</f>
        <v>5.6300268096514747</v>
      </c>
      <c r="P30" s="487">
        <f t="shared" si="2"/>
        <v>3</v>
      </c>
      <c r="Q30" s="115"/>
      <c r="R30" s="477">
        <f>IDACI!C29</f>
        <v>6.8000000000000007</v>
      </c>
      <c r="S30" s="478">
        <f t="shared" si="3"/>
        <v>7.3573200000000005</v>
      </c>
      <c r="T30" s="479">
        <f t="shared" si="4"/>
        <v>-1.7272931903485258</v>
      </c>
      <c r="U30" s="183"/>
      <c r="V30" s="199"/>
      <c r="W30" s="216"/>
      <c r="X30" s="221" t="str">
        <f t="shared" si="0"/>
        <v>Wokingham</v>
      </c>
      <c r="Y30" s="222">
        <v>22</v>
      </c>
      <c r="Z30" s="223">
        <f>IF(D30&gt;0,Population!C29,"")</f>
        <v>35600</v>
      </c>
      <c r="AA30" s="223">
        <f>IF(E30&gt;0,Population!D29,"")</f>
        <v>35800</v>
      </c>
      <c r="AB30" s="223">
        <f>IF(F30&gt;0,Population!E29,"")</f>
        <v>36200</v>
      </c>
      <c r="AC30" s="223">
        <f>IF(G30&gt;0,Population!F29,"")</f>
        <v>36900</v>
      </c>
      <c r="AD30" s="223">
        <f>IF(H30&gt;0,Population!G29,"")</f>
        <v>37300</v>
      </c>
      <c r="AE30" s="247"/>
      <c r="AF30" s="247"/>
      <c r="AG30" s="247"/>
      <c r="AH30" s="110"/>
      <c r="AI30" s="247"/>
      <c r="AJ30" s="248"/>
    </row>
    <row r="31" spans="1:36" s="147" customFormat="1" ht="13.5" customHeight="1" x14ac:dyDescent="0.2">
      <c r="A31" s="182"/>
      <c r="B31" s="190" t="s">
        <v>69</v>
      </c>
      <c r="C31" s="142"/>
      <c r="D31" s="191">
        <f>IF(SUM(D9:D21,D23:D24,D27:D30)&gt;0,SUM(D9:D21,D23:D24,D27:D30),"")</f>
        <v>1360</v>
      </c>
      <c r="E31" s="191">
        <f>IF(SUM(E9:E21,E23:E24,E27:E30)&gt;0,SUM(E9:E21,E23:E24,E27:E30),"")</f>
        <v>1368</v>
      </c>
      <c r="F31" s="191">
        <f>IF(SUM(F9:F21,F23:F24,F27:F30)&gt;0,SUM(F9:F21,F23:F24,F27:F30),"")</f>
        <v>1349</v>
      </c>
      <c r="G31" s="191">
        <f>IF(SUM(G9:G21,G23:G24,G27:G30)&gt;0,SUM(G9:G21,G23:G24,G27:G30),"")</f>
        <v>1384</v>
      </c>
      <c r="H31" s="192">
        <f>SUM(H9:H21,H23:H24,H27:H30)</f>
        <v>1782</v>
      </c>
      <c r="I31" s="497">
        <f>IF(H31=0,"",(H31-E31)/E31)</f>
        <v>0.30263157894736842</v>
      </c>
      <c r="J31" s="161"/>
      <c r="K31" s="193">
        <f>IF(D31=0,#N/A,D31/Population!C30*10000)</f>
        <v>7.3086844368013759</v>
      </c>
      <c r="L31" s="193">
        <f>IF(E31=0,#N/A,E31/Population!D30*10000)</f>
        <v>7.306131168553728</v>
      </c>
      <c r="M31" s="193">
        <f>IF(F31=0,#N/A,F31/Population!E30*10000)</f>
        <v>7.1496714013143947</v>
      </c>
      <c r="N31" s="193">
        <f>IF(G31=0,#N/A,G31/Population!F30*10000)</f>
        <v>7.2681441025102398</v>
      </c>
      <c r="O31" s="194">
        <f>IF(H31=0,#N/A,H31/Population!G30*10000)</f>
        <v>9.2904436682133351</v>
      </c>
      <c r="P31" s="473" t="s">
        <v>91</v>
      </c>
      <c r="Q31" s="115"/>
      <c r="R31" s="475">
        <f>IDACI!C30</f>
        <v>14.45223640702325</v>
      </c>
      <c r="S31" s="475">
        <f t="shared" si="3"/>
        <v>9.9583151547472024</v>
      </c>
      <c r="T31" s="480">
        <f t="shared" si="4"/>
        <v>-0.6678714865338673</v>
      </c>
      <c r="U31" s="183"/>
      <c r="V31" s="199"/>
      <c r="W31" s="216"/>
      <c r="X31" s="221" t="str">
        <f t="shared" si="0"/>
        <v>South East</v>
      </c>
      <c r="Y31" s="222">
        <v>23</v>
      </c>
      <c r="Z31" s="223">
        <f>IF(D31&gt;0,Population!C30,"")</f>
        <v>1860800</v>
      </c>
      <c r="AA31" s="223">
        <f>IF(E31&gt;0,Population!D30,"")</f>
        <v>1872400</v>
      </c>
      <c r="AB31" s="223">
        <f>IF(F31&gt;0,Population!E30,"")</f>
        <v>1886800</v>
      </c>
      <c r="AC31" s="223">
        <f>IF(G31&gt;0,Population!F30,"")</f>
        <v>1904200</v>
      </c>
      <c r="AD31" s="223">
        <f>IF(H31&gt;0,Population!G30,"")</f>
        <v>1918100</v>
      </c>
      <c r="AE31" s="247"/>
      <c r="AF31" s="247"/>
      <c r="AG31" s="247"/>
      <c r="AH31" s="110"/>
      <c r="AI31" s="247"/>
      <c r="AJ31" s="248"/>
    </row>
    <row r="32" spans="1:36" s="147" customFormat="1" ht="13.5" customHeight="1" x14ac:dyDescent="0.2">
      <c r="A32" s="397"/>
      <c r="B32" s="458" t="s">
        <v>142</v>
      </c>
      <c r="C32" s="142"/>
      <c r="D32" s="459">
        <v>10250</v>
      </c>
      <c r="E32" s="459">
        <v>11107</v>
      </c>
      <c r="F32" s="459">
        <v>10584</v>
      </c>
      <c r="G32" s="459">
        <v>11092</v>
      </c>
      <c r="H32" s="460">
        <v>12651</v>
      </c>
      <c r="I32" s="498">
        <f>IF(H32=0,"",(H32-E32)/E32)</f>
        <v>0.13901143423066534</v>
      </c>
      <c r="J32" s="161"/>
      <c r="K32" s="461">
        <f>IF(D32=0,#N/A,D32/Population!C31*10000)</f>
        <v>9.0381630925507892</v>
      </c>
      <c r="L32" s="461">
        <f>IF(E32=0,#N/A,E32/Population!D31*10000)</f>
        <v>9.7451195437595963</v>
      </c>
      <c r="M32" s="461">
        <f>IF(F32=0,#N/A,F32/Population!E31*10000)</f>
        <v>9.2203956825131321</v>
      </c>
      <c r="N32" s="461">
        <f>IF(G32=0,#N/A,G32/Population!F31*10000)</f>
        <v>9.5689156896745082</v>
      </c>
      <c r="O32" s="462">
        <f>IF(H32=0,#N/A,H32/Population!G31*10000)</f>
        <v>10.833283381429879</v>
      </c>
      <c r="P32" s="474" t="s">
        <v>91</v>
      </c>
      <c r="Q32" s="115"/>
      <c r="R32" s="476">
        <f>IDACI!C31</f>
        <v>19.902611588091716</v>
      </c>
      <c r="S32" s="476">
        <f t="shared" si="3"/>
        <v>11.810897678792374</v>
      </c>
      <c r="T32" s="481">
        <f t="shared" si="4"/>
        <v>-0.97761429736249461</v>
      </c>
      <c r="U32" s="183"/>
      <c r="V32" s="199"/>
      <c r="W32" s="216"/>
      <c r="X32" s="221" t="str">
        <f t="shared" si="0"/>
        <v>England</v>
      </c>
      <c r="Y32" s="222">
        <v>24</v>
      </c>
      <c r="Z32" s="223">
        <f>IF(D32&gt;0,Population!C31,"")</f>
        <v>11340800</v>
      </c>
      <c r="AA32" s="223">
        <f>IF(E32&gt;0,Population!D31,"")</f>
        <v>11397500</v>
      </c>
      <c r="AB32" s="223">
        <f>IF(F32&gt;0,Population!E31,"")</f>
        <v>11478900</v>
      </c>
      <c r="AC32" s="223">
        <f>IF(G32&gt;0,Population!F31,"")</f>
        <v>11591700</v>
      </c>
      <c r="AD32" s="223">
        <f>IF(H32&gt;0,Population!G31,"")</f>
        <v>11677900</v>
      </c>
      <c r="AE32" s="247"/>
      <c r="AF32" s="247"/>
      <c r="AG32" s="247"/>
      <c r="AH32" s="110"/>
      <c r="AI32" s="247"/>
      <c r="AJ32" s="248"/>
    </row>
    <row r="33" spans="1:49" s="133" customFormat="1" ht="13.5" customHeight="1" x14ac:dyDescent="0.2">
      <c r="A33" s="179"/>
      <c r="B33" s="184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95" t="s">
        <v>115</v>
      </c>
      <c r="R33" s="107"/>
      <c r="S33" s="107"/>
      <c r="T33" s="107"/>
      <c r="U33" s="178"/>
      <c r="V33" s="197"/>
      <c r="W33" s="213"/>
      <c r="X33" s="108"/>
      <c r="Y33" s="90"/>
      <c r="Z33" s="90"/>
      <c r="AA33" s="90"/>
      <c r="AB33" s="90"/>
      <c r="AC33" s="90"/>
      <c r="AD33" s="90"/>
      <c r="AE33" s="90"/>
      <c r="AF33" s="90"/>
      <c r="AG33" s="90"/>
      <c r="AH33" s="109"/>
      <c r="AI33" s="90"/>
      <c r="AJ33" s="249"/>
    </row>
    <row r="34" spans="1:49" s="133" customFormat="1" ht="17.25" customHeight="1" x14ac:dyDescent="0.2">
      <c r="A34" s="179"/>
      <c r="B34" s="751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3"/>
      <c r="U34" s="178"/>
      <c r="V34" s="197"/>
      <c r="W34" s="213"/>
      <c r="X34" s="108"/>
      <c r="Y34" s="90"/>
      <c r="Z34" s="90"/>
      <c r="AA34" s="90"/>
      <c r="AB34" s="90"/>
      <c r="AC34" s="90"/>
      <c r="AD34" s="90"/>
      <c r="AE34" s="90"/>
      <c r="AF34" s="90"/>
      <c r="AG34" s="90"/>
      <c r="AH34" s="109"/>
      <c r="AI34" s="90"/>
      <c r="AJ34" s="245"/>
      <c r="AK34" s="125"/>
      <c r="AL34" s="125"/>
      <c r="AM34" s="125"/>
      <c r="AN34" s="125"/>
      <c r="AO34" s="125"/>
      <c r="AP34" s="125"/>
      <c r="AQ34" s="125"/>
    </row>
    <row r="35" spans="1:49" s="133" customFormat="1" ht="7.5" customHeight="1" x14ac:dyDescent="0.2">
      <c r="A35" s="179"/>
      <c r="B35" s="46"/>
      <c r="C35" s="46"/>
      <c r="D35" s="45"/>
      <c r="E35" s="45"/>
      <c r="F35" s="45"/>
      <c r="G35" s="45"/>
      <c r="H35" s="45"/>
      <c r="I35" s="45"/>
      <c r="J35" s="40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78"/>
      <c r="V35" s="197"/>
      <c r="W35" s="213"/>
      <c r="X35" s="109"/>
      <c r="Y35" s="110"/>
      <c r="Z35" s="109"/>
      <c r="AA35" s="109"/>
      <c r="AB35" s="109"/>
      <c r="AC35" s="109"/>
      <c r="AD35" s="109"/>
      <c r="AE35" s="109"/>
      <c r="AF35" s="109"/>
      <c r="AG35" s="109"/>
      <c r="AH35" s="109"/>
      <c r="AI35" s="90"/>
      <c r="AJ35" s="245"/>
      <c r="AK35" s="125"/>
      <c r="AL35" s="125"/>
      <c r="AM35" s="125"/>
      <c r="AN35" s="125"/>
      <c r="AO35" s="125"/>
      <c r="AP35" s="125"/>
      <c r="AQ35" s="125"/>
    </row>
    <row r="36" spans="1:49" s="133" customFormat="1" ht="15" customHeight="1" x14ac:dyDescent="0.2">
      <c r="A36" s="720"/>
      <c r="B36" s="754"/>
      <c r="C36" s="754"/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4"/>
      <c r="O36" s="754"/>
      <c r="P36" s="754"/>
      <c r="Q36" s="754"/>
      <c r="R36" s="754"/>
      <c r="S36" s="754"/>
      <c r="T36" s="754"/>
      <c r="U36" s="755"/>
      <c r="V36" s="197"/>
      <c r="W36" s="213"/>
      <c r="X36" s="109"/>
      <c r="Y36" s="110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249"/>
      <c r="AL36" s="133">
        <v>10</v>
      </c>
      <c r="AM36" s="133">
        <v>11</v>
      </c>
      <c r="AN36" s="133">
        <v>12</v>
      </c>
      <c r="AO36" s="133">
        <v>13</v>
      </c>
      <c r="AP36" s="133">
        <v>14</v>
      </c>
      <c r="AS36" s="54"/>
      <c r="AT36" s="54"/>
      <c r="AU36" s="54"/>
      <c r="AV36" s="53"/>
    </row>
    <row r="37" spans="1:49" s="133" customFormat="1" ht="11.25" customHeight="1" x14ac:dyDescent="0.2">
      <c r="A37" s="756"/>
      <c r="B37" s="757"/>
      <c r="C37" s="757"/>
      <c r="D37" s="757"/>
      <c r="E37" s="757"/>
      <c r="F37" s="757"/>
      <c r="G37" s="757"/>
      <c r="H37" s="757"/>
      <c r="I37" s="758"/>
      <c r="J37" s="757"/>
      <c r="K37" s="757"/>
      <c r="L37" s="757"/>
      <c r="M37" s="757"/>
      <c r="N37" s="757"/>
      <c r="O37" s="757"/>
      <c r="P37" s="757"/>
      <c r="Q37" s="757"/>
      <c r="R37" s="757"/>
      <c r="S37" s="758"/>
      <c r="T37" s="757"/>
      <c r="U37" s="759"/>
      <c r="V37" s="197"/>
      <c r="W37" s="213"/>
      <c r="X37" s="109"/>
      <c r="Y37" s="110"/>
      <c r="Z37" s="109"/>
      <c r="AA37" s="109"/>
      <c r="AB37" s="109"/>
      <c r="AC37" s="109"/>
      <c r="AD37" s="109"/>
      <c r="AE37" s="109"/>
      <c r="AF37" s="109"/>
      <c r="AG37" s="109"/>
      <c r="AH37" s="109"/>
      <c r="AI37" s="90"/>
      <c r="AJ37" s="248"/>
      <c r="AK37" s="147"/>
      <c r="AL37" s="537" t="s">
        <v>89</v>
      </c>
      <c r="AM37" s="538"/>
      <c r="AN37" s="538"/>
      <c r="AO37" s="538"/>
      <c r="AP37" s="538"/>
      <c r="AQ37" s="537" t="s">
        <v>98</v>
      </c>
      <c r="AR37" s="84"/>
      <c r="AS37" s="54"/>
      <c r="AT37" s="54"/>
      <c r="AU37" s="54"/>
      <c r="AV37" s="53"/>
    </row>
    <row r="38" spans="1:49" s="133" customFormat="1" ht="11.25" customHeight="1" x14ac:dyDescent="0.2">
      <c r="A38" s="173"/>
      <c r="B38" s="174"/>
      <c r="C38" s="174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6"/>
      <c r="V38" s="197"/>
      <c r="W38" s="212" t="s">
        <v>107</v>
      </c>
      <c r="X38" s="225"/>
      <c r="Y38" s="225"/>
      <c r="Z38" s="225"/>
      <c r="AA38" s="225"/>
      <c r="AB38" s="225"/>
      <c r="AC38" s="109"/>
      <c r="AD38" s="109"/>
      <c r="AE38" s="109"/>
      <c r="AF38" s="109"/>
      <c r="AG38" s="109"/>
      <c r="AH38" s="109"/>
      <c r="AI38" s="90"/>
      <c r="AJ38" s="248"/>
      <c r="AK38" s="147"/>
      <c r="AL38" s="537"/>
      <c r="AM38" s="537"/>
      <c r="AN38" s="537"/>
      <c r="AO38" s="537"/>
      <c r="AP38" s="537"/>
      <c r="AQ38" s="538"/>
      <c r="AR38" s="537"/>
      <c r="AS38" s="537"/>
      <c r="AT38" s="537"/>
      <c r="AU38" s="537"/>
      <c r="AV38" s="537"/>
    </row>
    <row r="39" spans="1:49" s="133" customFormat="1" ht="7.5" customHeight="1" x14ac:dyDescent="0.25">
      <c r="A39" s="177"/>
      <c r="B39" s="35"/>
      <c r="C39" s="35"/>
      <c r="D39" s="35"/>
      <c r="E39" s="35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78"/>
      <c r="V39" s="197"/>
      <c r="W39" s="405"/>
      <c r="X39" s="422" t="s">
        <v>45</v>
      </c>
      <c r="Y39" s="226" t="s">
        <v>10</v>
      </c>
      <c r="Z39" s="226" t="s">
        <v>108</v>
      </c>
      <c r="AA39" s="742" t="s">
        <v>71</v>
      </c>
      <c r="AB39" s="742" t="s">
        <v>72</v>
      </c>
      <c r="AC39" s="109"/>
      <c r="AD39" s="109"/>
      <c r="AE39" s="109"/>
      <c r="AF39" s="109"/>
      <c r="AG39" s="109"/>
      <c r="AH39" s="109"/>
      <c r="AI39" s="109"/>
      <c r="AJ39" s="248"/>
      <c r="AK39" s="147"/>
      <c r="AL39" s="537">
        <f>D8</f>
        <v>2012</v>
      </c>
      <c r="AM39" s="537">
        <f>E8</f>
        <v>2013</v>
      </c>
      <c r="AN39" s="537">
        <f>F8</f>
        <v>2014</v>
      </c>
      <c r="AO39" s="537">
        <f>G8</f>
        <v>2015</v>
      </c>
      <c r="AP39" s="537">
        <f>H8</f>
        <v>2016</v>
      </c>
      <c r="AQ39" s="538"/>
      <c r="AR39" s="537"/>
      <c r="AS39" s="537"/>
      <c r="AT39" s="537"/>
      <c r="AU39" s="537"/>
      <c r="AV39" s="537"/>
    </row>
    <row r="40" spans="1:49" s="133" customFormat="1" ht="14.25" customHeight="1" x14ac:dyDescent="0.2">
      <c r="A40" s="179"/>
      <c r="B40" s="35"/>
      <c r="C40" s="35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78"/>
      <c r="V40" s="197"/>
      <c r="W40" s="405"/>
      <c r="X40" s="423" t="e">
        <f ca="1">OFFSET(B8,$X$4,0)</f>
        <v>#N/A</v>
      </c>
      <c r="Y40" s="227" t="e">
        <f ca="1">OFFSET(R7,(VLOOKUP(X40,$Y$41:$Z$62,2,FALSE)),0)</f>
        <v>#N/A</v>
      </c>
      <c r="Z40" s="227" t="e">
        <f ca="1">(OFFSET(O7,(VLOOKUP(X40,$Y$41:$Z$62,2,FALSE)),0))</f>
        <v>#N/A</v>
      </c>
      <c r="AA40" s="743"/>
      <c r="AB40" s="743"/>
      <c r="AC40" s="109"/>
      <c r="AD40" s="109"/>
      <c r="AE40" s="109"/>
      <c r="AF40" s="109"/>
      <c r="AG40" s="109"/>
      <c r="AH40" s="109"/>
      <c r="AI40" s="375" t="b">
        <v>1</v>
      </c>
      <c r="AJ40" s="248" t="s">
        <v>1</v>
      </c>
      <c r="AK40" s="147" t="str">
        <f t="shared" ref="AK40:AK63" si="6">IF(AI40=TRUE,B9,"")</f>
        <v>Bracknell Forest</v>
      </c>
      <c r="AL40" s="209">
        <f t="shared" ref="AL40:AP62" si="7">VLOOKUP($AK40,$B$9:$O$32,AL$36,FALSE)</f>
        <v>5.6390977443609023</v>
      </c>
      <c r="AM40" s="209">
        <f t="shared" si="7"/>
        <v>6.7669172932330826</v>
      </c>
      <c r="AN40" s="209">
        <f t="shared" si="7"/>
        <v>8.1180811808118083</v>
      </c>
      <c r="AO40" s="209">
        <f t="shared" si="7"/>
        <v>5.7553956834532372</v>
      </c>
      <c r="AP40" s="209">
        <f t="shared" si="7"/>
        <v>12.411347517730498</v>
      </c>
      <c r="AQ40" s="210">
        <f>VLOOKUP(AK40,$B$9:$T$32,17,FALSE)</f>
        <v>11</v>
      </c>
      <c r="AR40" s="488"/>
      <c r="AS40" s="488"/>
      <c r="AT40" s="488"/>
      <c r="AU40" s="488"/>
      <c r="AV40" s="488"/>
    </row>
    <row r="41" spans="1:49" s="133" customFormat="1" ht="14.25" customHeight="1" x14ac:dyDescent="0.2">
      <c r="A41" s="179"/>
      <c r="B41" s="35"/>
      <c r="C41" s="35"/>
      <c r="D41" s="35"/>
      <c r="E41" s="35"/>
      <c r="F41" s="3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78"/>
      <c r="V41" s="197"/>
      <c r="W41" s="405"/>
      <c r="X41" s="423">
        <v>1</v>
      </c>
      <c r="Y41" s="228" t="str">
        <f t="shared" ref="Y41:Y64" si="8">B9</f>
        <v>Bracknell Forest</v>
      </c>
      <c r="Z41" s="85">
        <v>2</v>
      </c>
      <c r="AA41" s="229">
        <f>IF(H9&gt;0,IDACI!D8,0)</f>
        <v>23799</v>
      </c>
      <c r="AB41" s="229">
        <f>IF(H9&gt;0,IDACI!E8,0)</f>
        <v>2617.89</v>
      </c>
      <c r="AC41" s="109"/>
      <c r="AD41" s="109"/>
      <c r="AE41" s="109"/>
      <c r="AF41" s="109"/>
      <c r="AG41" s="109"/>
      <c r="AH41" s="109"/>
      <c r="AI41" s="375" t="b">
        <v>1</v>
      </c>
      <c r="AJ41" s="248" t="s">
        <v>47</v>
      </c>
      <c r="AK41" s="147" t="str">
        <f t="shared" si="6"/>
        <v>Brighton &amp; Hove</v>
      </c>
      <c r="AL41" s="209">
        <f t="shared" si="7"/>
        <v>19.238476953907817</v>
      </c>
      <c r="AM41" s="209">
        <f t="shared" si="7"/>
        <v>14.9402390438247</v>
      </c>
      <c r="AN41" s="209">
        <f t="shared" si="7"/>
        <v>13.663366336633663</v>
      </c>
      <c r="AO41" s="209">
        <f t="shared" si="7"/>
        <v>15.686274509803921</v>
      </c>
      <c r="AP41" s="209">
        <f t="shared" si="7"/>
        <v>19.140625</v>
      </c>
      <c r="AQ41" s="210">
        <f t="shared" ref="AQ41:AQ63" si="9">VLOOKUP(AK41,$B$9:$T$31,17,FALSE)</f>
        <v>18.3</v>
      </c>
      <c r="AR41" s="488"/>
      <c r="AS41" s="488"/>
      <c r="AT41" s="488"/>
      <c r="AU41" s="488"/>
      <c r="AV41" s="488"/>
    </row>
    <row r="42" spans="1:49" ht="14.25" customHeight="1" x14ac:dyDescent="0.2">
      <c r="A42" s="179"/>
      <c r="B42" s="35"/>
      <c r="C42" s="35"/>
      <c r="D42" s="35"/>
      <c r="E42" s="35"/>
      <c r="F42" s="3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78"/>
      <c r="V42" s="197"/>
      <c r="W42" s="405"/>
      <c r="X42" s="423">
        <v>2</v>
      </c>
      <c r="Y42" s="228" t="str">
        <f t="shared" si="8"/>
        <v>Brighton &amp; Hove</v>
      </c>
      <c r="Z42" s="85">
        <v>3</v>
      </c>
      <c r="AA42" s="229">
        <f>IF(H10&gt;0,IDACI!D9,0)</f>
        <v>44814</v>
      </c>
      <c r="AB42" s="229">
        <f>IF(H10&gt;0,IDACI!E9,0)</f>
        <v>8200.9619999999995</v>
      </c>
      <c r="AC42" s="109"/>
      <c r="AD42" s="109"/>
      <c r="AE42" s="109"/>
      <c r="AF42" s="109"/>
      <c r="AG42" s="109"/>
      <c r="AH42" s="109"/>
      <c r="AI42" s="375" t="b">
        <v>1</v>
      </c>
      <c r="AJ42" s="248" t="s">
        <v>11</v>
      </c>
      <c r="AK42" s="147" t="str">
        <f t="shared" si="6"/>
        <v>Buckinghamshire</v>
      </c>
      <c r="AL42" s="209">
        <f t="shared" si="7"/>
        <v>5.0216450216450221</v>
      </c>
      <c r="AM42" s="209">
        <f t="shared" si="7"/>
        <v>4.3852106620808255</v>
      </c>
      <c r="AN42" s="209">
        <f t="shared" si="7"/>
        <v>5.1870748299319729</v>
      </c>
      <c r="AO42" s="209">
        <f t="shared" si="7"/>
        <v>4.6257359125315389</v>
      </c>
      <c r="AP42" s="209">
        <f t="shared" si="7"/>
        <v>9.535655058043119</v>
      </c>
      <c r="AQ42" s="210">
        <f t="shared" si="9"/>
        <v>9.8000000000000007</v>
      </c>
      <c r="AR42" s="488"/>
      <c r="AS42" s="488"/>
      <c r="AT42" s="488"/>
      <c r="AU42" s="488"/>
      <c r="AV42" s="488"/>
      <c r="AW42" s="133"/>
    </row>
    <row r="43" spans="1:49" ht="14.25" customHeight="1" x14ac:dyDescent="0.2">
      <c r="A43" s="179"/>
      <c r="B43" s="35"/>
      <c r="C43" s="35"/>
      <c r="D43" s="35"/>
      <c r="E43" s="35"/>
      <c r="F43" s="35"/>
      <c r="G43" s="35"/>
      <c r="H43" s="35"/>
      <c r="I43" s="35"/>
      <c r="J43" s="40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178"/>
      <c r="V43" s="197"/>
      <c r="W43" s="405"/>
      <c r="X43" s="423">
        <v>3</v>
      </c>
      <c r="Y43" s="228" t="str">
        <f t="shared" si="8"/>
        <v>Buckinghamshire</v>
      </c>
      <c r="Z43" s="85">
        <v>4</v>
      </c>
      <c r="AA43" s="229">
        <f>IF(H11&gt;0,IDACI!D10,0)</f>
        <v>103548</v>
      </c>
      <c r="AB43" s="229">
        <f>IF(H11&gt;0,IDACI!E10,0)</f>
        <v>10147.704</v>
      </c>
      <c r="AC43" s="109"/>
      <c r="AD43" s="109"/>
      <c r="AE43" s="109"/>
      <c r="AF43" s="109"/>
      <c r="AG43" s="109"/>
      <c r="AH43" s="109"/>
      <c r="AI43" s="375" t="b">
        <v>1</v>
      </c>
      <c r="AJ43" s="248" t="s">
        <v>5</v>
      </c>
      <c r="AK43" s="147" t="str">
        <f t="shared" si="6"/>
        <v>East Sussex</v>
      </c>
      <c r="AL43" s="209">
        <f t="shared" si="7"/>
        <v>10.930009587727708</v>
      </c>
      <c r="AM43" s="209">
        <f t="shared" si="7"/>
        <v>8.3333333333333339</v>
      </c>
      <c r="AN43" s="209">
        <f t="shared" si="7"/>
        <v>7.3473282442748094</v>
      </c>
      <c r="AO43" s="209">
        <f t="shared" si="7"/>
        <v>6.0721062618595827</v>
      </c>
      <c r="AP43" s="209">
        <f t="shared" si="7"/>
        <v>7.5542965061378657</v>
      </c>
      <c r="AQ43" s="210">
        <f t="shared" si="9"/>
        <v>17.399999999999999</v>
      </c>
      <c r="AR43" s="488"/>
      <c r="AS43" s="488"/>
      <c r="AT43" s="488"/>
      <c r="AU43" s="488"/>
      <c r="AV43" s="488"/>
      <c r="AW43" s="133"/>
    </row>
    <row r="44" spans="1:49" s="127" customFormat="1" ht="14.25" customHeight="1" x14ac:dyDescent="0.2">
      <c r="A44" s="180"/>
      <c r="B44" s="310"/>
      <c r="C44" s="310"/>
      <c r="D44" s="311"/>
      <c r="E44" s="311"/>
      <c r="F44" s="311"/>
      <c r="G44" s="311"/>
      <c r="H44" s="311"/>
      <c r="I44" s="311"/>
      <c r="J44" s="4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181"/>
      <c r="V44" s="198"/>
      <c r="W44" s="406"/>
      <c r="X44" s="423">
        <v>4</v>
      </c>
      <c r="Y44" s="228" t="str">
        <f t="shared" si="8"/>
        <v>East Sussex</v>
      </c>
      <c r="Z44" s="85">
        <v>5</v>
      </c>
      <c r="AA44" s="229">
        <f>IF(H12&gt;0,IDACI!D11,0)</f>
        <v>91918</v>
      </c>
      <c r="AB44" s="229">
        <f>IF(H12&gt;0,IDACI!E11,0)</f>
        <v>15993.731999999998</v>
      </c>
      <c r="AC44" s="109"/>
      <c r="AD44" s="109"/>
      <c r="AE44" s="109"/>
      <c r="AF44" s="109"/>
      <c r="AG44" s="109"/>
      <c r="AH44" s="109"/>
      <c r="AI44" s="375" t="b">
        <v>1</v>
      </c>
      <c r="AJ44" s="248" t="s">
        <v>7</v>
      </c>
      <c r="AK44" s="147" t="str">
        <f t="shared" si="6"/>
        <v>Hampshire</v>
      </c>
      <c r="AL44" s="209">
        <f t="shared" si="7"/>
        <v>4.5681655960028555</v>
      </c>
      <c r="AM44" s="209">
        <f t="shared" si="7"/>
        <v>5.6603773584905666</v>
      </c>
      <c r="AN44" s="209">
        <f t="shared" si="7"/>
        <v>5.9240865555161406</v>
      </c>
      <c r="AO44" s="209">
        <f t="shared" si="7"/>
        <v>6.1456483126110122</v>
      </c>
      <c r="AP44" s="209">
        <f t="shared" si="7"/>
        <v>6.8818730046115641</v>
      </c>
      <c r="AQ44" s="210">
        <f t="shared" si="9"/>
        <v>11.799999999999999</v>
      </c>
      <c r="AR44" s="488"/>
      <c r="AS44" s="488"/>
      <c r="AT44" s="488"/>
      <c r="AU44" s="488"/>
      <c r="AV44" s="488"/>
    </row>
    <row r="45" spans="1:49" ht="14.25" customHeight="1" x14ac:dyDescent="0.2">
      <c r="A45" s="179"/>
      <c r="B45" s="311"/>
      <c r="C45" s="311"/>
      <c r="D45" s="311"/>
      <c r="E45" s="311"/>
      <c r="F45" s="311"/>
      <c r="G45" s="311"/>
      <c r="H45" s="311"/>
      <c r="I45" s="311"/>
      <c r="J45" s="40"/>
      <c r="K45" s="42"/>
      <c r="L45" s="42"/>
      <c r="M45" s="42"/>
      <c r="N45" s="42"/>
      <c r="O45" s="35"/>
      <c r="P45" s="35"/>
      <c r="Q45" s="35"/>
      <c r="R45" s="35"/>
      <c r="S45" s="35"/>
      <c r="T45" s="35"/>
      <c r="U45" s="178"/>
      <c r="V45" s="197"/>
      <c r="W45" s="405"/>
      <c r="X45" s="423">
        <v>5</v>
      </c>
      <c r="Y45" s="228" t="str">
        <f t="shared" si="8"/>
        <v>Hampshire</v>
      </c>
      <c r="Z45" s="85">
        <v>6</v>
      </c>
      <c r="AA45" s="229">
        <f>IF(H13&gt;0,IDACI!D12,0)</f>
        <v>247800</v>
      </c>
      <c r="AB45" s="229">
        <f>IF(H13&gt;0,IDACI!E12,0)</f>
        <v>29240.399999999998</v>
      </c>
      <c r="AC45" s="109"/>
      <c r="AD45" s="109"/>
      <c r="AE45" s="109"/>
      <c r="AF45" s="109"/>
      <c r="AG45" s="109"/>
      <c r="AH45" s="109"/>
      <c r="AI45" s="375" t="b">
        <v>1</v>
      </c>
      <c r="AJ45" s="248" t="s">
        <v>2</v>
      </c>
      <c r="AK45" s="147" t="str">
        <f t="shared" si="6"/>
        <v>Isle of Wight</v>
      </c>
      <c r="AL45" s="209">
        <f t="shared" si="7"/>
        <v>6.8965517241379306</v>
      </c>
      <c r="AM45" s="209">
        <f t="shared" si="7"/>
        <v>11.53846153846154</v>
      </c>
      <c r="AN45" s="209">
        <f t="shared" si="7"/>
        <v>15.116279069767442</v>
      </c>
      <c r="AO45" s="209">
        <f t="shared" si="7"/>
        <v>14.901960784313726</v>
      </c>
      <c r="AP45" s="209">
        <f t="shared" si="7"/>
        <v>12.648221343873518</v>
      </c>
      <c r="AQ45" s="210">
        <f t="shared" si="9"/>
        <v>20.399999999999999</v>
      </c>
      <c r="AR45" s="488"/>
      <c r="AS45" s="488"/>
      <c r="AT45" s="488"/>
      <c r="AU45" s="488"/>
      <c r="AV45" s="488"/>
    </row>
    <row r="46" spans="1:49" ht="14.25" customHeight="1" x14ac:dyDescent="0.2">
      <c r="A46" s="179"/>
      <c r="B46" s="311"/>
      <c r="C46" s="311"/>
      <c r="D46" s="311"/>
      <c r="E46" s="311"/>
      <c r="F46" s="311"/>
      <c r="G46" s="311"/>
      <c r="H46" s="311"/>
      <c r="I46" s="311"/>
      <c r="J46" s="40"/>
      <c r="K46" s="42"/>
      <c r="L46" s="42"/>
      <c r="M46" s="42"/>
      <c r="N46" s="42"/>
      <c r="O46" s="35"/>
      <c r="P46" s="35"/>
      <c r="Q46" s="35"/>
      <c r="R46" s="35"/>
      <c r="S46" s="35"/>
      <c r="T46" s="35"/>
      <c r="U46" s="178"/>
      <c r="V46" s="197"/>
      <c r="W46" s="405"/>
      <c r="X46" s="423">
        <v>6</v>
      </c>
      <c r="Y46" s="228" t="str">
        <f t="shared" si="8"/>
        <v>Isle of Wight</v>
      </c>
      <c r="Z46" s="85">
        <v>7</v>
      </c>
      <c r="AA46" s="229">
        <f>IF(H14&gt;0,IDACI!D13,0)</f>
        <v>22502</v>
      </c>
      <c r="AB46" s="229">
        <f>IF(H14&gt;0,IDACI!E13,0)</f>
        <v>4590.4079999999994</v>
      </c>
      <c r="AC46" s="230"/>
      <c r="AD46" s="109"/>
      <c r="AE46" s="109"/>
      <c r="AF46" s="109"/>
      <c r="AG46" s="109"/>
      <c r="AH46" s="109"/>
      <c r="AI46" s="375" t="b">
        <v>1</v>
      </c>
      <c r="AJ46" s="248" t="s">
        <v>12</v>
      </c>
      <c r="AK46" s="147" t="str">
        <f t="shared" si="6"/>
        <v>Kent</v>
      </c>
      <c r="AL46" s="209">
        <f t="shared" si="7"/>
        <v>9.9473194917880399</v>
      </c>
      <c r="AM46" s="209">
        <f t="shared" si="7"/>
        <v>8.7990120407533201</v>
      </c>
      <c r="AN46" s="209">
        <f t="shared" si="7"/>
        <v>8.3538083538083541</v>
      </c>
      <c r="AO46" s="209">
        <f t="shared" si="7"/>
        <v>7.4626865671641793</v>
      </c>
      <c r="AP46" s="209">
        <f t="shared" si="7"/>
        <v>7.7481840193704592</v>
      </c>
      <c r="AQ46" s="210">
        <f t="shared" si="9"/>
        <v>17.8</v>
      </c>
      <c r="AR46" s="488"/>
      <c r="AS46" s="488"/>
      <c r="AT46" s="488"/>
      <c r="AU46" s="488"/>
      <c r="AV46" s="488"/>
    </row>
    <row r="47" spans="1:49" ht="14.25" customHeight="1" x14ac:dyDescent="0.2">
      <c r="A47" s="179"/>
      <c r="B47" s="90"/>
      <c r="C47" s="90"/>
      <c r="D47" s="90"/>
      <c r="E47" s="90"/>
      <c r="F47" s="90"/>
      <c r="G47" s="90"/>
      <c r="H47" s="90"/>
      <c r="I47" s="90"/>
      <c r="J47" s="40"/>
      <c r="K47" s="42"/>
      <c r="L47" s="42"/>
      <c r="M47" s="42"/>
      <c r="N47" s="42"/>
      <c r="O47" s="35"/>
      <c r="P47" s="35"/>
      <c r="Q47" s="35"/>
      <c r="R47" s="35"/>
      <c r="S47" s="35"/>
      <c r="T47" s="35"/>
      <c r="U47" s="178"/>
      <c r="V47" s="197"/>
      <c r="W47" s="405"/>
      <c r="X47" s="423">
        <v>7</v>
      </c>
      <c r="Y47" s="228" t="str">
        <f t="shared" si="8"/>
        <v>Kent</v>
      </c>
      <c r="Z47" s="85">
        <v>8</v>
      </c>
      <c r="AA47" s="229">
        <f>IF(H15&gt;0,IDACI!D14,0)</f>
        <v>286168</v>
      </c>
      <c r="AB47" s="229">
        <f>IF(H15&gt;0,IDACI!E14,0)</f>
        <v>50937.904000000002</v>
      </c>
      <c r="AC47" s="90"/>
      <c r="AD47" s="109"/>
      <c r="AE47" s="109"/>
      <c r="AF47" s="109"/>
      <c r="AG47" s="109"/>
      <c r="AH47" s="109"/>
      <c r="AI47" s="375" t="b">
        <v>1</v>
      </c>
      <c r="AJ47" s="248" t="s">
        <v>3</v>
      </c>
      <c r="AK47" s="147" t="str">
        <f t="shared" si="6"/>
        <v>Medway</v>
      </c>
      <c r="AL47" s="209">
        <f t="shared" si="7"/>
        <v>9.1803278688524586</v>
      </c>
      <c r="AM47" s="209">
        <f t="shared" si="7"/>
        <v>8.7027914614121507</v>
      </c>
      <c r="AN47" s="209">
        <f t="shared" si="7"/>
        <v>7.954545454545455</v>
      </c>
      <c r="AO47" s="209">
        <f t="shared" si="7"/>
        <v>14.239999999999998</v>
      </c>
      <c r="AP47" s="209">
        <f t="shared" si="7"/>
        <v>21.99367088607595</v>
      </c>
      <c r="AQ47" s="210">
        <f t="shared" si="9"/>
        <v>22</v>
      </c>
      <c r="AR47" s="488"/>
      <c r="AS47" s="488"/>
      <c r="AT47" s="488"/>
      <c r="AU47" s="488"/>
      <c r="AV47" s="488"/>
    </row>
    <row r="48" spans="1:49" ht="14.25" customHeight="1" x14ac:dyDescent="0.2">
      <c r="A48" s="179"/>
      <c r="B48" s="90"/>
      <c r="C48" s="90"/>
      <c r="D48" s="114"/>
      <c r="E48" s="115"/>
      <c r="F48" s="114"/>
      <c r="G48" s="115"/>
      <c r="H48" s="115"/>
      <c r="I48" s="115"/>
      <c r="J48" s="40"/>
      <c r="K48" s="42"/>
      <c r="L48" s="42"/>
      <c r="M48" s="42"/>
      <c r="N48" s="42"/>
      <c r="O48" s="35"/>
      <c r="P48" s="35"/>
      <c r="Q48" s="35"/>
      <c r="R48" s="35"/>
      <c r="S48" s="35"/>
      <c r="T48" s="35"/>
      <c r="U48" s="178"/>
      <c r="V48" s="197"/>
      <c r="W48" s="405"/>
      <c r="X48" s="423">
        <v>8</v>
      </c>
      <c r="Y48" s="228" t="str">
        <f t="shared" si="8"/>
        <v>Medway</v>
      </c>
      <c r="Z48" s="85">
        <v>9</v>
      </c>
      <c r="AA48" s="229">
        <f>IF(H16&gt;0,IDACI!D15,0)</f>
        <v>54280</v>
      </c>
      <c r="AB48" s="229">
        <f>IF(H16&gt;0,IDACI!E15,0)</f>
        <v>11941.6</v>
      </c>
      <c r="AC48" s="109"/>
      <c r="AD48" s="109"/>
      <c r="AE48" s="109"/>
      <c r="AF48" s="109"/>
      <c r="AG48" s="109"/>
      <c r="AH48" s="109"/>
      <c r="AI48" s="375" t="b">
        <v>1</v>
      </c>
      <c r="AJ48" s="248" t="s">
        <v>13</v>
      </c>
      <c r="AK48" s="147" t="str">
        <f t="shared" si="6"/>
        <v>Milton Keynes</v>
      </c>
      <c r="AL48" s="209">
        <f t="shared" si="7"/>
        <v>6.290322580645161</v>
      </c>
      <c r="AM48" s="209">
        <f t="shared" si="7"/>
        <v>6.1514195583596214</v>
      </c>
      <c r="AN48" s="209">
        <f t="shared" si="7"/>
        <v>7.65625</v>
      </c>
      <c r="AO48" s="209">
        <f t="shared" si="7"/>
        <v>5.8282208588957047</v>
      </c>
      <c r="AP48" s="209">
        <f t="shared" si="7"/>
        <v>9.0771558245083206</v>
      </c>
      <c r="AQ48" s="210">
        <f t="shared" si="9"/>
        <v>19.7</v>
      </c>
      <c r="AR48" s="488"/>
      <c r="AS48" s="488"/>
      <c r="AT48" s="488"/>
      <c r="AU48" s="488"/>
      <c r="AV48" s="488"/>
    </row>
    <row r="49" spans="1:48" ht="14.25" customHeight="1" x14ac:dyDescent="0.2">
      <c r="A49" s="179"/>
      <c r="B49" s="90"/>
      <c r="C49" s="90"/>
      <c r="D49" s="105"/>
      <c r="E49" s="105"/>
      <c r="F49" s="105"/>
      <c r="G49" s="105"/>
      <c r="H49" s="105"/>
      <c r="I49" s="105"/>
      <c r="J49" s="40"/>
      <c r="K49" s="42"/>
      <c r="L49" s="42"/>
      <c r="M49" s="42"/>
      <c r="N49" s="42"/>
      <c r="O49" s="35"/>
      <c r="P49" s="35"/>
      <c r="Q49" s="35"/>
      <c r="R49" s="35"/>
      <c r="S49" s="35"/>
      <c r="T49" s="35"/>
      <c r="U49" s="178"/>
      <c r="V49" s="197"/>
      <c r="W49" s="405"/>
      <c r="X49" s="423">
        <v>9</v>
      </c>
      <c r="Y49" s="228" t="str">
        <f t="shared" si="8"/>
        <v>Milton Keynes</v>
      </c>
      <c r="Z49" s="85">
        <v>10</v>
      </c>
      <c r="AA49" s="229">
        <f>IF(H17&gt;0,IDACI!D16,0)</f>
        <v>56637</v>
      </c>
      <c r="AB49" s="229">
        <f>IF(H17&gt;0,IDACI!E16,0)</f>
        <v>11157.489</v>
      </c>
      <c r="AC49" s="109"/>
      <c r="AD49" s="109"/>
      <c r="AE49" s="109"/>
      <c r="AF49" s="109"/>
      <c r="AG49" s="109"/>
      <c r="AH49" s="109"/>
      <c r="AI49" s="375" t="b">
        <v>1</v>
      </c>
      <c r="AJ49" s="248" t="s">
        <v>14</v>
      </c>
      <c r="AK49" s="147" t="str">
        <f t="shared" si="6"/>
        <v>Oxfordshire</v>
      </c>
      <c r="AL49" s="209">
        <f t="shared" si="7"/>
        <v>5.2898550724637676</v>
      </c>
      <c r="AM49" s="209">
        <f t="shared" si="7"/>
        <v>6.4655172413793105</v>
      </c>
      <c r="AN49" s="209">
        <f t="shared" si="7"/>
        <v>6.2722736992159653</v>
      </c>
      <c r="AO49" s="209">
        <f t="shared" si="7"/>
        <v>7.7903682719546739</v>
      </c>
      <c r="AP49" s="209">
        <f t="shared" si="7"/>
        <v>10.71932299012694</v>
      </c>
      <c r="AQ49" s="210">
        <f t="shared" si="9"/>
        <v>11.799999999999999</v>
      </c>
      <c r="AR49" s="488"/>
      <c r="AS49" s="488"/>
      <c r="AT49" s="488"/>
      <c r="AU49" s="488"/>
      <c r="AV49" s="488"/>
    </row>
    <row r="50" spans="1:48" ht="14.25" customHeight="1" x14ac:dyDescent="0.2">
      <c r="A50" s="179"/>
      <c r="B50" s="535"/>
      <c r="C50" s="535"/>
      <c r="D50" s="90"/>
      <c r="E50" s="90"/>
      <c r="F50" s="90"/>
      <c r="G50" s="90"/>
      <c r="H50" s="90"/>
      <c r="I50" s="90"/>
      <c r="J50" s="40"/>
      <c r="K50" s="42"/>
      <c r="L50" s="42"/>
      <c r="M50" s="42"/>
      <c r="N50" s="42"/>
      <c r="O50" s="35"/>
      <c r="P50" s="35"/>
      <c r="Q50" s="35"/>
      <c r="R50" s="35"/>
      <c r="S50" s="35"/>
      <c r="T50" s="35"/>
      <c r="U50" s="178"/>
      <c r="V50" s="197"/>
      <c r="W50" s="405"/>
      <c r="X50" s="423">
        <v>10</v>
      </c>
      <c r="Y50" s="228" t="str">
        <f t="shared" si="8"/>
        <v>Oxfordshire</v>
      </c>
      <c r="Z50" s="85">
        <v>11</v>
      </c>
      <c r="AA50" s="229">
        <f>IF(H18&gt;0,IDACI!D17,0)</f>
        <v>123975</v>
      </c>
      <c r="AB50" s="229">
        <f>IF(H18&gt;0,IDACI!E17,0)</f>
        <v>14629.05</v>
      </c>
      <c r="AC50" s="109"/>
      <c r="AD50" s="109"/>
      <c r="AE50" s="109"/>
      <c r="AF50" s="109"/>
      <c r="AG50" s="109"/>
      <c r="AH50" s="109"/>
      <c r="AI50" s="375" t="b">
        <v>1</v>
      </c>
      <c r="AJ50" s="248" t="s">
        <v>15</v>
      </c>
      <c r="AK50" s="147" t="str">
        <f t="shared" si="6"/>
        <v>Portsmouth</v>
      </c>
      <c r="AL50" s="209">
        <f t="shared" si="7"/>
        <v>8.7058823529411775</v>
      </c>
      <c r="AM50" s="209">
        <f t="shared" si="7"/>
        <v>11.583924349881796</v>
      </c>
      <c r="AN50" s="209">
        <f t="shared" si="7"/>
        <v>11.03286384976526</v>
      </c>
      <c r="AO50" s="209">
        <f t="shared" si="7"/>
        <v>13.59447004608295</v>
      </c>
      <c r="AP50" s="209">
        <f t="shared" si="7"/>
        <v>10.045662100456619</v>
      </c>
      <c r="AQ50" s="210">
        <f t="shared" si="9"/>
        <v>23.799999999999997</v>
      </c>
      <c r="AR50" s="488"/>
      <c r="AS50" s="488"/>
      <c r="AT50" s="488"/>
      <c r="AU50" s="488"/>
      <c r="AV50" s="488"/>
    </row>
    <row r="51" spans="1:48" ht="14.25" customHeight="1" x14ac:dyDescent="0.2">
      <c r="A51" s="179"/>
      <c r="B51" s="535"/>
      <c r="C51" s="535"/>
      <c r="D51" s="90"/>
      <c r="E51" s="90"/>
      <c r="F51" s="90"/>
      <c r="G51" s="90"/>
      <c r="H51" s="90"/>
      <c r="I51" s="90"/>
      <c r="J51" s="40"/>
      <c r="K51" s="42"/>
      <c r="L51" s="42"/>
      <c r="M51" s="42"/>
      <c r="N51" s="42"/>
      <c r="O51" s="35"/>
      <c r="P51" s="35"/>
      <c r="Q51" s="35"/>
      <c r="R51" s="35"/>
      <c r="S51" s="35"/>
      <c r="T51" s="35"/>
      <c r="U51" s="178"/>
      <c r="V51" s="197"/>
      <c r="W51" s="405"/>
      <c r="X51" s="423">
        <v>11</v>
      </c>
      <c r="Y51" s="228" t="str">
        <f t="shared" si="8"/>
        <v>Portsmouth</v>
      </c>
      <c r="Z51" s="85">
        <v>12</v>
      </c>
      <c r="AA51" s="229">
        <f>IF(H19&gt;0,IDACI!D18,0)</f>
        <v>37912</v>
      </c>
      <c r="AB51" s="229">
        <f>IF(H19&gt;0,IDACI!E18,0)</f>
        <v>9023.0559999999987</v>
      </c>
      <c r="AC51" s="109"/>
      <c r="AD51" s="109"/>
      <c r="AE51" s="109"/>
      <c r="AF51" s="109"/>
      <c r="AG51" s="109"/>
      <c r="AH51" s="109"/>
      <c r="AI51" s="375" t="b">
        <v>1</v>
      </c>
      <c r="AJ51" s="248" t="s">
        <v>4</v>
      </c>
      <c r="AK51" s="147" t="str">
        <f t="shared" si="6"/>
        <v>Reading</v>
      </c>
      <c r="AL51" s="209">
        <f t="shared" si="7"/>
        <v>13.77245508982036</v>
      </c>
      <c r="AM51" s="209">
        <f t="shared" si="7"/>
        <v>17.058823529411764</v>
      </c>
      <c r="AN51" s="209">
        <f t="shared" si="7"/>
        <v>7.2046109510086449</v>
      </c>
      <c r="AO51" s="209">
        <f t="shared" si="7"/>
        <v>10.863509749303622</v>
      </c>
      <c r="AP51" s="209">
        <f t="shared" si="7"/>
        <v>18.131868131868131</v>
      </c>
      <c r="AQ51" s="210">
        <f t="shared" si="9"/>
        <v>19.8</v>
      </c>
      <c r="AR51" s="488"/>
      <c r="AS51" s="488"/>
      <c r="AT51" s="488"/>
      <c r="AU51" s="488"/>
      <c r="AV51" s="488"/>
    </row>
    <row r="52" spans="1:48" ht="14.25" customHeight="1" x14ac:dyDescent="0.2">
      <c r="A52" s="179"/>
      <c r="B52" s="535"/>
      <c r="C52" s="535"/>
      <c r="D52" s="90"/>
      <c r="E52" s="90"/>
      <c r="F52" s="90"/>
      <c r="G52" s="90"/>
      <c r="H52" s="90"/>
      <c r="I52" s="90"/>
      <c r="J52" s="40"/>
      <c r="K52" s="42"/>
      <c r="L52" s="42"/>
      <c r="M52" s="42"/>
      <c r="N52" s="42"/>
      <c r="O52" s="35"/>
      <c r="P52" s="35"/>
      <c r="Q52" s="35"/>
      <c r="R52" s="35"/>
      <c r="S52" s="35"/>
      <c r="T52" s="35"/>
      <c r="U52" s="178"/>
      <c r="V52" s="197"/>
      <c r="W52" s="405"/>
      <c r="X52" s="423">
        <v>12</v>
      </c>
      <c r="Y52" s="228" t="str">
        <f t="shared" si="8"/>
        <v>Reading</v>
      </c>
      <c r="Z52" s="85">
        <v>13</v>
      </c>
      <c r="AA52" s="229">
        <f>IF(H20&gt;0,IDACI!D19,0)</f>
        <v>30916</v>
      </c>
      <c r="AB52" s="229">
        <f>IF(H20&gt;0,IDACI!E19,0)</f>
        <v>6121.3680000000004</v>
      </c>
      <c r="AC52" s="109"/>
      <c r="AD52" s="109"/>
      <c r="AE52" s="109"/>
      <c r="AF52" s="109"/>
      <c r="AG52" s="109"/>
      <c r="AH52" s="109"/>
      <c r="AI52" s="375" t="b">
        <v>1</v>
      </c>
      <c r="AJ52" s="248" t="s">
        <v>16</v>
      </c>
      <c r="AK52" s="147" t="str">
        <f t="shared" si="6"/>
        <v>Slough</v>
      </c>
      <c r="AL52" s="209">
        <f t="shared" si="7"/>
        <v>7.4866310160427805</v>
      </c>
      <c r="AM52" s="209">
        <f t="shared" si="7"/>
        <v>7.8947368421052628</v>
      </c>
      <c r="AN52" s="209">
        <f t="shared" si="7"/>
        <v>10.025706940874036</v>
      </c>
      <c r="AO52" s="209">
        <f t="shared" si="7"/>
        <v>9.2731829573934839</v>
      </c>
      <c r="AP52" s="209">
        <f t="shared" si="7"/>
        <v>14.039408866995075</v>
      </c>
      <c r="AQ52" s="210">
        <f t="shared" si="9"/>
        <v>19.5</v>
      </c>
      <c r="AR52" s="488"/>
      <c r="AS52" s="488"/>
      <c r="AT52" s="488"/>
      <c r="AU52" s="488"/>
      <c r="AV52" s="488"/>
    </row>
    <row r="53" spans="1:48" ht="14.25" customHeight="1" x14ac:dyDescent="0.2">
      <c r="A53" s="179"/>
      <c r="B53" s="535"/>
      <c r="C53" s="535"/>
      <c r="D53" s="90"/>
      <c r="E53" s="90"/>
      <c r="F53" s="90"/>
      <c r="G53" s="90"/>
      <c r="H53" s="90"/>
      <c r="I53" s="90"/>
      <c r="J53" s="40"/>
      <c r="K53" s="42"/>
      <c r="L53" s="42"/>
      <c r="M53" s="42"/>
      <c r="N53" s="42"/>
      <c r="O53" s="35"/>
      <c r="P53" s="35"/>
      <c r="Q53" s="35"/>
      <c r="R53" s="35"/>
      <c r="S53" s="35"/>
      <c r="T53" s="35"/>
      <c r="U53" s="178"/>
      <c r="V53" s="197"/>
      <c r="W53" s="405"/>
      <c r="X53" s="423">
        <v>13</v>
      </c>
      <c r="Y53" s="228" t="str">
        <f t="shared" si="8"/>
        <v>Slough</v>
      </c>
      <c r="Z53" s="85">
        <v>14</v>
      </c>
      <c r="AA53" s="229">
        <f>IF(H21&gt;0,IDACI!D20,0)</f>
        <v>34703</v>
      </c>
      <c r="AB53" s="229">
        <f>IF(H21&gt;0,IDACI!E20,0)</f>
        <v>6767.085</v>
      </c>
      <c r="AC53" s="109"/>
      <c r="AD53" s="109"/>
      <c r="AE53" s="109"/>
      <c r="AF53" s="109"/>
      <c r="AG53" s="109"/>
      <c r="AH53" s="109"/>
      <c r="AI53" s="375" t="b">
        <v>1</v>
      </c>
      <c r="AJ53" s="248" t="s">
        <v>96</v>
      </c>
      <c r="AK53" s="147" t="str">
        <f t="shared" si="6"/>
        <v>Somerset</v>
      </c>
      <c r="AL53" s="209">
        <f t="shared" si="7"/>
        <v>10.018382352941176</v>
      </c>
      <c r="AM53" s="209">
        <f t="shared" si="7"/>
        <v>11.305147058823531</v>
      </c>
      <c r="AN53" s="209">
        <f t="shared" si="7"/>
        <v>9.5588235294117645</v>
      </c>
      <c r="AO53" s="209">
        <f t="shared" si="7"/>
        <v>12.029384756657484</v>
      </c>
      <c r="AP53" s="209">
        <f t="shared" si="7"/>
        <v>13.36996336996337</v>
      </c>
      <c r="AQ53" s="210">
        <f t="shared" si="9"/>
        <v>14.8</v>
      </c>
      <c r="AR53" s="488"/>
      <c r="AS53" s="488"/>
      <c r="AT53" s="488"/>
      <c r="AU53" s="488"/>
      <c r="AV53" s="488"/>
    </row>
    <row r="54" spans="1:48" ht="14.25" customHeight="1" x14ac:dyDescent="0.2">
      <c r="A54" s="179"/>
      <c r="B54" s="535"/>
      <c r="C54" s="535"/>
      <c r="D54" s="90"/>
      <c r="E54" s="90"/>
      <c r="F54" s="90"/>
      <c r="G54" s="90"/>
      <c r="H54" s="90"/>
      <c r="I54" s="90"/>
      <c r="J54" s="40"/>
      <c r="K54" s="42"/>
      <c r="L54" s="42"/>
      <c r="M54" s="42"/>
      <c r="N54" s="42"/>
      <c r="O54" s="35"/>
      <c r="P54" s="35"/>
      <c r="Q54" s="35"/>
      <c r="R54" s="35"/>
      <c r="S54" s="35"/>
      <c r="T54" s="35"/>
      <c r="U54" s="178"/>
      <c r="V54" s="197"/>
      <c r="W54" s="405"/>
      <c r="X54" s="423">
        <v>14</v>
      </c>
      <c r="Y54" s="228" t="str">
        <f t="shared" si="8"/>
        <v>Somerset</v>
      </c>
      <c r="Z54" s="85">
        <v>15</v>
      </c>
      <c r="AA54" s="229">
        <f>IF(H22&gt;0,IDACI!D21,0)</f>
        <v>94797</v>
      </c>
      <c r="AB54" s="229">
        <f>IF(H22&gt;0,IDACI!E21,0)</f>
        <v>14029.956000000002</v>
      </c>
      <c r="AC54" s="109"/>
      <c r="AD54" s="109"/>
      <c r="AE54" s="109"/>
      <c r="AF54" s="109"/>
      <c r="AG54" s="109"/>
      <c r="AH54" s="109"/>
      <c r="AI54" s="375" t="b">
        <v>1</v>
      </c>
      <c r="AJ54" s="248" t="s">
        <v>17</v>
      </c>
      <c r="AK54" s="147" t="str">
        <f t="shared" si="6"/>
        <v>Southampton</v>
      </c>
      <c r="AL54" s="209">
        <f t="shared" si="7"/>
        <v>17.965367965367967</v>
      </c>
      <c r="AM54" s="209">
        <f t="shared" si="7"/>
        <v>21.72043010752688</v>
      </c>
      <c r="AN54" s="209">
        <f t="shared" si="7"/>
        <v>21.308016877637129</v>
      </c>
      <c r="AO54" s="209">
        <f t="shared" si="7"/>
        <v>19.135802469135804</v>
      </c>
      <c r="AP54" s="209">
        <f t="shared" si="7"/>
        <v>18.902439024390244</v>
      </c>
      <c r="AQ54" s="210">
        <f t="shared" si="9"/>
        <v>25</v>
      </c>
      <c r="AR54" s="488"/>
      <c r="AS54" s="488"/>
      <c r="AT54" s="488"/>
      <c r="AU54" s="488"/>
      <c r="AV54" s="488"/>
    </row>
    <row r="55" spans="1:48" ht="14.25" customHeight="1" x14ac:dyDescent="0.2">
      <c r="A55" s="179"/>
      <c r="B55" s="535"/>
      <c r="C55" s="535"/>
      <c r="D55" s="90"/>
      <c r="E55" s="90"/>
      <c r="F55" s="90"/>
      <c r="G55" s="90"/>
      <c r="H55" s="90"/>
      <c r="I55" s="90"/>
      <c r="J55" s="40"/>
      <c r="K55" s="42"/>
      <c r="L55" s="42"/>
      <c r="M55" s="42"/>
      <c r="N55" s="42"/>
      <c r="O55" s="35"/>
      <c r="P55" s="35"/>
      <c r="Q55" s="35"/>
      <c r="R55" s="35"/>
      <c r="S55" s="35"/>
      <c r="T55" s="35"/>
      <c r="U55" s="178"/>
      <c r="V55" s="197"/>
      <c r="W55" s="405"/>
      <c r="X55" s="423">
        <v>15</v>
      </c>
      <c r="Y55" s="228" t="str">
        <f t="shared" si="8"/>
        <v>Southampton</v>
      </c>
      <c r="Z55" s="85">
        <v>16</v>
      </c>
      <c r="AA55" s="229">
        <f>IF(H23&gt;0,IDACI!D22,0)</f>
        <v>42079</v>
      </c>
      <c r="AB55" s="229">
        <f>IF(H23&gt;0,IDACI!E22,0)</f>
        <v>10519.75</v>
      </c>
      <c r="AC55" s="109"/>
      <c r="AD55" s="109"/>
      <c r="AE55" s="109"/>
      <c r="AF55" s="109"/>
      <c r="AG55" s="109"/>
      <c r="AH55" s="109"/>
      <c r="AI55" s="375" t="b">
        <v>1</v>
      </c>
      <c r="AJ55" s="248" t="s">
        <v>8</v>
      </c>
      <c r="AK55" s="147" t="str">
        <f t="shared" si="6"/>
        <v>Surrey</v>
      </c>
      <c r="AL55" s="209">
        <f t="shared" si="7"/>
        <v>5.3036437246963564</v>
      </c>
      <c r="AM55" s="209">
        <f t="shared" si="7"/>
        <v>5.0080128205128203</v>
      </c>
      <c r="AN55" s="209">
        <f t="shared" si="7"/>
        <v>4.7222222222222223</v>
      </c>
      <c r="AO55" s="209">
        <f t="shared" si="7"/>
        <v>4.241948153967007</v>
      </c>
      <c r="AP55" s="209">
        <f t="shared" si="7"/>
        <v>5.3822152886115449</v>
      </c>
      <c r="AQ55" s="210">
        <f t="shared" si="9"/>
        <v>9.7000000000000011</v>
      </c>
      <c r="AR55" s="488"/>
      <c r="AS55" s="488"/>
      <c r="AT55" s="488"/>
      <c r="AU55" s="488"/>
      <c r="AV55" s="488"/>
    </row>
    <row r="56" spans="1:48" ht="14.25" customHeight="1" x14ac:dyDescent="0.2">
      <c r="A56" s="382"/>
      <c r="B56" s="535"/>
      <c r="C56" s="535"/>
      <c r="D56" s="90"/>
      <c r="E56" s="90"/>
      <c r="F56" s="90"/>
      <c r="G56" s="90"/>
      <c r="H56" s="90"/>
      <c r="I56" s="90"/>
      <c r="J56" s="40"/>
      <c r="K56" s="42"/>
      <c r="L56" s="42"/>
      <c r="M56" s="42"/>
      <c r="N56" s="42"/>
      <c r="O56" s="35"/>
      <c r="P56" s="35"/>
      <c r="Q56" s="35"/>
      <c r="R56" s="35"/>
      <c r="S56" s="35"/>
      <c r="T56" s="35"/>
      <c r="U56" s="178"/>
      <c r="V56" s="197"/>
      <c r="W56" s="405"/>
      <c r="X56" s="423">
        <v>16</v>
      </c>
      <c r="Y56" s="228" t="str">
        <f t="shared" si="8"/>
        <v>Surrey</v>
      </c>
      <c r="Z56" s="85">
        <v>17</v>
      </c>
      <c r="AA56" s="229">
        <f>IF(H24&gt;0,IDACI!D23,0)</f>
        <v>221989</v>
      </c>
      <c r="AB56" s="229">
        <f>IF(H24&gt;0,IDACI!E23,0)</f>
        <v>21532.933000000005</v>
      </c>
      <c r="AC56" s="109"/>
      <c r="AD56" s="109"/>
      <c r="AE56" s="109"/>
      <c r="AF56" s="109"/>
      <c r="AG56" s="109"/>
      <c r="AH56" s="109"/>
      <c r="AI56" s="375" t="b">
        <v>1</v>
      </c>
      <c r="AJ56" s="248" t="s">
        <v>124</v>
      </c>
      <c r="AK56" s="147" t="str">
        <f t="shared" si="6"/>
        <v>Swindon</v>
      </c>
      <c r="AL56" s="209">
        <f t="shared" si="7"/>
        <v>5.1502145922746783</v>
      </c>
      <c r="AM56" s="209">
        <f t="shared" si="7"/>
        <v>8.0168776371308006</v>
      </c>
      <c r="AN56" s="209">
        <f t="shared" si="7"/>
        <v>9.3945720250521916</v>
      </c>
      <c r="AO56" s="209">
        <f t="shared" si="7"/>
        <v>9.4650205761316872</v>
      </c>
      <c r="AP56" s="209">
        <f t="shared" si="7"/>
        <v>10.408163265306122</v>
      </c>
      <c r="AQ56" s="210">
        <f t="shared" si="9"/>
        <v>17.2</v>
      </c>
      <c r="AR56" s="488"/>
      <c r="AS56" s="488"/>
      <c r="AT56" s="488"/>
      <c r="AU56" s="488"/>
      <c r="AV56" s="488"/>
    </row>
    <row r="57" spans="1:48" ht="14.25" customHeight="1" x14ac:dyDescent="0.2">
      <c r="A57" s="382"/>
      <c r="B57" s="535"/>
      <c r="C57" s="535"/>
      <c r="D57" s="90"/>
      <c r="E57" s="90"/>
      <c r="F57" s="90"/>
      <c r="G57" s="90"/>
      <c r="H57" s="90"/>
      <c r="I57" s="90"/>
      <c r="J57" s="40"/>
      <c r="K57" s="42"/>
      <c r="L57" s="42"/>
      <c r="M57" s="42"/>
      <c r="N57" s="42"/>
      <c r="O57" s="35"/>
      <c r="P57" s="35"/>
      <c r="Q57" s="35"/>
      <c r="R57" s="35"/>
      <c r="S57" s="35"/>
      <c r="T57" s="35"/>
      <c r="U57" s="178"/>
      <c r="V57" s="197"/>
      <c r="W57" s="405"/>
      <c r="X57" s="423">
        <v>17</v>
      </c>
      <c r="Y57" s="228" t="str">
        <f t="shared" si="8"/>
        <v>Swindon</v>
      </c>
      <c r="Z57" s="85">
        <v>18</v>
      </c>
      <c r="AA57" s="229">
        <f>IF(H25&gt;0,IDACI!D24,0)</f>
        <v>42184</v>
      </c>
      <c r="AB57" s="229">
        <f>IF(H25&gt;0,IDACI!E24,0)</f>
        <v>7255.6479999999992</v>
      </c>
      <c r="AC57" s="109"/>
      <c r="AD57" s="109"/>
      <c r="AE57" s="109"/>
      <c r="AF57" s="109"/>
      <c r="AG57" s="109"/>
      <c r="AH57" s="109"/>
      <c r="AI57" s="375" t="b">
        <v>1</v>
      </c>
      <c r="AJ57" s="248" t="s">
        <v>125</v>
      </c>
      <c r="AK57" s="147" t="str">
        <f t="shared" si="6"/>
        <v>Torbay</v>
      </c>
      <c r="AL57" s="209">
        <f t="shared" si="7"/>
        <v>21.370967741935484</v>
      </c>
      <c r="AM57" s="209">
        <f t="shared" si="7"/>
        <v>19.277108433734938</v>
      </c>
      <c r="AN57" s="209">
        <f t="shared" si="7"/>
        <v>23.79032258064516</v>
      </c>
      <c r="AO57" s="209">
        <f t="shared" si="7"/>
        <v>22.709163346613547</v>
      </c>
      <c r="AP57" s="209">
        <f t="shared" si="7"/>
        <v>21.428571428571431</v>
      </c>
      <c r="AQ57" s="210">
        <f t="shared" si="9"/>
        <v>24.1</v>
      </c>
      <c r="AR57" s="488"/>
      <c r="AS57" s="488"/>
      <c r="AT57" s="488"/>
      <c r="AU57" s="488"/>
      <c r="AV57" s="488"/>
    </row>
    <row r="58" spans="1:48" ht="14.25" customHeight="1" x14ac:dyDescent="0.2">
      <c r="A58" s="179"/>
      <c r="B58" s="535"/>
      <c r="C58" s="535"/>
      <c r="D58" s="90"/>
      <c r="E58" s="90"/>
      <c r="F58" s="90"/>
      <c r="G58" s="90"/>
      <c r="H58" s="90"/>
      <c r="I58" s="90"/>
      <c r="J58" s="40"/>
      <c r="K58" s="42"/>
      <c r="L58" s="42"/>
      <c r="M58" s="42"/>
      <c r="N58" s="42"/>
      <c r="O58" s="35"/>
      <c r="P58" s="35"/>
      <c r="Q58" s="35"/>
      <c r="R58" s="35"/>
      <c r="S58" s="35"/>
      <c r="T58" s="35"/>
      <c r="U58" s="178"/>
      <c r="V58" s="197"/>
      <c r="W58" s="405"/>
      <c r="X58" s="423">
        <v>18</v>
      </c>
      <c r="Y58" s="228" t="str">
        <f t="shared" si="8"/>
        <v>Torbay</v>
      </c>
      <c r="Z58" s="85">
        <v>19</v>
      </c>
      <c r="AA58" s="229">
        <f>IF(H26&gt;0,IDACI!D25,0)</f>
        <v>21714</v>
      </c>
      <c r="AB58" s="229">
        <f>IF(H26&gt;0,IDACI!E25,0)</f>
        <v>5233.0740000000005</v>
      </c>
      <c r="AC58" s="109"/>
      <c r="AD58" s="109"/>
      <c r="AE58" s="109"/>
      <c r="AF58" s="109"/>
      <c r="AG58" s="109"/>
      <c r="AH58" s="109"/>
      <c r="AI58" s="375" t="b">
        <v>1</v>
      </c>
      <c r="AJ58" s="248" t="s">
        <v>18</v>
      </c>
      <c r="AK58" s="147" t="str">
        <f t="shared" si="6"/>
        <v>West Berkshire</v>
      </c>
      <c r="AL58" s="209">
        <f t="shared" si="7"/>
        <v>3.3898305084745766</v>
      </c>
      <c r="AM58" s="209">
        <f t="shared" si="7"/>
        <v>3.0640668523676879</v>
      </c>
      <c r="AN58" s="209">
        <f t="shared" si="7"/>
        <v>5.8823529411764701</v>
      </c>
      <c r="AO58" s="209">
        <f t="shared" si="7"/>
        <v>8.4269662921348321</v>
      </c>
      <c r="AP58" s="209">
        <f t="shared" si="7"/>
        <v>13.725490196078432</v>
      </c>
      <c r="AQ58" s="210">
        <f t="shared" si="9"/>
        <v>10.4</v>
      </c>
      <c r="AR58" s="488"/>
      <c r="AS58" s="488"/>
      <c r="AT58" s="488"/>
      <c r="AU58" s="488"/>
      <c r="AV58" s="488"/>
    </row>
    <row r="59" spans="1:48" ht="14.25" customHeight="1" x14ac:dyDescent="0.2">
      <c r="A59" s="179"/>
      <c r="B59" s="535"/>
      <c r="C59" s="535"/>
      <c r="D59" s="90"/>
      <c r="E59" s="90"/>
      <c r="F59" s="90"/>
      <c r="G59" s="90"/>
      <c r="H59" s="90"/>
      <c r="I59" s="90"/>
      <c r="J59" s="40"/>
      <c r="K59" s="42"/>
      <c r="L59" s="42"/>
      <c r="M59" s="42"/>
      <c r="N59" s="42"/>
      <c r="O59" s="35"/>
      <c r="P59" s="35"/>
      <c r="Q59" s="35"/>
      <c r="R59" s="35"/>
      <c r="S59" s="35"/>
      <c r="T59" s="35"/>
      <c r="U59" s="178"/>
      <c r="V59" s="197"/>
      <c r="W59" s="405"/>
      <c r="X59" s="423">
        <v>19</v>
      </c>
      <c r="Y59" s="228" t="str">
        <f t="shared" si="8"/>
        <v>West Berkshire</v>
      </c>
      <c r="Z59" s="85">
        <v>20</v>
      </c>
      <c r="AA59" s="229">
        <f>IF(H27&gt;0,IDACI!D26,0)</f>
        <v>31302</v>
      </c>
      <c r="AB59" s="229">
        <f>IF(H27&gt;0,IDACI!E26,0)</f>
        <v>3255.4080000000004</v>
      </c>
      <c r="AC59" s="109"/>
      <c r="AD59" s="109"/>
      <c r="AE59" s="109"/>
      <c r="AF59" s="109"/>
      <c r="AG59" s="109"/>
      <c r="AH59" s="109"/>
      <c r="AI59" s="375" t="b">
        <v>1</v>
      </c>
      <c r="AJ59" s="248" t="s">
        <v>6</v>
      </c>
      <c r="AK59" s="147" t="str">
        <f t="shared" si="6"/>
        <v>West Sussex</v>
      </c>
      <c r="AL59" s="209">
        <f t="shared" si="7"/>
        <v>4.6228710462287106</v>
      </c>
      <c r="AM59" s="209">
        <f t="shared" si="7"/>
        <v>4.2270531400966185</v>
      </c>
      <c r="AN59" s="209">
        <f t="shared" si="7"/>
        <v>4.0119760479041915</v>
      </c>
      <c r="AO59" s="209">
        <f t="shared" si="7"/>
        <v>5.1540284360189581</v>
      </c>
      <c r="AP59" s="209">
        <f t="shared" si="7"/>
        <v>7.981220657276995</v>
      </c>
      <c r="AQ59" s="210">
        <f t="shared" si="9"/>
        <v>12.9</v>
      </c>
      <c r="AR59" s="488"/>
      <c r="AS59" s="488"/>
      <c r="AT59" s="488"/>
      <c r="AU59" s="488"/>
      <c r="AV59" s="488"/>
    </row>
    <row r="60" spans="1:48" s="133" customFormat="1" ht="14.25" customHeight="1" x14ac:dyDescent="0.2">
      <c r="A60" s="179"/>
      <c r="B60" s="535"/>
      <c r="C60" s="535"/>
      <c r="D60" s="90"/>
      <c r="E60" s="90"/>
      <c r="F60" s="90"/>
      <c r="G60" s="90"/>
      <c r="H60" s="90"/>
      <c r="I60" s="90"/>
      <c r="J60" s="40"/>
      <c r="K60" s="42"/>
      <c r="L60" s="42"/>
      <c r="M60" s="42"/>
      <c r="N60" s="42"/>
      <c r="O60" s="35"/>
      <c r="P60" s="35"/>
      <c r="Q60" s="35"/>
      <c r="R60" s="35"/>
      <c r="S60" s="35"/>
      <c r="T60" s="35"/>
      <c r="U60" s="178"/>
      <c r="V60" s="197"/>
      <c r="W60" s="405"/>
      <c r="X60" s="423">
        <v>20</v>
      </c>
      <c r="Y60" s="228" t="str">
        <f t="shared" si="8"/>
        <v>West Sussex</v>
      </c>
      <c r="Z60" s="85">
        <v>21</v>
      </c>
      <c r="AA60" s="229">
        <f>IF(H28&gt;0,IDACI!D27,0)</f>
        <v>146958</v>
      </c>
      <c r="AB60" s="229">
        <f>IF(H28&gt;0,IDACI!E27,0)</f>
        <v>18957.582000000002</v>
      </c>
      <c r="AC60" s="109"/>
      <c r="AD60" s="109"/>
      <c r="AE60" s="109"/>
      <c r="AF60" s="109"/>
      <c r="AG60" s="109"/>
      <c r="AH60" s="109"/>
      <c r="AI60" s="375" t="b">
        <v>1</v>
      </c>
      <c r="AJ60" s="248" t="s">
        <v>46</v>
      </c>
      <c r="AK60" s="147" t="str">
        <f t="shared" si="6"/>
        <v>Windsor &amp; Maidenhead</v>
      </c>
      <c r="AL60" s="209">
        <f t="shared" si="7"/>
        <v>4.294478527607362</v>
      </c>
      <c r="AM60" s="209">
        <f t="shared" si="7"/>
        <v>6.6465256797583079</v>
      </c>
      <c r="AN60" s="209">
        <f t="shared" si="7"/>
        <v>5.4054054054054053</v>
      </c>
      <c r="AO60" s="209">
        <f t="shared" si="7"/>
        <v>3.5928143712574849</v>
      </c>
      <c r="AP60" s="209">
        <f t="shared" si="7"/>
        <v>5.0445103857566771</v>
      </c>
      <c r="AQ60" s="210">
        <f t="shared" si="9"/>
        <v>8.4</v>
      </c>
      <c r="AR60" s="488"/>
      <c r="AS60" s="488"/>
      <c r="AT60" s="488"/>
      <c r="AU60" s="488"/>
      <c r="AV60" s="488"/>
    </row>
    <row r="61" spans="1:48" s="133" customFormat="1" ht="14.25" customHeight="1" x14ac:dyDescent="0.2">
      <c r="A61" s="179"/>
      <c r="B61" s="535"/>
      <c r="C61" s="535"/>
      <c r="D61" s="90"/>
      <c r="E61" s="90"/>
      <c r="F61" s="90"/>
      <c r="G61" s="90"/>
      <c r="H61" s="90"/>
      <c r="I61" s="90"/>
      <c r="J61" s="40"/>
      <c r="K61" s="42"/>
      <c r="L61" s="42"/>
      <c r="M61" s="42"/>
      <c r="N61" s="42"/>
      <c r="O61" s="35"/>
      <c r="P61" s="35"/>
      <c r="Q61" s="35"/>
      <c r="R61" s="35"/>
      <c r="S61" s="35"/>
      <c r="T61" s="35"/>
      <c r="U61" s="178"/>
      <c r="V61" s="197"/>
      <c r="W61" s="405"/>
      <c r="X61" s="423">
        <v>21</v>
      </c>
      <c r="Y61" s="228" t="str">
        <f t="shared" si="8"/>
        <v>Windsor &amp; Maidenhead</v>
      </c>
      <c r="Z61" s="85">
        <v>22</v>
      </c>
      <c r="AA61" s="229">
        <f>IF(H29&gt;0,IDACI!D28,0)</f>
        <v>29154</v>
      </c>
      <c r="AB61" s="229">
        <f>IF(H29&gt;0,IDACI!E28,0)</f>
        <v>2448.9360000000001</v>
      </c>
      <c r="AC61" s="109"/>
      <c r="AD61" s="109"/>
      <c r="AE61" s="109"/>
      <c r="AF61" s="109"/>
      <c r="AG61" s="109"/>
      <c r="AH61" s="109"/>
      <c r="AI61" s="375" t="b">
        <v>1</v>
      </c>
      <c r="AJ61" s="248" t="s">
        <v>19</v>
      </c>
      <c r="AK61" s="147" t="str">
        <f t="shared" si="6"/>
        <v>Wokingham</v>
      </c>
      <c r="AL61" s="209">
        <f t="shared" si="7"/>
        <v>4.213483146067416</v>
      </c>
      <c r="AM61" s="209">
        <f t="shared" si="7"/>
        <v>4.1899441340782122</v>
      </c>
      <c r="AN61" s="209">
        <f t="shared" si="7"/>
        <v>5.2486187845303869</v>
      </c>
      <c r="AO61" s="209">
        <f t="shared" si="7"/>
        <v>2.9810298102981028</v>
      </c>
      <c r="AP61" s="209">
        <f t="shared" si="7"/>
        <v>5.6300268096514747</v>
      </c>
      <c r="AQ61" s="210">
        <f t="shared" si="9"/>
        <v>6.8000000000000007</v>
      </c>
      <c r="AR61" s="488"/>
      <c r="AS61" s="488"/>
      <c r="AT61" s="488"/>
      <c r="AU61" s="488"/>
      <c r="AV61" s="488"/>
    </row>
    <row r="62" spans="1:48" s="133" customFormat="1" ht="14.25" customHeight="1" x14ac:dyDescent="0.2">
      <c r="A62" s="179"/>
      <c r="B62" s="535"/>
      <c r="C62" s="535"/>
      <c r="D62" s="90"/>
      <c r="E62" s="90"/>
      <c r="F62" s="90"/>
      <c r="G62" s="90"/>
      <c r="H62" s="90"/>
      <c r="I62" s="90"/>
      <c r="J62" s="40"/>
      <c r="K62" s="42"/>
      <c r="L62" s="42"/>
      <c r="M62" s="42"/>
      <c r="N62" s="42"/>
      <c r="O62" s="35"/>
      <c r="P62" s="35"/>
      <c r="Q62" s="35"/>
      <c r="R62" s="35"/>
      <c r="S62" s="35"/>
      <c r="T62" s="35"/>
      <c r="U62" s="178"/>
      <c r="V62" s="197"/>
      <c r="W62" s="405"/>
      <c r="X62" s="423">
        <v>22</v>
      </c>
      <c r="Y62" s="228" t="str">
        <f t="shared" si="8"/>
        <v>Wokingham</v>
      </c>
      <c r="Z62" s="85">
        <v>23</v>
      </c>
      <c r="AA62" s="229">
        <f>IF(H30&gt;0,IDACI!D29,0)</f>
        <v>31967</v>
      </c>
      <c r="AB62" s="229">
        <f>IF(H30&gt;0,IDACI!E29,0)</f>
        <v>2173.7560000000003</v>
      </c>
      <c r="AC62" s="109"/>
      <c r="AD62" s="109"/>
      <c r="AE62" s="109"/>
      <c r="AF62" s="109"/>
      <c r="AG62" s="109"/>
      <c r="AH62" s="109"/>
      <c r="AI62" s="375" t="b">
        <v>1</v>
      </c>
      <c r="AJ62" s="248" t="s">
        <v>69</v>
      </c>
      <c r="AK62" s="147" t="str">
        <f t="shared" si="6"/>
        <v>South East</v>
      </c>
      <c r="AL62" s="209">
        <f t="shared" si="7"/>
        <v>7.3086844368013759</v>
      </c>
      <c r="AM62" s="209">
        <f t="shared" si="7"/>
        <v>7.306131168553728</v>
      </c>
      <c r="AN62" s="209">
        <f t="shared" si="7"/>
        <v>7.1496714013143947</v>
      </c>
      <c r="AO62" s="209">
        <f t="shared" si="7"/>
        <v>7.2681441025102398</v>
      </c>
      <c r="AP62" s="209">
        <f t="shared" si="7"/>
        <v>9.2904436682133351</v>
      </c>
      <c r="AQ62" s="210">
        <f t="shared" si="9"/>
        <v>14.45223640702325</v>
      </c>
      <c r="AR62" s="488"/>
      <c r="AS62" s="488"/>
      <c r="AT62" s="488"/>
      <c r="AU62" s="488"/>
      <c r="AV62" s="488"/>
    </row>
    <row r="63" spans="1:48" s="133" customFormat="1" ht="14.25" customHeight="1" x14ac:dyDescent="0.2">
      <c r="A63" s="179"/>
      <c r="B63" s="535"/>
      <c r="C63" s="535"/>
      <c r="D63" s="90"/>
      <c r="E63" s="90"/>
      <c r="F63" s="90"/>
      <c r="G63" s="90"/>
      <c r="H63" s="90"/>
      <c r="I63" s="90"/>
      <c r="J63" s="40"/>
      <c r="K63" s="35"/>
      <c r="L63" s="171"/>
      <c r="M63" s="760" t="s">
        <v>67</v>
      </c>
      <c r="N63" s="761"/>
      <c r="O63" s="762"/>
      <c r="P63" s="536"/>
      <c r="Q63" s="744" t="s">
        <v>106</v>
      </c>
      <c r="R63" s="745"/>
      <c r="S63" s="745"/>
      <c r="T63" s="746"/>
      <c r="U63" s="178"/>
      <c r="V63" s="197"/>
      <c r="W63" s="405"/>
      <c r="X63" s="423">
        <v>23</v>
      </c>
      <c r="Y63" s="228" t="str">
        <f t="shared" si="8"/>
        <v>South East</v>
      </c>
      <c r="Z63" s="85">
        <v>24</v>
      </c>
      <c r="AA63" s="78">
        <f>SUM(AA55:AA56,AA41:AA53,AA59:AA62)</f>
        <v>1662421</v>
      </c>
      <c r="AB63" s="78">
        <f>SUM(AB55:AB56,AB41:AB53,AB59:AB62)</f>
        <v>240257.01299999995</v>
      </c>
      <c r="AC63" s="109"/>
      <c r="AD63" s="109"/>
      <c r="AE63" s="109"/>
      <c r="AF63" s="109"/>
      <c r="AG63" s="109"/>
      <c r="AH63" s="109"/>
      <c r="AI63" s="375" t="b">
        <v>1</v>
      </c>
      <c r="AJ63" s="248" t="s">
        <v>142</v>
      </c>
      <c r="AK63" s="147" t="str">
        <f t="shared" si="6"/>
        <v>England</v>
      </c>
      <c r="AL63" s="209">
        <f>VLOOKUP($AK63,$B$9:$O$32,AL$36,FALSE)</f>
        <v>9.0381630925507892</v>
      </c>
      <c r="AM63" s="209">
        <f t="shared" ref="AM63:AP63" si="10">VLOOKUP($AK63,$B$9:$O$32,AM$36,FALSE)</f>
        <v>9.7451195437595963</v>
      </c>
      <c r="AN63" s="209">
        <f t="shared" si="10"/>
        <v>9.2203956825131321</v>
      </c>
      <c r="AO63" s="209">
        <f t="shared" si="10"/>
        <v>9.5689156896745082</v>
      </c>
      <c r="AP63" s="209">
        <f t="shared" si="10"/>
        <v>10.833283381429879</v>
      </c>
      <c r="AQ63" s="210" t="e">
        <f t="shared" si="9"/>
        <v>#N/A</v>
      </c>
      <c r="AR63" s="488"/>
      <c r="AS63" s="488"/>
      <c r="AT63" s="488"/>
      <c r="AU63" s="488"/>
      <c r="AV63" s="488"/>
    </row>
    <row r="64" spans="1:48" s="133" customFormat="1" ht="11.25" customHeight="1" x14ac:dyDescent="0.2">
      <c r="A64" s="179"/>
      <c r="B64" s="535"/>
      <c r="C64" s="535"/>
      <c r="D64" s="90"/>
      <c r="E64" s="90"/>
      <c r="F64" s="90"/>
      <c r="G64" s="90"/>
      <c r="H64" s="90"/>
      <c r="I64" s="90"/>
      <c r="J64" s="40"/>
      <c r="K64" s="35"/>
      <c r="L64" s="590"/>
      <c r="M64" s="744" t="str">
        <f>Z4</f>
        <v>Selected LA- (None)</v>
      </c>
      <c r="N64" s="745"/>
      <c r="O64" s="745"/>
      <c r="P64" s="746"/>
      <c r="Q64" s="747"/>
      <c r="R64" s="748"/>
      <c r="S64" s="749" t="s">
        <v>195</v>
      </c>
      <c r="T64" s="750"/>
      <c r="U64" s="178"/>
      <c r="V64" s="197"/>
      <c r="W64" s="213"/>
      <c r="X64" s="423">
        <v>24</v>
      </c>
      <c r="Y64" s="228" t="str">
        <f t="shared" si="8"/>
        <v>England</v>
      </c>
      <c r="Z64" s="85">
        <v>25</v>
      </c>
      <c r="AA64" s="229">
        <f>IF(H32&gt;0,IDACI!D31,0)</f>
        <v>10130158</v>
      </c>
      <c r="AB64" s="229">
        <f>IF(H32&gt;0,IDACI!E31,0)</f>
        <v>2016166</v>
      </c>
      <c r="AC64" s="109"/>
      <c r="AD64" s="109"/>
      <c r="AE64" s="109"/>
      <c r="AF64" s="109"/>
      <c r="AG64" s="109"/>
      <c r="AH64" s="109"/>
      <c r="AI64" s="109"/>
      <c r="AJ64" s="249"/>
      <c r="AK64" s="125" t="str">
        <f>Z4</f>
        <v>Selected LA- (None)</v>
      </c>
      <c r="AL64" s="211" t="e">
        <f>VLOOKUP($Y4,$B$9:$O$31,AL$36,FALSE)</f>
        <v>#N/A</v>
      </c>
      <c r="AM64" s="211" t="e">
        <f>VLOOKUP($Y4,$B$9:$O$31,AM$36,FALSE)</f>
        <v>#N/A</v>
      </c>
      <c r="AN64" s="211" t="e">
        <f>VLOOKUP($Y4,$B$9:$O$31,AN$36,FALSE)</f>
        <v>#N/A</v>
      </c>
      <c r="AO64" s="211" t="e">
        <f>VLOOKUP($Y4,$B$9:$O$31,AO$36,FALSE)</f>
        <v>#N/A</v>
      </c>
      <c r="AP64" s="211" t="e">
        <f>VLOOKUP($Y4,$B$9:$O$31,AP$36,FALSE)</f>
        <v>#N/A</v>
      </c>
      <c r="AQ64" s="210" t="e">
        <f>VLOOKUP(Y4,$B$9:$T$31,17,FALSE)</f>
        <v>#N/A</v>
      </c>
      <c r="AR64" s="263"/>
      <c r="AS64" s="263"/>
      <c r="AT64" s="263"/>
      <c r="AU64" s="263"/>
      <c r="AV64" s="263"/>
    </row>
    <row r="65" spans="1:44" s="133" customFormat="1" ht="42" customHeight="1" x14ac:dyDescent="0.2">
      <c r="A65" s="179"/>
      <c r="B65" s="535"/>
      <c r="C65" s="535"/>
      <c r="D65" s="90"/>
      <c r="E65" s="90"/>
      <c r="F65" s="90"/>
      <c r="G65" s="90"/>
      <c r="H65" s="90"/>
      <c r="I65" s="90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178"/>
      <c r="V65" s="197"/>
      <c r="W65" s="213"/>
      <c r="X65" s="220" t="s">
        <v>67</v>
      </c>
      <c r="Y65" s="231" t="s">
        <v>65</v>
      </c>
      <c r="Z65" s="220" t="s">
        <v>66</v>
      </c>
      <c r="AA65" s="232">
        <v>5</v>
      </c>
      <c r="AB65" s="250">
        <f>(AA65*Y66)+Z66</f>
        <v>5.3556000000000008</v>
      </c>
      <c r="AC65" s="109"/>
      <c r="AD65" s="109"/>
      <c r="AE65" s="109"/>
      <c r="AF65" s="109"/>
      <c r="AG65" s="109"/>
      <c r="AH65" s="109"/>
      <c r="AI65" s="109"/>
      <c r="AJ65" s="249"/>
    </row>
    <row r="66" spans="1:44" s="147" customFormat="1" ht="41.25" customHeight="1" x14ac:dyDescent="0.2">
      <c r="A66" s="182"/>
      <c r="B66" s="170"/>
      <c r="C66" s="170"/>
      <c r="D66" s="170"/>
      <c r="E66" s="170"/>
      <c r="F66" s="170"/>
      <c r="G66" s="170"/>
      <c r="H66" s="170"/>
      <c r="I66" s="170"/>
      <c r="J66" s="16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83"/>
      <c r="V66" s="199"/>
      <c r="W66" s="216"/>
      <c r="X66" s="233" t="str">
        <f>"Y= "&amp;Y66&amp;"x + "&amp;Z66</f>
        <v>Y= 0.5704x + 2.5036</v>
      </c>
      <c r="Y66" s="234">
        <v>0.57040000000000002</v>
      </c>
      <c r="Z66" s="235">
        <v>2.5036</v>
      </c>
      <c r="AA66" s="116">
        <v>30</v>
      </c>
      <c r="AB66" s="236">
        <f>(AA66*Y66)+Z66</f>
        <v>19.615600000000001</v>
      </c>
      <c r="AC66" s="110"/>
      <c r="AD66" s="110"/>
      <c r="AE66" s="110"/>
      <c r="AF66" s="110"/>
      <c r="AG66" s="110"/>
      <c r="AH66" s="110"/>
      <c r="AI66" s="247"/>
      <c r="AJ66" s="248"/>
    </row>
    <row r="67" spans="1:44" s="147" customFormat="1" ht="42" customHeight="1" x14ac:dyDescent="0.2">
      <c r="A67" s="182"/>
      <c r="B67" s="170"/>
      <c r="C67" s="170"/>
      <c r="D67" s="170"/>
      <c r="E67" s="170"/>
      <c r="F67" s="170"/>
      <c r="G67" s="170"/>
      <c r="H67" s="170"/>
      <c r="I67" s="170"/>
      <c r="J67" s="16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83"/>
      <c r="V67" s="199"/>
      <c r="W67" s="512"/>
      <c r="X67" s="220" t="s">
        <v>151</v>
      </c>
      <c r="Y67" s="231" t="s">
        <v>65</v>
      </c>
      <c r="Z67" s="220" t="s">
        <v>66</v>
      </c>
      <c r="AA67" s="232">
        <v>5</v>
      </c>
      <c r="AB67" s="250">
        <f>(AA67*Y68)+Z68</f>
        <v>6.7454999999999998</v>
      </c>
      <c r="AC67" s="110"/>
      <c r="AD67" s="110"/>
      <c r="AE67" s="110"/>
      <c r="AF67" s="110"/>
      <c r="AG67" s="110"/>
      <c r="AH67" s="110"/>
      <c r="AI67" s="247"/>
      <c r="AJ67" s="248"/>
    </row>
    <row r="68" spans="1:44" ht="7.5" customHeight="1" x14ac:dyDescent="0.2">
      <c r="A68" s="179"/>
      <c r="B68" s="46"/>
      <c r="C68" s="46"/>
      <c r="D68" s="45"/>
      <c r="E68" s="45"/>
      <c r="F68" s="45"/>
      <c r="G68" s="45"/>
      <c r="H68" s="45"/>
      <c r="I68" s="45"/>
      <c r="J68" s="40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78"/>
      <c r="V68" s="197"/>
      <c r="W68" s="213"/>
      <c r="X68" s="233" t="str">
        <f>"Y= "&amp;Y68&amp;"x + "&amp;Z68</f>
        <v>Y= 0.3399x + 5.046</v>
      </c>
      <c r="Y68" s="109">
        <v>0.33989999999999998</v>
      </c>
      <c r="Z68" s="109">
        <v>5.0460000000000003</v>
      </c>
      <c r="AA68" s="116">
        <v>30</v>
      </c>
      <c r="AB68" s="236">
        <f>(AA68*Y68)+Z68</f>
        <v>15.242999999999999</v>
      </c>
      <c r="AC68" s="109"/>
      <c r="AD68" s="109"/>
      <c r="AE68" s="109"/>
      <c r="AF68" s="109"/>
      <c r="AG68" s="109"/>
      <c r="AH68" s="109"/>
      <c r="AI68" s="90"/>
      <c r="AJ68" s="245"/>
    </row>
    <row r="69" spans="1:44" ht="15" customHeight="1" x14ac:dyDescent="0.2">
      <c r="A69" s="720"/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754"/>
      <c r="P69" s="754"/>
      <c r="Q69" s="754"/>
      <c r="R69" s="754"/>
      <c r="S69" s="754"/>
      <c r="T69" s="754"/>
      <c r="U69" s="755"/>
      <c r="V69" s="197"/>
      <c r="W69" s="213"/>
      <c r="X69" s="113">
        <f>D8</f>
        <v>2012</v>
      </c>
      <c r="Y69" s="113">
        <f>E8</f>
        <v>2013</v>
      </c>
      <c r="Z69" s="113">
        <f>F8</f>
        <v>2014</v>
      </c>
      <c r="AA69" s="113">
        <f>G8</f>
        <v>2015</v>
      </c>
      <c r="AB69" s="113">
        <f>H8</f>
        <v>2016</v>
      </c>
      <c r="AC69" s="109"/>
      <c r="AD69" s="109"/>
      <c r="AE69" s="109"/>
      <c r="AF69" s="109"/>
      <c r="AG69" s="109"/>
      <c r="AH69" s="109"/>
      <c r="AI69" s="90"/>
      <c r="AJ69" s="245"/>
    </row>
    <row r="70" spans="1:44" ht="11.25" customHeight="1" x14ac:dyDescent="0.2">
      <c r="A70" s="756"/>
      <c r="B70" s="757"/>
      <c r="C70" s="757"/>
      <c r="D70" s="757"/>
      <c r="E70" s="757"/>
      <c r="F70" s="757"/>
      <c r="G70" s="757"/>
      <c r="H70" s="757"/>
      <c r="I70" s="758"/>
      <c r="J70" s="757"/>
      <c r="K70" s="757"/>
      <c r="L70" s="757"/>
      <c r="M70" s="757"/>
      <c r="N70" s="757"/>
      <c r="O70" s="757"/>
      <c r="P70" s="757"/>
      <c r="Q70" s="757"/>
      <c r="R70" s="757"/>
      <c r="S70" s="758"/>
      <c r="T70" s="757"/>
      <c r="U70" s="759"/>
      <c r="V70" s="197"/>
      <c r="W70" s="213"/>
      <c r="X70" s="237" t="e">
        <f ca="1">IF(OFFSET(K8,$X$4,0)=0,NA(),OFFSET(K8,$X$4,0))</f>
        <v>#N/A</v>
      </c>
      <c r="Y70" s="238" t="e">
        <f ca="1">IF(OFFSET(L8,$X$4,0)=0,NA(),OFFSET(L8,$X$4,0))</f>
        <v>#N/A</v>
      </c>
      <c r="Z70" s="237" t="e">
        <f ca="1">IF(OFFSET(M8,$X$4,0)=0,NA(),OFFSET(M8,$X$4,0))</f>
        <v>#N/A</v>
      </c>
      <c r="AA70" s="237" t="e">
        <f ca="1">IF(OFFSET(N8,$X$4,0)=0,NA(),OFFSET(N8,$X$4,0))</f>
        <v>#N/A</v>
      </c>
      <c r="AB70" s="237" t="e">
        <f ca="1">IF(OFFSET(O8,$X$4,0)=0,NA(),OFFSET(O8,$X$4,0))</f>
        <v>#N/A</v>
      </c>
      <c r="AC70" s="109"/>
      <c r="AD70" s="109"/>
      <c r="AE70" s="109"/>
      <c r="AF70" s="109"/>
      <c r="AG70" s="109"/>
      <c r="AH70" s="109"/>
      <c r="AI70" s="90"/>
      <c r="AJ70" s="245"/>
    </row>
    <row r="71" spans="1:44" ht="11.25" customHeight="1" x14ac:dyDescent="0.2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6"/>
      <c r="V71" s="197"/>
      <c r="W71" s="213"/>
      <c r="X71" s="106"/>
      <c r="Y71" s="106"/>
      <c r="Z71" s="106"/>
      <c r="AA71" s="109"/>
      <c r="AB71" s="109"/>
      <c r="AC71" s="109"/>
      <c r="AD71" s="109"/>
      <c r="AE71" s="109"/>
      <c r="AF71" s="109"/>
      <c r="AG71" s="109"/>
      <c r="AH71" s="109"/>
      <c r="AI71" s="90"/>
      <c r="AJ71" s="245"/>
    </row>
    <row r="72" spans="1:44" s="127" customFormat="1" ht="15" customHeight="1" x14ac:dyDescent="0.2">
      <c r="A72" s="180"/>
      <c r="B72" s="103"/>
      <c r="C72" s="534"/>
      <c r="D72" s="534"/>
      <c r="E72" s="534"/>
      <c r="F72" s="534"/>
      <c r="G72" s="534"/>
      <c r="H72" s="534"/>
      <c r="I72" s="534"/>
      <c r="J72" s="115"/>
      <c r="K72" s="115"/>
      <c r="L72" s="115"/>
      <c r="M72" s="115"/>
      <c r="N72" s="531"/>
      <c r="O72" s="115"/>
      <c r="P72" s="115"/>
      <c r="Q72" s="115"/>
      <c r="R72" s="115"/>
      <c r="S72" s="115"/>
      <c r="T72" s="115"/>
      <c r="U72" s="181"/>
      <c r="V72" s="198"/>
      <c r="W72" s="214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246"/>
    </row>
    <row r="73" spans="1:44" ht="13.5" customHeight="1" x14ac:dyDescent="0.2">
      <c r="A73" s="179"/>
      <c r="B73" s="534"/>
      <c r="C73" s="534"/>
      <c r="D73" s="534"/>
      <c r="E73" s="534"/>
      <c r="F73" s="534"/>
      <c r="G73" s="534"/>
      <c r="H73" s="534"/>
      <c r="I73" s="534"/>
      <c r="J73" s="115"/>
      <c r="K73" s="115"/>
      <c r="L73" s="115"/>
      <c r="M73" s="115"/>
      <c r="N73" s="531"/>
      <c r="O73" s="115"/>
      <c r="P73" s="115"/>
      <c r="Q73" s="37"/>
      <c r="R73" s="115"/>
      <c r="S73" s="115"/>
      <c r="T73" s="115"/>
      <c r="U73" s="178"/>
      <c r="V73" s="197"/>
      <c r="W73" s="213"/>
      <c r="X73" s="106"/>
      <c r="Y73" s="106"/>
      <c r="Z73" s="54"/>
      <c r="AA73" s="54"/>
      <c r="AB73" s="53"/>
      <c r="AC73" s="53"/>
      <c r="AD73" s="109"/>
      <c r="AE73" s="109"/>
      <c r="AF73" s="109"/>
      <c r="AG73" s="109"/>
      <c r="AH73" s="109"/>
      <c r="AI73" s="90"/>
      <c r="AJ73" s="245"/>
    </row>
    <row r="74" spans="1:44" s="147" customFormat="1" ht="12" customHeight="1" x14ac:dyDescent="0.2">
      <c r="A74" s="182"/>
      <c r="B74" s="534"/>
      <c r="C74" s="534"/>
      <c r="D74" s="534"/>
      <c r="E74" s="534"/>
      <c r="F74" s="534"/>
      <c r="G74" s="534"/>
      <c r="H74" s="534"/>
      <c r="I74" s="161"/>
      <c r="J74" s="161"/>
      <c r="K74" s="105"/>
      <c r="L74" s="105"/>
      <c r="M74" s="105"/>
      <c r="N74" s="105"/>
      <c r="O74" s="105"/>
      <c r="P74" s="540"/>
      <c r="Q74" s="540"/>
      <c r="R74" s="247"/>
      <c r="S74" s="247"/>
      <c r="T74" s="539"/>
      <c r="U74" s="183"/>
      <c r="V74" s="199"/>
      <c r="W74" s="216"/>
      <c r="X74" s="106"/>
      <c r="Y74" s="106"/>
      <c r="Z74" s="54"/>
      <c r="AA74" s="54"/>
      <c r="AB74" s="53"/>
      <c r="AC74" s="53"/>
      <c r="AD74" s="218"/>
      <c r="AE74" s="110"/>
      <c r="AF74" s="110"/>
      <c r="AG74" s="110"/>
      <c r="AH74" s="110"/>
      <c r="AI74" s="247"/>
      <c r="AJ74" s="248"/>
    </row>
    <row r="75" spans="1:44" s="147" customFormat="1" ht="24" customHeight="1" x14ac:dyDescent="0.2">
      <c r="A75" s="182"/>
      <c r="B75" s="534"/>
      <c r="C75" s="534"/>
      <c r="D75" s="534"/>
      <c r="E75" s="534"/>
      <c r="F75" s="534"/>
      <c r="G75" s="534"/>
      <c r="H75" s="534"/>
      <c r="I75" s="161"/>
      <c r="J75" s="161"/>
      <c r="K75" s="258"/>
      <c r="L75" s="258"/>
      <c r="M75" s="258"/>
      <c r="N75" s="258"/>
      <c r="O75" s="258"/>
      <c r="P75" s="258"/>
      <c r="Q75" s="259"/>
      <c r="R75" s="247"/>
      <c r="S75" s="247"/>
      <c r="T75" s="258"/>
      <c r="U75" s="183"/>
      <c r="V75" s="199"/>
      <c r="W75" s="216"/>
      <c r="Y75" s="493" t="s">
        <v>147</v>
      </c>
      <c r="Z75" s="494" t="s">
        <v>148</v>
      </c>
      <c r="AA75" s="54"/>
      <c r="AB75" s="53"/>
      <c r="AC75" s="53"/>
      <c r="AD75" s="218"/>
      <c r="AE75" s="110"/>
      <c r="AF75" s="110"/>
      <c r="AG75" s="110"/>
      <c r="AH75" s="110"/>
      <c r="AI75" s="247"/>
      <c r="AJ75" s="248"/>
    </row>
    <row r="76" spans="1:44" s="147" customFormat="1" ht="12.75" customHeight="1" x14ac:dyDescent="0.2">
      <c r="A76" s="182"/>
      <c r="B76" s="534"/>
      <c r="C76" s="534"/>
      <c r="D76" s="534"/>
      <c r="E76" s="534"/>
      <c r="F76" s="534"/>
      <c r="G76" s="534"/>
      <c r="H76" s="534"/>
      <c r="I76" s="161"/>
      <c r="J76" s="161"/>
      <c r="K76" s="258"/>
      <c r="L76" s="258"/>
      <c r="M76" s="258"/>
      <c r="N76" s="258"/>
      <c r="O76" s="258"/>
      <c r="P76" s="258"/>
      <c r="Q76" s="259"/>
      <c r="R76" s="247"/>
      <c r="S76" s="247"/>
      <c r="T76" s="258"/>
      <c r="U76" s="183"/>
      <c r="V76" s="199"/>
      <c r="W76" s="216"/>
      <c r="X76" s="495" t="str">
        <f>B9</f>
        <v>Bracknell Forest</v>
      </c>
      <c r="Y76" s="496" t="e">
        <f>IF(X76=$Y$4,I9,#N/A)</f>
        <v>#N/A</v>
      </c>
      <c r="Z76" s="496" t="e">
        <f>IF(X76=$Y$4,T9,#N/A)</f>
        <v>#N/A</v>
      </c>
      <c r="AA76" s="54"/>
      <c r="AB76" s="53"/>
      <c r="AC76" s="53"/>
      <c r="AD76" s="218"/>
      <c r="AE76" s="110"/>
      <c r="AF76" s="110"/>
      <c r="AG76" s="110"/>
      <c r="AH76" s="110"/>
      <c r="AI76" s="247"/>
      <c r="AJ76" s="248"/>
    </row>
    <row r="77" spans="1:44" s="147" customFormat="1" ht="12.75" customHeight="1" x14ac:dyDescent="0.2">
      <c r="A77" s="182"/>
      <c r="B77" s="534"/>
      <c r="C77" s="534"/>
      <c r="D77" s="534"/>
      <c r="E77" s="534"/>
      <c r="F77" s="534"/>
      <c r="G77" s="534"/>
      <c r="H77" s="534"/>
      <c r="I77" s="161"/>
      <c r="J77" s="161"/>
      <c r="K77" s="258"/>
      <c r="L77" s="258"/>
      <c r="M77" s="258"/>
      <c r="N77" s="258"/>
      <c r="O77" s="258"/>
      <c r="P77" s="258"/>
      <c r="Q77" s="259"/>
      <c r="R77" s="247"/>
      <c r="S77" s="247"/>
      <c r="T77" s="258"/>
      <c r="U77" s="183"/>
      <c r="V77" s="199"/>
      <c r="W77" s="216"/>
      <c r="X77" s="495" t="str">
        <f t="shared" ref="X77:X97" si="11">B10</f>
        <v>Brighton &amp; Hove</v>
      </c>
      <c r="Y77" s="496" t="e">
        <f t="shared" ref="Y77:Y99" si="12">IF(X77=$Y$4,I10,#N/A)</f>
        <v>#N/A</v>
      </c>
      <c r="Z77" s="496" t="e">
        <f t="shared" ref="Z77:Z99" si="13">IF(X77=$Y$4,T10,#N/A)</f>
        <v>#N/A</v>
      </c>
      <c r="AA77" s="54"/>
      <c r="AB77" s="53"/>
      <c r="AC77" s="53"/>
      <c r="AD77" s="218"/>
      <c r="AE77" s="110"/>
      <c r="AF77" s="110"/>
      <c r="AG77" s="110"/>
      <c r="AH77" s="110"/>
      <c r="AI77" s="247"/>
      <c r="AJ77" s="248"/>
    </row>
    <row r="78" spans="1:44" s="147" customFormat="1" ht="12.75" customHeight="1" x14ac:dyDescent="0.2">
      <c r="A78" s="182"/>
      <c r="B78" s="534"/>
      <c r="C78" s="534"/>
      <c r="D78" s="534"/>
      <c r="E78" s="534"/>
      <c r="F78" s="534"/>
      <c r="G78" s="534"/>
      <c r="H78" s="534"/>
      <c r="I78" s="161"/>
      <c r="J78" s="161"/>
      <c r="K78" s="258"/>
      <c r="L78" s="258"/>
      <c r="M78" s="258"/>
      <c r="N78" s="258"/>
      <c r="O78" s="258"/>
      <c r="P78" s="258"/>
      <c r="Q78" s="259"/>
      <c r="R78" s="247"/>
      <c r="S78" s="247"/>
      <c r="T78" s="258"/>
      <c r="U78" s="183"/>
      <c r="V78" s="199"/>
      <c r="W78" s="216"/>
      <c r="X78" s="495" t="str">
        <f t="shared" si="11"/>
        <v>Buckinghamshire</v>
      </c>
      <c r="Y78" s="496" t="e">
        <f t="shared" si="12"/>
        <v>#N/A</v>
      </c>
      <c r="Z78" s="496" t="e">
        <f t="shared" si="13"/>
        <v>#N/A</v>
      </c>
      <c r="AA78" s="54"/>
      <c r="AB78" s="53"/>
      <c r="AC78" s="53"/>
      <c r="AD78" s="218"/>
      <c r="AE78" s="110"/>
      <c r="AF78" s="110"/>
      <c r="AG78" s="110"/>
      <c r="AH78" s="110"/>
      <c r="AI78" s="247"/>
      <c r="AJ78" s="248"/>
    </row>
    <row r="79" spans="1:44" s="147" customFormat="1" ht="12.75" customHeight="1" x14ac:dyDescent="0.2">
      <c r="A79" s="182"/>
      <c r="B79" s="534"/>
      <c r="C79" s="534"/>
      <c r="D79" s="534"/>
      <c r="E79" s="534"/>
      <c r="F79" s="534"/>
      <c r="G79" s="534"/>
      <c r="H79" s="534"/>
      <c r="I79" s="161"/>
      <c r="J79" s="161"/>
      <c r="K79" s="258"/>
      <c r="L79" s="258"/>
      <c r="M79" s="258"/>
      <c r="N79" s="258"/>
      <c r="O79" s="258"/>
      <c r="P79" s="258"/>
      <c r="Q79" s="259"/>
      <c r="R79" s="247"/>
      <c r="S79" s="247"/>
      <c r="T79" s="258"/>
      <c r="U79" s="183"/>
      <c r="V79" s="199"/>
      <c r="W79" s="216"/>
      <c r="X79" s="495" t="str">
        <f t="shared" si="11"/>
        <v>East Sussex</v>
      </c>
      <c r="Y79" s="496" t="e">
        <f t="shared" si="12"/>
        <v>#N/A</v>
      </c>
      <c r="Z79" s="496" t="e">
        <f t="shared" si="13"/>
        <v>#N/A</v>
      </c>
      <c r="AA79" s="54"/>
      <c r="AB79" s="53"/>
      <c r="AC79" s="53"/>
      <c r="AD79" s="218"/>
      <c r="AE79" s="110"/>
      <c r="AF79" s="110"/>
      <c r="AG79" s="110"/>
      <c r="AH79" s="110"/>
      <c r="AI79" s="247"/>
      <c r="AJ79" s="248"/>
    </row>
    <row r="80" spans="1:44" s="147" customFormat="1" ht="12.75" customHeight="1" x14ac:dyDescent="0.2">
      <c r="A80" s="182"/>
      <c r="B80" s="534"/>
      <c r="C80" s="534"/>
      <c r="D80" s="534"/>
      <c r="E80" s="534"/>
      <c r="F80" s="534"/>
      <c r="G80" s="534"/>
      <c r="H80" s="534"/>
      <c r="I80" s="161"/>
      <c r="J80" s="161"/>
      <c r="K80" s="258"/>
      <c r="L80" s="258"/>
      <c r="M80" s="258"/>
      <c r="N80" s="258"/>
      <c r="O80" s="258"/>
      <c r="P80" s="258"/>
      <c r="Q80" s="259"/>
      <c r="R80" s="247"/>
      <c r="S80" s="247"/>
      <c r="T80" s="258"/>
      <c r="U80" s="183"/>
      <c r="V80" s="199"/>
      <c r="W80" s="216"/>
      <c r="X80" s="495" t="str">
        <f t="shared" si="11"/>
        <v>Hampshire</v>
      </c>
      <c r="Y80" s="496" t="e">
        <f t="shared" si="12"/>
        <v>#N/A</v>
      </c>
      <c r="Z80" s="496" t="e">
        <f t="shared" si="13"/>
        <v>#N/A</v>
      </c>
      <c r="AA80" s="54"/>
      <c r="AB80" s="53"/>
      <c r="AC80" s="53"/>
      <c r="AD80" s="218"/>
      <c r="AE80" s="110"/>
      <c r="AF80" s="110"/>
      <c r="AG80" s="110"/>
      <c r="AH80" s="110"/>
      <c r="AI80" s="247"/>
      <c r="AJ80" s="248"/>
      <c r="AR80" s="147" t="s">
        <v>109</v>
      </c>
    </row>
    <row r="81" spans="1:36" s="147" customFormat="1" ht="12.75" customHeight="1" x14ac:dyDescent="0.2">
      <c r="A81" s="182"/>
      <c r="B81" s="534"/>
      <c r="C81" s="534"/>
      <c r="D81" s="534"/>
      <c r="E81" s="534"/>
      <c r="F81" s="534"/>
      <c r="G81" s="534"/>
      <c r="H81" s="534"/>
      <c r="I81" s="161"/>
      <c r="J81" s="161"/>
      <c r="K81" s="258"/>
      <c r="L81" s="258"/>
      <c r="M81" s="258"/>
      <c r="N81" s="258"/>
      <c r="O81" s="258"/>
      <c r="P81" s="258"/>
      <c r="Q81" s="259"/>
      <c r="R81" s="247"/>
      <c r="S81" s="247"/>
      <c r="T81" s="258"/>
      <c r="U81" s="183"/>
      <c r="V81" s="199"/>
      <c r="W81" s="216"/>
      <c r="X81" s="495" t="str">
        <f t="shared" si="11"/>
        <v>Isle of Wight</v>
      </c>
      <c r="Y81" s="496" t="e">
        <f t="shared" si="12"/>
        <v>#N/A</v>
      </c>
      <c r="Z81" s="496" t="e">
        <f t="shared" si="13"/>
        <v>#N/A</v>
      </c>
      <c r="AA81" s="54"/>
      <c r="AB81" s="53"/>
      <c r="AC81" s="53"/>
      <c r="AD81" s="218"/>
      <c r="AE81" s="110"/>
      <c r="AF81" s="110"/>
      <c r="AG81" s="110"/>
      <c r="AH81" s="110"/>
      <c r="AI81" s="247"/>
      <c r="AJ81" s="248"/>
    </row>
    <row r="82" spans="1:36" s="147" customFormat="1" ht="12.75" customHeight="1" x14ac:dyDescent="0.2">
      <c r="A82" s="182"/>
      <c r="B82" s="534"/>
      <c r="C82" s="534"/>
      <c r="D82" s="534"/>
      <c r="E82" s="534"/>
      <c r="F82" s="534"/>
      <c r="G82" s="534"/>
      <c r="H82" s="534"/>
      <c r="I82" s="161"/>
      <c r="J82" s="161"/>
      <c r="K82" s="258"/>
      <c r="L82" s="258"/>
      <c r="M82" s="258"/>
      <c r="N82" s="258"/>
      <c r="O82" s="258"/>
      <c r="P82" s="258"/>
      <c r="Q82" s="259"/>
      <c r="R82" s="247"/>
      <c r="S82" s="247"/>
      <c r="T82" s="258"/>
      <c r="U82" s="183"/>
      <c r="V82" s="199"/>
      <c r="W82" s="216"/>
      <c r="X82" s="495" t="str">
        <f t="shared" si="11"/>
        <v>Kent</v>
      </c>
      <c r="Y82" s="496" t="e">
        <f t="shared" si="12"/>
        <v>#N/A</v>
      </c>
      <c r="Z82" s="496" t="e">
        <f t="shared" si="13"/>
        <v>#N/A</v>
      </c>
      <c r="AA82" s="54"/>
      <c r="AB82" s="53"/>
      <c r="AC82" s="53"/>
      <c r="AD82" s="218"/>
      <c r="AE82" s="110"/>
      <c r="AF82" s="110"/>
      <c r="AG82" s="110"/>
      <c r="AH82" s="110"/>
      <c r="AI82" s="247"/>
      <c r="AJ82" s="248"/>
    </row>
    <row r="83" spans="1:36" s="147" customFormat="1" ht="12.75" customHeight="1" x14ac:dyDescent="0.2">
      <c r="A83" s="182"/>
      <c r="B83" s="534"/>
      <c r="C83" s="534"/>
      <c r="D83" s="534"/>
      <c r="E83" s="534"/>
      <c r="F83" s="534"/>
      <c r="G83" s="534"/>
      <c r="H83" s="534"/>
      <c r="I83" s="161"/>
      <c r="J83" s="161"/>
      <c r="K83" s="258"/>
      <c r="L83" s="258"/>
      <c r="M83" s="258"/>
      <c r="N83" s="258"/>
      <c r="O83" s="258"/>
      <c r="P83" s="258"/>
      <c r="Q83" s="259"/>
      <c r="R83" s="247"/>
      <c r="S83" s="247"/>
      <c r="T83" s="258"/>
      <c r="U83" s="183"/>
      <c r="V83" s="199"/>
      <c r="W83" s="216"/>
      <c r="X83" s="495" t="str">
        <f t="shared" si="11"/>
        <v>Medway</v>
      </c>
      <c r="Y83" s="496" t="e">
        <f t="shared" si="12"/>
        <v>#N/A</v>
      </c>
      <c r="Z83" s="496" t="e">
        <f t="shared" si="13"/>
        <v>#N/A</v>
      </c>
      <c r="AA83" s="54"/>
      <c r="AB83" s="53"/>
      <c r="AC83" s="53"/>
      <c r="AD83" s="218"/>
      <c r="AE83" s="110"/>
      <c r="AF83" s="110"/>
      <c r="AG83" s="110"/>
      <c r="AH83" s="110"/>
      <c r="AI83" s="247"/>
      <c r="AJ83" s="248"/>
    </row>
    <row r="84" spans="1:36" s="147" customFormat="1" ht="12.75" customHeight="1" x14ac:dyDescent="0.2">
      <c r="A84" s="182"/>
      <c r="B84" s="534"/>
      <c r="C84" s="534"/>
      <c r="D84" s="534"/>
      <c r="E84" s="534"/>
      <c r="F84" s="534"/>
      <c r="G84" s="534"/>
      <c r="H84" s="534"/>
      <c r="I84" s="161"/>
      <c r="J84" s="161"/>
      <c r="K84" s="258"/>
      <c r="L84" s="258"/>
      <c r="M84" s="258"/>
      <c r="N84" s="258"/>
      <c r="O84" s="258"/>
      <c r="P84" s="258"/>
      <c r="Q84" s="259"/>
      <c r="R84" s="247"/>
      <c r="S84" s="247"/>
      <c r="T84" s="258"/>
      <c r="U84" s="183"/>
      <c r="V84" s="199"/>
      <c r="W84" s="216"/>
      <c r="X84" s="495" t="str">
        <f t="shared" si="11"/>
        <v>Milton Keynes</v>
      </c>
      <c r="Y84" s="496" t="e">
        <f t="shared" si="12"/>
        <v>#N/A</v>
      </c>
      <c r="Z84" s="496" t="e">
        <f t="shared" si="13"/>
        <v>#N/A</v>
      </c>
      <c r="AA84" s="54"/>
      <c r="AB84" s="53"/>
      <c r="AC84" s="53"/>
      <c r="AD84" s="218"/>
      <c r="AE84" s="110"/>
      <c r="AF84" s="110"/>
      <c r="AG84" s="110"/>
      <c r="AH84" s="110"/>
      <c r="AI84" s="247"/>
      <c r="AJ84" s="248"/>
    </row>
    <row r="85" spans="1:36" s="147" customFormat="1" ht="12.75" customHeight="1" x14ac:dyDescent="0.2">
      <c r="A85" s="182"/>
      <c r="B85" s="534"/>
      <c r="C85" s="534"/>
      <c r="D85" s="534"/>
      <c r="E85" s="534"/>
      <c r="F85" s="534"/>
      <c r="G85" s="534"/>
      <c r="H85" s="534"/>
      <c r="I85" s="161"/>
      <c r="J85" s="161"/>
      <c r="K85" s="258"/>
      <c r="L85" s="258"/>
      <c r="M85" s="258"/>
      <c r="N85" s="258"/>
      <c r="O85" s="258"/>
      <c r="P85" s="258"/>
      <c r="Q85" s="259"/>
      <c r="R85" s="247"/>
      <c r="S85" s="247"/>
      <c r="T85" s="258"/>
      <c r="U85" s="183"/>
      <c r="V85" s="199"/>
      <c r="W85" s="216"/>
      <c r="X85" s="495" t="str">
        <f t="shared" si="11"/>
        <v>Oxfordshire</v>
      </c>
      <c r="Y85" s="496" t="e">
        <f t="shared" si="12"/>
        <v>#N/A</v>
      </c>
      <c r="Z85" s="496" t="e">
        <f t="shared" si="13"/>
        <v>#N/A</v>
      </c>
      <c r="AA85" s="54"/>
      <c r="AB85" s="53"/>
      <c r="AC85" s="53"/>
      <c r="AD85" s="218"/>
      <c r="AE85" s="110"/>
      <c r="AF85" s="110"/>
      <c r="AG85" s="110"/>
      <c r="AH85" s="110"/>
      <c r="AI85" s="247"/>
      <c r="AJ85" s="248"/>
    </row>
    <row r="86" spans="1:36" s="147" customFormat="1" ht="12.75" customHeight="1" x14ac:dyDescent="0.2">
      <c r="A86" s="182"/>
      <c r="B86" s="534"/>
      <c r="C86" s="534"/>
      <c r="D86" s="534"/>
      <c r="E86" s="534"/>
      <c r="F86" s="534"/>
      <c r="G86" s="534"/>
      <c r="H86" s="534"/>
      <c r="I86" s="161"/>
      <c r="J86" s="161"/>
      <c r="K86" s="258"/>
      <c r="L86" s="258"/>
      <c r="M86" s="258"/>
      <c r="N86" s="258"/>
      <c r="O86" s="258"/>
      <c r="P86" s="258"/>
      <c r="Q86" s="259"/>
      <c r="R86" s="247"/>
      <c r="S86" s="247"/>
      <c r="T86" s="258"/>
      <c r="U86" s="183"/>
      <c r="V86" s="199"/>
      <c r="W86" s="216"/>
      <c r="X86" s="495" t="str">
        <f t="shared" si="11"/>
        <v>Portsmouth</v>
      </c>
      <c r="Y86" s="496" t="e">
        <f t="shared" si="12"/>
        <v>#N/A</v>
      </c>
      <c r="Z86" s="496" t="e">
        <f t="shared" si="13"/>
        <v>#N/A</v>
      </c>
      <c r="AA86" s="54"/>
      <c r="AB86" s="53"/>
      <c r="AC86" s="53"/>
      <c r="AD86" s="218"/>
      <c r="AE86" s="110"/>
      <c r="AF86" s="110"/>
      <c r="AG86" s="110"/>
      <c r="AH86" s="110"/>
      <c r="AI86" s="247"/>
      <c r="AJ86" s="248"/>
    </row>
    <row r="87" spans="1:36" s="147" customFormat="1" ht="12.75" customHeight="1" x14ac:dyDescent="0.2">
      <c r="A87" s="182"/>
      <c r="B87" s="534"/>
      <c r="C87" s="534"/>
      <c r="D87" s="534"/>
      <c r="E87" s="534"/>
      <c r="F87" s="534"/>
      <c r="G87" s="534"/>
      <c r="H87" s="534"/>
      <c r="I87" s="161"/>
      <c r="J87" s="161"/>
      <c r="K87" s="258"/>
      <c r="L87" s="258"/>
      <c r="M87" s="258"/>
      <c r="N87" s="258"/>
      <c r="O87" s="258"/>
      <c r="P87" s="258"/>
      <c r="Q87" s="259"/>
      <c r="R87" s="247"/>
      <c r="S87" s="247"/>
      <c r="T87" s="258"/>
      <c r="U87" s="183"/>
      <c r="V87" s="199"/>
      <c r="W87" s="216"/>
      <c r="X87" s="495" t="str">
        <f t="shared" si="11"/>
        <v>Reading</v>
      </c>
      <c r="Y87" s="496" t="e">
        <f t="shared" si="12"/>
        <v>#N/A</v>
      </c>
      <c r="Z87" s="496" t="e">
        <f t="shared" si="13"/>
        <v>#N/A</v>
      </c>
      <c r="AA87" s="54"/>
      <c r="AB87" s="53"/>
      <c r="AC87" s="53"/>
      <c r="AD87" s="218"/>
      <c r="AE87" s="110"/>
      <c r="AF87" s="110"/>
      <c r="AG87" s="110"/>
      <c r="AH87" s="110"/>
      <c r="AI87" s="247"/>
      <c r="AJ87" s="248"/>
    </row>
    <row r="88" spans="1:36" s="147" customFormat="1" ht="12.75" customHeight="1" x14ac:dyDescent="0.2">
      <c r="A88" s="182"/>
      <c r="B88" s="534"/>
      <c r="C88" s="534"/>
      <c r="D88" s="534"/>
      <c r="E88" s="534"/>
      <c r="F88" s="534"/>
      <c r="G88" s="534"/>
      <c r="H88" s="534"/>
      <c r="I88" s="161"/>
      <c r="J88" s="161"/>
      <c r="K88" s="258"/>
      <c r="L88" s="258"/>
      <c r="M88" s="258"/>
      <c r="N88" s="258"/>
      <c r="O88" s="258"/>
      <c r="P88" s="258"/>
      <c r="Q88" s="259"/>
      <c r="R88" s="247"/>
      <c r="S88" s="247"/>
      <c r="T88" s="258"/>
      <c r="U88" s="183"/>
      <c r="V88" s="199"/>
      <c r="W88" s="216"/>
      <c r="X88" s="495" t="str">
        <f t="shared" si="11"/>
        <v>Slough</v>
      </c>
      <c r="Y88" s="496" t="e">
        <f t="shared" si="12"/>
        <v>#N/A</v>
      </c>
      <c r="Z88" s="496" t="e">
        <f t="shared" si="13"/>
        <v>#N/A</v>
      </c>
      <c r="AA88" s="54"/>
      <c r="AB88" s="53"/>
      <c r="AC88" s="53"/>
      <c r="AD88" s="218"/>
      <c r="AE88" s="110"/>
      <c r="AF88" s="110"/>
      <c r="AG88" s="110"/>
      <c r="AH88" s="110"/>
      <c r="AI88" s="247"/>
      <c r="AJ88" s="248"/>
    </row>
    <row r="89" spans="1:36" s="147" customFormat="1" ht="12.75" customHeight="1" x14ac:dyDescent="0.2">
      <c r="A89" s="182"/>
      <c r="B89" s="534"/>
      <c r="C89" s="534"/>
      <c r="D89" s="534"/>
      <c r="E89" s="534"/>
      <c r="F89" s="534"/>
      <c r="G89" s="534"/>
      <c r="H89" s="534"/>
      <c r="I89" s="161"/>
      <c r="J89" s="161"/>
      <c r="K89" s="258"/>
      <c r="L89" s="258"/>
      <c r="M89" s="258"/>
      <c r="N89" s="258"/>
      <c r="O89" s="258"/>
      <c r="P89" s="258"/>
      <c r="Q89" s="259"/>
      <c r="R89" s="247"/>
      <c r="S89" s="247"/>
      <c r="T89" s="258"/>
      <c r="U89" s="183"/>
      <c r="V89" s="199"/>
      <c r="W89" s="216"/>
      <c r="X89" s="495" t="str">
        <f t="shared" si="11"/>
        <v>Somerset</v>
      </c>
      <c r="Y89" s="496" t="e">
        <f t="shared" si="12"/>
        <v>#N/A</v>
      </c>
      <c r="Z89" s="496" t="e">
        <f t="shared" si="13"/>
        <v>#N/A</v>
      </c>
      <c r="AA89" s="54"/>
      <c r="AB89" s="53"/>
      <c r="AC89" s="53"/>
      <c r="AD89" s="218"/>
      <c r="AE89" s="110"/>
      <c r="AF89" s="110"/>
      <c r="AG89" s="110"/>
      <c r="AH89" s="110"/>
      <c r="AI89" s="247"/>
      <c r="AJ89" s="248"/>
    </row>
    <row r="90" spans="1:36" s="147" customFormat="1" ht="12.75" customHeight="1" x14ac:dyDescent="0.2">
      <c r="A90" s="182"/>
      <c r="B90" s="534"/>
      <c r="C90" s="534"/>
      <c r="D90" s="534"/>
      <c r="E90" s="534"/>
      <c r="F90" s="534"/>
      <c r="G90" s="534"/>
      <c r="H90" s="534"/>
      <c r="I90" s="161"/>
      <c r="J90" s="161"/>
      <c r="K90" s="258"/>
      <c r="L90" s="258"/>
      <c r="M90" s="258"/>
      <c r="N90" s="258"/>
      <c r="O90" s="258"/>
      <c r="P90" s="258"/>
      <c r="Q90" s="259"/>
      <c r="R90" s="247"/>
      <c r="S90" s="247"/>
      <c r="T90" s="258"/>
      <c r="U90" s="183"/>
      <c r="V90" s="199"/>
      <c r="W90" s="216"/>
      <c r="X90" s="495" t="str">
        <f t="shared" si="11"/>
        <v>Southampton</v>
      </c>
      <c r="Y90" s="496" t="e">
        <f t="shared" si="12"/>
        <v>#N/A</v>
      </c>
      <c r="Z90" s="496" t="e">
        <f t="shared" si="13"/>
        <v>#N/A</v>
      </c>
      <c r="AA90" s="54"/>
      <c r="AB90" s="53"/>
      <c r="AC90" s="53"/>
      <c r="AD90" s="218"/>
      <c r="AE90" s="110"/>
      <c r="AF90" s="110"/>
      <c r="AG90" s="110"/>
      <c r="AH90" s="110"/>
      <c r="AI90" s="247"/>
      <c r="AJ90" s="248"/>
    </row>
    <row r="91" spans="1:36" s="147" customFormat="1" ht="12.75" customHeight="1" x14ac:dyDescent="0.2">
      <c r="A91" s="397"/>
      <c r="B91" s="534"/>
      <c r="C91" s="534"/>
      <c r="D91" s="534"/>
      <c r="E91" s="534"/>
      <c r="F91" s="534"/>
      <c r="G91" s="534"/>
      <c r="H91" s="534"/>
      <c r="I91" s="161"/>
      <c r="J91" s="161"/>
      <c r="K91" s="258"/>
      <c r="L91" s="258"/>
      <c r="M91" s="258"/>
      <c r="N91" s="258"/>
      <c r="O91" s="258"/>
      <c r="P91" s="258"/>
      <c r="Q91" s="259"/>
      <c r="R91" s="247"/>
      <c r="S91" s="247"/>
      <c r="T91" s="258"/>
      <c r="U91" s="183"/>
      <c r="V91" s="199"/>
      <c r="W91" s="216"/>
      <c r="X91" s="495" t="str">
        <f t="shared" si="11"/>
        <v>Surrey</v>
      </c>
      <c r="Y91" s="496" t="e">
        <f t="shared" si="12"/>
        <v>#N/A</v>
      </c>
      <c r="Z91" s="496" t="e">
        <f t="shared" si="13"/>
        <v>#N/A</v>
      </c>
      <c r="AA91" s="54"/>
      <c r="AB91" s="53"/>
      <c r="AC91" s="53"/>
      <c r="AD91" s="218"/>
      <c r="AE91" s="110"/>
      <c r="AF91" s="110"/>
      <c r="AG91" s="110"/>
      <c r="AH91" s="110"/>
      <c r="AI91" s="247"/>
      <c r="AJ91" s="248"/>
    </row>
    <row r="92" spans="1:36" s="147" customFormat="1" ht="12.75" customHeight="1" x14ac:dyDescent="0.2">
      <c r="A92" s="397"/>
      <c r="B92" s="534"/>
      <c r="C92" s="534"/>
      <c r="D92" s="534"/>
      <c r="E92" s="534"/>
      <c r="F92" s="534"/>
      <c r="G92" s="534"/>
      <c r="H92" s="534"/>
      <c r="I92" s="161"/>
      <c r="J92" s="161"/>
      <c r="K92" s="258"/>
      <c r="L92" s="258"/>
      <c r="M92" s="258"/>
      <c r="N92" s="258"/>
      <c r="O92" s="258"/>
      <c r="P92" s="258"/>
      <c r="Q92" s="259"/>
      <c r="R92" s="247"/>
      <c r="S92" s="247"/>
      <c r="T92" s="258"/>
      <c r="U92" s="183"/>
      <c r="V92" s="199"/>
      <c r="W92" s="216"/>
      <c r="X92" s="495" t="str">
        <f t="shared" si="11"/>
        <v>Swindon</v>
      </c>
      <c r="Y92" s="496" t="e">
        <f t="shared" si="12"/>
        <v>#N/A</v>
      </c>
      <c r="Z92" s="496" t="e">
        <f t="shared" si="13"/>
        <v>#N/A</v>
      </c>
      <c r="AA92" s="54"/>
      <c r="AB92" s="53"/>
      <c r="AC92" s="53"/>
      <c r="AD92" s="218"/>
      <c r="AE92" s="110"/>
      <c r="AF92" s="110"/>
      <c r="AG92" s="110"/>
      <c r="AH92" s="110"/>
      <c r="AI92" s="247"/>
      <c r="AJ92" s="248"/>
    </row>
    <row r="93" spans="1:36" s="147" customFormat="1" ht="12.75" customHeight="1" x14ac:dyDescent="0.2">
      <c r="A93" s="182"/>
      <c r="B93" s="534"/>
      <c r="C93" s="534"/>
      <c r="D93" s="534"/>
      <c r="E93" s="534"/>
      <c r="F93" s="534"/>
      <c r="G93" s="534"/>
      <c r="H93" s="534"/>
      <c r="I93" s="161"/>
      <c r="J93" s="161"/>
      <c r="K93" s="258"/>
      <c r="L93" s="258"/>
      <c r="M93" s="258"/>
      <c r="N93" s="258"/>
      <c r="O93" s="258"/>
      <c r="P93" s="258"/>
      <c r="Q93" s="259"/>
      <c r="R93" s="247"/>
      <c r="S93" s="247"/>
      <c r="T93" s="258"/>
      <c r="U93" s="183"/>
      <c r="V93" s="199"/>
      <c r="W93" s="216"/>
      <c r="X93" s="495" t="str">
        <f t="shared" si="11"/>
        <v>Torbay</v>
      </c>
      <c r="Y93" s="496" t="e">
        <f t="shared" si="12"/>
        <v>#N/A</v>
      </c>
      <c r="Z93" s="496" t="e">
        <f t="shared" si="13"/>
        <v>#N/A</v>
      </c>
      <c r="AA93" s="54"/>
      <c r="AB93" s="53"/>
      <c r="AC93" s="53"/>
      <c r="AD93" s="218"/>
      <c r="AE93" s="247"/>
      <c r="AF93" s="110"/>
      <c r="AG93" s="110"/>
      <c r="AH93" s="110"/>
      <c r="AI93" s="247"/>
      <c r="AJ93" s="248"/>
    </row>
    <row r="94" spans="1:36" s="147" customFormat="1" ht="12.75" customHeight="1" x14ac:dyDescent="0.2">
      <c r="A94" s="182"/>
      <c r="B94" s="534"/>
      <c r="C94" s="534"/>
      <c r="D94" s="534"/>
      <c r="E94" s="534"/>
      <c r="F94" s="534"/>
      <c r="G94" s="534"/>
      <c r="H94" s="534"/>
      <c r="I94" s="161"/>
      <c r="J94" s="161"/>
      <c r="K94" s="258"/>
      <c r="L94" s="258"/>
      <c r="M94" s="258"/>
      <c r="N94" s="258"/>
      <c r="O94" s="258"/>
      <c r="P94" s="258"/>
      <c r="Q94" s="259"/>
      <c r="R94" s="247"/>
      <c r="S94" s="247"/>
      <c r="T94" s="258"/>
      <c r="U94" s="183"/>
      <c r="V94" s="199"/>
      <c r="W94" s="216"/>
      <c r="X94" s="495" t="str">
        <f t="shared" si="11"/>
        <v>West Berkshire</v>
      </c>
      <c r="Y94" s="496" t="e">
        <f t="shared" si="12"/>
        <v>#N/A</v>
      </c>
      <c r="Z94" s="496" t="e">
        <f t="shared" si="13"/>
        <v>#N/A</v>
      </c>
      <c r="AA94" s="54"/>
      <c r="AB94" s="53"/>
      <c r="AC94" s="53"/>
      <c r="AD94" s="218"/>
      <c r="AE94" s="247"/>
      <c r="AF94" s="110"/>
      <c r="AG94" s="110"/>
      <c r="AH94" s="110"/>
      <c r="AI94" s="247"/>
      <c r="AJ94" s="248"/>
    </row>
    <row r="95" spans="1:36" s="147" customFormat="1" ht="12.75" customHeight="1" x14ac:dyDescent="0.2">
      <c r="A95" s="182"/>
      <c r="B95" s="534"/>
      <c r="C95" s="534"/>
      <c r="D95" s="534"/>
      <c r="E95" s="534"/>
      <c r="F95" s="534"/>
      <c r="G95" s="534"/>
      <c r="H95" s="534"/>
      <c r="I95" s="161"/>
      <c r="J95" s="161"/>
      <c r="K95" s="258"/>
      <c r="L95" s="258"/>
      <c r="M95" s="258"/>
      <c r="N95" s="258"/>
      <c r="O95" s="258"/>
      <c r="P95" s="258"/>
      <c r="Q95" s="259"/>
      <c r="R95" s="247"/>
      <c r="S95" s="247"/>
      <c r="T95" s="258"/>
      <c r="U95" s="183"/>
      <c r="V95" s="199"/>
      <c r="W95" s="216"/>
      <c r="X95" s="495" t="str">
        <f t="shared" si="11"/>
        <v>West Sussex</v>
      </c>
      <c r="Y95" s="496" t="e">
        <f t="shared" si="12"/>
        <v>#N/A</v>
      </c>
      <c r="Z95" s="496" t="e">
        <f t="shared" si="13"/>
        <v>#N/A</v>
      </c>
      <c r="AA95" s="54"/>
      <c r="AB95" s="53"/>
      <c r="AC95" s="53"/>
      <c r="AD95" s="218"/>
      <c r="AE95" s="247"/>
      <c r="AF95" s="247"/>
      <c r="AG95" s="247"/>
      <c r="AH95" s="110"/>
      <c r="AI95" s="247"/>
      <c r="AJ95" s="248"/>
    </row>
    <row r="96" spans="1:36" s="147" customFormat="1" ht="12.75" customHeight="1" x14ac:dyDescent="0.2">
      <c r="A96" s="182"/>
      <c r="B96" s="534"/>
      <c r="C96" s="534"/>
      <c r="D96" s="534"/>
      <c r="E96" s="534"/>
      <c r="F96" s="534"/>
      <c r="G96" s="534"/>
      <c r="H96" s="534"/>
      <c r="I96" s="161"/>
      <c r="J96" s="161"/>
      <c r="K96" s="258"/>
      <c r="L96" s="258"/>
      <c r="M96" s="258"/>
      <c r="N96" s="258"/>
      <c r="O96" s="258"/>
      <c r="P96" s="258"/>
      <c r="Q96" s="259"/>
      <c r="R96" s="247"/>
      <c r="S96" s="247"/>
      <c r="T96" s="258"/>
      <c r="U96" s="183"/>
      <c r="V96" s="199"/>
      <c r="W96" s="216"/>
      <c r="X96" s="495" t="str">
        <f t="shared" si="11"/>
        <v>Windsor &amp; Maidenhead</v>
      </c>
      <c r="Y96" s="496" t="e">
        <f t="shared" si="12"/>
        <v>#N/A</v>
      </c>
      <c r="Z96" s="496" t="e">
        <f t="shared" si="13"/>
        <v>#N/A</v>
      </c>
      <c r="AA96" s="54"/>
      <c r="AB96" s="53"/>
      <c r="AC96" s="53"/>
      <c r="AD96" s="218"/>
      <c r="AE96" s="247"/>
      <c r="AF96" s="247"/>
      <c r="AG96" s="247"/>
      <c r="AH96" s="110"/>
      <c r="AI96" s="247"/>
      <c r="AJ96" s="248"/>
    </row>
    <row r="97" spans="1:45" s="147" customFormat="1" ht="12.75" customHeight="1" x14ac:dyDescent="0.2">
      <c r="A97" s="182"/>
      <c r="B97" s="534"/>
      <c r="C97" s="534"/>
      <c r="D97" s="534"/>
      <c r="E97" s="534"/>
      <c r="F97" s="534"/>
      <c r="G97" s="534"/>
      <c r="H97" s="534"/>
      <c r="I97" s="161"/>
      <c r="J97" s="161"/>
      <c r="K97" s="260"/>
      <c r="L97" s="260"/>
      <c r="M97" s="260"/>
      <c r="N97" s="260"/>
      <c r="O97" s="260"/>
      <c r="P97" s="260"/>
      <c r="Q97" s="261"/>
      <c r="R97" s="247"/>
      <c r="S97" s="247"/>
      <c r="T97" s="262"/>
      <c r="U97" s="183"/>
      <c r="V97" s="199"/>
      <c r="W97" s="216"/>
      <c r="X97" s="495" t="str">
        <f t="shared" si="11"/>
        <v>Wokingham</v>
      </c>
      <c r="Y97" s="496" t="e">
        <f t="shared" si="12"/>
        <v>#N/A</v>
      </c>
      <c r="Z97" s="496" t="e">
        <f t="shared" si="13"/>
        <v>#N/A</v>
      </c>
      <c r="AA97" s="54"/>
      <c r="AB97" s="53"/>
      <c r="AC97" s="53"/>
      <c r="AD97" s="218"/>
      <c r="AE97" s="247"/>
      <c r="AF97" s="247"/>
      <c r="AG97" s="247"/>
      <c r="AH97" s="110"/>
      <c r="AI97" s="247"/>
      <c r="AJ97" s="248"/>
    </row>
    <row r="98" spans="1:45" s="147" customFormat="1" ht="12.75" customHeight="1" x14ac:dyDescent="0.2">
      <c r="A98" s="182"/>
      <c r="B98" s="534"/>
      <c r="C98" s="534"/>
      <c r="D98" s="534"/>
      <c r="E98" s="534"/>
      <c r="F98" s="534"/>
      <c r="G98" s="534"/>
      <c r="H98" s="534"/>
      <c r="I98" s="161"/>
      <c r="J98" s="161"/>
      <c r="K98" s="260"/>
      <c r="L98" s="260"/>
      <c r="M98" s="260"/>
      <c r="N98" s="260"/>
      <c r="O98" s="260"/>
      <c r="P98" s="260"/>
      <c r="Q98" s="261"/>
      <c r="R98" s="247"/>
      <c r="S98" s="247"/>
      <c r="T98" s="262"/>
      <c r="U98" s="183"/>
      <c r="V98" s="199"/>
      <c r="W98" s="216"/>
      <c r="X98" s="495" t="str">
        <f>B31</f>
        <v>South East</v>
      </c>
      <c r="Y98" s="496" t="e">
        <f t="shared" si="12"/>
        <v>#N/A</v>
      </c>
      <c r="Z98" s="496" t="e">
        <f t="shared" si="13"/>
        <v>#N/A</v>
      </c>
      <c r="AA98" s="54"/>
      <c r="AB98" s="53"/>
      <c r="AC98" s="53"/>
      <c r="AD98" s="218"/>
      <c r="AE98" s="247"/>
      <c r="AF98" s="247"/>
      <c r="AG98" s="247"/>
      <c r="AH98" s="110"/>
      <c r="AI98" s="247"/>
      <c r="AJ98" s="248"/>
    </row>
    <row r="99" spans="1:45" s="147" customFormat="1" ht="11.25" customHeight="1" x14ac:dyDescent="0.2">
      <c r="A99" s="397"/>
      <c r="B99" s="534"/>
      <c r="C99" s="534"/>
      <c r="D99" s="534"/>
      <c r="E99" s="534"/>
      <c r="F99" s="534"/>
      <c r="G99" s="534"/>
      <c r="H99" s="534"/>
      <c r="I99" s="161"/>
      <c r="J99" s="161"/>
      <c r="K99" s="260"/>
      <c r="L99" s="260"/>
      <c r="M99" s="260"/>
      <c r="N99" s="260"/>
      <c r="O99" s="260"/>
      <c r="P99" s="260"/>
      <c r="Q99" s="261"/>
      <c r="R99" s="247"/>
      <c r="S99" s="247"/>
      <c r="T99" s="262"/>
      <c r="U99" s="183"/>
      <c r="V99" s="199"/>
      <c r="W99" s="216"/>
      <c r="X99" s="495" t="str">
        <f>B32</f>
        <v>England</v>
      </c>
      <c r="Y99" s="496" t="e">
        <f t="shared" si="12"/>
        <v>#N/A</v>
      </c>
      <c r="Z99" s="496" t="e">
        <f t="shared" si="13"/>
        <v>#N/A</v>
      </c>
      <c r="AA99" s="54"/>
      <c r="AB99" s="53"/>
      <c r="AC99" s="53"/>
      <c r="AD99" s="218"/>
      <c r="AE99" s="247"/>
      <c r="AF99" s="247"/>
      <c r="AG99" s="247"/>
      <c r="AH99" s="110"/>
      <c r="AI99" s="247"/>
      <c r="AJ99" s="248"/>
    </row>
    <row r="100" spans="1:45" s="133" customFormat="1" ht="42" customHeight="1" x14ac:dyDescent="0.2">
      <c r="A100" s="301"/>
      <c r="B100" s="534"/>
      <c r="C100" s="534"/>
      <c r="D100" s="534"/>
      <c r="E100" s="534"/>
      <c r="F100" s="534"/>
      <c r="G100" s="534"/>
      <c r="H100" s="534"/>
      <c r="I100" s="541"/>
      <c r="J100" s="264"/>
      <c r="K100" s="264"/>
      <c r="L100" s="264"/>
      <c r="M100" s="264"/>
      <c r="N100" s="264"/>
      <c r="O100" s="264"/>
      <c r="P100" s="264"/>
      <c r="Q100" s="195"/>
      <c r="R100" s="264"/>
      <c r="S100" s="264"/>
      <c r="T100" s="264"/>
      <c r="U100" s="178"/>
      <c r="V100" s="197"/>
      <c r="W100" s="213"/>
      <c r="X100" s="109"/>
      <c r="Y100" s="109"/>
      <c r="Z100" s="109"/>
      <c r="AA100" s="109"/>
      <c r="AB100" s="109"/>
      <c r="AC100" s="53"/>
      <c r="AD100" s="218"/>
      <c r="AE100" s="90"/>
      <c r="AF100" s="90"/>
      <c r="AG100" s="90"/>
      <c r="AH100" s="109"/>
      <c r="AI100" s="90"/>
      <c r="AJ100" s="249"/>
    </row>
    <row r="101" spans="1:45" s="133" customFormat="1" ht="42" customHeight="1" x14ac:dyDescent="0.2">
      <c r="A101" s="301"/>
      <c r="B101" s="534"/>
      <c r="C101" s="534"/>
      <c r="D101" s="534"/>
      <c r="E101" s="534"/>
      <c r="F101" s="534"/>
      <c r="G101" s="534"/>
      <c r="H101" s="534"/>
      <c r="I101" s="541"/>
      <c r="J101" s="264"/>
      <c r="K101" s="264"/>
      <c r="L101" s="264"/>
      <c r="M101" s="264"/>
      <c r="N101" s="264"/>
      <c r="O101" s="264"/>
      <c r="P101" s="264"/>
      <c r="Q101" s="195"/>
      <c r="R101" s="264"/>
      <c r="S101" s="264"/>
      <c r="T101" s="264"/>
      <c r="U101" s="178"/>
      <c r="V101" s="197"/>
      <c r="W101" s="213"/>
      <c r="X101" s="109"/>
      <c r="Y101" s="110"/>
      <c r="Z101" s="109"/>
      <c r="AA101" s="109"/>
      <c r="AB101" s="109"/>
      <c r="AC101" s="109"/>
      <c r="AD101" s="218"/>
      <c r="AE101" s="90"/>
      <c r="AF101" s="90"/>
      <c r="AG101" s="90"/>
      <c r="AH101" s="109"/>
      <c r="AI101" s="90"/>
      <c r="AJ101" s="249"/>
    </row>
    <row r="102" spans="1:45" s="133" customFormat="1" ht="33" customHeight="1" x14ac:dyDescent="0.2">
      <c r="A102" s="301"/>
      <c r="B102" s="541"/>
      <c r="C102" s="541"/>
      <c r="D102" s="541"/>
      <c r="E102" s="541"/>
      <c r="F102" s="541"/>
      <c r="G102" s="541"/>
      <c r="H102" s="541"/>
      <c r="I102" s="541"/>
      <c r="J102" s="264"/>
      <c r="K102" s="264"/>
      <c r="L102" s="264"/>
      <c r="M102" s="264"/>
      <c r="N102" s="264"/>
      <c r="O102" s="264"/>
      <c r="P102" s="264"/>
      <c r="Q102" s="195"/>
      <c r="R102" s="264"/>
      <c r="S102" s="264"/>
      <c r="T102" s="264"/>
      <c r="U102" s="178"/>
      <c r="V102" s="197"/>
      <c r="W102" s="213"/>
      <c r="X102" s="109"/>
      <c r="Y102" s="110"/>
      <c r="Z102" s="109"/>
      <c r="AA102" s="109"/>
      <c r="AB102" s="109"/>
      <c r="AD102" s="218"/>
      <c r="AE102" s="90"/>
      <c r="AF102" s="90"/>
      <c r="AG102" s="90"/>
      <c r="AH102" s="109"/>
      <c r="AI102" s="90"/>
      <c r="AJ102" s="249"/>
    </row>
    <row r="103" spans="1:45" s="133" customFormat="1" ht="7.5" customHeight="1" x14ac:dyDescent="0.2">
      <c r="A103" s="179"/>
      <c r="B103" s="46"/>
      <c r="C103" s="46"/>
      <c r="D103" s="45"/>
      <c r="E103" s="45"/>
      <c r="F103" s="45"/>
      <c r="G103" s="45"/>
      <c r="H103" s="45"/>
      <c r="I103" s="45"/>
      <c r="J103" s="40"/>
      <c r="K103" s="47"/>
      <c r="L103" s="47"/>
      <c r="M103" s="47"/>
      <c r="N103" s="47"/>
      <c r="O103" s="47"/>
      <c r="P103" s="47"/>
      <c r="Q103" s="47"/>
      <c r="R103" s="47"/>
      <c r="S103" s="47"/>
      <c r="T103" s="48"/>
      <c r="U103" s="178"/>
      <c r="V103" s="197"/>
      <c r="W103" s="213"/>
      <c r="X103" s="109"/>
      <c r="Y103" s="110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90"/>
      <c r="AJ103" s="245"/>
      <c r="AK103" s="125"/>
      <c r="AL103" s="125"/>
      <c r="AM103" s="125"/>
      <c r="AN103" s="125"/>
      <c r="AO103" s="125"/>
      <c r="AP103" s="125"/>
      <c r="AQ103" s="125"/>
    </row>
    <row r="104" spans="1:45" s="133" customFormat="1" ht="15" customHeight="1" x14ac:dyDescent="0.2">
      <c r="A104" s="720"/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4"/>
      <c r="S104" s="754"/>
      <c r="T104" s="754"/>
      <c r="U104" s="755"/>
      <c r="V104" s="197"/>
      <c r="W104" s="213"/>
      <c r="X104" s="106"/>
      <c r="Y104" s="106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249"/>
      <c r="AS104" s="125"/>
    </row>
    <row r="105" spans="1:45" s="133" customFormat="1" ht="11.25" customHeight="1" x14ac:dyDescent="0.2">
      <c r="A105" s="756"/>
      <c r="B105" s="757"/>
      <c r="C105" s="757"/>
      <c r="D105" s="757"/>
      <c r="E105" s="757"/>
      <c r="F105" s="757"/>
      <c r="G105" s="757"/>
      <c r="H105" s="757"/>
      <c r="I105" s="758"/>
      <c r="J105" s="757"/>
      <c r="K105" s="757"/>
      <c r="L105" s="757"/>
      <c r="M105" s="757"/>
      <c r="N105" s="757"/>
      <c r="O105" s="757"/>
      <c r="P105" s="757"/>
      <c r="Q105" s="757"/>
      <c r="R105" s="757"/>
      <c r="S105" s="758"/>
      <c r="T105" s="757"/>
      <c r="U105" s="759"/>
      <c r="V105" s="197"/>
      <c r="W105" s="213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90"/>
      <c r="AJ105" s="248"/>
      <c r="AK105" s="147"/>
      <c r="AS105" s="125"/>
    </row>
    <row r="106" spans="1:45" ht="11.25" customHeight="1" x14ac:dyDescent="0.2">
      <c r="A106" s="202"/>
      <c r="B106" s="174"/>
      <c r="C106" s="174"/>
      <c r="D106" s="174"/>
      <c r="E106" s="174"/>
      <c r="F106" s="174"/>
      <c r="G106" s="174"/>
      <c r="H106" s="174"/>
      <c r="I106" s="174"/>
      <c r="J106" s="175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97"/>
      <c r="W106" s="213"/>
      <c r="X106" s="109"/>
      <c r="Y106" s="109"/>
      <c r="Z106" s="109"/>
      <c r="AA106" s="109"/>
      <c r="AB106" s="109"/>
      <c r="AC106" s="109"/>
      <c r="AD106" s="109"/>
      <c r="AE106" s="239"/>
      <c r="AF106" s="109"/>
      <c r="AG106" s="109"/>
      <c r="AH106" s="90"/>
      <c r="AI106" s="90"/>
      <c r="AJ106" s="245"/>
      <c r="AL106" s="133"/>
      <c r="AM106" s="133"/>
      <c r="AN106" s="133"/>
      <c r="AO106" s="133"/>
      <c r="AP106" s="133"/>
      <c r="AQ106" s="133"/>
    </row>
    <row r="107" spans="1:45" ht="11.25" customHeight="1" x14ac:dyDescent="0.2">
      <c r="A107" s="203"/>
      <c r="B107" s="35"/>
      <c r="C107" s="35"/>
      <c r="D107" s="35"/>
      <c r="E107" s="35"/>
      <c r="F107" s="35"/>
      <c r="G107" s="35"/>
      <c r="H107" s="35"/>
      <c r="I107" s="35"/>
      <c r="J107" s="40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197"/>
      <c r="W107" s="213"/>
      <c r="X107" s="109"/>
      <c r="Y107" s="109"/>
      <c r="Z107" s="109"/>
      <c r="AA107" s="109"/>
      <c r="AB107" s="109"/>
      <c r="AC107" s="109"/>
      <c r="AD107" s="109"/>
      <c r="AE107" s="239"/>
      <c r="AF107" s="109"/>
      <c r="AG107" s="109"/>
      <c r="AH107" s="90"/>
      <c r="AI107" s="90"/>
      <c r="AJ107" s="245"/>
      <c r="AL107" s="133"/>
      <c r="AM107" s="133"/>
      <c r="AN107" s="133"/>
      <c r="AO107" s="133"/>
      <c r="AP107" s="133"/>
      <c r="AQ107" s="133"/>
    </row>
    <row r="108" spans="1:45" ht="11.25" customHeight="1" x14ac:dyDescent="0.2">
      <c r="A108" s="203"/>
      <c r="B108" s="702" t="s">
        <v>81</v>
      </c>
      <c r="C108" s="533"/>
      <c r="D108" s="42"/>
      <c r="E108" s="42"/>
      <c r="F108" s="35"/>
      <c r="G108" s="35"/>
      <c r="H108" s="35"/>
      <c r="I108" s="35"/>
      <c r="J108" s="40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197"/>
      <c r="W108" s="213"/>
      <c r="X108" s="109"/>
      <c r="Y108" s="109"/>
      <c r="Z108" s="109"/>
      <c r="AA108" s="109"/>
      <c r="AB108" s="109"/>
      <c r="AC108" s="109"/>
      <c r="AD108" s="109"/>
      <c r="AE108" s="239"/>
      <c r="AF108" s="109"/>
      <c r="AG108" s="109"/>
      <c r="AH108" s="90"/>
      <c r="AI108" s="90"/>
      <c r="AJ108" s="245"/>
      <c r="AL108" s="133"/>
      <c r="AM108" s="133"/>
      <c r="AN108" s="133"/>
      <c r="AO108" s="133"/>
      <c r="AP108" s="133"/>
      <c r="AQ108" s="133"/>
    </row>
    <row r="109" spans="1:45" ht="11.25" customHeight="1" x14ac:dyDescent="0.2">
      <c r="A109" s="203"/>
      <c r="B109" s="703"/>
      <c r="C109" s="532"/>
      <c r="D109" s="35"/>
      <c r="E109" s="35"/>
      <c r="F109" s="35"/>
      <c r="G109" s="35"/>
      <c r="H109" s="35"/>
      <c r="I109" s="35"/>
      <c r="J109" s="40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197"/>
      <c r="W109" s="213"/>
      <c r="X109" s="109"/>
      <c r="Y109" s="109"/>
      <c r="Z109" s="109"/>
      <c r="AA109" s="109"/>
      <c r="AB109" s="109"/>
      <c r="AC109" s="109"/>
      <c r="AD109" s="109"/>
      <c r="AE109" s="239"/>
      <c r="AF109" s="109"/>
      <c r="AG109" s="109"/>
      <c r="AH109" s="90"/>
      <c r="AI109" s="90"/>
      <c r="AJ109" s="245"/>
    </row>
    <row r="110" spans="1:45" ht="11.25" customHeight="1" x14ac:dyDescent="0.2">
      <c r="A110" s="203"/>
      <c r="B110" s="704" t="s">
        <v>80</v>
      </c>
      <c r="C110" s="704"/>
      <c r="D110" s="705"/>
      <c r="E110" s="705"/>
      <c r="F110" s="705"/>
      <c r="G110" s="35"/>
      <c r="H110" s="35"/>
      <c r="I110" s="35"/>
      <c r="J110" s="40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197"/>
      <c r="W110" s="213"/>
      <c r="X110" s="109"/>
      <c r="Y110" s="109"/>
      <c r="Z110" s="109"/>
      <c r="AA110" s="109"/>
      <c r="AB110" s="109"/>
      <c r="AC110" s="109"/>
      <c r="AD110" s="109"/>
      <c r="AE110" s="239"/>
      <c r="AF110" s="109"/>
      <c r="AG110" s="109"/>
      <c r="AH110" s="90"/>
      <c r="AI110" s="90"/>
      <c r="AJ110" s="245"/>
    </row>
    <row r="111" spans="1:45" ht="11.25" customHeight="1" x14ac:dyDescent="0.2">
      <c r="A111" s="203"/>
      <c r="B111" s="704"/>
      <c r="C111" s="704"/>
      <c r="D111" s="705"/>
      <c r="E111" s="705"/>
      <c r="F111" s="705"/>
      <c r="G111" s="35"/>
      <c r="H111" s="35"/>
      <c r="I111" s="35"/>
      <c r="J111" s="40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197"/>
      <c r="W111" s="213"/>
      <c r="X111" s="109"/>
      <c r="Y111" s="109"/>
      <c r="Z111" s="109"/>
      <c r="AA111" s="109"/>
      <c r="AB111" s="109"/>
      <c r="AC111" s="109"/>
      <c r="AD111" s="109"/>
      <c r="AE111" s="239"/>
      <c r="AF111" s="109"/>
      <c r="AG111" s="109"/>
      <c r="AH111" s="106"/>
      <c r="AI111" s="106"/>
      <c r="AJ111" s="246"/>
    </row>
    <row r="112" spans="1:45" s="127" customFormat="1" ht="11.25" customHeight="1" x14ac:dyDescent="0.2">
      <c r="A112" s="203"/>
      <c r="B112" s="704" t="s">
        <v>73</v>
      </c>
      <c r="C112" s="704"/>
      <c r="D112" s="705"/>
      <c r="E112" s="705"/>
      <c r="F112" s="705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200"/>
      <c r="W112" s="240"/>
      <c r="X112" s="109"/>
      <c r="Y112" s="109"/>
      <c r="Z112" s="109"/>
      <c r="AA112" s="109"/>
      <c r="AB112" s="109"/>
      <c r="AC112" s="109"/>
      <c r="AD112" s="109"/>
      <c r="AE112" s="239"/>
      <c r="AF112" s="109"/>
      <c r="AG112" s="109"/>
      <c r="AH112" s="90"/>
      <c r="AI112" s="90"/>
      <c r="AJ112" s="245"/>
    </row>
    <row r="113" spans="1:36" ht="11.25" customHeight="1" x14ac:dyDescent="0.2">
      <c r="A113" s="203"/>
      <c r="B113" s="704"/>
      <c r="C113" s="704"/>
      <c r="D113" s="705"/>
      <c r="E113" s="705"/>
      <c r="F113" s="705"/>
      <c r="G113" s="35"/>
      <c r="H113" s="35"/>
      <c r="I113" s="35"/>
      <c r="J113" s="40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197"/>
      <c r="W113" s="213"/>
      <c r="X113" s="109"/>
      <c r="Y113" s="109"/>
      <c r="Z113" s="109"/>
      <c r="AA113" s="109"/>
      <c r="AB113" s="109"/>
      <c r="AC113" s="109"/>
      <c r="AD113" s="109"/>
      <c r="AE113" s="239"/>
      <c r="AF113" s="109"/>
      <c r="AG113" s="109"/>
      <c r="AH113" s="90"/>
      <c r="AI113" s="90"/>
      <c r="AJ113" s="245"/>
    </row>
    <row r="114" spans="1:36" ht="11.25" customHeight="1" x14ac:dyDescent="0.2">
      <c r="A114" s="203"/>
      <c r="B114" s="704" t="s">
        <v>23</v>
      </c>
      <c r="C114" s="704"/>
      <c r="D114" s="705"/>
      <c r="E114" s="705"/>
      <c r="F114" s="705"/>
      <c r="G114" s="35"/>
      <c r="H114" s="35"/>
      <c r="I114" s="35"/>
      <c r="J114" s="40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197"/>
      <c r="W114" s="213"/>
      <c r="X114" s="109"/>
      <c r="Y114" s="109"/>
      <c r="Z114" s="109"/>
      <c r="AA114" s="109"/>
      <c r="AB114" s="109"/>
      <c r="AC114" s="109"/>
      <c r="AD114" s="109"/>
      <c r="AE114" s="239"/>
      <c r="AF114" s="109"/>
      <c r="AG114" s="109"/>
      <c r="AH114" s="90"/>
      <c r="AI114" s="90"/>
      <c r="AJ114" s="245"/>
    </row>
    <row r="115" spans="1:36" ht="11.25" customHeight="1" x14ac:dyDescent="0.2">
      <c r="A115" s="203"/>
      <c r="B115" s="704"/>
      <c r="C115" s="704"/>
      <c r="D115" s="705"/>
      <c r="E115" s="705"/>
      <c r="F115" s="705"/>
      <c r="G115" s="35"/>
      <c r="H115" s="35"/>
      <c r="I115" s="35"/>
      <c r="J115" s="40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197"/>
      <c r="W115" s="213"/>
      <c r="X115" s="109"/>
      <c r="Y115" s="109"/>
      <c r="Z115" s="109"/>
      <c r="AA115" s="109"/>
      <c r="AB115" s="109"/>
      <c r="AC115" s="109"/>
      <c r="AD115" s="109"/>
      <c r="AE115" s="239"/>
      <c r="AF115" s="109"/>
      <c r="AG115" s="109"/>
      <c r="AH115" s="90"/>
      <c r="AI115" s="90"/>
      <c r="AJ115" s="245"/>
    </row>
    <row r="116" spans="1:36" ht="11.25" customHeight="1" x14ac:dyDescent="0.2">
      <c r="A116" s="203"/>
      <c r="B116" s="704" t="s">
        <v>77</v>
      </c>
      <c r="C116" s="704"/>
      <c r="D116" s="705"/>
      <c r="E116" s="705"/>
      <c r="F116" s="705"/>
      <c r="G116" s="35"/>
      <c r="H116" s="35"/>
      <c r="I116" s="35"/>
      <c r="J116" s="40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197"/>
      <c r="W116" s="213"/>
      <c r="X116" s="109"/>
      <c r="Y116" s="109"/>
      <c r="Z116" s="109"/>
      <c r="AA116" s="109"/>
      <c r="AB116" s="109"/>
      <c r="AC116" s="109"/>
      <c r="AD116" s="109"/>
      <c r="AE116" s="239"/>
      <c r="AF116" s="109"/>
      <c r="AG116" s="109"/>
      <c r="AH116" s="90"/>
      <c r="AI116" s="90"/>
      <c r="AJ116" s="245"/>
    </row>
    <row r="117" spans="1:36" ht="11.25" customHeight="1" x14ac:dyDescent="0.2">
      <c r="A117" s="203"/>
      <c r="B117" s="704"/>
      <c r="C117" s="704"/>
      <c r="D117" s="705"/>
      <c r="E117" s="705"/>
      <c r="F117" s="705"/>
      <c r="G117" s="35"/>
      <c r="H117" s="35"/>
      <c r="I117" s="35"/>
      <c r="J117" s="40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197"/>
      <c r="W117" s="213"/>
      <c r="X117" s="109"/>
      <c r="Y117" s="109"/>
      <c r="Z117" s="109"/>
      <c r="AA117" s="109"/>
      <c r="AB117" s="109"/>
      <c r="AC117" s="109"/>
      <c r="AD117" s="109"/>
      <c r="AE117" s="239"/>
      <c r="AF117" s="109"/>
      <c r="AG117" s="109"/>
      <c r="AH117" s="90"/>
      <c r="AI117" s="90"/>
      <c r="AJ117" s="245"/>
    </row>
    <row r="118" spans="1:36" ht="11.25" customHeight="1" x14ac:dyDescent="0.2">
      <c r="A118" s="203"/>
      <c r="B118" s="704" t="s">
        <v>63</v>
      </c>
      <c r="C118" s="704"/>
      <c r="D118" s="705"/>
      <c r="E118" s="705"/>
      <c r="F118" s="705"/>
      <c r="G118" s="35"/>
      <c r="H118" s="35"/>
      <c r="I118" s="35"/>
      <c r="J118" s="40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197"/>
      <c r="W118" s="213"/>
      <c r="X118" s="109"/>
      <c r="Y118" s="109"/>
      <c r="Z118" s="109"/>
      <c r="AA118" s="109"/>
      <c r="AB118" s="109"/>
      <c r="AC118" s="109"/>
      <c r="AD118" s="109"/>
      <c r="AE118" s="239"/>
      <c r="AF118" s="109"/>
      <c r="AG118" s="109"/>
      <c r="AH118" s="90"/>
      <c r="AI118" s="90"/>
      <c r="AJ118" s="245"/>
    </row>
    <row r="119" spans="1:36" ht="11.25" customHeight="1" x14ac:dyDescent="0.2">
      <c r="A119" s="203"/>
      <c r="B119" s="704"/>
      <c r="C119" s="704"/>
      <c r="D119" s="705"/>
      <c r="E119" s="705"/>
      <c r="F119" s="705"/>
      <c r="G119" s="35"/>
      <c r="H119" s="35"/>
      <c r="I119" s="35"/>
      <c r="J119" s="40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197"/>
      <c r="W119" s="213"/>
      <c r="X119" s="109"/>
      <c r="Y119" s="109"/>
      <c r="Z119" s="109"/>
      <c r="AA119" s="109"/>
      <c r="AB119" s="109"/>
      <c r="AC119" s="109"/>
      <c r="AD119" s="109"/>
      <c r="AE119" s="239"/>
      <c r="AF119" s="109"/>
      <c r="AG119" s="109"/>
      <c r="AH119" s="90"/>
      <c r="AI119" s="90"/>
      <c r="AJ119" s="245"/>
    </row>
    <row r="120" spans="1:36" ht="11.25" customHeight="1" x14ac:dyDescent="0.2">
      <c r="A120" s="203"/>
      <c r="B120" s="704" t="s">
        <v>33</v>
      </c>
      <c r="C120" s="704"/>
      <c r="D120" s="705"/>
      <c r="E120" s="705"/>
      <c r="F120" s="705"/>
      <c r="G120" s="35"/>
      <c r="H120" s="35"/>
      <c r="I120" s="35"/>
      <c r="J120" s="40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197"/>
      <c r="W120" s="213"/>
      <c r="X120" s="109"/>
      <c r="Y120" s="109"/>
      <c r="Z120" s="109"/>
      <c r="AA120" s="109"/>
      <c r="AB120" s="109"/>
      <c r="AC120" s="109"/>
      <c r="AD120" s="109"/>
      <c r="AE120" s="239"/>
      <c r="AF120" s="109"/>
      <c r="AG120" s="109"/>
      <c r="AH120" s="90"/>
      <c r="AI120" s="90"/>
      <c r="AJ120" s="245"/>
    </row>
    <row r="121" spans="1:36" ht="11.25" customHeight="1" x14ac:dyDescent="0.2">
      <c r="A121" s="203"/>
      <c r="B121" s="704"/>
      <c r="C121" s="704"/>
      <c r="D121" s="705"/>
      <c r="E121" s="705"/>
      <c r="F121" s="705"/>
      <c r="G121" s="35"/>
      <c r="H121" s="35"/>
      <c r="I121" s="35"/>
      <c r="J121" s="40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197"/>
      <c r="W121" s="213"/>
      <c r="X121" s="109"/>
      <c r="Y121" s="109"/>
      <c r="Z121" s="109"/>
      <c r="AA121" s="109"/>
      <c r="AB121" s="109"/>
      <c r="AC121" s="109"/>
      <c r="AD121" s="109"/>
      <c r="AE121" s="239"/>
      <c r="AF121" s="109"/>
      <c r="AG121" s="109"/>
      <c r="AH121" s="90"/>
      <c r="AI121" s="90"/>
      <c r="AJ121" s="245"/>
    </row>
    <row r="122" spans="1:36" ht="11.25" customHeight="1" x14ac:dyDescent="0.2">
      <c r="A122" s="203"/>
      <c r="B122" s="704" t="s">
        <v>28</v>
      </c>
      <c r="C122" s="704"/>
      <c r="D122" s="705"/>
      <c r="E122" s="705"/>
      <c r="F122" s="705"/>
      <c r="G122" s="35"/>
      <c r="H122" s="35"/>
      <c r="I122" s="35"/>
      <c r="J122" s="40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197"/>
      <c r="W122" s="213"/>
      <c r="X122" s="109"/>
      <c r="Y122" s="109"/>
      <c r="Z122" s="109"/>
      <c r="AA122" s="109"/>
      <c r="AB122" s="109"/>
      <c r="AC122" s="109"/>
      <c r="AD122" s="109"/>
      <c r="AE122" s="239"/>
      <c r="AF122" s="109"/>
      <c r="AG122" s="109"/>
      <c r="AH122" s="90"/>
      <c r="AI122" s="90"/>
      <c r="AJ122" s="245"/>
    </row>
    <row r="123" spans="1:36" ht="11.25" customHeight="1" x14ac:dyDescent="0.2">
      <c r="A123" s="203"/>
      <c r="B123" s="704"/>
      <c r="C123" s="704"/>
      <c r="D123" s="705"/>
      <c r="E123" s="705"/>
      <c r="F123" s="705"/>
      <c r="G123" s="35"/>
      <c r="H123" s="35"/>
      <c r="I123" s="35"/>
      <c r="J123" s="40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197"/>
      <c r="W123" s="213"/>
      <c r="X123" s="109"/>
      <c r="Y123" s="109"/>
      <c r="Z123" s="109"/>
      <c r="AA123" s="109"/>
      <c r="AB123" s="109"/>
      <c r="AC123" s="109"/>
      <c r="AD123" s="109"/>
      <c r="AE123" s="239"/>
      <c r="AF123" s="109"/>
      <c r="AG123" s="109"/>
      <c r="AH123" s="90"/>
      <c r="AI123" s="90"/>
      <c r="AJ123" s="245"/>
    </row>
    <row r="124" spans="1:36" ht="11.25" customHeight="1" x14ac:dyDescent="0.2">
      <c r="A124" s="203"/>
      <c r="B124" s="704" t="s">
        <v>37</v>
      </c>
      <c r="C124" s="704"/>
      <c r="D124" s="705"/>
      <c r="E124" s="705"/>
      <c r="F124" s="705"/>
      <c r="G124" s="35"/>
      <c r="H124" s="35"/>
      <c r="I124" s="35"/>
      <c r="J124" s="40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197"/>
      <c r="W124" s="213"/>
      <c r="X124" s="109"/>
      <c r="Y124" s="109"/>
      <c r="Z124" s="109"/>
      <c r="AA124" s="109"/>
      <c r="AB124" s="109"/>
      <c r="AC124" s="109"/>
      <c r="AD124" s="109"/>
      <c r="AE124" s="239"/>
      <c r="AF124" s="109"/>
      <c r="AG124" s="109"/>
      <c r="AH124" s="90"/>
      <c r="AI124" s="90"/>
      <c r="AJ124" s="245"/>
    </row>
    <row r="125" spans="1:36" ht="11.25" customHeight="1" x14ac:dyDescent="0.2">
      <c r="A125" s="203"/>
      <c r="B125" s="704"/>
      <c r="C125" s="704"/>
      <c r="D125" s="705"/>
      <c r="E125" s="705"/>
      <c r="F125" s="705"/>
      <c r="G125" s="35"/>
      <c r="H125" s="35"/>
      <c r="I125" s="35"/>
      <c r="J125" s="40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197"/>
      <c r="W125" s="213"/>
      <c r="X125" s="109"/>
      <c r="Y125" s="109"/>
      <c r="Z125" s="109"/>
      <c r="AA125" s="109"/>
      <c r="AB125" s="109"/>
      <c r="AC125" s="109"/>
      <c r="AD125" s="109"/>
      <c r="AE125" s="239"/>
      <c r="AF125" s="109"/>
      <c r="AG125" s="109"/>
      <c r="AH125" s="90"/>
      <c r="AI125" s="90"/>
      <c r="AJ125" s="245"/>
    </row>
    <row r="126" spans="1:36" ht="11.25" customHeight="1" x14ac:dyDescent="0.2">
      <c r="A126" s="203"/>
      <c r="B126" s="704" t="s">
        <v>24</v>
      </c>
      <c r="C126" s="704"/>
      <c r="D126" s="705"/>
      <c r="E126" s="705"/>
      <c r="F126" s="705"/>
      <c r="G126" s="35"/>
      <c r="H126" s="35"/>
      <c r="I126" s="35"/>
      <c r="J126" s="40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197"/>
      <c r="W126" s="213"/>
      <c r="X126" s="109"/>
      <c r="Y126" s="109"/>
      <c r="Z126" s="109"/>
      <c r="AA126" s="109"/>
      <c r="AB126" s="109"/>
      <c r="AC126" s="109"/>
      <c r="AD126" s="109"/>
      <c r="AE126" s="239"/>
      <c r="AF126" s="109"/>
      <c r="AG126" s="109"/>
      <c r="AH126" s="90"/>
      <c r="AI126" s="90"/>
      <c r="AJ126" s="245"/>
    </row>
    <row r="127" spans="1:36" ht="11.25" customHeight="1" x14ac:dyDescent="0.2">
      <c r="A127" s="203"/>
      <c r="B127" s="704"/>
      <c r="C127" s="704"/>
      <c r="D127" s="705"/>
      <c r="E127" s="705"/>
      <c r="F127" s="705"/>
      <c r="G127" s="35"/>
      <c r="H127" s="35"/>
      <c r="I127" s="35"/>
      <c r="J127" s="40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197"/>
      <c r="W127" s="213"/>
      <c r="X127" s="109"/>
      <c r="Y127" s="109"/>
      <c r="Z127" s="109"/>
      <c r="AA127" s="109"/>
      <c r="AB127" s="109"/>
      <c r="AC127" s="109"/>
      <c r="AD127" s="109"/>
      <c r="AE127" s="239"/>
      <c r="AF127" s="109"/>
      <c r="AG127" s="109"/>
      <c r="AH127" s="90"/>
      <c r="AI127" s="90"/>
      <c r="AJ127" s="245"/>
    </row>
    <row r="128" spans="1:36" ht="11.25" customHeight="1" x14ac:dyDescent="0.2">
      <c r="A128" s="203"/>
      <c r="B128" s="704" t="s">
        <v>25</v>
      </c>
      <c r="C128" s="704"/>
      <c r="D128" s="705"/>
      <c r="E128" s="705"/>
      <c r="F128" s="705"/>
      <c r="G128" s="35"/>
      <c r="H128" s="35"/>
      <c r="I128" s="35"/>
      <c r="J128" s="40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197"/>
      <c r="W128" s="213"/>
      <c r="X128" s="109"/>
      <c r="Y128" s="109"/>
      <c r="Z128" s="109"/>
      <c r="AA128" s="109"/>
      <c r="AB128" s="109"/>
      <c r="AC128" s="109"/>
      <c r="AD128" s="109"/>
      <c r="AE128" s="239"/>
      <c r="AF128" s="109"/>
      <c r="AG128" s="109"/>
      <c r="AH128" s="90"/>
      <c r="AI128" s="90"/>
      <c r="AJ128" s="245"/>
    </row>
    <row r="129" spans="1:45" ht="11.25" customHeight="1" x14ac:dyDescent="0.2">
      <c r="A129" s="203"/>
      <c r="B129" s="705"/>
      <c r="C129" s="705"/>
      <c r="D129" s="705"/>
      <c r="E129" s="705"/>
      <c r="F129" s="705"/>
      <c r="G129" s="35"/>
      <c r="H129" s="35"/>
      <c r="I129" s="35"/>
      <c r="J129" s="40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197"/>
      <c r="W129" s="213"/>
      <c r="X129" s="109"/>
      <c r="Y129" s="109"/>
      <c r="Z129" s="109"/>
      <c r="AA129" s="109"/>
      <c r="AB129" s="109"/>
      <c r="AC129" s="109"/>
      <c r="AD129" s="109"/>
      <c r="AE129" s="239"/>
      <c r="AF129" s="109"/>
      <c r="AG129" s="109"/>
      <c r="AH129" s="90"/>
      <c r="AI129" s="90"/>
      <c r="AJ129" s="245"/>
    </row>
    <row r="130" spans="1:45" ht="11.25" customHeight="1" x14ac:dyDescent="0.2">
      <c r="A130" s="203"/>
      <c r="B130" s="704" t="s">
        <v>26</v>
      </c>
      <c r="C130" s="704"/>
      <c r="D130" s="705"/>
      <c r="E130" s="705"/>
      <c r="F130" s="705"/>
      <c r="G130" s="35"/>
      <c r="H130" s="35"/>
      <c r="I130" s="35"/>
      <c r="J130" s="40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197"/>
      <c r="W130" s="213"/>
      <c r="X130" s="109"/>
      <c r="Y130" s="109"/>
      <c r="Z130" s="109"/>
      <c r="AA130" s="109"/>
      <c r="AB130" s="109"/>
      <c r="AC130" s="109"/>
      <c r="AD130" s="109"/>
      <c r="AE130" s="239"/>
      <c r="AF130" s="109"/>
      <c r="AG130" s="109"/>
      <c r="AH130" s="90"/>
      <c r="AI130" s="90"/>
      <c r="AJ130" s="245"/>
    </row>
    <row r="131" spans="1:45" ht="11.25" customHeight="1" x14ac:dyDescent="0.2">
      <c r="A131" s="203"/>
      <c r="B131" s="704"/>
      <c r="C131" s="704"/>
      <c r="D131" s="705"/>
      <c r="E131" s="705"/>
      <c r="F131" s="705"/>
      <c r="G131" s="35"/>
      <c r="H131" s="35"/>
      <c r="I131" s="35"/>
      <c r="J131" s="40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197"/>
      <c r="W131" s="213"/>
      <c r="X131" s="109"/>
      <c r="Y131" s="109"/>
      <c r="Z131" s="109"/>
      <c r="AA131" s="109"/>
      <c r="AB131" s="109"/>
      <c r="AC131" s="109"/>
      <c r="AD131" s="109"/>
      <c r="AE131" s="239"/>
      <c r="AF131" s="109"/>
      <c r="AG131" s="109"/>
      <c r="AH131" s="90"/>
      <c r="AI131" s="90"/>
      <c r="AJ131" s="245"/>
    </row>
    <row r="132" spans="1:45" ht="11.25" customHeight="1" x14ac:dyDescent="0.2">
      <c r="A132" s="203"/>
      <c r="B132" s="704" t="s">
        <v>38</v>
      </c>
      <c r="C132" s="704"/>
      <c r="D132" s="705"/>
      <c r="E132" s="705"/>
      <c r="F132" s="705"/>
      <c r="G132" s="35"/>
      <c r="H132" s="35"/>
      <c r="I132" s="35"/>
      <c r="J132" s="40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197"/>
      <c r="W132" s="213"/>
      <c r="X132" s="109"/>
      <c r="Y132" s="109"/>
      <c r="Z132" s="109"/>
      <c r="AA132" s="109"/>
      <c r="AB132" s="109"/>
      <c r="AC132" s="109"/>
      <c r="AD132" s="109"/>
      <c r="AE132" s="239"/>
      <c r="AF132" s="109"/>
      <c r="AG132" s="109"/>
      <c r="AH132" s="90"/>
      <c r="AI132" s="90"/>
      <c r="AJ132" s="245"/>
    </row>
    <row r="133" spans="1:45" ht="11.25" customHeight="1" x14ac:dyDescent="0.2">
      <c r="A133" s="203"/>
      <c r="B133" s="704"/>
      <c r="C133" s="704"/>
      <c r="D133" s="705"/>
      <c r="E133" s="705"/>
      <c r="F133" s="705"/>
      <c r="G133" s="35"/>
      <c r="H133" s="35"/>
      <c r="I133" s="35"/>
      <c r="J133" s="40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197"/>
      <c r="W133" s="213"/>
      <c r="X133" s="109"/>
      <c r="Y133" s="109"/>
      <c r="Z133" s="109"/>
      <c r="AA133" s="109"/>
      <c r="AB133" s="109"/>
      <c r="AC133" s="109"/>
      <c r="AD133" s="109"/>
      <c r="AE133" s="239"/>
      <c r="AF133" s="109"/>
      <c r="AG133" s="109"/>
      <c r="AH133" s="90"/>
      <c r="AI133" s="90"/>
      <c r="AJ133" s="245"/>
    </row>
    <row r="134" spans="1:45" ht="11.25" customHeight="1" x14ac:dyDescent="0.2">
      <c r="A134" s="203"/>
      <c r="B134" s="704" t="s">
        <v>27</v>
      </c>
      <c r="C134" s="704"/>
      <c r="D134" s="705"/>
      <c r="E134" s="705"/>
      <c r="F134" s="705"/>
      <c r="G134" s="35"/>
      <c r="H134" s="35"/>
      <c r="I134" s="35"/>
      <c r="J134" s="40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197"/>
      <c r="W134" s="213"/>
      <c r="X134" s="109"/>
      <c r="Y134" s="109"/>
      <c r="Z134" s="109"/>
      <c r="AA134" s="109"/>
      <c r="AB134" s="109"/>
      <c r="AC134" s="109"/>
      <c r="AD134" s="109"/>
      <c r="AE134" s="239"/>
      <c r="AF134" s="109"/>
      <c r="AG134" s="109"/>
      <c r="AH134" s="90"/>
      <c r="AI134" s="90"/>
      <c r="AJ134" s="245"/>
    </row>
    <row r="135" spans="1:45" ht="11.25" customHeight="1" x14ac:dyDescent="0.2">
      <c r="A135" s="203"/>
      <c r="B135" s="704"/>
      <c r="C135" s="704"/>
      <c r="D135" s="705"/>
      <c r="E135" s="705"/>
      <c r="F135" s="705"/>
      <c r="G135" s="35"/>
      <c r="H135" s="35"/>
      <c r="I135" s="35"/>
      <c r="J135" s="40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197"/>
      <c r="W135" s="213"/>
      <c r="X135" s="109"/>
      <c r="Y135" s="109"/>
      <c r="Z135" s="109"/>
      <c r="AA135" s="109"/>
      <c r="AB135" s="109"/>
      <c r="AC135" s="109"/>
      <c r="AD135" s="109"/>
      <c r="AE135" s="239"/>
      <c r="AF135" s="109"/>
      <c r="AG135" s="109"/>
      <c r="AH135" s="90"/>
      <c r="AI135" s="90"/>
      <c r="AJ135" s="245"/>
    </row>
    <row r="136" spans="1:45" ht="11.25" customHeight="1" x14ac:dyDescent="0.2">
      <c r="A136" s="203"/>
      <c r="B136" s="704" t="s">
        <v>51</v>
      </c>
      <c r="C136" s="704"/>
      <c r="D136" s="705"/>
      <c r="E136" s="705"/>
      <c r="F136" s="705"/>
      <c r="G136" s="35"/>
      <c r="H136" s="35"/>
      <c r="I136" s="35"/>
      <c r="J136" s="40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197"/>
      <c r="W136" s="213"/>
      <c r="X136" s="109"/>
      <c r="Y136" s="109"/>
      <c r="Z136" s="109"/>
      <c r="AA136" s="109"/>
      <c r="AB136" s="109"/>
      <c r="AC136" s="109"/>
      <c r="AD136" s="109"/>
      <c r="AE136" s="239"/>
      <c r="AF136" s="109"/>
      <c r="AG136" s="109"/>
      <c r="AH136" s="90"/>
      <c r="AI136" s="90"/>
      <c r="AJ136" s="245"/>
    </row>
    <row r="137" spans="1:45" ht="11.25" customHeight="1" x14ac:dyDescent="0.2">
      <c r="A137" s="203"/>
      <c r="B137" s="704"/>
      <c r="C137" s="704"/>
      <c r="D137" s="705"/>
      <c r="E137" s="705"/>
      <c r="F137" s="705"/>
      <c r="G137" s="35"/>
      <c r="H137" s="35"/>
      <c r="I137" s="35"/>
      <c r="J137" s="40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197"/>
      <c r="W137" s="213"/>
      <c r="X137" s="109"/>
      <c r="Y137" s="109"/>
      <c r="Z137" s="109"/>
      <c r="AA137" s="109"/>
      <c r="AB137" s="109"/>
      <c r="AC137" s="109"/>
      <c r="AD137" s="109"/>
      <c r="AE137" s="239"/>
      <c r="AF137" s="109"/>
      <c r="AG137" s="109"/>
      <c r="AH137" s="90"/>
      <c r="AI137" s="90"/>
      <c r="AJ137" s="245"/>
    </row>
    <row r="138" spans="1:45" ht="11.25" customHeight="1" x14ac:dyDescent="0.2">
      <c r="A138" s="203"/>
      <c r="B138" s="704" t="s">
        <v>92</v>
      </c>
      <c r="C138" s="704"/>
      <c r="D138" s="716"/>
      <c r="E138" s="716"/>
      <c r="F138" s="716"/>
      <c r="G138" s="35"/>
      <c r="H138" s="35"/>
      <c r="I138" s="35"/>
      <c r="J138" s="40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197"/>
      <c r="W138" s="213"/>
      <c r="X138" s="109"/>
      <c r="Y138" s="109"/>
      <c r="Z138" s="109"/>
      <c r="AA138" s="109"/>
      <c r="AB138" s="109"/>
      <c r="AC138" s="109"/>
      <c r="AD138" s="109"/>
      <c r="AE138" s="239"/>
      <c r="AF138" s="109"/>
      <c r="AG138" s="109"/>
      <c r="AH138" s="90"/>
      <c r="AI138" s="90"/>
      <c r="AJ138" s="245"/>
    </row>
    <row r="139" spans="1:45" ht="11.25" customHeight="1" x14ac:dyDescent="0.2">
      <c r="A139" s="203"/>
      <c r="B139" s="704"/>
      <c r="C139" s="704"/>
      <c r="D139" s="716"/>
      <c r="E139" s="716"/>
      <c r="F139" s="716"/>
      <c r="G139" s="35"/>
      <c r="H139" s="35"/>
      <c r="I139" s="35"/>
      <c r="J139" s="40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197"/>
      <c r="W139" s="213"/>
      <c r="X139" s="109"/>
      <c r="Y139" s="109"/>
      <c r="Z139" s="109"/>
      <c r="AA139" s="109"/>
      <c r="AB139" s="109"/>
      <c r="AC139" s="109"/>
      <c r="AD139" s="109"/>
      <c r="AE139" s="239"/>
      <c r="AF139" s="109"/>
      <c r="AG139" s="109"/>
      <c r="AH139" s="90"/>
      <c r="AI139" s="90"/>
      <c r="AJ139" s="245"/>
    </row>
    <row r="140" spans="1:45" ht="18.75" customHeight="1" x14ac:dyDescent="0.2">
      <c r="A140" s="204"/>
      <c r="B140" s="205"/>
      <c r="C140" s="205"/>
      <c r="D140" s="205"/>
      <c r="E140" s="205"/>
      <c r="F140" s="205"/>
      <c r="G140" s="205"/>
      <c r="H140" s="205"/>
      <c r="I140" s="205"/>
      <c r="J140" s="206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1"/>
      <c r="W140" s="251"/>
      <c r="X140" s="252"/>
      <c r="Y140" s="252"/>
      <c r="Z140" s="252"/>
      <c r="AA140" s="252"/>
      <c r="AB140" s="252"/>
      <c r="AC140" s="252"/>
      <c r="AD140" s="252"/>
      <c r="AE140" s="252"/>
      <c r="AF140" s="252"/>
      <c r="AG140" s="252"/>
      <c r="AH140" s="252"/>
      <c r="AI140" s="150"/>
      <c r="AJ140" s="139"/>
    </row>
    <row r="141" spans="1:45" s="132" customFormat="1" ht="11.25" customHeight="1" x14ac:dyDescent="0.2">
      <c r="A141" s="125"/>
      <c r="B141" s="125"/>
      <c r="C141" s="125"/>
      <c r="D141" s="125"/>
      <c r="E141" s="125"/>
      <c r="F141" s="125"/>
      <c r="G141" s="125"/>
      <c r="H141" s="125"/>
      <c r="I141" s="125"/>
      <c r="J141" s="152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25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5"/>
      <c r="AS141" s="125"/>
    </row>
    <row r="267" spans="37:37" ht="11.25" customHeight="1" x14ac:dyDescent="0.2">
      <c r="AK267" s="125" t="b">
        <v>1</v>
      </c>
    </row>
  </sheetData>
  <sheetProtection sheet="1" objects="1" scenarios="1"/>
  <mergeCells count="36">
    <mergeCell ref="M64:P64"/>
    <mergeCell ref="R7:T7"/>
    <mergeCell ref="B34:T34"/>
    <mergeCell ref="A36:U36"/>
    <mergeCell ref="A37:U37"/>
    <mergeCell ref="B5:N6"/>
    <mergeCell ref="D7:H7"/>
    <mergeCell ref="I7:I8"/>
    <mergeCell ref="K7:O7"/>
    <mergeCell ref="P7:P8"/>
    <mergeCell ref="AA39:AA40"/>
    <mergeCell ref="AB39:AB40"/>
    <mergeCell ref="B118:F119"/>
    <mergeCell ref="A69:U69"/>
    <mergeCell ref="A70:U70"/>
    <mergeCell ref="A104:U104"/>
    <mergeCell ref="A105:U105"/>
    <mergeCell ref="B108:B109"/>
    <mergeCell ref="B110:F111"/>
    <mergeCell ref="B112:F113"/>
    <mergeCell ref="B114:F115"/>
    <mergeCell ref="B116:F117"/>
    <mergeCell ref="M63:O63"/>
    <mergeCell ref="Q63:T63"/>
    <mergeCell ref="S64:T64"/>
    <mergeCell ref="Q64:R64"/>
    <mergeCell ref="B132:F133"/>
    <mergeCell ref="B134:F135"/>
    <mergeCell ref="B136:F137"/>
    <mergeCell ref="B138:F139"/>
    <mergeCell ref="B120:F121"/>
    <mergeCell ref="B122:F123"/>
    <mergeCell ref="B124:F125"/>
    <mergeCell ref="B126:F127"/>
    <mergeCell ref="B128:F129"/>
    <mergeCell ref="B130:F131"/>
  </mergeCells>
  <conditionalFormatting sqref="X69:AB69 Z8:AD8">
    <cfRule type="cellIs" dxfId="21" priority="4" stopIfTrue="1" operator="equal">
      <formula>0</formula>
    </cfRule>
  </conditionalFormatting>
  <conditionalFormatting sqref="B9:B30 K9:P30 B50:C65 D9:I30 AF9:AG27">
    <cfRule type="containsErrors" dxfId="20" priority="6">
      <formula>ISERROR(B9)</formula>
    </cfRule>
  </conditionalFormatting>
  <conditionalFormatting sqref="B31:B32">
    <cfRule type="expression" dxfId="19" priority="7" stopIfTrue="1">
      <formula>$B31=$Y$4</formula>
    </cfRule>
  </conditionalFormatting>
  <conditionalFormatting sqref="R9:R30">
    <cfRule type="expression" dxfId="18" priority="3">
      <formula>$B9=$X$5</formula>
    </cfRule>
  </conditionalFormatting>
  <conditionalFormatting sqref="S9:S30">
    <cfRule type="expression" dxfId="17" priority="2">
      <formula>$B9=$X$5</formula>
    </cfRule>
  </conditionalFormatting>
  <conditionalFormatting sqref="T9:T30">
    <cfRule type="expression" dxfId="16" priority="1">
      <formula>$B9=$X$5</formula>
    </cfRule>
  </conditionalFormatting>
  <conditionalFormatting sqref="B9:B30 K9:P30 B50:C65 D9:I30 AF9:AG27 R9:T30">
    <cfRule type="expression" dxfId="15" priority="5">
      <formula>$B9=$Y$4</formula>
    </cfRule>
  </conditionalFormatting>
  <hyperlinks>
    <hyperlink ref="B110:B111" location="Coverage!A1" display="Participating LA's"/>
    <hyperlink ref="B112:B113" location="IDACI!A1" display="IDACI"/>
    <hyperlink ref="B136:B137" location="Adoption!A1" display="Adoption"/>
    <hyperlink ref="B134:B135" location="'Looked After Children'!A1" display="Looked After Children"/>
    <hyperlink ref="B132:B133" location="'Court Applications'!A1" display="Court Applications"/>
    <hyperlink ref="B130:B131" location="'Child Protection Plans'!A1" display="Child Protection Plans"/>
    <hyperlink ref="B128:B129" location="'Initial CP Conferences'!A1" display="Initial Child Protection Conferences"/>
    <hyperlink ref="B126:B127" location="'Section 47 Enquiries'!A1" display="Section 47 Enquiries"/>
    <hyperlink ref="B124:B125" location="'Children in Need'!A1" display="Children in Need"/>
    <hyperlink ref="B122:B123" location="Assessments!A1" display="Assessments"/>
    <hyperlink ref="B120:B121" location="'Re-referrals'!A1" display="Re-referrals"/>
    <hyperlink ref="B118:B119" location="Referral_Source!A1" display="Referral Source"/>
    <hyperlink ref="B116:B117" location="Referrals!A1" display="Referrals"/>
    <hyperlink ref="B114:B115" location="Population!A1" display="Population"/>
    <hyperlink ref="B138:B139" location="Adoption!A1" display="Adoption"/>
    <hyperlink ref="B138:F139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37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Check Box 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38</xdr:row>
                    <xdr:rowOff>66675</xdr:rowOff>
                  </from>
                  <to>
                    <xdr:col>35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Check Box 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39</xdr:row>
                    <xdr:rowOff>152400</xdr:rowOff>
                  </from>
                  <to>
                    <xdr:col>35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1" r:id="rId6" name="Check Box 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40</xdr:row>
                    <xdr:rowOff>152400</xdr:rowOff>
                  </from>
                  <to>
                    <xdr:col>35</xdr:col>
                    <xdr:colOff>47625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2" r:id="rId7" name="Check Box 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41</xdr:row>
                    <xdr:rowOff>152400</xdr:rowOff>
                  </from>
                  <to>
                    <xdr:col>35</xdr:col>
                    <xdr:colOff>47625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3" r:id="rId8" name="Check Box 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42</xdr:row>
                    <xdr:rowOff>152400</xdr:rowOff>
                  </from>
                  <to>
                    <xdr:col>35</xdr:col>
                    <xdr:colOff>47625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4" r:id="rId9" name="Check Box 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43</xdr:row>
                    <xdr:rowOff>152400</xdr:rowOff>
                  </from>
                  <to>
                    <xdr:col>35</xdr:col>
                    <xdr:colOff>47625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5" r:id="rId10" name="Check Box 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44</xdr:row>
                    <xdr:rowOff>152400</xdr:rowOff>
                  </from>
                  <to>
                    <xdr:col>35</xdr:col>
                    <xdr:colOff>47625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6" r:id="rId11" name="Check Box 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45</xdr:row>
                    <xdr:rowOff>152400</xdr:rowOff>
                  </from>
                  <to>
                    <xdr:col>35</xdr:col>
                    <xdr:colOff>47625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7" r:id="rId12" name="Check Box 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46</xdr:row>
                    <xdr:rowOff>152400</xdr:rowOff>
                  </from>
                  <to>
                    <xdr:col>35</xdr:col>
                    <xdr:colOff>47625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8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47</xdr:row>
                    <xdr:rowOff>152400</xdr:rowOff>
                  </from>
                  <to>
                    <xdr:col>35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9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48</xdr:row>
                    <xdr:rowOff>152400</xdr:rowOff>
                  </from>
                  <to>
                    <xdr:col>35</xdr:col>
                    <xdr:colOff>47625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0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49</xdr:row>
                    <xdr:rowOff>152400</xdr:rowOff>
                  </from>
                  <to>
                    <xdr:col>35</xdr:col>
                    <xdr:colOff>47625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1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50</xdr:row>
                    <xdr:rowOff>152400</xdr:rowOff>
                  </from>
                  <to>
                    <xdr:col>35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2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51</xdr:row>
                    <xdr:rowOff>152400</xdr:rowOff>
                  </from>
                  <to>
                    <xdr:col>35</xdr:col>
                    <xdr:colOff>47625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3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52</xdr:row>
                    <xdr:rowOff>152400</xdr:rowOff>
                  </from>
                  <to>
                    <xdr:col>35</xdr:col>
                    <xdr:colOff>47625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4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53</xdr:row>
                    <xdr:rowOff>152400</xdr:rowOff>
                  </from>
                  <to>
                    <xdr:col>35</xdr:col>
                    <xdr:colOff>47625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5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56</xdr:row>
                    <xdr:rowOff>152400</xdr:rowOff>
                  </from>
                  <to>
                    <xdr:col>35</xdr:col>
                    <xdr:colOff>47625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6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57</xdr:row>
                    <xdr:rowOff>152400</xdr:rowOff>
                  </from>
                  <to>
                    <xdr:col>35</xdr:col>
                    <xdr:colOff>47625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7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58</xdr:row>
                    <xdr:rowOff>152400</xdr:rowOff>
                  </from>
                  <to>
                    <xdr:col>35</xdr:col>
                    <xdr:colOff>47625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8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59</xdr:row>
                    <xdr:rowOff>152400</xdr:rowOff>
                  </from>
                  <to>
                    <xdr:col>35</xdr:col>
                    <xdr:colOff>47625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9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60</xdr:row>
                    <xdr:rowOff>152400</xdr:rowOff>
                  </from>
                  <to>
                    <xdr:col>35</xdr:col>
                    <xdr:colOff>47625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0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54</xdr:row>
                    <xdr:rowOff>152400</xdr:rowOff>
                  </from>
                  <to>
                    <xdr:col>35</xdr:col>
                    <xdr:colOff>47625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1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55</xdr:row>
                    <xdr:rowOff>152400</xdr:rowOff>
                  </from>
                  <to>
                    <xdr:col>35</xdr:col>
                    <xdr:colOff>47625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2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61</xdr:row>
                    <xdr:rowOff>152400</xdr:rowOff>
                  </from>
                  <to>
                    <xdr:col>35</xdr:col>
                    <xdr:colOff>47625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7">
    <tabColor indexed="39"/>
  </sheetPr>
  <dimension ref="A1:BF302"/>
  <sheetViews>
    <sheetView showRowColHeaders="0" zoomScaleNormal="100" workbookViewId="0">
      <selection activeCell="D9" sqref="D9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42578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85546875" style="133" hidden="1" customWidth="1"/>
    <col min="25" max="25" width="19.42578125" style="133" hidden="1" customWidth="1"/>
    <col min="26" max="26" width="19.85546875" style="133" hidden="1" customWidth="1"/>
    <col min="27" max="28" width="16.7109375" style="133" hidden="1" customWidth="1"/>
    <col min="29" max="29" width="8.5703125" style="133" hidden="1" customWidth="1"/>
    <col min="30" max="30" width="17" style="133" hidden="1" customWidth="1"/>
    <col min="31" max="31" width="8.5703125" style="133" hidden="1" customWidth="1"/>
    <col min="32" max="32" width="14.28515625" style="133" hidden="1" customWidth="1"/>
    <col min="33" max="34" width="6.5703125" style="133" hidden="1" customWidth="1"/>
    <col min="35" max="35" width="6.5703125" style="125" hidden="1" customWidth="1"/>
    <col min="36" max="36" width="31.5703125" style="282" customWidth="1"/>
    <col min="37" max="37" width="17" style="125" hidden="1" customWidth="1"/>
    <col min="38" max="42" width="13.7109375" style="125" hidden="1" customWidth="1"/>
    <col min="43" max="48" width="9.140625" style="125" hidden="1" customWidth="1"/>
    <col min="49" max="68" width="9.140625" style="125" customWidth="1"/>
    <col min="69" max="16384" width="9.140625" style="125"/>
  </cols>
  <sheetData>
    <row r="1" spans="1:44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3"/>
      <c r="AJ1" s="591"/>
    </row>
    <row r="2" spans="1:44" ht="18.75" customHeight="1" x14ac:dyDescent="0.2">
      <c r="A2" s="179"/>
      <c r="B2" s="189" t="s">
        <v>27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213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90"/>
      <c r="AJ2" s="245"/>
    </row>
    <row r="3" spans="1:44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213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90"/>
      <c r="AJ3" s="245"/>
    </row>
    <row r="4" spans="1:44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213"/>
      <c r="X4" s="215" t="e">
        <f>VLOOKUP(Y4,$X$9:$Y$30,2,FALSE)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90"/>
      <c r="AJ4" s="245"/>
    </row>
    <row r="5" spans="1:44" s="127" customFormat="1" ht="15" customHeight="1" x14ac:dyDescent="0.2">
      <c r="A5" s="180"/>
      <c r="B5" s="767" t="s">
        <v>183</v>
      </c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181"/>
      <c r="V5" s="198"/>
      <c r="W5" s="214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246"/>
    </row>
    <row r="6" spans="1:44" ht="13.5" customHeight="1" x14ac:dyDescent="0.2">
      <c r="A6" s="179"/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  <c r="U6" s="178"/>
      <c r="V6" s="197"/>
      <c r="W6" s="213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90"/>
      <c r="AJ6" s="245"/>
    </row>
    <row r="7" spans="1:44" s="147" customFormat="1" ht="22.5" customHeight="1" x14ac:dyDescent="0.2">
      <c r="A7" s="182"/>
      <c r="B7" s="142"/>
      <c r="C7" s="142"/>
      <c r="D7" s="707" t="s">
        <v>88</v>
      </c>
      <c r="E7" s="734"/>
      <c r="F7" s="734"/>
      <c r="G7" s="734"/>
      <c r="H7" s="735"/>
      <c r="I7" s="736" t="s">
        <v>144</v>
      </c>
      <c r="J7" s="161"/>
      <c r="K7" s="738" t="s">
        <v>89</v>
      </c>
      <c r="L7" s="739"/>
      <c r="M7" s="739"/>
      <c r="N7" s="739"/>
      <c r="O7" s="739"/>
      <c r="P7" s="740" t="s">
        <v>143</v>
      </c>
      <c r="Q7" s="115"/>
      <c r="R7" s="731" t="s">
        <v>232</v>
      </c>
      <c r="S7" s="732"/>
      <c r="T7" s="733"/>
      <c r="U7" s="183"/>
      <c r="V7" s="199"/>
      <c r="W7" s="216"/>
      <c r="X7" s="247"/>
      <c r="Y7" s="247"/>
      <c r="Z7" s="217" t="s">
        <v>74</v>
      </c>
      <c r="AA7" s="110"/>
      <c r="AB7" s="110"/>
      <c r="AC7" s="218"/>
      <c r="AD7" s="218"/>
      <c r="AE7" s="110"/>
      <c r="AF7" s="219" t="s">
        <v>94</v>
      </c>
      <c r="AG7" s="110"/>
      <c r="AH7" s="110"/>
      <c r="AI7" s="247"/>
      <c r="AJ7" s="248"/>
    </row>
    <row r="8" spans="1:44" s="147" customFormat="1" ht="22.5" x14ac:dyDescent="0.2">
      <c r="A8" s="182"/>
      <c r="B8" s="142"/>
      <c r="C8" s="142"/>
      <c r="D8" s="483">
        <v>2012</v>
      </c>
      <c r="E8" s="483">
        <v>2013</v>
      </c>
      <c r="F8" s="483">
        <v>2014</v>
      </c>
      <c r="G8" s="483">
        <v>2015</v>
      </c>
      <c r="H8" s="484">
        <v>2016</v>
      </c>
      <c r="I8" s="737"/>
      <c r="J8" s="161"/>
      <c r="K8" s="485">
        <v>2012</v>
      </c>
      <c r="L8" s="485">
        <v>2013</v>
      </c>
      <c r="M8" s="485">
        <v>2014</v>
      </c>
      <c r="N8" s="485">
        <v>2015</v>
      </c>
      <c r="O8" s="486">
        <v>2016</v>
      </c>
      <c r="P8" s="741"/>
      <c r="Q8" s="115"/>
      <c r="R8" s="407" t="s">
        <v>73</v>
      </c>
      <c r="S8" s="463" t="s">
        <v>145</v>
      </c>
      <c r="T8" s="464" t="s">
        <v>146</v>
      </c>
      <c r="U8" s="183"/>
      <c r="V8" s="199"/>
      <c r="W8" s="216"/>
      <c r="X8" s="247"/>
      <c r="Y8" s="247"/>
      <c r="Z8" s="220">
        <f>K8</f>
        <v>2012</v>
      </c>
      <c r="AA8" s="220">
        <f>L8</f>
        <v>2013</v>
      </c>
      <c r="AB8" s="220">
        <f>M8</f>
        <v>2014</v>
      </c>
      <c r="AC8" s="220">
        <f>N8</f>
        <v>2015</v>
      </c>
      <c r="AD8" s="220">
        <f>O8</f>
        <v>2016</v>
      </c>
      <c r="AE8" s="110"/>
      <c r="AF8" s="110"/>
      <c r="AG8" s="110"/>
      <c r="AH8" s="110"/>
      <c r="AI8" s="247"/>
      <c r="AJ8" s="248"/>
    </row>
    <row r="9" spans="1:44" s="147" customFormat="1" ht="13.5" customHeight="1" x14ac:dyDescent="0.2">
      <c r="A9" s="182"/>
      <c r="B9" s="158" t="s">
        <v>1</v>
      </c>
      <c r="C9" s="142"/>
      <c r="D9" s="159">
        <v>100</v>
      </c>
      <c r="E9" s="159">
        <v>105</v>
      </c>
      <c r="F9" s="159">
        <v>115</v>
      </c>
      <c r="G9" s="159">
        <v>105</v>
      </c>
      <c r="H9" s="160">
        <v>100</v>
      </c>
      <c r="I9" s="482">
        <f>IF(H9=0,"",(H9-E9)/E9)</f>
        <v>-4.7619047619047616E-2</v>
      </c>
      <c r="J9" s="161"/>
      <c r="K9" s="162">
        <f>IF(D9=0,#N/A,D9/Population!C8*10000)</f>
        <v>37.593984962406012</v>
      </c>
      <c r="L9" s="162">
        <f>IF(E9=0,#N/A,E9/Population!D8*10000)</f>
        <v>39.473684210526315</v>
      </c>
      <c r="M9" s="162">
        <f>IF(F9=0,#N/A,F9/Population!E8*10000)</f>
        <v>42.435424354243537</v>
      </c>
      <c r="N9" s="162">
        <f>IF(G9=0,#N/A,G9/Population!F8*10000)</f>
        <v>37.769784172661872</v>
      </c>
      <c r="O9" s="163">
        <f>IF(H9=0,#N/A,H9/Population!G8*10000)</f>
        <v>35.460992907801419</v>
      </c>
      <c r="P9" s="487">
        <f t="shared" ref="P9:P30" si="0">IF(ISNA(VLOOKUP(B9,$AF$9:$AH$27,3,FALSE)),"--",VLOOKUP(B9,$AF$9:$AH$27,3,FALSE))</f>
        <v>4</v>
      </c>
      <c r="Q9" s="115"/>
      <c r="R9" s="477">
        <f>IDACI!C8</f>
        <v>11</v>
      </c>
      <c r="S9" s="478">
        <f>(R9*$Y$68)+$Z$68</f>
        <v>43.1631</v>
      </c>
      <c r="T9" s="479">
        <f>O9-S9</f>
        <v>-7.702107092198581</v>
      </c>
      <c r="U9" s="183"/>
      <c r="V9" s="199"/>
      <c r="W9" s="216"/>
      <c r="X9" s="221" t="str">
        <f t="shared" ref="X9:X32" si="1">B9</f>
        <v>Bracknell Forest</v>
      </c>
      <c r="Y9" s="222">
        <v>1</v>
      </c>
      <c r="Z9" s="223">
        <f>IF(D9&gt;0,Population!C8,"")</f>
        <v>26600</v>
      </c>
      <c r="AA9" s="223">
        <f>IF(E9&gt;0,Population!D8,"")</f>
        <v>26600</v>
      </c>
      <c r="AB9" s="223">
        <f>IF(F9&gt;0,Population!E8,"")</f>
        <v>27100</v>
      </c>
      <c r="AC9" s="223">
        <f>IF(G9&gt;0,Population!F8,"")</f>
        <v>27800</v>
      </c>
      <c r="AD9" s="223">
        <f>IF(H9&gt;0,Population!G8,"")</f>
        <v>28200</v>
      </c>
      <c r="AE9" s="110"/>
      <c r="AF9" s="158" t="s">
        <v>1</v>
      </c>
      <c r="AG9" s="163">
        <v>35.460992907801419</v>
      </c>
      <c r="AH9" s="224">
        <f>RANK(AG9,$AG$9:$AG$27,1)</f>
        <v>4</v>
      </c>
      <c r="AI9" s="247"/>
      <c r="AJ9" s="248"/>
    </row>
    <row r="10" spans="1:44" s="147" customFormat="1" ht="13.5" customHeight="1" x14ac:dyDescent="0.2">
      <c r="A10" s="182"/>
      <c r="B10" s="158" t="s">
        <v>47</v>
      </c>
      <c r="C10" s="142"/>
      <c r="D10" s="159">
        <v>485</v>
      </c>
      <c r="E10" s="159">
        <v>445</v>
      </c>
      <c r="F10" s="159">
        <v>460</v>
      </c>
      <c r="G10" s="159">
        <v>470</v>
      </c>
      <c r="H10" s="160">
        <v>435</v>
      </c>
      <c r="I10" s="482">
        <f t="shared" ref="I10:I30" si="2">IF(H10=0,"",(H10-E10)/E10)</f>
        <v>-2.247191011235955E-2</v>
      </c>
      <c r="J10" s="161"/>
      <c r="K10" s="162">
        <f>IF(D10=0,#N/A,D10/Population!C9*10000)</f>
        <v>97.194388777555105</v>
      </c>
      <c r="L10" s="162">
        <f>IF(E10=0,#N/A,E10/Population!D9*10000)</f>
        <v>88.645418326693218</v>
      </c>
      <c r="M10" s="162">
        <f>IF(F10=0,#N/A,F10/Population!E9*10000)</f>
        <v>91.089108910891085</v>
      </c>
      <c r="N10" s="162">
        <f>IF(G10=0,#N/A,G10/Population!F9*10000)</f>
        <v>92.156862745098039</v>
      </c>
      <c r="O10" s="163">
        <f>IF(H10=0,#N/A,H10/Population!G9*10000)</f>
        <v>84.9609375</v>
      </c>
      <c r="P10" s="487">
        <f t="shared" si="0"/>
        <v>18</v>
      </c>
      <c r="Q10" s="115"/>
      <c r="R10" s="477">
        <f>IDACI!C9</f>
        <v>18.3</v>
      </c>
      <c r="S10" s="478">
        <f t="shared" ref="S10:S32" si="3">(R10*$Y$68)+$Z$68</f>
        <v>59.216529999999999</v>
      </c>
      <c r="T10" s="479">
        <f t="shared" ref="T10:T32" si="4">O10-S10</f>
        <v>25.744407500000001</v>
      </c>
      <c r="U10" s="183"/>
      <c r="V10" s="199"/>
      <c r="W10" s="216"/>
      <c r="X10" s="221" t="str">
        <f t="shared" si="1"/>
        <v>Brighton &amp; Hove</v>
      </c>
      <c r="Y10" s="222">
        <v>2</v>
      </c>
      <c r="Z10" s="223">
        <f>IF(D10&gt;0,Population!C9,"")</f>
        <v>49900</v>
      </c>
      <c r="AA10" s="223">
        <f>IF(E10&gt;0,Population!D9,"")</f>
        <v>50200</v>
      </c>
      <c r="AB10" s="223">
        <f>IF(F10&gt;0,Population!E9,"")</f>
        <v>50500</v>
      </c>
      <c r="AC10" s="223">
        <f>IF(G10&gt;0,Population!F9,"")</f>
        <v>51000</v>
      </c>
      <c r="AD10" s="223">
        <f>IF(H10&gt;0,Population!G9,"")</f>
        <v>51200</v>
      </c>
      <c r="AE10" s="110"/>
      <c r="AF10" s="158" t="s">
        <v>47</v>
      </c>
      <c r="AG10" s="163">
        <v>84.9609375</v>
      </c>
      <c r="AH10" s="224">
        <f t="shared" ref="AH10:AH27" si="5">RANK(AG10,$AG$9:$AG$27,1)</f>
        <v>18</v>
      </c>
      <c r="AI10" s="247"/>
      <c r="AJ10" s="248"/>
    </row>
    <row r="11" spans="1:44" s="147" customFormat="1" ht="13.5" customHeight="1" x14ac:dyDescent="0.2">
      <c r="A11" s="182"/>
      <c r="B11" s="158" t="s">
        <v>11</v>
      </c>
      <c r="C11" s="142"/>
      <c r="D11" s="159">
        <v>375</v>
      </c>
      <c r="E11" s="159">
        <v>400</v>
      </c>
      <c r="F11" s="159">
        <v>440</v>
      </c>
      <c r="G11" s="159">
        <v>435</v>
      </c>
      <c r="H11" s="160">
        <v>460</v>
      </c>
      <c r="I11" s="482">
        <f t="shared" si="2"/>
        <v>0.15</v>
      </c>
      <c r="J11" s="161"/>
      <c r="K11" s="162">
        <f>IF(D11=0,#N/A,D11/Population!C10*10000)</f>
        <v>32.467532467532472</v>
      </c>
      <c r="L11" s="162">
        <f>IF(E11=0,#N/A,E11/Population!D10*10000)</f>
        <v>34.393809114359414</v>
      </c>
      <c r="M11" s="162">
        <f>IF(F11=0,#N/A,F11/Population!E10*10000)</f>
        <v>37.414965986394556</v>
      </c>
      <c r="N11" s="162">
        <f>IF(G11=0,#N/A,G11/Population!F10*10000)</f>
        <v>36.585365853658537</v>
      </c>
      <c r="O11" s="163">
        <f>IF(H11=0,#N/A,H11/Population!G10*10000)</f>
        <v>38.142620232172476</v>
      </c>
      <c r="P11" s="487">
        <f t="shared" si="0"/>
        <v>6</v>
      </c>
      <c r="Q11" s="115"/>
      <c r="R11" s="477">
        <f>IDACI!C10</f>
        <v>9.8000000000000007</v>
      </c>
      <c r="S11" s="478">
        <f t="shared" si="3"/>
        <v>40.524180000000001</v>
      </c>
      <c r="T11" s="479">
        <f t="shared" si="4"/>
        <v>-2.3815597678275253</v>
      </c>
      <c r="U11" s="183"/>
      <c r="V11" s="199"/>
      <c r="W11" s="216"/>
      <c r="X11" s="221" t="str">
        <f t="shared" si="1"/>
        <v>Buckinghamshire</v>
      </c>
      <c r="Y11" s="222">
        <v>3</v>
      </c>
      <c r="Z11" s="223">
        <f>IF(D11&gt;0,Population!C10,"")</f>
        <v>115500</v>
      </c>
      <c r="AA11" s="223">
        <f>IF(E11&gt;0,Population!D10,"")</f>
        <v>116300</v>
      </c>
      <c r="AB11" s="223">
        <f>IF(F11&gt;0,Population!E10,"")</f>
        <v>117600</v>
      </c>
      <c r="AC11" s="223">
        <f>IF(G11&gt;0,Population!F10,"")</f>
        <v>118900</v>
      </c>
      <c r="AD11" s="223">
        <f>IF(H11&gt;0,Population!G10,"")</f>
        <v>120600</v>
      </c>
      <c r="AE11" s="110"/>
      <c r="AF11" s="158" t="s">
        <v>11</v>
      </c>
      <c r="AG11" s="163">
        <v>38.142620232172476</v>
      </c>
      <c r="AH11" s="224">
        <f t="shared" si="5"/>
        <v>6</v>
      </c>
      <c r="AI11" s="247"/>
      <c r="AJ11" s="248"/>
    </row>
    <row r="12" spans="1:44" s="147" customFormat="1" ht="13.5" customHeight="1" x14ac:dyDescent="0.2">
      <c r="A12" s="182"/>
      <c r="B12" s="158" t="s">
        <v>5</v>
      </c>
      <c r="C12" s="142"/>
      <c r="D12" s="159">
        <v>620</v>
      </c>
      <c r="E12" s="164">
        <v>595</v>
      </c>
      <c r="F12" s="159">
        <v>575</v>
      </c>
      <c r="G12" s="159">
        <v>545</v>
      </c>
      <c r="H12" s="160">
        <v>545</v>
      </c>
      <c r="I12" s="482">
        <f t="shared" si="2"/>
        <v>-8.4033613445378158E-2</v>
      </c>
      <c r="J12" s="161"/>
      <c r="K12" s="162">
        <f>IF(D12=0,#N/A,D12/Population!C11*10000)</f>
        <v>59.443911792905084</v>
      </c>
      <c r="L12" s="162">
        <f>IF(E12=0,#N/A,E12/Population!D11*10000)</f>
        <v>56.992337164750957</v>
      </c>
      <c r="M12" s="162">
        <f>IF(F12=0,#N/A,F12/Population!E11*10000)</f>
        <v>54.866412213740453</v>
      </c>
      <c r="N12" s="162">
        <f>IF(G12=0,#N/A,G12/Population!F11*10000)</f>
        <v>51.70777988614801</v>
      </c>
      <c r="O12" s="163">
        <f>IF(H12=0,#N/A,H12/Population!G11*10000)</f>
        <v>51.463644948064214</v>
      </c>
      <c r="P12" s="487">
        <f t="shared" si="0"/>
        <v>12</v>
      </c>
      <c r="Q12" s="115"/>
      <c r="R12" s="477">
        <f>IDACI!C11</f>
        <v>17.399999999999999</v>
      </c>
      <c r="S12" s="478">
        <f t="shared" si="3"/>
        <v>57.237339999999996</v>
      </c>
      <c r="T12" s="479">
        <f t="shared" si="4"/>
        <v>-5.7736950519357819</v>
      </c>
      <c r="U12" s="183"/>
      <c r="V12" s="199"/>
      <c r="W12" s="216"/>
      <c r="X12" s="221" t="str">
        <f t="shared" si="1"/>
        <v>East Sussex</v>
      </c>
      <c r="Y12" s="222">
        <v>4</v>
      </c>
      <c r="Z12" s="223">
        <f>IF(D12&gt;0,Population!C11,"")</f>
        <v>104300</v>
      </c>
      <c r="AA12" s="223">
        <f>IF(E12&gt;0,Population!D11,"")</f>
        <v>104400</v>
      </c>
      <c r="AB12" s="223">
        <f>IF(F12&gt;0,Population!E11,"")</f>
        <v>104800</v>
      </c>
      <c r="AC12" s="223">
        <f>IF(G12&gt;0,Population!F11,"")</f>
        <v>105400</v>
      </c>
      <c r="AD12" s="223">
        <f>IF(H12&gt;0,Population!G11,"")</f>
        <v>105900</v>
      </c>
      <c r="AE12" s="110"/>
      <c r="AF12" s="158" t="s">
        <v>5</v>
      </c>
      <c r="AG12" s="163">
        <v>51.463644948064214</v>
      </c>
      <c r="AH12" s="224">
        <f t="shared" si="5"/>
        <v>12</v>
      </c>
      <c r="AI12" s="247"/>
      <c r="AJ12" s="248"/>
    </row>
    <row r="13" spans="1:44" s="147" customFormat="1" ht="13.5" customHeight="1" x14ac:dyDescent="0.2">
      <c r="A13" s="182"/>
      <c r="B13" s="158" t="s">
        <v>7</v>
      </c>
      <c r="C13" s="142"/>
      <c r="D13" s="159">
        <v>1105</v>
      </c>
      <c r="E13" s="159">
        <v>1130</v>
      </c>
      <c r="F13" s="165">
        <v>1265</v>
      </c>
      <c r="G13" s="165">
        <v>1335</v>
      </c>
      <c r="H13" s="160">
        <v>1305</v>
      </c>
      <c r="I13" s="482">
        <f t="shared" si="2"/>
        <v>0.15486725663716813</v>
      </c>
      <c r="J13" s="161"/>
      <c r="K13" s="162">
        <f>IF(D13=0,#N/A,D13/Population!C12*10000)</f>
        <v>39.436117059243394</v>
      </c>
      <c r="L13" s="162">
        <f>IF(E13=0,#N/A,E13/Population!D12*10000)</f>
        <v>40.227839088643641</v>
      </c>
      <c r="M13" s="162">
        <f>IF(F13=0,#N/A,F13/Population!E12*10000)</f>
        <v>44.874068818730045</v>
      </c>
      <c r="N13" s="162">
        <f>IF(G13=0,#N/A,G13/Population!F12*10000)</f>
        <v>47.424511545293079</v>
      </c>
      <c r="O13" s="163">
        <f>IF(H13=0,#N/A,H13/Population!G12*10000)</f>
        <v>46.293011706278826</v>
      </c>
      <c r="P13" s="487">
        <f t="shared" si="0"/>
        <v>9</v>
      </c>
      <c r="Q13" s="115"/>
      <c r="R13" s="477">
        <f>IDACI!C12</f>
        <v>11.799999999999999</v>
      </c>
      <c r="S13" s="478">
        <f t="shared" si="3"/>
        <v>44.922379999999997</v>
      </c>
      <c r="T13" s="479">
        <f t="shared" si="4"/>
        <v>1.3706317062788287</v>
      </c>
      <c r="U13" s="183"/>
      <c r="V13" s="199"/>
      <c r="W13" s="216"/>
      <c r="X13" s="221" t="str">
        <f t="shared" si="1"/>
        <v>Hampshire</v>
      </c>
      <c r="Y13" s="222">
        <v>5</v>
      </c>
      <c r="Z13" s="223">
        <f>IF(D13&gt;0,Population!C12,"")</f>
        <v>280200</v>
      </c>
      <c r="AA13" s="223">
        <f>IF(E13&gt;0,Population!D12,"")</f>
        <v>280900</v>
      </c>
      <c r="AB13" s="223">
        <f>IF(F13&gt;0,Population!E12,"")</f>
        <v>281900</v>
      </c>
      <c r="AC13" s="223">
        <f>IF(G13&gt;0,Population!F12,"")</f>
        <v>281500</v>
      </c>
      <c r="AD13" s="223">
        <f>IF(H13&gt;0,Population!G12,"")</f>
        <v>281900</v>
      </c>
      <c r="AE13" s="110"/>
      <c r="AF13" s="158" t="s">
        <v>7</v>
      </c>
      <c r="AG13" s="163">
        <v>46.293011706278826</v>
      </c>
      <c r="AH13" s="224">
        <f t="shared" si="5"/>
        <v>9</v>
      </c>
      <c r="AI13" s="247"/>
      <c r="AJ13" s="248"/>
    </row>
    <row r="14" spans="1:44" s="147" customFormat="1" ht="13.5" customHeight="1" x14ac:dyDescent="0.2">
      <c r="A14" s="182"/>
      <c r="B14" s="158" t="s">
        <v>2</v>
      </c>
      <c r="C14" s="142"/>
      <c r="D14" s="159">
        <v>160</v>
      </c>
      <c r="E14" s="159">
        <v>180</v>
      </c>
      <c r="F14" s="159">
        <v>190</v>
      </c>
      <c r="G14" s="159">
        <v>200</v>
      </c>
      <c r="H14" s="160">
        <v>205</v>
      </c>
      <c r="I14" s="482">
        <f t="shared" si="2"/>
        <v>0.1388888888888889</v>
      </c>
      <c r="J14" s="161"/>
      <c r="K14" s="162">
        <f>IF(D14=0,#N/A,D14/Population!C13*10000)</f>
        <v>61.302681992337163</v>
      </c>
      <c r="L14" s="162">
        <f>IF(E14=0,#N/A,E14/Population!D13*10000)</f>
        <v>69.230769230769226</v>
      </c>
      <c r="M14" s="162">
        <f>IF(F14=0,#N/A,F14/Population!E13*10000)</f>
        <v>73.643410852713174</v>
      </c>
      <c r="N14" s="162">
        <f>IF(G14=0,#N/A,G14/Population!F13*10000)</f>
        <v>78.431372549019613</v>
      </c>
      <c r="O14" s="163">
        <f>IF(H14=0,#N/A,H14/Population!G13*10000)</f>
        <v>81.027667984189719</v>
      </c>
      <c r="P14" s="487">
        <f t="shared" si="0"/>
        <v>17</v>
      </c>
      <c r="Q14" s="115"/>
      <c r="R14" s="477">
        <f>IDACI!C13</f>
        <v>20.399999999999999</v>
      </c>
      <c r="S14" s="478">
        <f t="shared" si="3"/>
        <v>63.83464</v>
      </c>
      <c r="T14" s="479">
        <f t="shared" si="4"/>
        <v>17.193027984189719</v>
      </c>
      <c r="U14" s="183"/>
      <c r="V14" s="199"/>
      <c r="W14" s="216"/>
      <c r="X14" s="221" t="str">
        <f t="shared" si="1"/>
        <v>Isle of Wight</v>
      </c>
      <c r="Y14" s="222">
        <v>6</v>
      </c>
      <c r="Z14" s="223">
        <f>IF(D14&gt;0,Population!C13,"")</f>
        <v>26100</v>
      </c>
      <c r="AA14" s="223">
        <f>IF(E14&gt;0,Population!D13,"")</f>
        <v>26000</v>
      </c>
      <c r="AB14" s="223">
        <f>IF(F14&gt;0,Population!E13,"")</f>
        <v>25800</v>
      </c>
      <c r="AC14" s="223">
        <f>IF(G14&gt;0,Population!F13,"")</f>
        <v>25500</v>
      </c>
      <c r="AD14" s="223">
        <f>IF(H14&gt;0,Population!G13,"")</f>
        <v>25300</v>
      </c>
      <c r="AE14" s="110"/>
      <c r="AF14" s="158" t="s">
        <v>2</v>
      </c>
      <c r="AG14" s="163">
        <v>81.027667984189719</v>
      </c>
      <c r="AH14" s="224">
        <f t="shared" si="5"/>
        <v>17</v>
      </c>
      <c r="AI14" s="247"/>
      <c r="AJ14" s="248"/>
      <c r="AR14" s="147" t="s">
        <v>109</v>
      </c>
    </row>
    <row r="15" spans="1:44" s="147" customFormat="1" ht="13.5" customHeight="1" x14ac:dyDescent="0.2">
      <c r="A15" s="182"/>
      <c r="B15" s="158" t="s">
        <v>12</v>
      </c>
      <c r="C15" s="142"/>
      <c r="D15" s="159">
        <v>1800</v>
      </c>
      <c r="E15" s="159">
        <v>1830</v>
      </c>
      <c r="F15" s="159">
        <v>1820</v>
      </c>
      <c r="G15" s="159">
        <v>1870</v>
      </c>
      <c r="H15" s="160">
        <v>2310</v>
      </c>
      <c r="I15" s="482">
        <f t="shared" si="2"/>
        <v>0.26229508196721313</v>
      </c>
      <c r="J15" s="161"/>
      <c r="K15" s="162">
        <f>IF(D15=0,#N/A,D15/Population!C14*10000)</f>
        <v>55.779361636194615</v>
      </c>
      <c r="L15" s="162">
        <f>IF(E15=0,#N/A,E15/Population!D14*10000)</f>
        <v>56.498919419573944</v>
      </c>
      <c r="M15" s="162">
        <f>IF(F15=0,#N/A,F15/Population!E14*10000)</f>
        <v>55.896805896805894</v>
      </c>
      <c r="N15" s="162">
        <f>IF(G15=0,#N/A,G15/Population!F14*10000)</f>
        <v>56.960097471824547</v>
      </c>
      <c r="O15" s="163">
        <f>IF(H15=0,#N/A,H15/Population!G14*10000)</f>
        <v>69.915254237288138</v>
      </c>
      <c r="P15" s="487">
        <f t="shared" si="0"/>
        <v>15</v>
      </c>
      <c r="Q15" s="115"/>
      <c r="R15" s="477">
        <f>IDACI!C14</f>
        <v>17.8</v>
      </c>
      <c r="S15" s="478">
        <f t="shared" si="3"/>
        <v>58.116979999999998</v>
      </c>
      <c r="T15" s="479">
        <f t="shared" si="4"/>
        <v>11.79827423728814</v>
      </c>
      <c r="U15" s="183"/>
      <c r="V15" s="199"/>
      <c r="W15" s="216"/>
      <c r="X15" s="221" t="str">
        <f t="shared" si="1"/>
        <v>Kent</v>
      </c>
      <c r="Y15" s="222">
        <v>7</v>
      </c>
      <c r="Z15" s="223">
        <f>IF(D15&gt;0,Population!C14,"")</f>
        <v>322700</v>
      </c>
      <c r="AA15" s="223">
        <f>IF(E15&gt;0,Population!D14,"")</f>
        <v>323900</v>
      </c>
      <c r="AB15" s="223">
        <f>IF(F15&gt;0,Population!E14,"")</f>
        <v>325600</v>
      </c>
      <c r="AC15" s="223">
        <f>IF(G15&gt;0,Population!F14,"")</f>
        <v>328300</v>
      </c>
      <c r="AD15" s="223">
        <f>IF(H15&gt;0,Population!G14,"")</f>
        <v>330400</v>
      </c>
      <c r="AE15" s="110"/>
      <c r="AF15" s="158" t="s">
        <v>12</v>
      </c>
      <c r="AG15" s="163">
        <v>69.915254237288138</v>
      </c>
      <c r="AH15" s="224">
        <f t="shared" si="5"/>
        <v>15</v>
      </c>
      <c r="AI15" s="247"/>
      <c r="AJ15" s="248"/>
    </row>
    <row r="16" spans="1:44" s="147" customFormat="1" ht="13.5" customHeight="1" x14ac:dyDescent="0.2">
      <c r="A16" s="182"/>
      <c r="B16" s="158" t="s">
        <v>3</v>
      </c>
      <c r="C16" s="142"/>
      <c r="D16" s="159">
        <v>440</v>
      </c>
      <c r="E16" s="411">
        <v>410</v>
      </c>
      <c r="F16" s="411">
        <v>380</v>
      </c>
      <c r="G16" s="411">
        <v>425</v>
      </c>
      <c r="H16" s="412">
        <v>430</v>
      </c>
      <c r="I16" s="482">
        <f t="shared" si="2"/>
        <v>4.878048780487805E-2</v>
      </c>
      <c r="J16" s="161"/>
      <c r="K16" s="162">
        <f>IF(D16=0,#N/A,D16/Population!C15*10000)</f>
        <v>72.131147540983605</v>
      </c>
      <c r="L16" s="162">
        <f>IF(E16=0,#N/A,E16/Population!D15*10000)</f>
        <v>67.323481116584574</v>
      </c>
      <c r="M16" s="162">
        <f>IF(F16=0,#N/A,F16/Population!E15*10000)</f>
        <v>61.688311688311693</v>
      </c>
      <c r="N16" s="162">
        <f>IF(G16=0,#N/A,G16/Population!F15*10000)</f>
        <v>68</v>
      </c>
      <c r="O16" s="163">
        <f>IF(H16=0,#N/A,H16/Population!G15*10000)</f>
        <v>68.037974683544306</v>
      </c>
      <c r="P16" s="487">
        <f t="shared" si="0"/>
        <v>14</v>
      </c>
      <c r="Q16" s="115"/>
      <c r="R16" s="477">
        <f>IDACI!C15</f>
        <v>22</v>
      </c>
      <c r="S16" s="478">
        <f t="shared" si="3"/>
        <v>67.353200000000001</v>
      </c>
      <c r="T16" s="479">
        <f t="shared" si="4"/>
        <v>0.68477468354430471</v>
      </c>
      <c r="U16" s="183"/>
      <c r="V16" s="199"/>
      <c r="W16" s="216"/>
      <c r="X16" s="221" t="str">
        <f t="shared" si="1"/>
        <v>Medway</v>
      </c>
      <c r="Y16" s="222">
        <v>8</v>
      </c>
      <c r="Z16" s="223">
        <f>IF(D16&gt;0,Population!C15,"")</f>
        <v>61000</v>
      </c>
      <c r="AA16" s="223">
        <f>IF(E16&gt;0,Population!D15,"")</f>
        <v>60900</v>
      </c>
      <c r="AB16" s="223">
        <f>IF(F16&gt;0,Population!E15,"")</f>
        <v>61600</v>
      </c>
      <c r="AC16" s="223">
        <f>IF(G16&gt;0,Population!F15,"")</f>
        <v>62500</v>
      </c>
      <c r="AD16" s="223">
        <f>IF(H16&gt;0,Population!G15,"")</f>
        <v>63200</v>
      </c>
      <c r="AE16" s="110"/>
      <c r="AF16" s="158" t="s">
        <v>3</v>
      </c>
      <c r="AG16" s="163">
        <v>68.037974683544306</v>
      </c>
      <c r="AH16" s="224">
        <f t="shared" si="5"/>
        <v>14</v>
      </c>
      <c r="AI16" s="247"/>
      <c r="AJ16" s="248"/>
    </row>
    <row r="17" spans="1:36" s="147" customFormat="1" ht="13.5" customHeight="1" x14ac:dyDescent="0.2">
      <c r="A17" s="182"/>
      <c r="B17" s="158" t="s">
        <v>13</v>
      </c>
      <c r="C17" s="142"/>
      <c r="D17" s="159">
        <v>280</v>
      </c>
      <c r="E17" s="159">
        <v>280</v>
      </c>
      <c r="F17" s="159">
        <v>305</v>
      </c>
      <c r="G17" s="159">
        <v>340</v>
      </c>
      <c r="H17" s="160">
        <v>340</v>
      </c>
      <c r="I17" s="482">
        <f t="shared" si="2"/>
        <v>0.21428571428571427</v>
      </c>
      <c r="J17" s="161"/>
      <c r="K17" s="162">
        <f>IF(D17=0,#N/A,D17/Population!C16*10000)</f>
        <v>45.161290322580648</v>
      </c>
      <c r="L17" s="162">
        <f>IF(E17=0,#N/A,E17/Population!D16*10000)</f>
        <v>44.164037854889585</v>
      </c>
      <c r="M17" s="162">
        <f>IF(F17=0,#N/A,F17/Population!E16*10000)</f>
        <v>47.65625</v>
      </c>
      <c r="N17" s="162">
        <f>IF(G17=0,#N/A,G17/Population!F16*10000)</f>
        <v>52.147239263803684</v>
      </c>
      <c r="O17" s="163">
        <f>IF(H17=0,#N/A,H17/Population!G16*10000)</f>
        <v>51.437216338880482</v>
      </c>
      <c r="P17" s="487">
        <f t="shared" si="0"/>
        <v>11</v>
      </c>
      <c r="Q17" s="115"/>
      <c r="R17" s="477">
        <f>IDACI!C16</f>
        <v>19.7</v>
      </c>
      <c r="S17" s="478">
        <f t="shared" si="3"/>
        <v>62.295269999999995</v>
      </c>
      <c r="T17" s="479">
        <f t="shared" si="4"/>
        <v>-10.858053661119513</v>
      </c>
      <c r="U17" s="183"/>
      <c r="V17" s="199"/>
      <c r="W17" s="216"/>
      <c r="X17" s="221" t="str">
        <f t="shared" si="1"/>
        <v>Milton Keynes</v>
      </c>
      <c r="Y17" s="222">
        <v>9</v>
      </c>
      <c r="Z17" s="223">
        <f>IF(D17&gt;0,Population!C16,"")</f>
        <v>62000</v>
      </c>
      <c r="AA17" s="223">
        <f>IF(E17&gt;0,Population!D16,"")</f>
        <v>63400</v>
      </c>
      <c r="AB17" s="223">
        <f>IF(F17&gt;0,Population!E16,"")</f>
        <v>64000</v>
      </c>
      <c r="AC17" s="223">
        <f>IF(G17&gt;0,Population!F16,"")</f>
        <v>65200</v>
      </c>
      <c r="AD17" s="223">
        <f>IF(H17&gt;0,Population!G16,"")</f>
        <v>66100</v>
      </c>
      <c r="AE17" s="110"/>
      <c r="AF17" s="158" t="s">
        <v>13</v>
      </c>
      <c r="AG17" s="163">
        <v>51.437216338880482</v>
      </c>
      <c r="AH17" s="224">
        <f t="shared" si="5"/>
        <v>11</v>
      </c>
      <c r="AI17" s="247"/>
      <c r="AJ17" s="248"/>
    </row>
    <row r="18" spans="1:36" s="147" customFormat="1" ht="13.5" customHeight="1" x14ac:dyDescent="0.2">
      <c r="A18" s="182"/>
      <c r="B18" s="158" t="s">
        <v>14</v>
      </c>
      <c r="C18" s="142"/>
      <c r="D18" s="159">
        <v>450</v>
      </c>
      <c r="E18" s="159">
        <v>415</v>
      </c>
      <c r="F18" s="159">
        <v>460</v>
      </c>
      <c r="G18" s="159">
        <v>510</v>
      </c>
      <c r="H18" s="160">
        <v>590</v>
      </c>
      <c r="I18" s="482">
        <f t="shared" si="2"/>
        <v>0.42168674698795183</v>
      </c>
      <c r="J18" s="161"/>
      <c r="K18" s="162">
        <f>IF(D18=0,#N/A,D18/Population!C17*10000)</f>
        <v>32.608695652173914</v>
      </c>
      <c r="L18" s="162">
        <f>IF(E18=0,#N/A,E18/Population!D17*10000)</f>
        <v>29.8132183908046</v>
      </c>
      <c r="M18" s="162">
        <f>IF(F18=0,#N/A,F18/Population!E17*10000)</f>
        <v>32.786885245901637</v>
      </c>
      <c r="N18" s="162">
        <f>IF(G18=0,#N/A,G18/Population!F17*10000)</f>
        <v>36.118980169971671</v>
      </c>
      <c r="O18" s="163">
        <f>IF(H18=0,#N/A,H18/Population!G17*10000)</f>
        <v>41.607898448519045</v>
      </c>
      <c r="P18" s="487">
        <f t="shared" si="0"/>
        <v>7</v>
      </c>
      <c r="Q18" s="115"/>
      <c r="R18" s="477">
        <f>IDACI!C17</f>
        <v>11.799999999999999</v>
      </c>
      <c r="S18" s="478">
        <f t="shared" si="3"/>
        <v>44.922379999999997</v>
      </c>
      <c r="T18" s="479">
        <f t="shared" si="4"/>
        <v>-3.3144815514809522</v>
      </c>
      <c r="U18" s="183"/>
      <c r="V18" s="199"/>
      <c r="W18" s="216"/>
      <c r="X18" s="221" t="str">
        <f t="shared" si="1"/>
        <v>Oxfordshire</v>
      </c>
      <c r="Y18" s="222">
        <v>10</v>
      </c>
      <c r="Z18" s="223">
        <f>IF(D18&gt;0,Population!C17,"")</f>
        <v>138000</v>
      </c>
      <c r="AA18" s="223">
        <f>IF(E18&gt;0,Population!D17,"")</f>
        <v>139200</v>
      </c>
      <c r="AB18" s="223">
        <f>IF(F18&gt;0,Population!E17,"")</f>
        <v>140300</v>
      </c>
      <c r="AC18" s="223">
        <f>IF(G18&gt;0,Population!F17,"")</f>
        <v>141200</v>
      </c>
      <c r="AD18" s="223">
        <f>IF(H18&gt;0,Population!G17,"")</f>
        <v>141800</v>
      </c>
      <c r="AE18" s="110"/>
      <c r="AF18" s="158" t="s">
        <v>14</v>
      </c>
      <c r="AG18" s="163">
        <v>41.607898448519045</v>
      </c>
      <c r="AH18" s="224">
        <f t="shared" si="5"/>
        <v>7</v>
      </c>
      <c r="AI18" s="247"/>
      <c r="AJ18" s="248"/>
    </row>
    <row r="19" spans="1:36" s="147" customFormat="1" ht="13.5" customHeight="1" x14ac:dyDescent="0.2">
      <c r="A19" s="182"/>
      <c r="B19" s="158" t="s">
        <v>15</v>
      </c>
      <c r="C19" s="142"/>
      <c r="D19" s="159">
        <v>300</v>
      </c>
      <c r="E19" s="159">
        <v>305</v>
      </c>
      <c r="F19" s="159">
        <v>320</v>
      </c>
      <c r="G19" s="159">
        <v>320</v>
      </c>
      <c r="H19" s="160">
        <v>320</v>
      </c>
      <c r="I19" s="482">
        <f t="shared" si="2"/>
        <v>4.9180327868852458E-2</v>
      </c>
      <c r="J19" s="161"/>
      <c r="K19" s="162">
        <f>IF(D19=0,#N/A,D19/Population!C18*10000)</f>
        <v>70.588235294117652</v>
      </c>
      <c r="L19" s="162">
        <f>IF(E19=0,#N/A,E19/Population!D18*10000)</f>
        <v>72.104018912529554</v>
      </c>
      <c r="M19" s="162">
        <f>IF(F19=0,#N/A,F19/Population!E18*10000)</f>
        <v>75.117370892018783</v>
      </c>
      <c r="N19" s="162">
        <f>IF(G19=0,#N/A,G19/Population!F18*10000)</f>
        <v>73.73271889400921</v>
      </c>
      <c r="O19" s="163">
        <f>IF(H19=0,#N/A,H19/Population!G18*10000)</f>
        <v>73.05936073059361</v>
      </c>
      <c r="P19" s="487">
        <f t="shared" si="0"/>
        <v>16</v>
      </c>
      <c r="Q19" s="115"/>
      <c r="R19" s="477">
        <f>IDACI!C18</f>
        <v>23.799999999999997</v>
      </c>
      <c r="S19" s="478">
        <f t="shared" si="3"/>
        <v>71.311579999999992</v>
      </c>
      <c r="T19" s="479">
        <f t="shared" si="4"/>
        <v>1.7477807305936182</v>
      </c>
      <c r="U19" s="183"/>
      <c r="V19" s="199"/>
      <c r="W19" s="216"/>
      <c r="X19" s="221" t="str">
        <f t="shared" si="1"/>
        <v>Portsmouth</v>
      </c>
      <c r="Y19" s="222">
        <v>11</v>
      </c>
      <c r="Z19" s="223">
        <f>IF(D19&gt;0,Population!C18,"")</f>
        <v>42500</v>
      </c>
      <c r="AA19" s="223">
        <f>IF(E19&gt;0,Population!D18,"")</f>
        <v>42300</v>
      </c>
      <c r="AB19" s="223">
        <f>IF(F19&gt;0,Population!E18,"")</f>
        <v>42600</v>
      </c>
      <c r="AC19" s="223">
        <f>IF(G19&gt;0,Population!F18,"")</f>
        <v>43400</v>
      </c>
      <c r="AD19" s="223">
        <f>IF(H19&gt;0,Population!G18,"")</f>
        <v>43800</v>
      </c>
      <c r="AE19" s="110"/>
      <c r="AF19" s="158" t="s">
        <v>15</v>
      </c>
      <c r="AG19" s="163">
        <v>73.05936073059361</v>
      </c>
      <c r="AH19" s="224">
        <f t="shared" si="5"/>
        <v>16</v>
      </c>
      <c r="AI19" s="247"/>
      <c r="AJ19" s="248"/>
    </row>
    <row r="20" spans="1:36" s="147" customFormat="1" ht="13.5" customHeight="1" x14ac:dyDescent="0.2">
      <c r="A20" s="182"/>
      <c r="B20" s="158" t="s">
        <v>4</v>
      </c>
      <c r="C20" s="142"/>
      <c r="D20" s="159">
        <v>235</v>
      </c>
      <c r="E20" s="159">
        <v>225</v>
      </c>
      <c r="F20" s="159">
        <v>205</v>
      </c>
      <c r="G20" s="159">
        <v>210</v>
      </c>
      <c r="H20" s="160">
        <v>220</v>
      </c>
      <c r="I20" s="482">
        <f t="shared" si="2"/>
        <v>-2.2222222222222223E-2</v>
      </c>
      <c r="J20" s="161"/>
      <c r="K20" s="162">
        <f>IF(D20=0,#N/A,D20/Population!C19*10000)</f>
        <v>70.359281437125745</v>
      </c>
      <c r="L20" s="162">
        <f>IF(E20=0,#N/A,E20/Population!D19*10000)</f>
        <v>66.17647058823529</v>
      </c>
      <c r="M20" s="162">
        <f>IF(F20=0,#N/A,F20/Population!E19*10000)</f>
        <v>59.077809798270899</v>
      </c>
      <c r="N20" s="162">
        <f>IF(G20=0,#N/A,G20/Population!F19*10000)</f>
        <v>58.495821727019496</v>
      </c>
      <c r="O20" s="163">
        <f>IF(H20=0,#N/A,H20/Population!G19*10000)</f>
        <v>60.439560439560445</v>
      </c>
      <c r="P20" s="487">
        <f t="shared" si="0"/>
        <v>13</v>
      </c>
      <c r="Q20" s="115"/>
      <c r="R20" s="477">
        <f>IDACI!C19</f>
        <v>19.8</v>
      </c>
      <c r="S20" s="478">
        <f t="shared" si="3"/>
        <v>62.515180000000001</v>
      </c>
      <c r="T20" s="479">
        <f t="shared" si="4"/>
        <v>-2.0756195604395558</v>
      </c>
      <c r="U20" s="183"/>
      <c r="V20" s="199"/>
      <c r="W20" s="216"/>
      <c r="X20" s="221" t="str">
        <f t="shared" si="1"/>
        <v>Reading</v>
      </c>
      <c r="Y20" s="222">
        <v>12</v>
      </c>
      <c r="Z20" s="223">
        <f>IF(D20&gt;0,Population!C19,"")</f>
        <v>33400</v>
      </c>
      <c r="AA20" s="223">
        <f>IF(E20&gt;0,Population!D19,"")</f>
        <v>34000</v>
      </c>
      <c r="AB20" s="223">
        <f>IF(F20&gt;0,Population!E19,"")</f>
        <v>34700</v>
      </c>
      <c r="AC20" s="223">
        <f>IF(G20&gt;0,Population!F19,"")</f>
        <v>35900</v>
      </c>
      <c r="AD20" s="223">
        <f>IF(H20&gt;0,Population!G19,"")</f>
        <v>36400</v>
      </c>
      <c r="AE20" s="110"/>
      <c r="AF20" s="158" t="s">
        <v>4</v>
      </c>
      <c r="AG20" s="163">
        <v>60.439560439560445</v>
      </c>
      <c r="AH20" s="224">
        <f t="shared" si="5"/>
        <v>13</v>
      </c>
      <c r="AI20" s="247"/>
      <c r="AJ20" s="248"/>
    </row>
    <row r="21" spans="1:36" s="147" customFormat="1" ht="13.5" customHeight="1" x14ac:dyDescent="0.2">
      <c r="A21" s="182"/>
      <c r="B21" s="158" t="s">
        <v>16</v>
      </c>
      <c r="C21" s="142"/>
      <c r="D21" s="159">
        <v>170</v>
      </c>
      <c r="E21" s="159">
        <v>185</v>
      </c>
      <c r="F21" s="159">
        <v>190</v>
      </c>
      <c r="G21" s="159">
        <v>195</v>
      </c>
      <c r="H21" s="160">
        <v>190</v>
      </c>
      <c r="I21" s="482">
        <f t="shared" si="2"/>
        <v>2.7027027027027029E-2</v>
      </c>
      <c r="J21" s="161"/>
      <c r="K21" s="162">
        <f>IF(D21=0,#N/A,D21/Population!C20*10000)</f>
        <v>45.454545454545453</v>
      </c>
      <c r="L21" s="162">
        <f>IF(E21=0,#N/A,E21/Population!D20*10000)</f>
        <v>48.684210526315795</v>
      </c>
      <c r="M21" s="162">
        <f>IF(F21=0,#N/A,F21/Population!E20*10000)</f>
        <v>48.843187660668377</v>
      </c>
      <c r="N21" s="162">
        <f>IF(G21=0,#N/A,G21/Population!F20*10000)</f>
        <v>48.872180451127818</v>
      </c>
      <c r="O21" s="163">
        <f>IF(H21=0,#N/A,H21/Population!G20*10000)</f>
        <v>46.798029556650249</v>
      </c>
      <c r="P21" s="487">
        <f t="shared" si="0"/>
        <v>10</v>
      </c>
      <c r="Q21" s="115"/>
      <c r="R21" s="477">
        <f>IDACI!C20</f>
        <v>19.5</v>
      </c>
      <c r="S21" s="478">
        <f t="shared" si="3"/>
        <v>61.855449999999998</v>
      </c>
      <c r="T21" s="479">
        <f t="shared" si="4"/>
        <v>-15.057420443349748</v>
      </c>
      <c r="U21" s="183"/>
      <c r="V21" s="199"/>
      <c r="W21" s="216"/>
      <c r="X21" s="221" t="str">
        <f t="shared" si="1"/>
        <v>Slough</v>
      </c>
      <c r="Y21" s="222">
        <v>13</v>
      </c>
      <c r="Z21" s="223">
        <f>IF(D21&gt;0,Population!C20,"")</f>
        <v>37400</v>
      </c>
      <c r="AA21" s="223">
        <f>IF(E21&gt;0,Population!D20,"")</f>
        <v>38000</v>
      </c>
      <c r="AB21" s="223">
        <f>IF(F21&gt;0,Population!E20,"")</f>
        <v>38900</v>
      </c>
      <c r="AC21" s="223">
        <f>IF(G21&gt;0,Population!F20,"")</f>
        <v>39900</v>
      </c>
      <c r="AD21" s="223">
        <f>IF(H21&gt;0,Population!G20,"")</f>
        <v>40600</v>
      </c>
      <c r="AE21" s="110"/>
      <c r="AF21" s="158" t="s">
        <v>16</v>
      </c>
      <c r="AG21" s="163">
        <v>46.798029556650249</v>
      </c>
      <c r="AH21" s="224">
        <f t="shared" si="5"/>
        <v>10</v>
      </c>
      <c r="AI21" s="247"/>
      <c r="AJ21" s="248"/>
    </row>
    <row r="22" spans="1:36" s="147" customFormat="1" ht="13.5" customHeight="1" x14ac:dyDescent="0.2">
      <c r="A22" s="182"/>
      <c r="B22" s="158" t="s">
        <v>96</v>
      </c>
      <c r="C22" s="142"/>
      <c r="D22" s="159">
        <v>495</v>
      </c>
      <c r="E22" s="159">
        <v>515</v>
      </c>
      <c r="F22" s="159">
        <v>490</v>
      </c>
      <c r="G22" s="159">
        <v>490</v>
      </c>
      <c r="H22" s="160">
        <v>505</v>
      </c>
      <c r="I22" s="482">
        <f t="shared" si="2"/>
        <v>-1.9417475728155338E-2</v>
      </c>
      <c r="J22" s="161"/>
      <c r="K22" s="162">
        <f>IF(D22=0,#N/A,D22/Population!C21*10000)</f>
        <v>45.496323529411768</v>
      </c>
      <c r="L22" s="162">
        <f>IF(E22=0,#N/A,E22/Population!D21*10000)</f>
        <v>47.334558823529406</v>
      </c>
      <c r="M22" s="162">
        <f>IF(F22=0,#N/A,F22/Population!E21*10000)</f>
        <v>45.036764705882348</v>
      </c>
      <c r="N22" s="162">
        <f>IF(G22=0,#N/A,G22/Population!F21*10000)</f>
        <v>44.995408631772264</v>
      </c>
      <c r="O22" s="163">
        <f>IF(H22=0,#N/A,H22/Population!G21*10000)</f>
        <v>46.245421245421248</v>
      </c>
      <c r="P22" s="511" t="str">
        <f t="shared" si="0"/>
        <v>--</v>
      </c>
      <c r="Q22" s="115"/>
      <c r="R22" s="477">
        <f>IDACI!C21</f>
        <v>14.8</v>
      </c>
      <c r="S22" s="478">
        <f t="shared" si="3"/>
        <v>51.519680000000001</v>
      </c>
      <c r="T22" s="479">
        <f t="shared" si="4"/>
        <v>-5.2742587545787529</v>
      </c>
      <c r="U22" s="183"/>
      <c r="V22" s="199"/>
      <c r="W22" s="216"/>
      <c r="X22" s="221" t="str">
        <f t="shared" si="1"/>
        <v>Somerset</v>
      </c>
      <c r="Y22" s="222">
        <v>14</v>
      </c>
      <c r="Z22" s="223">
        <f>IF(D22&gt;0,Population!C21,"")</f>
        <v>108800</v>
      </c>
      <c r="AA22" s="223">
        <f>IF(E22&gt;0,Population!D21,"")</f>
        <v>108800</v>
      </c>
      <c r="AB22" s="223">
        <f>IF(F22&gt;0,Population!E21,"")</f>
        <v>108800</v>
      </c>
      <c r="AC22" s="223">
        <f>IF(G22&gt;0,Population!F21,"")</f>
        <v>108900</v>
      </c>
      <c r="AD22" s="223">
        <f>IF(H22&gt;0,Population!G21,"")</f>
        <v>109200</v>
      </c>
      <c r="AE22" s="110"/>
      <c r="AF22" s="158" t="s">
        <v>17</v>
      </c>
      <c r="AG22" s="163">
        <v>119.91869918699187</v>
      </c>
      <c r="AH22" s="224">
        <f t="shared" si="5"/>
        <v>19</v>
      </c>
      <c r="AI22" s="247"/>
      <c r="AJ22" s="248"/>
    </row>
    <row r="23" spans="1:36" s="147" customFormat="1" ht="13.5" customHeight="1" x14ac:dyDescent="0.2">
      <c r="A23" s="182"/>
      <c r="B23" s="158" t="s">
        <v>17</v>
      </c>
      <c r="C23" s="142"/>
      <c r="D23" s="159">
        <v>430</v>
      </c>
      <c r="E23" s="159">
        <v>485</v>
      </c>
      <c r="F23" s="159">
        <v>500</v>
      </c>
      <c r="G23" s="159">
        <v>580</v>
      </c>
      <c r="H23" s="160">
        <v>590</v>
      </c>
      <c r="I23" s="482">
        <f t="shared" si="2"/>
        <v>0.21649484536082475</v>
      </c>
      <c r="J23" s="161"/>
      <c r="K23" s="162">
        <f>IF(D23=0,#N/A,D23/Population!C22*10000)</f>
        <v>93.073593073593074</v>
      </c>
      <c r="L23" s="162">
        <f>IF(E23=0,#N/A,E23/Population!D22*10000)</f>
        <v>104.3010752688172</v>
      </c>
      <c r="M23" s="162">
        <f>IF(F23=0,#N/A,F23/Population!E22*10000)</f>
        <v>105.48523206751054</v>
      </c>
      <c r="N23" s="162">
        <f>IF(G23=0,#N/A,G23/Population!F22*10000)</f>
        <v>119.34156378600824</v>
      </c>
      <c r="O23" s="163">
        <f>IF(H23=0,#N/A,H23/Population!G22*10000)</f>
        <v>119.91869918699187</v>
      </c>
      <c r="P23" s="487">
        <f t="shared" si="0"/>
        <v>19</v>
      </c>
      <c r="Q23" s="115"/>
      <c r="R23" s="477">
        <f>IDACI!C22</f>
        <v>25</v>
      </c>
      <c r="S23" s="478">
        <f t="shared" si="3"/>
        <v>73.950500000000005</v>
      </c>
      <c r="T23" s="479">
        <f t="shared" si="4"/>
        <v>45.968199186991868</v>
      </c>
      <c r="U23" s="183"/>
      <c r="V23" s="199"/>
      <c r="W23" s="216"/>
      <c r="X23" s="221" t="str">
        <f t="shared" si="1"/>
        <v>Southampton</v>
      </c>
      <c r="Y23" s="222">
        <v>15</v>
      </c>
      <c r="Z23" s="223">
        <f>IF(D23&gt;0,Population!C22,"")</f>
        <v>46200</v>
      </c>
      <c r="AA23" s="223">
        <f>IF(E23&gt;0,Population!D22,"")</f>
        <v>46500</v>
      </c>
      <c r="AB23" s="223">
        <f>IF(F23&gt;0,Population!E22,"")</f>
        <v>47400</v>
      </c>
      <c r="AC23" s="223">
        <f>IF(G23&gt;0,Population!F22,"")</f>
        <v>48600</v>
      </c>
      <c r="AD23" s="223">
        <f>IF(H23&gt;0,Population!G22,"")</f>
        <v>49200</v>
      </c>
      <c r="AE23" s="110"/>
      <c r="AF23" s="158" t="s">
        <v>8</v>
      </c>
      <c r="AG23" s="163">
        <v>33.93135725429017</v>
      </c>
      <c r="AH23" s="224">
        <f>RANK(AG23,$AG$9:$AG$27,1)</f>
        <v>3</v>
      </c>
      <c r="AI23" s="247"/>
      <c r="AJ23" s="248"/>
    </row>
    <row r="24" spans="1:36" s="147" customFormat="1" ht="13.5" customHeight="1" x14ac:dyDescent="0.2">
      <c r="A24" s="182"/>
      <c r="B24" s="158" t="s">
        <v>8</v>
      </c>
      <c r="C24" s="142"/>
      <c r="D24" s="159">
        <v>805</v>
      </c>
      <c r="E24" s="159">
        <v>830</v>
      </c>
      <c r="F24" s="159">
        <v>795</v>
      </c>
      <c r="G24" s="159">
        <v>780</v>
      </c>
      <c r="H24" s="160">
        <v>870</v>
      </c>
      <c r="I24" s="482">
        <f t="shared" si="2"/>
        <v>4.8192771084337352E-2</v>
      </c>
      <c r="J24" s="161"/>
      <c r="K24" s="162">
        <f>IF(D24=0,#N/A,D24/Population!C23*10000)</f>
        <v>32.591093117408903</v>
      </c>
      <c r="L24" s="162">
        <f>IF(E24=0,#N/A,E24/Population!D23*10000)</f>
        <v>33.253205128205124</v>
      </c>
      <c r="M24" s="162">
        <f>IF(F24=0,#N/A,F24/Population!E23*10000)</f>
        <v>31.547619047619047</v>
      </c>
      <c r="N24" s="162">
        <f>IF(G24=0,#N/A,G24/Population!F23*10000)</f>
        <v>30.636292223095051</v>
      </c>
      <c r="O24" s="163">
        <f>IF(H24=0,#N/A,H24/Population!G23*10000)</f>
        <v>33.93135725429017</v>
      </c>
      <c r="P24" s="487">
        <f t="shared" si="0"/>
        <v>3</v>
      </c>
      <c r="Q24" s="115"/>
      <c r="R24" s="477">
        <f>IDACI!C23</f>
        <v>9.7000000000000011</v>
      </c>
      <c r="S24" s="478">
        <f t="shared" si="3"/>
        <v>40.304270000000002</v>
      </c>
      <c r="T24" s="479">
        <f t="shared" si="4"/>
        <v>-6.3729127457098329</v>
      </c>
      <c r="U24" s="183"/>
      <c r="V24" s="199"/>
      <c r="W24" s="216"/>
      <c r="X24" s="221" t="str">
        <f t="shared" si="1"/>
        <v>Surrey</v>
      </c>
      <c r="Y24" s="222">
        <v>16</v>
      </c>
      <c r="Z24" s="223">
        <f>IF(D24&gt;0,Population!C23,"")</f>
        <v>247000</v>
      </c>
      <c r="AA24" s="223">
        <f>IF(E24&gt;0,Population!D23,"")</f>
        <v>249600</v>
      </c>
      <c r="AB24" s="223">
        <f>IF(F24&gt;0,Population!E23,"")</f>
        <v>252000</v>
      </c>
      <c r="AC24" s="223">
        <f>IF(G24&gt;0,Population!F23,"")</f>
        <v>254600</v>
      </c>
      <c r="AD24" s="223">
        <f>IF(H24&gt;0,Population!G23,"")</f>
        <v>256400</v>
      </c>
      <c r="AE24" s="110"/>
      <c r="AF24" s="158" t="s">
        <v>18</v>
      </c>
      <c r="AG24" s="163">
        <v>43.417366946778714</v>
      </c>
      <c r="AH24" s="224">
        <f t="shared" si="5"/>
        <v>8</v>
      </c>
      <c r="AI24" s="247"/>
      <c r="AJ24" s="248"/>
    </row>
    <row r="25" spans="1:36" s="147" customFormat="1" ht="13.5" customHeight="1" x14ac:dyDescent="0.2">
      <c r="A25" s="397"/>
      <c r="B25" s="158" t="s">
        <v>124</v>
      </c>
      <c r="C25" s="142"/>
      <c r="D25" s="159">
        <v>255</v>
      </c>
      <c r="E25" s="159">
        <v>250</v>
      </c>
      <c r="F25" s="159">
        <v>255</v>
      </c>
      <c r="G25" s="159">
        <v>250</v>
      </c>
      <c r="H25" s="160">
        <v>290</v>
      </c>
      <c r="I25" s="482">
        <f t="shared" si="2"/>
        <v>0.16</v>
      </c>
      <c r="J25" s="161"/>
      <c r="K25" s="162">
        <f>IF(D25=0,#N/A,D25/Population!C24*10000)</f>
        <v>54.721030042918457</v>
      </c>
      <c r="L25" s="162">
        <f>IF(E25=0,#N/A,E25/Population!D24*10000)</f>
        <v>52.742616033755269</v>
      </c>
      <c r="M25" s="162">
        <f>IF(F25=0,#N/A,F25/Population!E24*10000)</f>
        <v>53.235908141962419</v>
      </c>
      <c r="N25" s="162">
        <f>IF(G25=0,#N/A,G25/Population!F24*10000)</f>
        <v>51.440329218106996</v>
      </c>
      <c r="O25" s="163">
        <f>IF(H25=0,#N/A,H25/Population!G24*10000)</f>
        <v>59.183673469387756</v>
      </c>
      <c r="P25" s="511" t="str">
        <f t="shared" si="0"/>
        <v>--</v>
      </c>
      <c r="Q25" s="115"/>
      <c r="R25" s="477">
        <f>IDACI!C24</f>
        <v>17.2</v>
      </c>
      <c r="S25" s="478">
        <f t="shared" si="3"/>
        <v>56.797519999999999</v>
      </c>
      <c r="T25" s="479">
        <f t="shared" si="4"/>
        <v>2.3861534693877573</v>
      </c>
      <c r="U25" s="183"/>
      <c r="V25" s="199"/>
      <c r="W25" s="216"/>
      <c r="X25" s="221" t="str">
        <f t="shared" si="1"/>
        <v>Swindon</v>
      </c>
      <c r="Y25" s="222">
        <v>17</v>
      </c>
      <c r="Z25" s="223">
        <f>IF(D25&gt;0,Population!C24,"")</f>
        <v>46600</v>
      </c>
      <c r="AA25" s="223">
        <f>IF(E25&gt;0,Population!D24,"")</f>
        <v>47400</v>
      </c>
      <c r="AB25" s="223">
        <f>IF(F25&gt;0,Population!E24,"")</f>
        <v>47900</v>
      </c>
      <c r="AC25" s="223">
        <f>IF(G25&gt;0,Population!F24,"")</f>
        <v>48600</v>
      </c>
      <c r="AD25" s="223">
        <f>IF(H25&gt;0,Population!G24,"")</f>
        <v>49000</v>
      </c>
      <c r="AE25" s="110"/>
      <c r="AF25" s="158" t="s">
        <v>6</v>
      </c>
      <c r="AG25" s="163">
        <v>37.558685446009392</v>
      </c>
      <c r="AH25" s="224">
        <f t="shared" si="5"/>
        <v>5</v>
      </c>
      <c r="AI25" s="247"/>
      <c r="AJ25" s="248"/>
    </row>
    <row r="26" spans="1:36" s="147" customFormat="1" ht="13.5" customHeight="1" x14ac:dyDescent="0.2">
      <c r="A26" s="397"/>
      <c r="B26" s="158" t="s">
        <v>125</v>
      </c>
      <c r="C26" s="142"/>
      <c r="D26" s="159">
        <v>250</v>
      </c>
      <c r="E26" s="159">
        <v>305</v>
      </c>
      <c r="F26" s="159">
        <v>315</v>
      </c>
      <c r="G26" s="159">
        <v>305</v>
      </c>
      <c r="H26" s="160">
        <v>280</v>
      </c>
      <c r="I26" s="482">
        <f t="shared" si="2"/>
        <v>-8.1967213114754092E-2</v>
      </c>
      <c r="J26" s="161"/>
      <c r="K26" s="162">
        <f>IF(D26=0,#N/A,D26/Population!C25*10000)</f>
        <v>100.80645161290322</v>
      </c>
      <c r="L26" s="162">
        <f>IF(E26=0,#N/A,E26/Population!D25*10000)</f>
        <v>122.48995983935743</v>
      </c>
      <c r="M26" s="162">
        <f>IF(F26=0,#N/A,F26/Population!E25*10000)</f>
        <v>127.01612903225806</v>
      </c>
      <c r="N26" s="162">
        <f>IF(G26=0,#N/A,G26/Population!F25*10000)</f>
        <v>121.51394422310757</v>
      </c>
      <c r="O26" s="163">
        <f>IF(H26=0,#N/A,H26/Population!G25*10000)</f>
        <v>111.11111111111111</v>
      </c>
      <c r="P26" s="511" t="str">
        <f t="shared" si="0"/>
        <v>--</v>
      </c>
      <c r="Q26" s="115"/>
      <c r="R26" s="477">
        <f>IDACI!C25</f>
        <v>24.1</v>
      </c>
      <c r="S26" s="478">
        <f t="shared" si="3"/>
        <v>71.971310000000003</v>
      </c>
      <c r="T26" s="479">
        <f t="shared" si="4"/>
        <v>39.139801111111112</v>
      </c>
      <c r="U26" s="183"/>
      <c r="V26" s="199"/>
      <c r="W26" s="216"/>
      <c r="X26" s="221" t="str">
        <f t="shared" si="1"/>
        <v>Torbay</v>
      </c>
      <c r="Y26" s="222">
        <v>18</v>
      </c>
      <c r="Z26" s="223">
        <f>IF(D26&gt;0,Population!C25,"")</f>
        <v>24800</v>
      </c>
      <c r="AA26" s="223">
        <f>IF(E26&gt;0,Population!D25,"")</f>
        <v>24900</v>
      </c>
      <c r="AB26" s="223">
        <f>IF(F26&gt;0,Population!E25,"")</f>
        <v>24800</v>
      </c>
      <c r="AC26" s="223">
        <f>IF(G26&gt;0,Population!F25,"")</f>
        <v>25100</v>
      </c>
      <c r="AD26" s="223">
        <f>IF(H26&gt;0,Population!G25,"")</f>
        <v>25200</v>
      </c>
      <c r="AE26" s="110"/>
      <c r="AF26" s="158" t="s">
        <v>46</v>
      </c>
      <c r="AG26" s="163">
        <v>26.706231454005934</v>
      </c>
      <c r="AH26" s="224">
        <f t="shared" si="5"/>
        <v>2</v>
      </c>
      <c r="AI26" s="247"/>
      <c r="AJ26" s="248"/>
    </row>
    <row r="27" spans="1:36" s="147" customFormat="1" ht="13.5" customHeight="1" x14ac:dyDescent="0.2">
      <c r="A27" s="182"/>
      <c r="B27" s="158" t="s">
        <v>18</v>
      </c>
      <c r="C27" s="142"/>
      <c r="D27" s="159">
        <v>125</v>
      </c>
      <c r="E27" s="164">
        <v>145</v>
      </c>
      <c r="F27" s="159">
        <v>155</v>
      </c>
      <c r="G27" s="159">
        <v>170</v>
      </c>
      <c r="H27" s="160">
        <v>155</v>
      </c>
      <c r="I27" s="482">
        <f t="shared" si="2"/>
        <v>6.8965517241379309E-2</v>
      </c>
      <c r="J27" s="161"/>
      <c r="K27" s="162">
        <f>IF(D27=0,#N/A,D27/Population!C26*10000)</f>
        <v>35.310734463276837</v>
      </c>
      <c r="L27" s="162">
        <f>IF(E27=0,#N/A,E27/Population!D26*10000)</f>
        <v>40.389972144846801</v>
      </c>
      <c r="M27" s="162">
        <f>IF(F27=0,#N/A,F27/Population!E26*10000)</f>
        <v>43.417366946778714</v>
      </c>
      <c r="N27" s="162">
        <f>IF(G27=0,#N/A,G27/Population!F26*10000)</f>
        <v>47.752808988764045</v>
      </c>
      <c r="O27" s="163">
        <f>IF(H27=0,#N/A,H27/Population!G26*10000)</f>
        <v>43.417366946778714</v>
      </c>
      <c r="P27" s="487">
        <f t="shared" si="0"/>
        <v>8</v>
      </c>
      <c r="Q27" s="115"/>
      <c r="R27" s="477">
        <f>IDACI!C26</f>
        <v>10.4</v>
      </c>
      <c r="S27" s="478">
        <f t="shared" si="3"/>
        <v>41.843640000000001</v>
      </c>
      <c r="T27" s="479">
        <f t="shared" si="4"/>
        <v>1.5737269467787129</v>
      </c>
      <c r="U27" s="183"/>
      <c r="V27" s="199"/>
      <c r="W27" s="216"/>
      <c r="X27" s="221" t="str">
        <f t="shared" si="1"/>
        <v>West Berkshire</v>
      </c>
      <c r="Y27" s="222">
        <v>19</v>
      </c>
      <c r="Z27" s="223">
        <f>IF(D27&gt;0,Population!C26,"")</f>
        <v>35400</v>
      </c>
      <c r="AA27" s="223">
        <f>IF(E27&gt;0,Population!D26,"")</f>
        <v>35900</v>
      </c>
      <c r="AB27" s="223">
        <f>IF(F27&gt;0,Population!E26,"")</f>
        <v>35700</v>
      </c>
      <c r="AC27" s="223">
        <f>IF(G27&gt;0,Population!F26,"")</f>
        <v>35600</v>
      </c>
      <c r="AD27" s="223">
        <f>IF(H27&gt;0,Population!G26,"")</f>
        <v>35700</v>
      </c>
      <c r="AE27" s="247"/>
      <c r="AF27" s="158" t="s">
        <v>19</v>
      </c>
      <c r="AG27" s="163">
        <v>21.447721179624669</v>
      </c>
      <c r="AH27" s="224">
        <f t="shared" si="5"/>
        <v>1</v>
      </c>
      <c r="AI27" s="247"/>
      <c r="AJ27" s="248"/>
    </row>
    <row r="28" spans="1:36" s="147" customFormat="1" ht="13.5" customHeight="1" x14ac:dyDescent="0.2">
      <c r="A28" s="182"/>
      <c r="B28" s="158" t="s">
        <v>6</v>
      </c>
      <c r="C28" s="142"/>
      <c r="D28" s="159">
        <v>670</v>
      </c>
      <c r="E28" s="164">
        <v>670</v>
      </c>
      <c r="F28" s="159">
        <v>600</v>
      </c>
      <c r="G28" s="159">
        <v>645</v>
      </c>
      <c r="H28" s="160">
        <v>640</v>
      </c>
      <c r="I28" s="482">
        <f t="shared" si="2"/>
        <v>-4.4776119402985072E-2</v>
      </c>
      <c r="J28" s="161"/>
      <c r="K28" s="162">
        <f>IF(D28=0,#N/A,D28/Population!C27*10000)</f>
        <v>40.754257907542581</v>
      </c>
      <c r="L28" s="162">
        <f>IF(E28=0,#N/A,E28/Population!D27*10000)</f>
        <v>40.45893719806763</v>
      </c>
      <c r="M28" s="162">
        <f>IF(F28=0,#N/A,F28/Population!E27*10000)</f>
        <v>35.928143712574851</v>
      </c>
      <c r="N28" s="162">
        <f>IF(G28=0,#N/A,G28/Population!F27*10000)</f>
        <v>38.210900473933648</v>
      </c>
      <c r="O28" s="163">
        <f>IF(H28=0,#N/A,H28/Population!G27*10000)</f>
        <v>37.558685446009392</v>
      </c>
      <c r="P28" s="487">
        <f t="shared" si="0"/>
        <v>5</v>
      </c>
      <c r="Q28" s="115"/>
      <c r="R28" s="477">
        <f>IDACI!C27</f>
        <v>12.9</v>
      </c>
      <c r="S28" s="478">
        <f t="shared" si="3"/>
        <v>47.341390000000004</v>
      </c>
      <c r="T28" s="479">
        <f t="shared" si="4"/>
        <v>-9.7827045539906123</v>
      </c>
      <c r="U28" s="183"/>
      <c r="V28" s="199"/>
      <c r="W28" s="216"/>
      <c r="X28" s="221" t="str">
        <f t="shared" si="1"/>
        <v>West Sussex</v>
      </c>
      <c r="Y28" s="222">
        <v>20</v>
      </c>
      <c r="Z28" s="223">
        <f>IF(D28&gt;0,Population!C27,"")</f>
        <v>164400</v>
      </c>
      <c r="AA28" s="223">
        <f>IF(E28&gt;0,Population!D27,"")</f>
        <v>165600</v>
      </c>
      <c r="AB28" s="223">
        <f>IF(F28&gt;0,Population!E27,"")</f>
        <v>167000</v>
      </c>
      <c r="AC28" s="223">
        <f>IF(G28&gt;0,Population!F27,"")</f>
        <v>168800</v>
      </c>
      <c r="AD28" s="223">
        <f>IF(H28&gt;0,Population!G27,"")</f>
        <v>170400</v>
      </c>
      <c r="AE28" s="247"/>
      <c r="AF28" s="247"/>
      <c r="AG28" s="247"/>
      <c r="AH28" s="110"/>
      <c r="AI28" s="247"/>
      <c r="AJ28" s="248"/>
    </row>
    <row r="29" spans="1:36" s="147" customFormat="1" ht="13.5" customHeight="1" x14ac:dyDescent="0.2">
      <c r="A29" s="182"/>
      <c r="B29" s="158" t="s">
        <v>46</v>
      </c>
      <c r="C29" s="142"/>
      <c r="D29" s="164">
        <v>95</v>
      </c>
      <c r="E29" s="159">
        <v>105</v>
      </c>
      <c r="F29" s="159">
        <v>105</v>
      </c>
      <c r="G29" s="159">
        <v>100</v>
      </c>
      <c r="H29" s="160">
        <v>90</v>
      </c>
      <c r="I29" s="482">
        <f t="shared" si="2"/>
        <v>-0.14285714285714285</v>
      </c>
      <c r="J29" s="161"/>
      <c r="K29" s="162">
        <f>IF(D29=0,#N/A,D29/Population!C28*10000)</f>
        <v>29.141104294478527</v>
      </c>
      <c r="L29" s="162">
        <f>IF(E29=0,#N/A,E29/Population!D28*10000)</f>
        <v>31.722054380664655</v>
      </c>
      <c r="M29" s="162">
        <f>IF(F29=0,#N/A,F29/Population!E28*10000)</f>
        <v>31.531531531531531</v>
      </c>
      <c r="N29" s="162">
        <f>IF(G29=0,#N/A,G29/Population!F28*10000)</f>
        <v>29.940119760479043</v>
      </c>
      <c r="O29" s="163">
        <f>IF(H29=0,#N/A,H29/Population!G28*10000)</f>
        <v>26.706231454005934</v>
      </c>
      <c r="P29" s="487">
        <f t="shared" si="0"/>
        <v>2</v>
      </c>
      <c r="Q29" s="115"/>
      <c r="R29" s="477">
        <f>IDACI!C28</f>
        <v>8.4</v>
      </c>
      <c r="S29" s="478">
        <f t="shared" si="3"/>
        <v>37.445440000000005</v>
      </c>
      <c r="T29" s="479">
        <f t="shared" si="4"/>
        <v>-10.739208545994071</v>
      </c>
      <c r="U29" s="183"/>
      <c r="V29" s="199"/>
      <c r="W29" s="216"/>
      <c r="X29" s="221" t="str">
        <f t="shared" si="1"/>
        <v>Windsor &amp; Maidenhead</v>
      </c>
      <c r="Y29" s="222">
        <v>21</v>
      </c>
      <c r="Z29" s="223">
        <f>IF(D29&gt;0,Population!C28,"")</f>
        <v>32600</v>
      </c>
      <c r="AA29" s="223">
        <f>IF(E29&gt;0,Population!D28,"")</f>
        <v>33100</v>
      </c>
      <c r="AB29" s="223">
        <f>IF(F29&gt;0,Population!E28,"")</f>
        <v>33300</v>
      </c>
      <c r="AC29" s="223">
        <f>IF(G29&gt;0,Population!F28,"")</f>
        <v>33400</v>
      </c>
      <c r="AD29" s="223">
        <f>IF(H29&gt;0,Population!G28,"")</f>
        <v>33700</v>
      </c>
      <c r="AE29" s="247"/>
      <c r="AF29" s="247"/>
      <c r="AG29" s="247"/>
      <c r="AH29" s="110"/>
      <c r="AI29" s="247"/>
      <c r="AJ29" s="248"/>
    </row>
    <row r="30" spans="1:36" s="147" customFormat="1" ht="13.5" customHeight="1" x14ac:dyDescent="0.2">
      <c r="A30" s="182"/>
      <c r="B30" s="158" t="s">
        <v>19</v>
      </c>
      <c r="C30" s="142"/>
      <c r="D30" s="164">
        <v>70</v>
      </c>
      <c r="E30" s="159">
        <v>85</v>
      </c>
      <c r="F30" s="159">
        <v>70</v>
      </c>
      <c r="G30" s="159">
        <v>75</v>
      </c>
      <c r="H30" s="160">
        <v>80</v>
      </c>
      <c r="I30" s="482">
        <f t="shared" si="2"/>
        <v>-5.8823529411764705E-2</v>
      </c>
      <c r="J30" s="161"/>
      <c r="K30" s="162">
        <f>IF(D30=0,#N/A,D30/Population!C29*10000)</f>
        <v>19.662921348314608</v>
      </c>
      <c r="L30" s="162">
        <f>IF(E30=0,#N/A,E30/Population!D29*10000)</f>
        <v>23.743016759776538</v>
      </c>
      <c r="M30" s="162">
        <f>IF(F30=0,#N/A,F30/Population!E29*10000)</f>
        <v>19.337016574585636</v>
      </c>
      <c r="N30" s="162">
        <f>IF(G30=0,#N/A,G30/Population!F29*10000)</f>
        <v>20.325203252032523</v>
      </c>
      <c r="O30" s="163">
        <f>IF(H30=0,#N/A,H30/Population!G29*10000)</f>
        <v>21.447721179624669</v>
      </c>
      <c r="P30" s="487">
        <f t="shared" si="0"/>
        <v>1</v>
      </c>
      <c r="Q30" s="115"/>
      <c r="R30" s="477">
        <f>IDACI!C29</f>
        <v>6.8000000000000007</v>
      </c>
      <c r="S30" s="478">
        <f t="shared" si="3"/>
        <v>33.926879999999997</v>
      </c>
      <c r="T30" s="479">
        <f t="shared" si="4"/>
        <v>-12.479158820375329</v>
      </c>
      <c r="U30" s="183"/>
      <c r="V30" s="199"/>
      <c r="W30" s="216"/>
      <c r="X30" s="221" t="str">
        <f t="shared" si="1"/>
        <v>Wokingham</v>
      </c>
      <c r="Y30" s="222">
        <v>22</v>
      </c>
      <c r="Z30" s="223">
        <f>IF(D30&gt;0,Population!C29,"")</f>
        <v>35600</v>
      </c>
      <c r="AA30" s="223">
        <f>IF(E30&gt;0,Population!D29,"")</f>
        <v>35800</v>
      </c>
      <c r="AB30" s="223">
        <f>IF(F30&gt;0,Population!E29,"")</f>
        <v>36200</v>
      </c>
      <c r="AC30" s="223">
        <f>IF(G30&gt;0,Population!F29,"")</f>
        <v>36900</v>
      </c>
      <c r="AD30" s="223">
        <f>IF(H30&gt;0,Population!G29,"")</f>
        <v>37300</v>
      </c>
      <c r="AE30" s="247"/>
      <c r="AF30" s="247"/>
      <c r="AG30" s="247"/>
      <c r="AH30" s="110"/>
      <c r="AI30" s="247"/>
      <c r="AJ30" s="248"/>
    </row>
    <row r="31" spans="1:36" s="147" customFormat="1" ht="13.5" customHeight="1" x14ac:dyDescent="0.2">
      <c r="A31" s="182"/>
      <c r="B31" s="190" t="s">
        <v>69</v>
      </c>
      <c r="C31" s="142"/>
      <c r="D31" s="191">
        <v>8720</v>
      </c>
      <c r="E31" s="191">
        <v>8820</v>
      </c>
      <c r="F31" s="191">
        <v>8950</v>
      </c>
      <c r="G31" s="191">
        <v>9310</v>
      </c>
      <c r="H31" s="192">
        <v>9880</v>
      </c>
      <c r="I31" s="497">
        <f>IF(H31=0,"",(H31-E31)/E31)</f>
        <v>0.12018140589569161</v>
      </c>
      <c r="J31" s="161"/>
      <c r="K31" s="193">
        <f>IF(D31=0,#N/A,D31/Population!C30*10000)</f>
        <v>46.861564918314699</v>
      </c>
      <c r="L31" s="193">
        <f>IF(E31=0,#N/A,E31/Population!D30*10000)</f>
        <v>47.10531937620167</v>
      </c>
      <c r="M31" s="193">
        <f>IF(F31=0,#N/A,F31/Population!E30*10000)</f>
        <v>47.434810260758958</v>
      </c>
      <c r="N31" s="193">
        <f>IF(G31=0,#N/A,G31/Population!F30*10000)</f>
        <v>48.891923117319614</v>
      </c>
      <c r="O31" s="194">
        <f>IF(H31=0,#N/A,H31/Population!G30*10000)</f>
        <v>51.50930608414577</v>
      </c>
      <c r="P31" s="473" t="s">
        <v>91</v>
      </c>
      <c r="Q31" s="115"/>
      <c r="R31" s="475">
        <f>IDACI!C30</f>
        <v>14.45223640702325</v>
      </c>
      <c r="S31" s="193">
        <f t="shared" si="3"/>
        <v>50.75491308268483</v>
      </c>
      <c r="T31" s="480">
        <f t="shared" si="4"/>
        <v>0.75439300146094013</v>
      </c>
      <c r="U31" s="183"/>
      <c r="V31" s="199"/>
      <c r="W31" s="216"/>
      <c r="X31" s="221" t="str">
        <f t="shared" si="1"/>
        <v>South East</v>
      </c>
      <c r="Y31" s="222">
        <v>23</v>
      </c>
      <c r="Z31" s="223">
        <f>IF(D31&gt;0,Population!C30,"")</f>
        <v>1860800</v>
      </c>
      <c r="AA31" s="223">
        <f>IF(E31&gt;0,Population!D30,"")</f>
        <v>1872400</v>
      </c>
      <c r="AB31" s="223">
        <f>IF(F31&gt;0,Population!E30,"")</f>
        <v>1886800</v>
      </c>
      <c r="AC31" s="223">
        <f>IF(G31&gt;0,Population!F30,"")</f>
        <v>1904200</v>
      </c>
      <c r="AD31" s="223">
        <f>IF(H31&gt;0,Population!G30,"")</f>
        <v>1918100</v>
      </c>
      <c r="AE31" s="247"/>
      <c r="AF31" s="247"/>
      <c r="AG31" s="247"/>
      <c r="AH31" s="110"/>
      <c r="AI31" s="247"/>
      <c r="AJ31" s="248"/>
    </row>
    <row r="32" spans="1:36" s="147" customFormat="1" ht="13.5" customHeight="1" x14ac:dyDescent="0.2">
      <c r="A32" s="397"/>
      <c r="B32" s="458" t="s">
        <v>142</v>
      </c>
      <c r="C32" s="142"/>
      <c r="D32" s="459">
        <v>67070</v>
      </c>
      <c r="E32" s="459">
        <v>68060</v>
      </c>
      <c r="F32" s="459">
        <v>68810</v>
      </c>
      <c r="G32" s="459">
        <v>69480</v>
      </c>
      <c r="H32" s="460">
        <v>70440</v>
      </c>
      <c r="I32" s="498">
        <f>IF(H32=0,"",(H32-E32)/E32)</f>
        <v>3.4969144872171613E-2</v>
      </c>
      <c r="J32" s="161"/>
      <c r="K32" s="461">
        <f>IF(D32=0,#N/A,D32/Population!C31*10000)</f>
        <v>59.140448645598198</v>
      </c>
      <c r="L32" s="461">
        <f>IF(E32=0,#N/A,E32/Population!D31*10000)</f>
        <v>59.7148497477517</v>
      </c>
      <c r="M32" s="461">
        <f>IF(F32=0,#N/A,F32/Population!E31*10000)</f>
        <v>59.944768226920701</v>
      </c>
      <c r="N32" s="461">
        <f>IF(G32=0,#N/A,G32/Population!F31*10000)</f>
        <v>59.939439426486196</v>
      </c>
      <c r="O32" s="462">
        <f>IF(H32=0,#N/A,H32/Population!G31*10000)</f>
        <v>60.319064215312686</v>
      </c>
      <c r="P32" s="474" t="s">
        <v>91</v>
      </c>
      <c r="Q32" s="115"/>
      <c r="R32" s="476">
        <f>IDACI!C31</f>
        <v>19.902611588091716</v>
      </c>
      <c r="S32" s="461">
        <f t="shared" si="3"/>
        <v>62.740833143372491</v>
      </c>
      <c r="T32" s="481">
        <f t="shared" si="4"/>
        <v>-2.4217689280598051</v>
      </c>
      <c r="U32" s="183"/>
      <c r="V32" s="199"/>
      <c r="W32" s="216"/>
      <c r="X32" s="221" t="str">
        <f t="shared" si="1"/>
        <v>England</v>
      </c>
      <c r="Y32" s="222">
        <v>24</v>
      </c>
      <c r="Z32" s="223">
        <f>IF(D32&gt;0,Population!C31,"")</f>
        <v>11340800</v>
      </c>
      <c r="AA32" s="223">
        <f>IF(E32&gt;0,Population!D31,"")</f>
        <v>11397500</v>
      </c>
      <c r="AB32" s="223">
        <f>IF(F32&gt;0,Population!E31,"")</f>
        <v>11478900</v>
      </c>
      <c r="AC32" s="223">
        <f>IF(G32&gt;0,Population!F31,"")</f>
        <v>11591700</v>
      </c>
      <c r="AD32" s="223">
        <f>IF(H32&gt;0,Population!G31,"")</f>
        <v>11677900</v>
      </c>
      <c r="AE32" s="247"/>
      <c r="AF32" s="247"/>
      <c r="AG32" s="247"/>
      <c r="AH32" s="110"/>
      <c r="AI32" s="247"/>
      <c r="AJ32" s="248"/>
    </row>
    <row r="33" spans="1:48" s="133" customFormat="1" ht="13.5" customHeight="1" x14ac:dyDescent="0.2">
      <c r="A33" s="179"/>
      <c r="B33" s="184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95" t="s">
        <v>115</v>
      </c>
      <c r="R33" s="107"/>
      <c r="S33" s="107"/>
      <c r="T33" s="107"/>
      <c r="U33" s="178"/>
      <c r="V33" s="197"/>
      <c r="W33" s="213"/>
      <c r="X33" s="108"/>
      <c r="Y33" s="90"/>
      <c r="Z33" s="90"/>
      <c r="AA33" s="90"/>
      <c r="AB33" s="90"/>
      <c r="AC33" s="90"/>
      <c r="AD33" s="90"/>
      <c r="AE33" s="90"/>
      <c r="AF33" s="90"/>
      <c r="AG33" s="90"/>
      <c r="AH33" s="109"/>
      <c r="AI33" s="90"/>
      <c r="AJ33" s="249"/>
    </row>
    <row r="34" spans="1:48" s="133" customFormat="1" ht="17.25" customHeight="1" x14ac:dyDescent="0.2">
      <c r="A34" s="179"/>
      <c r="B34" s="751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3"/>
      <c r="U34" s="178"/>
      <c r="V34" s="197"/>
      <c r="W34" s="213"/>
      <c r="X34" s="108"/>
      <c r="Y34" s="90"/>
      <c r="Z34" s="90"/>
      <c r="AA34" s="90"/>
      <c r="AB34" s="90"/>
      <c r="AC34" s="90"/>
      <c r="AD34" s="90"/>
      <c r="AE34" s="90"/>
      <c r="AF34" s="90"/>
      <c r="AG34" s="90"/>
      <c r="AH34" s="109"/>
      <c r="AI34" s="90"/>
      <c r="AJ34" s="245"/>
      <c r="AK34" s="125"/>
      <c r="AL34" s="125"/>
      <c r="AM34" s="125"/>
      <c r="AN34" s="125"/>
      <c r="AO34" s="125"/>
      <c r="AP34" s="125"/>
      <c r="AQ34" s="125"/>
    </row>
    <row r="35" spans="1:48" s="133" customFormat="1" ht="7.5" customHeight="1" x14ac:dyDescent="0.2">
      <c r="A35" s="179"/>
      <c r="B35" s="46"/>
      <c r="C35" s="46"/>
      <c r="D35" s="45"/>
      <c r="E35" s="45"/>
      <c r="F35" s="45"/>
      <c r="G35" s="45"/>
      <c r="H35" s="45"/>
      <c r="I35" s="45"/>
      <c r="J35" s="40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78"/>
      <c r="V35" s="197"/>
      <c r="W35" s="213"/>
      <c r="X35" s="109"/>
      <c r="Y35" s="110"/>
      <c r="Z35" s="109"/>
      <c r="AA35" s="109"/>
      <c r="AB35" s="109"/>
      <c r="AC35" s="109"/>
      <c r="AD35" s="109"/>
      <c r="AE35" s="109"/>
      <c r="AF35" s="109"/>
      <c r="AG35" s="109"/>
      <c r="AH35" s="109"/>
      <c r="AI35" s="90"/>
      <c r="AJ35" s="245"/>
      <c r="AK35" s="125"/>
      <c r="AL35" s="125"/>
      <c r="AM35" s="125"/>
      <c r="AN35" s="125"/>
      <c r="AO35" s="125"/>
      <c r="AP35" s="125"/>
      <c r="AQ35" s="125"/>
    </row>
    <row r="36" spans="1:48" s="133" customFormat="1" ht="15" customHeight="1" x14ac:dyDescent="0.2">
      <c r="A36" s="720"/>
      <c r="B36" s="754"/>
      <c r="C36" s="754"/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4"/>
      <c r="O36" s="754"/>
      <c r="P36" s="754"/>
      <c r="Q36" s="754"/>
      <c r="R36" s="754"/>
      <c r="S36" s="754"/>
      <c r="T36" s="754"/>
      <c r="U36" s="755"/>
      <c r="V36" s="197"/>
      <c r="W36" s="213"/>
      <c r="X36" s="109"/>
      <c r="Y36" s="110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249"/>
      <c r="AL36" s="133">
        <v>10</v>
      </c>
      <c r="AM36" s="133">
        <v>11</v>
      </c>
      <c r="AN36" s="133">
        <v>12</v>
      </c>
      <c r="AO36" s="133">
        <v>13</v>
      </c>
      <c r="AP36" s="133">
        <v>14</v>
      </c>
      <c r="AR36" s="133">
        <v>3</v>
      </c>
      <c r="AS36" s="54">
        <v>4</v>
      </c>
      <c r="AT36" s="54">
        <v>5</v>
      </c>
      <c r="AU36" s="54">
        <v>6</v>
      </c>
      <c r="AV36" s="53">
        <v>7</v>
      </c>
    </row>
    <row r="37" spans="1:48" s="133" customFormat="1" ht="11.25" customHeight="1" x14ac:dyDescent="0.2">
      <c r="A37" s="756"/>
      <c r="B37" s="757"/>
      <c r="C37" s="757"/>
      <c r="D37" s="757"/>
      <c r="E37" s="757"/>
      <c r="F37" s="757"/>
      <c r="G37" s="757"/>
      <c r="H37" s="757"/>
      <c r="I37" s="758"/>
      <c r="J37" s="757"/>
      <c r="K37" s="757"/>
      <c r="L37" s="757"/>
      <c r="M37" s="757"/>
      <c r="N37" s="757"/>
      <c r="O37" s="757"/>
      <c r="P37" s="757"/>
      <c r="Q37" s="757"/>
      <c r="R37" s="757"/>
      <c r="S37" s="758"/>
      <c r="T37" s="757"/>
      <c r="U37" s="759"/>
      <c r="V37" s="197"/>
      <c r="W37" s="213"/>
      <c r="X37" s="109"/>
      <c r="Y37" s="110"/>
      <c r="Z37" s="109"/>
      <c r="AA37" s="109"/>
      <c r="AB37" s="109"/>
      <c r="AC37" s="109"/>
      <c r="AD37" s="109"/>
      <c r="AE37" s="109"/>
      <c r="AF37" s="109"/>
      <c r="AG37" s="109"/>
      <c r="AH37" s="109"/>
      <c r="AI37" s="90"/>
      <c r="AJ37" s="248"/>
      <c r="AK37" s="147"/>
      <c r="AL37" s="537" t="s">
        <v>89</v>
      </c>
      <c r="AM37" s="538"/>
      <c r="AN37" s="538"/>
      <c r="AO37" s="538"/>
      <c r="AP37" s="538"/>
      <c r="AQ37" s="537" t="s">
        <v>98</v>
      </c>
      <c r="AR37" s="84" t="s">
        <v>189</v>
      </c>
      <c r="AS37" s="54"/>
      <c r="AT37" s="54"/>
      <c r="AU37" s="54"/>
      <c r="AV37" s="53"/>
    </row>
    <row r="38" spans="1:48" s="133" customFormat="1" ht="11.25" customHeight="1" x14ac:dyDescent="0.2">
      <c r="A38" s="173"/>
      <c r="B38" s="174"/>
      <c r="C38" s="174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6"/>
      <c r="V38" s="197"/>
      <c r="W38" s="212" t="s">
        <v>107</v>
      </c>
      <c r="X38" s="225"/>
      <c r="Y38" s="225"/>
      <c r="Z38" s="225"/>
      <c r="AA38" s="225"/>
      <c r="AB38" s="225"/>
      <c r="AC38" s="109"/>
      <c r="AD38" s="109"/>
      <c r="AE38" s="109"/>
      <c r="AF38" s="109"/>
      <c r="AG38" s="109"/>
      <c r="AH38" s="109"/>
      <c r="AI38" s="90"/>
      <c r="AJ38" s="248"/>
      <c r="AK38" s="147"/>
      <c r="AL38" s="537"/>
      <c r="AM38" s="537"/>
      <c r="AN38" s="537"/>
      <c r="AO38" s="537"/>
      <c r="AP38" s="537"/>
      <c r="AQ38" s="538"/>
      <c r="AR38" s="571"/>
      <c r="AS38" s="571"/>
      <c r="AT38" s="571"/>
      <c r="AU38" s="571"/>
      <c r="AV38" s="571"/>
    </row>
    <row r="39" spans="1:48" s="133" customFormat="1" ht="7.5" customHeight="1" x14ac:dyDescent="0.25">
      <c r="A39" s="177"/>
      <c r="B39" s="35"/>
      <c r="C39" s="35"/>
      <c r="D39" s="35"/>
      <c r="E39" s="35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78"/>
      <c r="V39" s="197"/>
      <c r="W39" s="405"/>
      <c r="X39" s="422" t="s">
        <v>45</v>
      </c>
      <c r="Y39" s="226" t="s">
        <v>10</v>
      </c>
      <c r="Z39" s="226" t="s">
        <v>108</v>
      </c>
      <c r="AA39" s="742" t="s">
        <v>71</v>
      </c>
      <c r="AB39" s="742" t="s">
        <v>72</v>
      </c>
      <c r="AC39" s="109"/>
      <c r="AD39" s="109"/>
      <c r="AE39" s="109"/>
      <c r="AF39" s="109"/>
      <c r="AG39" s="109"/>
      <c r="AH39" s="109"/>
      <c r="AI39" s="109"/>
      <c r="AJ39" s="248"/>
      <c r="AK39" s="147"/>
      <c r="AL39" s="537">
        <f>D8</f>
        <v>2012</v>
      </c>
      <c r="AM39" s="537">
        <f>E8</f>
        <v>2013</v>
      </c>
      <c r="AN39" s="537">
        <f>F8</f>
        <v>2014</v>
      </c>
      <c r="AO39" s="537">
        <f>G8</f>
        <v>2015</v>
      </c>
      <c r="AP39" s="537">
        <f>H8</f>
        <v>2016</v>
      </c>
      <c r="AQ39" s="538"/>
      <c r="AR39" s="571">
        <f>AL39</f>
        <v>2012</v>
      </c>
      <c r="AS39" s="618">
        <f t="shared" ref="AS39:AV39" si="6">AM39</f>
        <v>2013</v>
      </c>
      <c r="AT39" s="618">
        <f t="shared" si="6"/>
        <v>2014</v>
      </c>
      <c r="AU39" s="618">
        <f t="shared" si="6"/>
        <v>2015</v>
      </c>
      <c r="AV39" s="618">
        <f t="shared" si="6"/>
        <v>2016</v>
      </c>
    </row>
    <row r="40" spans="1:48" s="133" customFormat="1" ht="14.25" customHeight="1" x14ac:dyDescent="0.2">
      <c r="A40" s="179"/>
      <c r="B40" s="35"/>
      <c r="C40" s="35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78"/>
      <c r="V40" s="197"/>
      <c r="W40" s="405"/>
      <c r="X40" s="423" t="e">
        <f ca="1">OFFSET(B8,$X$4,0)</f>
        <v>#N/A</v>
      </c>
      <c r="Y40" s="227" t="e">
        <f ca="1">OFFSET(R7,(VLOOKUP(X40,$Y$41:$Z$62,2,FALSE)),0)</f>
        <v>#N/A</v>
      </c>
      <c r="Z40" s="227" t="e">
        <f ca="1">(OFFSET(O7,(VLOOKUP(X40,$Y$41:$Z$62,2,FALSE)),0))</f>
        <v>#N/A</v>
      </c>
      <c r="AA40" s="743"/>
      <c r="AB40" s="743"/>
      <c r="AC40" s="109"/>
      <c r="AD40" s="109"/>
      <c r="AE40" s="109"/>
      <c r="AF40" s="109"/>
      <c r="AG40" s="109"/>
      <c r="AH40" s="109"/>
      <c r="AI40" s="375" t="b">
        <v>1</v>
      </c>
      <c r="AJ40" s="248" t="s">
        <v>1</v>
      </c>
      <c r="AK40" s="147" t="str">
        <f t="shared" ref="AK40:AK63" si="7">IF(AI40=TRUE,B9,"")</f>
        <v>Bracknell Forest</v>
      </c>
      <c r="AL40" s="209">
        <f t="shared" ref="AL40:AP62" si="8">VLOOKUP($AK40,$B$9:$O$32,AL$36,FALSE)</f>
        <v>37.593984962406012</v>
      </c>
      <c r="AM40" s="209">
        <f t="shared" si="8"/>
        <v>39.473684210526315</v>
      </c>
      <c r="AN40" s="209">
        <f t="shared" si="8"/>
        <v>42.435424354243537</v>
      </c>
      <c r="AO40" s="209">
        <f t="shared" si="8"/>
        <v>37.769784172661872</v>
      </c>
      <c r="AP40" s="209">
        <f t="shared" si="8"/>
        <v>35.460992907801419</v>
      </c>
      <c r="AQ40" s="210">
        <f>VLOOKUP(AK40,$B$9:$T$32,17,FALSE)</f>
        <v>11</v>
      </c>
      <c r="AR40" s="488" t="e">
        <f t="shared" ref="AR40:AV49" si="9">VLOOKUP($AK40,$B$110:$H$133,AR$36,FALSE)</f>
        <v>#N/A</v>
      </c>
      <c r="AS40" s="488" t="e">
        <f t="shared" si="9"/>
        <v>#N/A</v>
      </c>
      <c r="AT40" s="488" t="e">
        <f t="shared" si="9"/>
        <v>#N/A</v>
      </c>
      <c r="AU40" s="488" t="e">
        <f t="shared" si="9"/>
        <v>#N/A</v>
      </c>
      <c r="AV40" s="488" t="e">
        <f t="shared" si="9"/>
        <v>#N/A</v>
      </c>
    </row>
    <row r="41" spans="1:48" s="133" customFormat="1" ht="14.25" customHeight="1" x14ac:dyDescent="0.2">
      <c r="A41" s="179"/>
      <c r="B41" s="35"/>
      <c r="C41" s="35"/>
      <c r="D41" s="35"/>
      <c r="E41" s="35"/>
      <c r="F41" s="3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78"/>
      <c r="V41" s="197"/>
      <c r="W41" s="405"/>
      <c r="X41" s="423">
        <v>1</v>
      </c>
      <c r="Y41" s="228" t="str">
        <f t="shared" ref="Y41:Y64" si="10">B9</f>
        <v>Bracknell Forest</v>
      </c>
      <c r="Z41" s="85">
        <v>2</v>
      </c>
      <c r="AA41" s="229">
        <f>IF(H9&gt;0,IDACI!D8,0)</f>
        <v>23799</v>
      </c>
      <c r="AB41" s="229">
        <f>IF(H9&gt;0,IDACI!E8,0)</f>
        <v>2617.89</v>
      </c>
      <c r="AC41" s="109"/>
      <c r="AD41" s="109"/>
      <c r="AE41" s="109"/>
      <c r="AF41" s="109"/>
      <c r="AG41" s="109"/>
      <c r="AH41" s="109"/>
      <c r="AI41" s="375" t="b">
        <v>1</v>
      </c>
      <c r="AJ41" s="248" t="s">
        <v>47</v>
      </c>
      <c r="AK41" s="147" t="str">
        <f t="shared" si="7"/>
        <v>Brighton &amp; Hove</v>
      </c>
      <c r="AL41" s="209">
        <f t="shared" si="8"/>
        <v>97.194388777555105</v>
      </c>
      <c r="AM41" s="209">
        <f t="shared" si="8"/>
        <v>88.645418326693218</v>
      </c>
      <c r="AN41" s="209">
        <f t="shared" si="8"/>
        <v>91.089108910891085</v>
      </c>
      <c r="AO41" s="209">
        <f t="shared" si="8"/>
        <v>92.156862745098039</v>
      </c>
      <c r="AP41" s="209">
        <f t="shared" si="8"/>
        <v>84.9609375</v>
      </c>
      <c r="AQ41" s="210">
        <f t="shared" ref="AQ41:AQ63" si="11">VLOOKUP(AK41,$B$9:$T$31,17,FALSE)</f>
        <v>18.3</v>
      </c>
      <c r="AR41" s="488" t="e">
        <f t="shared" si="9"/>
        <v>#N/A</v>
      </c>
      <c r="AS41" s="488">
        <f t="shared" si="9"/>
        <v>1.1235955056179775E-2</v>
      </c>
      <c r="AT41" s="488">
        <f t="shared" si="9"/>
        <v>2.1739130434782608E-2</v>
      </c>
      <c r="AU41" s="488">
        <f t="shared" si="9"/>
        <v>2.1276595744680851E-2</v>
      </c>
      <c r="AV41" s="488">
        <f t="shared" si="9"/>
        <v>8.0459770114942528E-2</v>
      </c>
    </row>
    <row r="42" spans="1:48" ht="14.25" customHeight="1" x14ac:dyDescent="0.2">
      <c r="A42" s="179"/>
      <c r="B42" s="35"/>
      <c r="C42" s="35"/>
      <c r="D42" s="35"/>
      <c r="E42" s="35"/>
      <c r="F42" s="3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78"/>
      <c r="V42" s="197"/>
      <c r="W42" s="405"/>
      <c r="X42" s="423">
        <v>2</v>
      </c>
      <c r="Y42" s="228" t="str">
        <f t="shared" si="10"/>
        <v>Brighton &amp; Hove</v>
      </c>
      <c r="Z42" s="85">
        <v>3</v>
      </c>
      <c r="AA42" s="229">
        <f>IF(H10&gt;0,IDACI!D9,0)</f>
        <v>44814</v>
      </c>
      <c r="AB42" s="229">
        <f>IF(H10&gt;0,IDACI!E9,0)</f>
        <v>8200.9619999999995</v>
      </c>
      <c r="AC42" s="109"/>
      <c r="AD42" s="109"/>
      <c r="AE42" s="109"/>
      <c r="AF42" s="109"/>
      <c r="AG42" s="109"/>
      <c r="AH42" s="109"/>
      <c r="AI42" s="375" t="b">
        <v>1</v>
      </c>
      <c r="AJ42" s="248" t="s">
        <v>11</v>
      </c>
      <c r="AK42" s="147" t="str">
        <f t="shared" si="7"/>
        <v>Buckinghamshire</v>
      </c>
      <c r="AL42" s="209">
        <f t="shared" si="8"/>
        <v>32.467532467532472</v>
      </c>
      <c r="AM42" s="209">
        <f t="shared" si="8"/>
        <v>34.393809114359414</v>
      </c>
      <c r="AN42" s="209">
        <f t="shared" si="8"/>
        <v>37.414965986394556</v>
      </c>
      <c r="AO42" s="209">
        <f t="shared" si="8"/>
        <v>36.585365853658537</v>
      </c>
      <c r="AP42" s="209">
        <f t="shared" si="8"/>
        <v>38.142620232172476</v>
      </c>
      <c r="AQ42" s="210">
        <f t="shared" si="11"/>
        <v>9.8000000000000007</v>
      </c>
      <c r="AR42" s="488">
        <f t="shared" si="9"/>
        <v>2.6666666666666668E-2</v>
      </c>
      <c r="AS42" s="488">
        <f t="shared" si="9"/>
        <v>2.5000000000000001E-2</v>
      </c>
      <c r="AT42" s="488">
        <f t="shared" si="9"/>
        <v>3.4090909090909088E-2</v>
      </c>
      <c r="AU42" s="488">
        <f t="shared" si="9"/>
        <v>3.4482758620689655E-2</v>
      </c>
      <c r="AV42" s="488">
        <f t="shared" si="9"/>
        <v>4.3478260869565216E-2</v>
      </c>
    </row>
    <row r="43" spans="1:48" ht="14.25" customHeight="1" x14ac:dyDescent="0.2">
      <c r="A43" s="179"/>
      <c r="B43" s="35"/>
      <c r="C43" s="35"/>
      <c r="D43" s="35"/>
      <c r="E43" s="35"/>
      <c r="F43" s="35"/>
      <c r="G43" s="35"/>
      <c r="H43" s="35"/>
      <c r="I43" s="35"/>
      <c r="J43" s="40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178"/>
      <c r="V43" s="197"/>
      <c r="W43" s="405"/>
      <c r="X43" s="423">
        <v>3</v>
      </c>
      <c r="Y43" s="228" t="str">
        <f t="shared" si="10"/>
        <v>Buckinghamshire</v>
      </c>
      <c r="Z43" s="85">
        <v>4</v>
      </c>
      <c r="AA43" s="229">
        <f>IF(H11&gt;0,IDACI!D10,0)</f>
        <v>103548</v>
      </c>
      <c r="AB43" s="229">
        <f>IF(H11&gt;0,IDACI!E10,0)</f>
        <v>10147.704</v>
      </c>
      <c r="AC43" s="109"/>
      <c r="AD43" s="109"/>
      <c r="AE43" s="109"/>
      <c r="AF43" s="109"/>
      <c r="AG43" s="109"/>
      <c r="AH43" s="109"/>
      <c r="AI43" s="375" t="b">
        <v>1</v>
      </c>
      <c r="AJ43" s="248" t="s">
        <v>5</v>
      </c>
      <c r="AK43" s="147" t="str">
        <f t="shared" si="7"/>
        <v>East Sussex</v>
      </c>
      <c r="AL43" s="209">
        <f t="shared" si="8"/>
        <v>59.443911792905084</v>
      </c>
      <c r="AM43" s="209">
        <f t="shared" si="8"/>
        <v>56.992337164750957</v>
      </c>
      <c r="AN43" s="209">
        <f t="shared" si="8"/>
        <v>54.866412213740453</v>
      </c>
      <c r="AO43" s="209">
        <f t="shared" si="8"/>
        <v>51.70777988614801</v>
      </c>
      <c r="AP43" s="209">
        <f t="shared" si="8"/>
        <v>51.463644948064214</v>
      </c>
      <c r="AQ43" s="210">
        <f t="shared" si="11"/>
        <v>17.399999999999999</v>
      </c>
      <c r="AR43" s="488">
        <f t="shared" si="9"/>
        <v>1.6129032258064516E-2</v>
      </c>
      <c r="AS43" s="488">
        <f t="shared" si="9"/>
        <v>8.4033613445378148E-3</v>
      </c>
      <c r="AT43" s="488" t="e">
        <f t="shared" si="9"/>
        <v>#N/A</v>
      </c>
      <c r="AU43" s="488">
        <f t="shared" si="9"/>
        <v>9.1743119266055051E-3</v>
      </c>
      <c r="AV43" s="488">
        <f t="shared" si="9"/>
        <v>2.7522935779816515E-2</v>
      </c>
    </row>
    <row r="44" spans="1:48" s="127" customFormat="1" ht="14.25" customHeight="1" x14ac:dyDescent="0.2">
      <c r="A44" s="180"/>
      <c r="B44" s="310"/>
      <c r="C44" s="310"/>
      <c r="D44" s="311"/>
      <c r="E44" s="311"/>
      <c r="F44" s="311"/>
      <c r="G44" s="311"/>
      <c r="H44" s="311"/>
      <c r="I44" s="311"/>
      <c r="J44" s="4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181"/>
      <c r="V44" s="198"/>
      <c r="W44" s="406"/>
      <c r="X44" s="423">
        <v>4</v>
      </c>
      <c r="Y44" s="228" t="str">
        <f t="shared" si="10"/>
        <v>East Sussex</v>
      </c>
      <c r="Z44" s="85">
        <v>5</v>
      </c>
      <c r="AA44" s="229">
        <f>IF(H12&gt;0,IDACI!D11,0)</f>
        <v>91918</v>
      </c>
      <c r="AB44" s="229">
        <f>IF(H12&gt;0,IDACI!E11,0)</f>
        <v>15993.731999999998</v>
      </c>
      <c r="AC44" s="109"/>
      <c r="AD44" s="109"/>
      <c r="AE44" s="109"/>
      <c r="AF44" s="109"/>
      <c r="AG44" s="109"/>
      <c r="AH44" s="109"/>
      <c r="AI44" s="375" t="b">
        <v>1</v>
      </c>
      <c r="AJ44" s="248" t="s">
        <v>7</v>
      </c>
      <c r="AK44" s="147" t="str">
        <f t="shared" si="7"/>
        <v>Hampshire</v>
      </c>
      <c r="AL44" s="209">
        <f t="shared" si="8"/>
        <v>39.436117059243394</v>
      </c>
      <c r="AM44" s="209">
        <f t="shared" si="8"/>
        <v>40.227839088643641</v>
      </c>
      <c r="AN44" s="209">
        <f t="shared" si="8"/>
        <v>44.874068818730045</v>
      </c>
      <c r="AO44" s="209">
        <f t="shared" si="8"/>
        <v>47.424511545293079</v>
      </c>
      <c r="AP44" s="209">
        <f t="shared" si="8"/>
        <v>46.293011706278826</v>
      </c>
      <c r="AQ44" s="210">
        <f t="shared" si="11"/>
        <v>11.799999999999999</v>
      </c>
      <c r="AR44" s="488">
        <f t="shared" si="9"/>
        <v>2.2624434389140271E-2</v>
      </c>
      <c r="AS44" s="488">
        <f t="shared" si="9"/>
        <v>2.2123893805309734E-2</v>
      </c>
      <c r="AT44" s="488">
        <f t="shared" si="9"/>
        <v>1.9762845849802372E-2</v>
      </c>
      <c r="AU44" s="488">
        <f t="shared" si="9"/>
        <v>1.4981273408239701E-2</v>
      </c>
      <c r="AV44" s="488">
        <f t="shared" si="9"/>
        <v>2.2988505747126436E-2</v>
      </c>
    </row>
    <row r="45" spans="1:48" ht="14.25" customHeight="1" x14ac:dyDescent="0.2">
      <c r="A45" s="179"/>
      <c r="B45" s="311"/>
      <c r="C45" s="311"/>
      <c r="D45" s="311"/>
      <c r="E45" s="311"/>
      <c r="F45" s="311"/>
      <c r="G45" s="311"/>
      <c r="H45" s="311"/>
      <c r="I45" s="311"/>
      <c r="J45" s="40"/>
      <c r="K45" s="42"/>
      <c r="L45" s="42"/>
      <c r="M45" s="42"/>
      <c r="N45" s="42"/>
      <c r="O45" s="35"/>
      <c r="P45" s="35"/>
      <c r="Q45" s="35"/>
      <c r="R45" s="35"/>
      <c r="S45" s="35"/>
      <c r="T45" s="35"/>
      <c r="U45" s="178"/>
      <c r="V45" s="197"/>
      <c r="W45" s="405"/>
      <c r="X45" s="423">
        <v>5</v>
      </c>
      <c r="Y45" s="228" t="str">
        <f t="shared" si="10"/>
        <v>Hampshire</v>
      </c>
      <c r="Z45" s="85">
        <v>6</v>
      </c>
      <c r="AA45" s="229">
        <f>IF(H13&gt;0,IDACI!D12,0)</f>
        <v>247800</v>
      </c>
      <c r="AB45" s="229">
        <f>IF(H13&gt;0,IDACI!E12,0)</f>
        <v>29240.399999999998</v>
      </c>
      <c r="AC45" s="109"/>
      <c r="AD45" s="109"/>
      <c r="AE45" s="109"/>
      <c r="AF45" s="109"/>
      <c r="AG45" s="109"/>
      <c r="AH45" s="109"/>
      <c r="AI45" s="375" t="b">
        <v>1</v>
      </c>
      <c r="AJ45" s="248" t="s">
        <v>2</v>
      </c>
      <c r="AK45" s="147" t="str">
        <f t="shared" si="7"/>
        <v>Isle of Wight</v>
      </c>
      <c r="AL45" s="209">
        <f t="shared" si="8"/>
        <v>61.302681992337163</v>
      </c>
      <c r="AM45" s="209">
        <f t="shared" si="8"/>
        <v>69.230769230769226</v>
      </c>
      <c r="AN45" s="209">
        <f t="shared" si="8"/>
        <v>73.643410852713174</v>
      </c>
      <c r="AO45" s="209">
        <f t="shared" si="8"/>
        <v>78.431372549019613</v>
      </c>
      <c r="AP45" s="209">
        <f t="shared" si="8"/>
        <v>81.027667984189719</v>
      </c>
      <c r="AQ45" s="210">
        <f t="shared" si="11"/>
        <v>20.399999999999999</v>
      </c>
      <c r="AR45" s="488">
        <f t="shared" si="9"/>
        <v>0</v>
      </c>
      <c r="AS45" s="488">
        <f t="shared" si="9"/>
        <v>0</v>
      </c>
      <c r="AT45" s="488">
        <f t="shared" si="9"/>
        <v>0</v>
      </c>
      <c r="AU45" s="488">
        <f t="shared" si="9"/>
        <v>0</v>
      </c>
      <c r="AV45" s="488">
        <f t="shared" si="9"/>
        <v>0</v>
      </c>
    </row>
    <row r="46" spans="1:48" ht="14.25" customHeight="1" x14ac:dyDescent="0.2">
      <c r="A46" s="179"/>
      <c r="B46" s="311"/>
      <c r="C46" s="311"/>
      <c r="D46" s="311"/>
      <c r="E46" s="311"/>
      <c r="F46" s="311"/>
      <c r="G46" s="311"/>
      <c r="H46" s="311"/>
      <c r="I46" s="311"/>
      <c r="J46" s="40"/>
      <c r="K46" s="42"/>
      <c r="L46" s="42"/>
      <c r="M46" s="42"/>
      <c r="N46" s="42"/>
      <c r="O46" s="35"/>
      <c r="P46" s="35"/>
      <c r="Q46" s="35"/>
      <c r="R46" s="35"/>
      <c r="S46" s="35"/>
      <c r="T46" s="35"/>
      <c r="U46" s="178"/>
      <c r="V46" s="197"/>
      <c r="W46" s="405"/>
      <c r="X46" s="423">
        <v>6</v>
      </c>
      <c r="Y46" s="228" t="str">
        <f t="shared" si="10"/>
        <v>Isle of Wight</v>
      </c>
      <c r="Z46" s="85">
        <v>7</v>
      </c>
      <c r="AA46" s="229">
        <f>IF(H14&gt;0,IDACI!D13,0)</f>
        <v>22502</v>
      </c>
      <c r="AB46" s="229">
        <f>IF(H14&gt;0,IDACI!E13,0)</f>
        <v>4590.4079999999994</v>
      </c>
      <c r="AC46" s="230"/>
      <c r="AD46" s="109"/>
      <c r="AE46" s="109"/>
      <c r="AF46" s="109"/>
      <c r="AG46" s="109"/>
      <c r="AH46" s="109"/>
      <c r="AI46" s="375" t="b">
        <v>1</v>
      </c>
      <c r="AJ46" s="248" t="s">
        <v>12</v>
      </c>
      <c r="AK46" s="147" t="str">
        <f t="shared" si="7"/>
        <v>Kent</v>
      </c>
      <c r="AL46" s="209">
        <f t="shared" si="8"/>
        <v>55.779361636194615</v>
      </c>
      <c r="AM46" s="209">
        <f t="shared" si="8"/>
        <v>56.498919419573944</v>
      </c>
      <c r="AN46" s="209">
        <f t="shared" si="8"/>
        <v>55.896805896805894</v>
      </c>
      <c r="AO46" s="209">
        <f t="shared" si="8"/>
        <v>56.960097471824547</v>
      </c>
      <c r="AP46" s="209">
        <f t="shared" si="8"/>
        <v>69.915254237288138</v>
      </c>
      <c r="AQ46" s="210">
        <f t="shared" si="11"/>
        <v>17.8</v>
      </c>
      <c r="AR46" s="488">
        <f t="shared" si="9"/>
        <v>0.10555555555555556</v>
      </c>
      <c r="AS46" s="488">
        <f t="shared" si="9"/>
        <v>0.10382513661202186</v>
      </c>
      <c r="AT46" s="488">
        <f t="shared" si="9"/>
        <v>0.11813186813186813</v>
      </c>
      <c r="AU46" s="488">
        <f t="shared" si="9"/>
        <v>0.19786096256684493</v>
      </c>
      <c r="AV46" s="488">
        <f t="shared" si="9"/>
        <v>0.37445887445887444</v>
      </c>
    </row>
    <row r="47" spans="1:48" ht="14.25" customHeight="1" x14ac:dyDescent="0.2">
      <c r="A47" s="179"/>
      <c r="B47" s="90"/>
      <c r="C47" s="90"/>
      <c r="D47" s="90"/>
      <c r="E47" s="90"/>
      <c r="F47" s="90"/>
      <c r="G47" s="90"/>
      <c r="H47" s="90"/>
      <c r="I47" s="90"/>
      <c r="J47" s="40"/>
      <c r="K47" s="42"/>
      <c r="L47" s="42"/>
      <c r="M47" s="42"/>
      <c r="N47" s="42"/>
      <c r="O47" s="35"/>
      <c r="P47" s="35"/>
      <c r="Q47" s="35"/>
      <c r="R47" s="35"/>
      <c r="S47" s="35"/>
      <c r="T47" s="35"/>
      <c r="U47" s="178"/>
      <c r="V47" s="197"/>
      <c r="W47" s="405"/>
      <c r="X47" s="423">
        <v>7</v>
      </c>
      <c r="Y47" s="228" t="str">
        <f t="shared" si="10"/>
        <v>Kent</v>
      </c>
      <c r="Z47" s="85">
        <v>8</v>
      </c>
      <c r="AA47" s="229">
        <f>IF(H15&gt;0,IDACI!D14,0)</f>
        <v>286168</v>
      </c>
      <c r="AB47" s="229">
        <f>IF(H15&gt;0,IDACI!E14,0)</f>
        <v>50937.904000000002</v>
      </c>
      <c r="AC47" s="90"/>
      <c r="AD47" s="109"/>
      <c r="AE47" s="109"/>
      <c r="AF47" s="109"/>
      <c r="AG47" s="109"/>
      <c r="AH47" s="109"/>
      <c r="AI47" s="375" t="b">
        <v>1</v>
      </c>
      <c r="AJ47" s="248" t="s">
        <v>3</v>
      </c>
      <c r="AK47" s="147" t="str">
        <f t="shared" si="7"/>
        <v>Medway</v>
      </c>
      <c r="AL47" s="209">
        <f t="shared" si="8"/>
        <v>72.131147540983605</v>
      </c>
      <c r="AM47" s="209">
        <f t="shared" si="8"/>
        <v>67.323481116584574</v>
      </c>
      <c r="AN47" s="209">
        <f t="shared" si="8"/>
        <v>61.688311688311693</v>
      </c>
      <c r="AO47" s="209">
        <f t="shared" si="8"/>
        <v>68</v>
      </c>
      <c r="AP47" s="209">
        <f t="shared" si="8"/>
        <v>68.037974683544306</v>
      </c>
      <c r="AQ47" s="210">
        <f t="shared" si="11"/>
        <v>22</v>
      </c>
      <c r="AR47" s="488">
        <f t="shared" si="9"/>
        <v>0</v>
      </c>
      <c r="AS47" s="488">
        <f t="shared" si="9"/>
        <v>0</v>
      </c>
      <c r="AT47" s="488">
        <f t="shared" si="9"/>
        <v>0</v>
      </c>
      <c r="AU47" s="488" t="e">
        <f t="shared" si="9"/>
        <v>#N/A</v>
      </c>
      <c r="AV47" s="488" t="e">
        <f t="shared" si="9"/>
        <v>#N/A</v>
      </c>
    </row>
    <row r="48" spans="1:48" ht="14.25" customHeight="1" x14ac:dyDescent="0.2">
      <c r="A48" s="179"/>
      <c r="B48" s="90"/>
      <c r="C48" s="90"/>
      <c r="D48" s="114"/>
      <c r="E48" s="115"/>
      <c r="F48" s="114"/>
      <c r="G48" s="115"/>
      <c r="H48" s="115"/>
      <c r="I48" s="115"/>
      <c r="J48" s="40"/>
      <c r="K48" s="42"/>
      <c r="L48" s="42"/>
      <c r="M48" s="42"/>
      <c r="N48" s="42"/>
      <c r="O48" s="35"/>
      <c r="P48" s="35"/>
      <c r="Q48" s="35"/>
      <c r="R48" s="35"/>
      <c r="S48" s="35"/>
      <c r="T48" s="35"/>
      <c r="U48" s="178"/>
      <c r="V48" s="197"/>
      <c r="W48" s="405"/>
      <c r="X48" s="423">
        <v>8</v>
      </c>
      <c r="Y48" s="228" t="str">
        <f t="shared" si="10"/>
        <v>Medway</v>
      </c>
      <c r="Z48" s="85">
        <v>9</v>
      </c>
      <c r="AA48" s="229">
        <f>IF(H16&gt;0,IDACI!D15,0)</f>
        <v>54280</v>
      </c>
      <c r="AB48" s="229">
        <f>IF(H16&gt;0,IDACI!E15,0)</f>
        <v>11941.6</v>
      </c>
      <c r="AC48" s="109"/>
      <c r="AD48" s="109"/>
      <c r="AE48" s="109"/>
      <c r="AF48" s="109"/>
      <c r="AG48" s="109"/>
      <c r="AH48" s="109"/>
      <c r="AI48" s="375" t="b">
        <v>1</v>
      </c>
      <c r="AJ48" s="248" t="s">
        <v>13</v>
      </c>
      <c r="AK48" s="147" t="str">
        <f t="shared" si="7"/>
        <v>Milton Keynes</v>
      </c>
      <c r="AL48" s="209">
        <f t="shared" si="8"/>
        <v>45.161290322580648</v>
      </c>
      <c r="AM48" s="209">
        <f t="shared" si="8"/>
        <v>44.164037854889585</v>
      </c>
      <c r="AN48" s="209">
        <f t="shared" si="8"/>
        <v>47.65625</v>
      </c>
      <c r="AO48" s="209">
        <f t="shared" si="8"/>
        <v>52.147239263803684</v>
      </c>
      <c r="AP48" s="209">
        <f t="shared" si="8"/>
        <v>51.437216338880482</v>
      </c>
      <c r="AQ48" s="210">
        <f t="shared" si="11"/>
        <v>19.7</v>
      </c>
      <c r="AR48" s="488">
        <f t="shared" si="9"/>
        <v>3.5714285714285712E-2</v>
      </c>
      <c r="AS48" s="488">
        <f t="shared" si="9"/>
        <v>1.7857142857142856E-2</v>
      </c>
      <c r="AT48" s="488">
        <f t="shared" si="9"/>
        <v>3.2786885245901641E-2</v>
      </c>
      <c r="AU48" s="488">
        <f t="shared" si="9"/>
        <v>7.3529411764705885E-2</v>
      </c>
      <c r="AV48" s="488">
        <f t="shared" si="9"/>
        <v>0.11764705882352941</v>
      </c>
    </row>
    <row r="49" spans="1:48" ht="14.25" customHeight="1" x14ac:dyDescent="0.2">
      <c r="A49" s="179"/>
      <c r="B49" s="90"/>
      <c r="C49" s="90"/>
      <c r="D49" s="105"/>
      <c r="E49" s="105"/>
      <c r="F49" s="105"/>
      <c r="G49" s="105"/>
      <c r="H49" s="105"/>
      <c r="I49" s="105"/>
      <c r="J49" s="40"/>
      <c r="K49" s="42"/>
      <c r="L49" s="42"/>
      <c r="M49" s="42"/>
      <c r="N49" s="42"/>
      <c r="O49" s="35"/>
      <c r="P49" s="35"/>
      <c r="Q49" s="35"/>
      <c r="R49" s="35"/>
      <c r="S49" s="35"/>
      <c r="T49" s="35"/>
      <c r="U49" s="178"/>
      <c r="V49" s="197"/>
      <c r="W49" s="405"/>
      <c r="X49" s="423">
        <v>9</v>
      </c>
      <c r="Y49" s="228" t="str">
        <f t="shared" si="10"/>
        <v>Milton Keynes</v>
      </c>
      <c r="Z49" s="85">
        <v>10</v>
      </c>
      <c r="AA49" s="229">
        <f>IF(H17&gt;0,IDACI!D16,0)</f>
        <v>56637</v>
      </c>
      <c r="AB49" s="229">
        <f>IF(H17&gt;0,IDACI!E16,0)</f>
        <v>11157.489</v>
      </c>
      <c r="AC49" s="109"/>
      <c r="AD49" s="109"/>
      <c r="AE49" s="109"/>
      <c r="AF49" s="109"/>
      <c r="AG49" s="109"/>
      <c r="AH49" s="109"/>
      <c r="AI49" s="375" t="b">
        <v>1</v>
      </c>
      <c r="AJ49" s="248" t="s">
        <v>14</v>
      </c>
      <c r="AK49" s="147" t="str">
        <f t="shared" si="7"/>
        <v>Oxfordshire</v>
      </c>
      <c r="AL49" s="209">
        <f t="shared" si="8"/>
        <v>32.608695652173914</v>
      </c>
      <c r="AM49" s="209">
        <f t="shared" si="8"/>
        <v>29.8132183908046</v>
      </c>
      <c r="AN49" s="209">
        <f t="shared" si="8"/>
        <v>32.786885245901637</v>
      </c>
      <c r="AO49" s="209">
        <f t="shared" si="8"/>
        <v>36.118980169971671</v>
      </c>
      <c r="AP49" s="209">
        <f t="shared" si="8"/>
        <v>41.607898448519045</v>
      </c>
      <c r="AQ49" s="210">
        <f t="shared" si="11"/>
        <v>11.799999999999999</v>
      </c>
      <c r="AR49" s="488">
        <f t="shared" si="9"/>
        <v>6.6666666666666666E-2</v>
      </c>
      <c r="AS49" s="488">
        <f t="shared" si="9"/>
        <v>6.0240963855421686E-2</v>
      </c>
      <c r="AT49" s="488">
        <f t="shared" si="9"/>
        <v>4.3478260869565216E-2</v>
      </c>
      <c r="AU49" s="488">
        <f t="shared" si="9"/>
        <v>7.8431372549019607E-2</v>
      </c>
      <c r="AV49" s="488">
        <f t="shared" si="9"/>
        <v>0.10169491525423729</v>
      </c>
    </row>
    <row r="50" spans="1:48" ht="14.25" customHeight="1" x14ac:dyDescent="0.2">
      <c r="A50" s="179"/>
      <c r="B50" s="535"/>
      <c r="C50" s="535"/>
      <c r="D50" s="90"/>
      <c r="E50" s="90"/>
      <c r="F50" s="90"/>
      <c r="G50" s="90"/>
      <c r="H50" s="90"/>
      <c r="I50" s="90"/>
      <c r="J50" s="40"/>
      <c r="K50" s="42"/>
      <c r="L50" s="42"/>
      <c r="M50" s="42"/>
      <c r="N50" s="42"/>
      <c r="O50" s="35"/>
      <c r="P50" s="35"/>
      <c r="Q50" s="35"/>
      <c r="R50" s="35"/>
      <c r="S50" s="35"/>
      <c r="T50" s="35"/>
      <c r="U50" s="178"/>
      <c r="V50" s="197"/>
      <c r="W50" s="405"/>
      <c r="X50" s="423">
        <v>10</v>
      </c>
      <c r="Y50" s="228" t="str">
        <f t="shared" si="10"/>
        <v>Oxfordshire</v>
      </c>
      <c r="Z50" s="85">
        <v>11</v>
      </c>
      <c r="AA50" s="229">
        <f>IF(H18&gt;0,IDACI!D17,0)</f>
        <v>123975</v>
      </c>
      <c r="AB50" s="229">
        <f>IF(H18&gt;0,IDACI!E17,0)</f>
        <v>14629.05</v>
      </c>
      <c r="AC50" s="109"/>
      <c r="AD50" s="109"/>
      <c r="AE50" s="109"/>
      <c r="AF50" s="109"/>
      <c r="AG50" s="109"/>
      <c r="AH50" s="109"/>
      <c r="AI50" s="375" t="b">
        <v>1</v>
      </c>
      <c r="AJ50" s="248" t="s">
        <v>15</v>
      </c>
      <c r="AK50" s="147" t="str">
        <f t="shared" si="7"/>
        <v>Portsmouth</v>
      </c>
      <c r="AL50" s="209">
        <f t="shared" si="8"/>
        <v>70.588235294117652</v>
      </c>
      <c r="AM50" s="209">
        <f t="shared" si="8"/>
        <v>72.104018912529554</v>
      </c>
      <c r="AN50" s="209">
        <f t="shared" si="8"/>
        <v>75.117370892018783</v>
      </c>
      <c r="AO50" s="209">
        <f t="shared" si="8"/>
        <v>73.73271889400921</v>
      </c>
      <c r="AP50" s="209">
        <f t="shared" si="8"/>
        <v>73.05936073059361</v>
      </c>
      <c r="AQ50" s="210">
        <f t="shared" si="11"/>
        <v>23.799999999999997</v>
      </c>
      <c r="AR50" s="488">
        <f t="shared" ref="AR50:AV63" si="12">VLOOKUP($AK50,$B$110:$H$133,AR$36,FALSE)</f>
        <v>6.6666666666666666E-2</v>
      </c>
      <c r="AS50" s="488">
        <f t="shared" si="12"/>
        <v>4.9180327868852458E-2</v>
      </c>
      <c r="AT50" s="488">
        <f t="shared" si="12"/>
        <v>3.125E-2</v>
      </c>
      <c r="AU50" s="488">
        <f t="shared" si="12"/>
        <v>3.125E-2</v>
      </c>
      <c r="AV50" s="488">
        <f t="shared" si="12"/>
        <v>9.375E-2</v>
      </c>
    </row>
    <row r="51" spans="1:48" ht="14.25" customHeight="1" x14ac:dyDescent="0.2">
      <c r="A51" s="179"/>
      <c r="B51" s="535"/>
      <c r="C51" s="535"/>
      <c r="D51" s="90"/>
      <c r="E51" s="90"/>
      <c r="F51" s="90"/>
      <c r="G51" s="90"/>
      <c r="H51" s="90"/>
      <c r="I51" s="90"/>
      <c r="J51" s="40"/>
      <c r="K51" s="42"/>
      <c r="L51" s="42"/>
      <c r="M51" s="42"/>
      <c r="N51" s="42"/>
      <c r="O51" s="35"/>
      <c r="P51" s="35"/>
      <c r="Q51" s="35"/>
      <c r="R51" s="35"/>
      <c r="S51" s="35"/>
      <c r="T51" s="35"/>
      <c r="U51" s="178"/>
      <c r="V51" s="197"/>
      <c r="W51" s="405"/>
      <c r="X51" s="423">
        <v>11</v>
      </c>
      <c r="Y51" s="228" t="str">
        <f t="shared" si="10"/>
        <v>Portsmouth</v>
      </c>
      <c r="Z51" s="85">
        <v>12</v>
      </c>
      <c r="AA51" s="229">
        <f>IF(H19&gt;0,IDACI!D18,0)</f>
        <v>37912</v>
      </c>
      <c r="AB51" s="229">
        <f>IF(H19&gt;0,IDACI!E18,0)</f>
        <v>9023.0559999999987</v>
      </c>
      <c r="AC51" s="109"/>
      <c r="AD51" s="109"/>
      <c r="AE51" s="109"/>
      <c r="AF51" s="109"/>
      <c r="AG51" s="109"/>
      <c r="AH51" s="109"/>
      <c r="AI51" s="375" t="b">
        <v>1</v>
      </c>
      <c r="AJ51" s="248" t="s">
        <v>4</v>
      </c>
      <c r="AK51" s="147" t="str">
        <f t="shared" si="7"/>
        <v>Reading</v>
      </c>
      <c r="AL51" s="209">
        <f t="shared" si="8"/>
        <v>70.359281437125745</v>
      </c>
      <c r="AM51" s="209">
        <f t="shared" si="8"/>
        <v>66.17647058823529</v>
      </c>
      <c r="AN51" s="209">
        <f t="shared" si="8"/>
        <v>59.077809798270899</v>
      </c>
      <c r="AO51" s="209">
        <f t="shared" si="8"/>
        <v>58.495821727019496</v>
      </c>
      <c r="AP51" s="209">
        <f t="shared" si="8"/>
        <v>60.439560439560445</v>
      </c>
      <c r="AQ51" s="210">
        <f t="shared" si="11"/>
        <v>19.8</v>
      </c>
      <c r="AR51" s="488">
        <f t="shared" si="12"/>
        <v>2.1276595744680851E-2</v>
      </c>
      <c r="AS51" s="488">
        <f t="shared" si="12"/>
        <v>2.2222222222222223E-2</v>
      </c>
      <c r="AT51" s="488" t="e">
        <f t="shared" si="12"/>
        <v>#N/A</v>
      </c>
      <c r="AU51" s="488" t="e">
        <f t="shared" si="12"/>
        <v>#N/A</v>
      </c>
      <c r="AV51" s="488">
        <f t="shared" si="12"/>
        <v>2.2727272727272728E-2</v>
      </c>
    </row>
    <row r="52" spans="1:48" ht="14.25" customHeight="1" x14ac:dyDescent="0.2">
      <c r="A52" s="179"/>
      <c r="B52" s="535"/>
      <c r="C52" s="535"/>
      <c r="D52" s="90"/>
      <c r="E52" s="90"/>
      <c r="F52" s="90"/>
      <c r="G52" s="90"/>
      <c r="H52" s="90"/>
      <c r="I52" s="90"/>
      <c r="J52" s="40"/>
      <c r="K52" s="42"/>
      <c r="L52" s="42"/>
      <c r="M52" s="42"/>
      <c r="N52" s="42"/>
      <c r="O52" s="35"/>
      <c r="P52" s="35"/>
      <c r="Q52" s="35"/>
      <c r="R52" s="35"/>
      <c r="S52" s="35"/>
      <c r="T52" s="35"/>
      <c r="U52" s="178"/>
      <c r="V52" s="197"/>
      <c r="W52" s="405"/>
      <c r="X52" s="423">
        <v>12</v>
      </c>
      <c r="Y52" s="228" t="str">
        <f t="shared" si="10"/>
        <v>Reading</v>
      </c>
      <c r="Z52" s="85">
        <v>13</v>
      </c>
      <c r="AA52" s="229">
        <f>IF(H20&gt;0,IDACI!D19,0)</f>
        <v>30916</v>
      </c>
      <c r="AB52" s="229">
        <f>IF(H20&gt;0,IDACI!E19,0)</f>
        <v>6121.3680000000004</v>
      </c>
      <c r="AC52" s="109"/>
      <c r="AD52" s="109"/>
      <c r="AE52" s="109"/>
      <c r="AF52" s="109"/>
      <c r="AG52" s="109"/>
      <c r="AH52" s="109"/>
      <c r="AI52" s="375" t="b">
        <v>1</v>
      </c>
      <c r="AJ52" s="248" t="s">
        <v>16</v>
      </c>
      <c r="AK52" s="147" t="str">
        <f t="shared" si="7"/>
        <v>Slough</v>
      </c>
      <c r="AL52" s="209">
        <f t="shared" si="8"/>
        <v>45.454545454545453</v>
      </c>
      <c r="AM52" s="209">
        <f t="shared" si="8"/>
        <v>48.684210526315795</v>
      </c>
      <c r="AN52" s="209">
        <f t="shared" si="8"/>
        <v>48.843187660668377</v>
      </c>
      <c r="AO52" s="209">
        <f t="shared" si="8"/>
        <v>48.872180451127818</v>
      </c>
      <c r="AP52" s="209">
        <f t="shared" si="8"/>
        <v>46.798029556650249</v>
      </c>
      <c r="AQ52" s="210">
        <f t="shared" si="11"/>
        <v>19.5</v>
      </c>
      <c r="AR52" s="488">
        <f t="shared" si="12"/>
        <v>8.8235294117647065E-2</v>
      </c>
      <c r="AS52" s="488">
        <f t="shared" si="12"/>
        <v>5.4054054054054057E-2</v>
      </c>
      <c r="AT52" s="488">
        <f t="shared" si="12"/>
        <v>5.2631578947368418E-2</v>
      </c>
      <c r="AU52" s="488">
        <f t="shared" si="12"/>
        <v>5.128205128205128E-2</v>
      </c>
      <c r="AV52" s="488">
        <f t="shared" si="12"/>
        <v>5.2631578947368418E-2</v>
      </c>
    </row>
    <row r="53" spans="1:48" ht="14.25" customHeight="1" x14ac:dyDescent="0.2">
      <c r="A53" s="179"/>
      <c r="B53" s="535"/>
      <c r="C53" s="535"/>
      <c r="D53" s="90"/>
      <c r="E53" s="90"/>
      <c r="F53" s="90"/>
      <c r="G53" s="90"/>
      <c r="H53" s="90"/>
      <c r="I53" s="90"/>
      <c r="J53" s="40"/>
      <c r="K53" s="42"/>
      <c r="L53" s="42"/>
      <c r="M53" s="42"/>
      <c r="N53" s="42"/>
      <c r="O53" s="35"/>
      <c r="P53" s="35"/>
      <c r="Q53" s="35"/>
      <c r="R53" s="35"/>
      <c r="S53" s="35"/>
      <c r="T53" s="35"/>
      <c r="U53" s="178"/>
      <c r="V53" s="197"/>
      <c r="W53" s="405"/>
      <c r="X53" s="423">
        <v>13</v>
      </c>
      <c r="Y53" s="228" t="str">
        <f t="shared" si="10"/>
        <v>Slough</v>
      </c>
      <c r="Z53" s="85">
        <v>14</v>
      </c>
      <c r="AA53" s="229">
        <f>IF(H21&gt;0,IDACI!D20,0)</f>
        <v>34703</v>
      </c>
      <c r="AB53" s="229">
        <f>IF(H21&gt;0,IDACI!E20,0)</f>
        <v>6767.085</v>
      </c>
      <c r="AC53" s="109"/>
      <c r="AD53" s="109"/>
      <c r="AE53" s="109"/>
      <c r="AF53" s="109"/>
      <c r="AG53" s="109"/>
      <c r="AH53" s="109"/>
      <c r="AI53" s="375" t="b">
        <v>1</v>
      </c>
      <c r="AJ53" s="248" t="s">
        <v>96</v>
      </c>
      <c r="AK53" s="147" t="str">
        <f t="shared" si="7"/>
        <v>Somerset</v>
      </c>
      <c r="AL53" s="209">
        <f t="shared" si="8"/>
        <v>45.496323529411768</v>
      </c>
      <c r="AM53" s="209">
        <f t="shared" si="8"/>
        <v>47.334558823529406</v>
      </c>
      <c r="AN53" s="209">
        <f t="shared" si="8"/>
        <v>45.036764705882348</v>
      </c>
      <c r="AO53" s="209">
        <f t="shared" si="8"/>
        <v>44.995408631772264</v>
      </c>
      <c r="AP53" s="209">
        <f t="shared" si="8"/>
        <v>46.245421245421248</v>
      </c>
      <c r="AQ53" s="210">
        <f t="shared" si="11"/>
        <v>14.8</v>
      </c>
      <c r="AR53" s="488" t="e">
        <f t="shared" si="12"/>
        <v>#N/A</v>
      </c>
      <c r="AS53" s="488">
        <f t="shared" si="12"/>
        <v>0</v>
      </c>
      <c r="AT53" s="488" t="e">
        <f t="shared" si="12"/>
        <v>#N/A</v>
      </c>
      <c r="AU53" s="488" t="e">
        <f t="shared" si="12"/>
        <v>#N/A</v>
      </c>
      <c r="AV53" s="488" t="e">
        <f t="shared" si="12"/>
        <v>#N/A</v>
      </c>
    </row>
    <row r="54" spans="1:48" ht="14.25" customHeight="1" x14ac:dyDescent="0.2">
      <c r="A54" s="179"/>
      <c r="B54" s="535"/>
      <c r="C54" s="535"/>
      <c r="D54" s="90"/>
      <c r="E54" s="90"/>
      <c r="F54" s="90"/>
      <c r="G54" s="90"/>
      <c r="H54" s="90"/>
      <c r="I54" s="90"/>
      <c r="J54" s="40"/>
      <c r="K54" s="42"/>
      <c r="L54" s="42"/>
      <c r="M54" s="42"/>
      <c r="N54" s="42"/>
      <c r="O54" s="35"/>
      <c r="P54" s="35"/>
      <c r="Q54" s="35"/>
      <c r="R54" s="35"/>
      <c r="S54" s="35"/>
      <c r="T54" s="35"/>
      <c r="U54" s="178"/>
      <c r="V54" s="197"/>
      <c r="W54" s="405"/>
      <c r="X54" s="423">
        <v>14</v>
      </c>
      <c r="Y54" s="228" t="str">
        <f t="shared" si="10"/>
        <v>Somerset</v>
      </c>
      <c r="Z54" s="85">
        <v>15</v>
      </c>
      <c r="AA54" s="229">
        <f>IF(H22&gt;0,IDACI!D21,0)</f>
        <v>94797</v>
      </c>
      <c r="AB54" s="229">
        <f>IF(H22&gt;0,IDACI!E21,0)</f>
        <v>14029.956000000002</v>
      </c>
      <c r="AC54" s="109"/>
      <c r="AD54" s="109"/>
      <c r="AE54" s="109"/>
      <c r="AF54" s="109"/>
      <c r="AG54" s="109"/>
      <c r="AH54" s="109"/>
      <c r="AI54" s="375" t="b">
        <v>1</v>
      </c>
      <c r="AJ54" s="248" t="s">
        <v>17</v>
      </c>
      <c r="AK54" s="147" t="str">
        <f t="shared" si="7"/>
        <v>Southampton</v>
      </c>
      <c r="AL54" s="209">
        <f t="shared" si="8"/>
        <v>93.073593073593074</v>
      </c>
      <c r="AM54" s="209">
        <f t="shared" si="8"/>
        <v>104.3010752688172</v>
      </c>
      <c r="AN54" s="209">
        <f t="shared" si="8"/>
        <v>105.48523206751054</v>
      </c>
      <c r="AO54" s="209">
        <f t="shared" si="8"/>
        <v>119.34156378600824</v>
      </c>
      <c r="AP54" s="209">
        <f t="shared" si="8"/>
        <v>119.91869918699187</v>
      </c>
      <c r="AQ54" s="210">
        <f t="shared" si="11"/>
        <v>25</v>
      </c>
      <c r="AR54" s="488">
        <f t="shared" si="12"/>
        <v>2.3255813953488372E-2</v>
      </c>
      <c r="AS54" s="488" t="e">
        <f t="shared" si="12"/>
        <v>#N/A</v>
      </c>
      <c r="AT54" s="488" t="e">
        <f t="shared" si="12"/>
        <v>#N/A</v>
      </c>
      <c r="AU54" s="488">
        <f t="shared" si="12"/>
        <v>8.6206896551724137E-3</v>
      </c>
      <c r="AV54" s="488" t="e">
        <f t="shared" si="12"/>
        <v>#N/A</v>
      </c>
    </row>
    <row r="55" spans="1:48" ht="14.25" customHeight="1" x14ac:dyDescent="0.2">
      <c r="A55" s="179"/>
      <c r="B55" s="535"/>
      <c r="C55" s="535"/>
      <c r="D55" s="90"/>
      <c r="E55" s="90"/>
      <c r="F55" s="90"/>
      <c r="G55" s="90"/>
      <c r="H55" s="90"/>
      <c r="I55" s="90"/>
      <c r="J55" s="40"/>
      <c r="K55" s="42"/>
      <c r="L55" s="42"/>
      <c r="M55" s="42"/>
      <c r="N55" s="42"/>
      <c r="O55" s="35"/>
      <c r="P55" s="35"/>
      <c r="Q55" s="35"/>
      <c r="R55" s="35"/>
      <c r="S55" s="35"/>
      <c r="T55" s="35"/>
      <c r="U55" s="178"/>
      <c r="V55" s="197"/>
      <c r="W55" s="405"/>
      <c r="X55" s="423">
        <v>15</v>
      </c>
      <c r="Y55" s="228" t="str">
        <f t="shared" si="10"/>
        <v>Southampton</v>
      </c>
      <c r="Z55" s="85">
        <v>16</v>
      </c>
      <c r="AA55" s="229">
        <f>IF(H23&gt;0,IDACI!D22,0)</f>
        <v>42079</v>
      </c>
      <c r="AB55" s="229">
        <f>IF(H23&gt;0,IDACI!E22,0)</f>
        <v>10519.75</v>
      </c>
      <c r="AC55" s="109"/>
      <c r="AD55" s="109"/>
      <c r="AE55" s="109"/>
      <c r="AF55" s="109"/>
      <c r="AG55" s="109"/>
      <c r="AH55" s="109"/>
      <c r="AI55" s="375" t="b">
        <v>1</v>
      </c>
      <c r="AJ55" s="248" t="s">
        <v>8</v>
      </c>
      <c r="AK55" s="147" t="str">
        <f t="shared" si="7"/>
        <v>Surrey</v>
      </c>
      <c r="AL55" s="209">
        <f t="shared" si="8"/>
        <v>32.591093117408903</v>
      </c>
      <c r="AM55" s="209">
        <f t="shared" si="8"/>
        <v>33.253205128205124</v>
      </c>
      <c r="AN55" s="209">
        <f t="shared" si="8"/>
        <v>31.547619047619047</v>
      </c>
      <c r="AO55" s="209">
        <f t="shared" si="8"/>
        <v>30.636292223095051</v>
      </c>
      <c r="AP55" s="209">
        <f t="shared" si="8"/>
        <v>33.93135725429017</v>
      </c>
      <c r="AQ55" s="210">
        <f t="shared" si="11"/>
        <v>9.7000000000000011</v>
      </c>
      <c r="AR55" s="488">
        <f t="shared" si="12"/>
        <v>6.8322981366459631E-2</v>
      </c>
      <c r="AS55" s="488">
        <f t="shared" si="12"/>
        <v>7.2289156626506021E-2</v>
      </c>
      <c r="AT55" s="488">
        <f t="shared" si="12"/>
        <v>9.4339622641509441E-2</v>
      </c>
      <c r="AU55" s="488">
        <f t="shared" si="12"/>
        <v>0.12820512820512819</v>
      </c>
      <c r="AV55" s="488">
        <f t="shared" si="12"/>
        <v>0.17241379310344829</v>
      </c>
    </row>
    <row r="56" spans="1:48" ht="14.25" customHeight="1" x14ac:dyDescent="0.2">
      <c r="A56" s="382"/>
      <c r="B56" s="535"/>
      <c r="C56" s="535"/>
      <c r="D56" s="90"/>
      <c r="E56" s="90"/>
      <c r="F56" s="90"/>
      <c r="G56" s="90"/>
      <c r="H56" s="90"/>
      <c r="I56" s="90"/>
      <c r="J56" s="40"/>
      <c r="K56" s="42"/>
      <c r="L56" s="42"/>
      <c r="M56" s="42"/>
      <c r="N56" s="42"/>
      <c r="O56" s="35"/>
      <c r="P56" s="35"/>
      <c r="Q56" s="35"/>
      <c r="R56" s="35"/>
      <c r="S56" s="35"/>
      <c r="T56" s="35"/>
      <c r="U56" s="178"/>
      <c r="V56" s="197"/>
      <c r="W56" s="405"/>
      <c r="X56" s="423">
        <v>16</v>
      </c>
      <c r="Y56" s="228" t="str">
        <f t="shared" si="10"/>
        <v>Surrey</v>
      </c>
      <c r="Z56" s="85">
        <v>17</v>
      </c>
      <c r="AA56" s="229">
        <f>IF(H24&gt;0,IDACI!D23,0)</f>
        <v>221989</v>
      </c>
      <c r="AB56" s="229">
        <f>IF(H24&gt;0,IDACI!E23,0)</f>
        <v>21532.933000000005</v>
      </c>
      <c r="AC56" s="109"/>
      <c r="AD56" s="109"/>
      <c r="AE56" s="109"/>
      <c r="AF56" s="109"/>
      <c r="AG56" s="109"/>
      <c r="AH56" s="109"/>
      <c r="AI56" s="375" t="b">
        <v>1</v>
      </c>
      <c r="AJ56" s="248" t="s">
        <v>124</v>
      </c>
      <c r="AK56" s="147" t="str">
        <f t="shared" si="7"/>
        <v>Swindon</v>
      </c>
      <c r="AL56" s="209">
        <f t="shared" si="8"/>
        <v>54.721030042918457</v>
      </c>
      <c r="AM56" s="209">
        <f t="shared" si="8"/>
        <v>52.742616033755269</v>
      </c>
      <c r="AN56" s="209">
        <f t="shared" si="8"/>
        <v>53.235908141962419</v>
      </c>
      <c r="AO56" s="209">
        <f t="shared" si="8"/>
        <v>51.440329218106996</v>
      </c>
      <c r="AP56" s="209">
        <f t="shared" si="8"/>
        <v>59.183673469387756</v>
      </c>
      <c r="AQ56" s="210">
        <f t="shared" si="11"/>
        <v>17.2</v>
      </c>
      <c r="AR56" s="488" t="e">
        <f t="shared" si="12"/>
        <v>#N/A</v>
      </c>
      <c r="AS56" s="488" t="e">
        <f t="shared" si="12"/>
        <v>#N/A</v>
      </c>
      <c r="AT56" s="488" t="e">
        <f t="shared" si="12"/>
        <v>#N/A</v>
      </c>
      <c r="AU56" s="488" t="e">
        <f t="shared" si="12"/>
        <v>#N/A</v>
      </c>
      <c r="AV56" s="488">
        <f t="shared" si="12"/>
        <v>5.1724137931034482E-2</v>
      </c>
    </row>
    <row r="57" spans="1:48" ht="14.25" customHeight="1" x14ac:dyDescent="0.2">
      <c r="A57" s="382"/>
      <c r="B57" s="535"/>
      <c r="C57" s="535"/>
      <c r="D57" s="90"/>
      <c r="E57" s="90"/>
      <c r="F57" s="90"/>
      <c r="G57" s="90"/>
      <c r="H57" s="90"/>
      <c r="I57" s="90"/>
      <c r="J57" s="40"/>
      <c r="K57" s="42"/>
      <c r="L57" s="42"/>
      <c r="M57" s="42"/>
      <c r="N57" s="42"/>
      <c r="O57" s="35"/>
      <c r="P57" s="35"/>
      <c r="Q57" s="35"/>
      <c r="R57" s="35"/>
      <c r="S57" s="35"/>
      <c r="T57" s="35"/>
      <c r="U57" s="178"/>
      <c r="V57" s="197"/>
      <c r="W57" s="405"/>
      <c r="X57" s="423">
        <v>17</v>
      </c>
      <c r="Y57" s="228" t="str">
        <f t="shared" si="10"/>
        <v>Swindon</v>
      </c>
      <c r="Z57" s="85">
        <v>18</v>
      </c>
      <c r="AA57" s="229">
        <f>IF(H25&gt;0,IDACI!D24,0)</f>
        <v>42184</v>
      </c>
      <c r="AB57" s="229">
        <f>IF(H25&gt;0,IDACI!E24,0)</f>
        <v>7255.6479999999992</v>
      </c>
      <c r="AC57" s="109"/>
      <c r="AD57" s="109"/>
      <c r="AE57" s="109"/>
      <c r="AF57" s="109"/>
      <c r="AG57" s="109"/>
      <c r="AH57" s="109"/>
      <c r="AI57" s="375" t="b">
        <v>1</v>
      </c>
      <c r="AJ57" s="248" t="s">
        <v>125</v>
      </c>
      <c r="AK57" s="147" t="str">
        <f t="shared" si="7"/>
        <v>Torbay</v>
      </c>
      <c r="AL57" s="209">
        <f t="shared" si="8"/>
        <v>100.80645161290322</v>
      </c>
      <c r="AM57" s="209">
        <f t="shared" si="8"/>
        <v>122.48995983935743</v>
      </c>
      <c r="AN57" s="209">
        <f t="shared" si="8"/>
        <v>127.01612903225806</v>
      </c>
      <c r="AO57" s="209">
        <f t="shared" si="8"/>
        <v>121.51394422310757</v>
      </c>
      <c r="AP57" s="209">
        <f t="shared" si="8"/>
        <v>111.11111111111111</v>
      </c>
      <c r="AQ57" s="210">
        <f t="shared" si="11"/>
        <v>24.1</v>
      </c>
      <c r="AR57" s="488">
        <f t="shared" si="12"/>
        <v>0</v>
      </c>
      <c r="AS57" s="488">
        <f t="shared" si="12"/>
        <v>0</v>
      </c>
      <c r="AT57" s="488">
        <f t="shared" si="12"/>
        <v>0</v>
      </c>
      <c r="AU57" s="488">
        <f t="shared" si="12"/>
        <v>0</v>
      </c>
      <c r="AV57" s="488">
        <f t="shared" si="12"/>
        <v>0</v>
      </c>
    </row>
    <row r="58" spans="1:48" ht="14.25" customHeight="1" x14ac:dyDescent="0.2">
      <c r="A58" s="179"/>
      <c r="B58" s="535"/>
      <c r="C58" s="535"/>
      <c r="D58" s="90"/>
      <c r="E58" s="90"/>
      <c r="F58" s="90"/>
      <c r="G58" s="90"/>
      <c r="H58" s="90"/>
      <c r="I58" s="90"/>
      <c r="J58" s="40"/>
      <c r="K58" s="42"/>
      <c r="L58" s="42"/>
      <c r="M58" s="42"/>
      <c r="N58" s="42"/>
      <c r="O58" s="35"/>
      <c r="P58" s="35"/>
      <c r="Q58" s="35"/>
      <c r="R58" s="35"/>
      <c r="S58" s="35"/>
      <c r="T58" s="35"/>
      <c r="U58" s="178"/>
      <c r="V58" s="197"/>
      <c r="W58" s="405"/>
      <c r="X58" s="423">
        <v>18</v>
      </c>
      <c r="Y58" s="228" t="str">
        <f t="shared" si="10"/>
        <v>Torbay</v>
      </c>
      <c r="Z58" s="85">
        <v>19</v>
      </c>
      <c r="AA58" s="229">
        <f>IF(H26&gt;0,IDACI!D25,0)</f>
        <v>21714</v>
      </c>
      <c r="AB58" s="229">
        <f>IF(H26&gt;0,IDACI!E25,0)</f>
        <v>5233.0740000000005</v>
      </c>
      <c r="AC58" s="109"/>
      <c r="AD58" s="109"/>
      <c r="AE58" s="109"/>
      <c r="AF58" s="109"/>
      <c r="AG58" s="109"/>
      <c r="AH58" s="109"/>
      <c r="AI58" s="375" t="b">
        <v>1</v>
      </c>
      <c r="AJ58" s="248" t="s">
        <v>18</v>
      </c>
      <c r="AK58" s="147" t="str">
        <f t="shared" si="7"/>
        <v>West Berkshire</v>
      </c>
      <c r="AL58" s="209">
        <f t="shared" si="8"/>
        <v>35.310734463276837</v>
      </c>
      <c r="AM58" s="209">
        <f t="shared" si="8"/>
        <v>40.389972144846801</v>
      </c>
      <c r="AN58" s="209">
        <f t="shared" si="8"/>
        <v>43.417366946778714</v>
      </c>
      <c r="AO58" s="209">
        <f t="shared" si="8"/>
        <v>47.752808988764045</v>
      </c>
      <c r="AP58" s="209">
        <f t="shared" si="8"/>
        <v>43.417366946778714</v>
      </c>
      <c r="AQ58" s="210">
        <f t="shared" si="11"/>
        <v>10.4</v>
      </c>
      <c r="AR58" s="488">
        <f t="shared" si="12"/>
        <v>0.08</v>
      </c>
      <c r="AS58" s="488">
        <f t="shared" si="12"/>
        <v>6.8965517241379309E-2</v>
      </c>
      <c r="AT58" s="488">
        <f t="shared" si="12"/>
        <v>3.2258064516129031E-2</v>
      </c>
      <c r="AU58" s="488">
        <f t="shared" si="12"/>
        <v>5.8823529411764705E-2</v>
      </c>
      <c r="AV58" s="488">
        <f t="shared" si="12"/>
        <v>6.4516129032258063E-2</v>
      </c>
    </row>
    <row r="59" spans="1:48" ht="14.25" customHeight="1" x14ac:dyDescent="0.2">
      <c r="A59" s="179"/>
      <c r="B59" s="535"/>
      <c r="C59" s="535"/>
      <c r="D59" s="90"/>
      <c r="E59" s="90"/>
      <c r="F59" s="90"/>
      <c r="G59" s="90"/>
      <c r="H59" s="90"/>
      <c r="I59" s="90"/>
      <c r="J59" s="40"/>
      <c r="K59" s="42"/>
      <c r="L59" s="42"/>
      <c r="M59" s="42"/>
      <c r="N59" s="42"/>
      <c r="O59" s="35"/>
      <c r="P59" s="35"/>
      <c r="Q59" s="35"/>
      <c r="R59" s="35"/>
      <c r="S59" s="35"/>
      <c r="T59" s="35"/>
      <c r="U59" s="178"/>
      <c r="V59" s="197"/>
      <c r="W59" s="405"/>
      <c r="X59" s="423">
        <v>19</v>
      </c>
      <c r="Y59" s="228" t="str">
        <f t="shared" si="10"/>
        <v>West Berkshire</v>
      </c>
      <c r="Z59" s="85">
        <v>20</v>
      </c>
      <c r="AA59" s="229">
        <f>IF(H27&gt;0,IDACI!D26,0)</f>
        <v>31302</v>
      </c>
      <c r="AB59" s="229">
        <f>IF(H27&gt;0,IDACI!E26,0)</f>
        <v>3255.4080000000004</v>
      </c>
      <c r="AC59" s="109"/>
      <c r="AD59" s="109"/>
      <c r="AE59" s="109"/>
      <c r="AF59" s="109"/>
      <c r="AG59" s="109"/>
      <c r="AH59" s="109"/>
      <c r="AI59" s="375" t="b">
        <v>1</v>
      </c>
      <c r="AJ59" s="248" t="s">
        <v>6</v>
      </c>
      <c r="AK59" s="147" t="str">
        <f t="shared" si="7"/>
        <v>West Sussex</v>
      </c>
      <c r="AL59" s="209">
        <f t="shared" si="8"/>
        <v>40.754257907542581</v>
      </c>
      <c r="AM59" s="209">
        <f t="shared" si="8"/>
        <v>40.45893719806763</v>
      </c>
      <c r="AN59" s="209">
        <f t="shared" si="8"/>
        <v>35.928143712574851</v>
      </c>
      <c r="AO59" s="209">
        <f t="shared" si="8"/>
        <v>38.210900473933648</v>
      </c>
      <c r="AP59" s="209">
        <f t="shared" si="8"/>
        <v>37.558685446009392</v>
      </c>
      <c r="AQ59" s="210">
        <f t="shared" si="11"/>
        <v>12.9</v>
      </c>
      <c r="AR59" s="488">
        <f t="shared" si="12"/>
        <v>3.7313432835820892E-2</v>
      </c>
      <c r="AS59" s="488">
        <f t="shared" si="12"/>
        <v>4.4776119402985072E-2</v>
      </c>
      <c r="AT59" s="488">
        <f t="shared" si="12"/>
        <v>5.8333333333333334E-2</v>
      </c>
      <c r="AU59" s="488">
        <f t="shared" si="12"/>
        <v>5.4263565891472867E-2</v>
      </c>
      <c r="AV59" s="488">
        <f t="shared" si="12"/>
        <v>0.1015625</v>
      </c>
    </row>
    <row r="60" spans="1:48" s="133" customFormat="1" ht="14.25" customHeight="1" x14ac:dyDescent="0.2">
      <c r="A60" s="179"/>
      <c r="B60" s="535"/>
      <c r="C60" s="535"/>
      <c r="D60" s="90"/>
      <c r="E60" s="90"/>
      <c r="F60" s="90"/>
      <c r="G60" s="90"/>
      <c r="H60" s="90"/>
      <c r="I60" s="90"/>
      <c r="J60" s="40"/>
      <c r="K60" s="42"/>
      <c r="L60" s="42"/>
      <c r="M60" s="42"/>
      <c r="N60" s="42"/>
      <c r="O60" s="35"/>
      <c r="P60" s="35"/>
      <c r="Q60" s="35"/>
      <c r="R60" s="35"/>
      <c r="S60" s="35"/>
      <c r="T60" s="35"/>
      <c r="U60" s="178"/>
      <c r="V60" s="197"/>
      <c r="W60" s="405"/>
      <c r="X60" s="423">
        <v>20</v>
      </c>
      <c r="Y60" s="228" t="str">
        <f t="shared" si="10"/>
        <v>West Sussex</v>
      </c>
      <c r="Z60" s="85">
        <v>21</v>
      </c>
      <c r="AA60" s="229">
        <f>IF(H28&gt;0,IDACI!D27,0)</f>
        <v>146958</v>
      </c>
      <c r="AB60" s="229">
        <f>IF(H28&gt;0,IDACI!E27,0)</f>
        <v>18957.582000000002</v>
      </c>
      <c r="AC60" s="109"/>
      <c r="AD60" s="109"/>
      <c r="AE60" s="109"/>
      <c r="AF60" s="109"/>
      <c r="AG60" s="109"/>
      <c r="AH60" s="109"/>
      <c r="AI60" s="375" t="b">
        <v>1</v>
      </c>
      <c r="AJ60" s="248" t="s">
        <v>46</v>
      </c>
      <c r="AK60" s="147" t="str">
        <f t="shared" si="7"/>
        <v>Windsor &amp; Maidenhead</v>
      </c>
      <c r="AL60" s="209">
        <f t="shared" si="8"/>
        <v>29.141104294478527</v>
      </c>
      <c r="AM60" s="209">
        <f t="shared" si="8"/>
        <v>31.722054380664655</v>
      </c>
      <c r="AN60" s="209">
        <f t="shared" si="8"/>
        <v>31.531531531531531</v>
      </c>
      <c r="AO60" s="209">
        <f t="shared" si="8"/>
        <v>29.940119760479043</v>
      </c>
      <c r="AP60" s="209">
        <f t="shared" si="8"/>
        <v>26.706231454005934</v>
      </c>
      <c r="AQ60" s="210">
        <f t="shared" si="11"/>
        <v>8.4</v>
      </c>
      <c r="AR60" s="488">
        <f t="shared" si="12"/>
        <v>5.2631578947368418E-2</v>
      </c>
      <c r="AS60" s="488" t="e">
        <f t="shared" si="12"/>
        <v>#N/A</v>
      </c>
      <c r="AT60" s="488" t="e">
        <f t="shared" si="12"/>
        <v>#N/A</v>
      </c>
      <c r="AU60" s="488">
        <f t="shared" si="12"/>
        <v>0.1</v>
      </c>
      <c r="AV60" s="488" t="e">
        <f t="shared" si="12"/>
        <v>#N/A</v>
      </c>
    </row>
    <row r="61" spans="1:48" s="133" customFormat="1" ht="14.25" customHeight="1" x14ac:dyDescent="0.2">
      <c r="A61" s="179"/>
      <c r="B61" s="535"/>
      <c r="C61" s="535"/>
      <c r="D61" s="90"/>
      <c r="E61" s="90"/>
      <c r="F61" s="90"/>
      <c r="G61" s="90"/>
      <c r="H61" s="90"/>
      <c r="I61" s="90"/>
      <c r="J61" s="40"/>
      <c r="K61" s="42"/>
      <c r="L61" s="42"/>
      <c r="M61" s="42"/>
      <c r="N61" s="42"/>
      <c r="O61" s="35"/>
      <c r="P61" s="35"/>
      <c r="Q61" s="35"/>
      <c r="R61" s="35"/>
      <c r="S61" s="35"/>
      <c r="T61" s="35"/>
      <c r="U61" s="178"/>
      <c r="V61" s="197"/>
      <c r="W61" s="405"/>
      <c r="X61" s="423">
        <v>21</v>
      </c>
      <c r="Y61" s="228" t="str">
        <f t="shared" si="10"/>
        <v>Windsor &amp; Maidenhead</v>
      </c>
      <c r="Z61" s="85">
        <v>22</v>
      </c>
      <c r="AA61" s="229">
        <f>IF(H29&gt;0,IDACI!D28,0)</f>
        <v>29154</v>
      </c>
      <c r="AB61" s="229">
        <f>IF(H29&gt;0,IDACI!E28,0)</f>
        <v>2448.9360000000001</v>
      </c>
      <c r="AC61" s="109"/>
      <c r="AD61" s="109"/>
      <c r="AE61" s="109"/>
      <c r="AF61" s="109"/>
      <c r="AG61" s="109"/>
      <c r="AH61" s="109"/>
      <c r="AI61" s="375" t="b">
        <v>1</v>
      </c>
      <c r="AJ61" s="248" t="s">
        <v>19</v>
      </c>
      <c r="AK61" s="147" t="str">
        <f t="shared" si="7"/>
        <v>Wokingham</v>
      </c>
      <c r="AL61" s="209">
        <f t="shared" si="8"/>
        <v>19.662921348314608</v>
      </c>
      <c r="AM61" s="209">
        <f t="shared" si="8"/>
        <v>23.743016759776538</v>
      </c>
      <c r="AN61" s="209">
        <f t="shared" si="8"/>
        <v>19.337016574585636</v>
      </c>
      <c r="AO61" s="209">
        <f t="shared" si="8"/>
        <v>20.325203252032523</v>
      </c>
      <c r="AP61" s="209">
        <f t="shared" si="8"/>
        <v>21.447721179624669</v>
      </c>
      <c r="AQ61" s="210">
        <f t="shared" si="11"/>
        <v>6.8000000000000007</v>
      </c>
      <c r="AR61" s="488" t="e">
        <f t="shared" si="12"/>
        <v>#N/A</v>
      </c>
      <c r="AS61" s="488" t="e">
        <f t="shared" si="12"/>
        <v>#N/A</v>
      </c>
      <c r="AT61" s="488">
        <f t="shared" si="12"/>
        <v>0</v>
      </c>
      <c r="AU61" s="488" t="e">
        <f t="shared" si="12"/>
        <v>#N/A</v>
      </c>
      <c r="AV61" s="488" t="e">
        <f t="shared" si="12"/>
        <v>#N/A</v>
      </c>
    </row>
    <row r="62" spans="1:48" s="133" customFormat="1" ht="14.25" customHeight="1" x14ac:dyDescent="0.2">
      <c r="A62" s="179"/>
      <c r="B62" s="535"/>
      <c r="C62" s="535"/>
      <c r="D62" s="90"/>
      <c r="E62" s="90"/>
      <c r="F62" s="90"/>
      <c r="G62" s="90"/>
      <c r="H62" s="90"/>
      <c r="I62" s="90"/>
      <c r="J62" s="40"/>
      <c r="K62" s="42"/>
      <c r="L62" s="42"/>
      <c r="M62" s="42"/>
      <c r="N62" s="42"/>
      <c r="O62" s="35"/>
      <c r="P62" s="35"/>
      <c r="Q62" s="35"/>
      <c r="R62" s="35"/>
      <c r="S62" s="35"/>
      <c r="T62" s="35"/>
      <c r="U62" s="178"/>
      <c r="V62" s="197"/>
      <c r="W62" s="405"/>
      <c r="X62" s="423">
        <v>22</v>
      </c>
      <c r="Y62" s="228" t="str">
        <f t="shared" si="10"/>
        <v>Wokingham</v>
      </c>
      <c r="Z62" s="85">
        <v>23</v>
      </c>
      <c r="AA62" s="229">
        <f>IF(H30&gt;0,IDACI!D29,0)</f>
        <v>31967</v>
      </c>
      <c r="AB62" s="229">
        <f>IF(H30&gt;0,IDACI!E29,0)</f>
        <v>2173.7560000000003</v>
      </c>
      <c r="AC62" s="109"/>
      <c r="AD62" s="109"/>
      <c r="AE62" s="109"/>
      <c r="AF62" s="109"/>
      <c r="AG62" s="109"/>
      <c r="AH62" s="109"/>
      <c r="AI62" s="375" t="b">
        <v>1</v>
      </c>
      <c r="AJ62" s="248" t="s">
        <v>69</v>
      </c>
      <c r="AK62" s="147" t="str">
        <f t="shared" si="7"/>
        <v>South East</v>
      </c>
      <c r="AL62" s="209">
        <f t="shared" si="8"/>
        <v>46.861564918314699</v>
      </c>
      <c r="AM62" s="209">
        <f t="shared" si="8"/>
        <v>47.10531937620167</v>
      </c>
      <c r="AN62" s="209">
        <f t="shared" si="8"/>
        <v>47.434810260758958</v>
      </c>
      <c r="AO62" s="209">
        <f t="shared" si="8"/>
        <v>48.891923117319614</v>
      </c>
      <c r="AP62" s="209">
        <f t="shared" si="8"/>
        <v>51.50930608414577</v>
      </c>
      <c r="AQ62" s="210">
        <f t="shared" si="11"/>
        <v>14.45223640702325</v>
      </c>
      <c r="AR62" s="488">
        <f t="shared" si="12"/>
        <v>4.931192660550459E-2</v>
      </c>
      <c r="AS62" s="488">
        <f t="shared" si="12"/>
        <v>4.6485260770975055E-2</v>
      </c>
      <c r="AT62" s="488">
        <f t="shared" si="12"/>
        <v>5.027932960893855E-2</v>
      </c>
      <c r="AU62" s="488">
        <f t="shared" si="12"/>
        <v>7.3039742212674549E-2</v>
      </c>
      <c r="AV62" s="488">
        <f t="shared" si="12"/>
        <v>0.13663967611336034</v>
      </c>
    </row>
    <row r="63" spans="1:48" s="133" customFormat="1" ht="14.25" customHeight="1" x14ac:dyDescent="0.2">
      <c r="A63" s="179"/>
      <c r="B63" s="535"/>
      <c r="C63" s="535"/>
      <c r="D63" s="90"/>
      <c r="E63" s="90"/>
      <c r="F63" s="90"/>
      <c r="G63" s="90"/>
      <c r="H63" s="90"/>
      <c r="I63" s="90"/>
      <c r="J63" s="40"/>
      <c r="K63" s="35"/>
      <c r="L63" s="171"/>
      <c r="M63" s="760" t="s">
        <v>67</v>
      </c>
      <c r="N63" s="761"/>
      <c r="O63" s="762"/>
      <c r="P63" s="536"/>
      <c r="Q63" s="744" t="s">
        <v>106</v>
      </c>
      <c r="R63" s="745"/>
      <c r="S63" s="745"/>
      <c r="T63" s="746"/>
      <c r="U63" s="178"/>
      <c r="V63" s="197"/>
      <c r="W63" s="405"/>
      <c r="X63" s="423">
        <v>23</v>
      </c>
      <c r="Y63" s="228" t="str">
        <f t="shared" si="10"/>
        <v>South East</v>
      </c>
      <c r="Z63" s="85">
        <v>24</v>
      </c>
      <c r="AA63" s="78">
        <f>SUM(AA55:AA56,AA41:AA53,AA59:AA62)</f>
        <v>1662421</v>
      </c>
      <c r="AB63" s="78">
        <f>SUM(AB55:AB56,AB41:AB53,AB59:AB62)</f>
        <v>240257.01299999995</v>
      </c>
      <c r="AC63" s="109"/>
      <c r="AD63" s="109"/>
      <c r="AE63" s="109"/>
      <c r="AF63" s="109"/>
      <c r="AG63" s="109"/>
      <c r="AH63" s="109"/>
      <c r="AI63" s="375" t="b">
        <v>1</v>
      </c>
      <c r="AJ63" s="248" t="s">
        <v>142</v>
      </c>
      <c r="AK63" s="147" t="str">
        <f t="shared" si="7"/>
        <v>England</v>
      </c>
      <c r="AL63" s="209">
        <f>VLOOKUP($AK63,$B$9:$O$32,AL$36,FALSE)</f>
        <v>59.140448645598198</v>
      </c>
      <c r="AM63" s="209">
        <f t="shared" ref="AM63:AP63" si="13">VLOOKUP($AK63,$B$9:$O$32,AM$36,FALSE)</f>
        <v>59.7148497477517</v>
      </c>
      <c r="AN63" s="209">
        <f t="shared" si="13"/>
        <v>59.944768226920701</v>
      </c>
      <c r="AO63" s="209">
        <f t="shared" si="13"/>
        <v>59.939439426486196</v>
      </c>
      <c r="AP63" s="209">
        <f t="shared" si="13"/>
        <v>60.319064215312686</v>
      </c>
      <c r="AQ63" s="210" t="e">
        <f t="shared" si="11"/>
        <v>#N/A</v>
      </c>
      <c r="AR63" s="488">
        <f t="shared" si="12"/>
        <v>3.3248844490830473E-2</v>
      </c>
      <c r="AS63" s="488">
        <f t="shared" si="12"/>
        <v>2.8651190126359093E-2</v>
      </c>
      <c r="AT63" s="488">
        <f t="shared" si="12"/>
        <v>2.9792181368987068E-2</v>
      </c>
      <c r="AU63" s="488">
        <f t="shared" si="12"/>
        <v>3.9435808865860678E-2</v>
      </c>
      <c r="AV63" s="488">
        <f t="shared" si="12"/>
        <v>5.9767177739920498E-2</v>
      </c>
    </row>
    <row r="64" spans="1:48" s="133" customFormat="1" ht="11.25" customHeight="1" x14ac:dyDescent="0.2">
      <c r="A64" s="179"/>
      <c r="B64" s="535"/>
      <c r="C64" s="535"/>
      <c r="D64" s="90"/>
      <c r="E64" s="90"/>
      <c r="F64" s="90"/>
      <c r="G64" s="90"/>
      <c r="H64" s="90"/>
      <c r="I64" s="90"/>
      <c r="J64" s="40"/>
      <c r="K64" s="35"/>
      <c r="L64" s="590"/>
      <c r="M64" s="744" t="str">
        <f>Z4</f>
        <v>Selected LA- (None)</v>
      </c>
      <c r="N64" s="745"/>
      <c r="O64" s="745"/>
      <c r="P64" s="746"/>
      <c r="Q64" s="747"/>
      <c r="R64" s="748"/>
      <c r="S64" s="749" t="s">
        <v>195</v>
      </c>
      <c r="T64" s="750"/>
      <c r="U64" s="178"/>
      <c r="V64" s="197"/>
      <c r="W64" s="213"/>
      <c r="X64" s="423">
        <v>24</v>
      </c>
      <c r="Y64" s="228" t="str">
        <f t="shared" si="10"/>
        <v>England</v>
      </c>
      <c r="Z64" s="85">
        <v>25</v>
      </c>
      <c r="AA64" s="229">
        <f>IF(H32&gt;0,IDACI!D31,0)</f>
        <v>10130158</v>
      </c>
      <c r="AB64" s="229">
        <f>IF(H32&gt;0,IDACI!E31,0)</f>
        <v>2016166</v>
      </c>
      <c r="AC64" s="109"/>
      <c r="AD64" s="109"/>
      <c r="AE64" s="109"/>
      <c r="AF64" s="109"/>
      <c r="AG64" s="109"/>
      <c r="AH64" s="109"/>
      <c r="AI64" s="109"/>
      <c r="AJ64" s="249"/>
      <c r="AK64" s="125" t="str">
        <f>Z4</f>
        <v>Selected LA- (None)</v>
      </c>
      <c r="AL64" s="211" t="e">
        <f>VLOOKUP($Y4,$B$9:$O$31,AL$36,FALSE)</f>
        <v>#N/A</v>
      </c>
      <c r="AM64" s="211" t="e">
        <f>VLOOKUP($Y4,$B$9:$O$31,AM$36,FALSE)</f>
        <v>#N/A</v>
      </c>
      <c r="AN64" s="211" t="e">
        <f>VLOOKUP($Y4,$B$9:$O$31,AN$36,FALSE)</f>
        <v>#N/A</v>
      </c>
      <c r="AO64" s="211" t="e">
        <f>VLOOKUP($Y4,$B$9:$O$31,AO$36,FALSE)</f>
        <v>#N/A</v>
      </c>
      <c r="AP64" s="211" t="e">
        <f>VLOOKUP($Y4,$B$9:$O$31,AP$36,FALSE)</f>
        <v>#N/A</v>
      </c>
      <c r="AQ64" s="210" t="e">
        <f>VLOOKUP(Y4,$B$9:$T$31,17,FALSE)</f>
        <v>#N/A</v>
      </c>
      <c r="AR64" s="488" t="e">
        <f>VLOOKUP($Y4,$B$110:$H$133,AR$36,FALSE)</f>
        <v>#N/A</v>
      </c>
      <c r="AS64" s="488" t="e">
        <f>VLOOKUP($Y4,$B$110:$H$133,AS$36,FALSE)</f>
        <v>#N/A</v>
      </c>
      <c r="AT64" s="488" t="e">
        <f>VLOOKUP($Y4,$B$110:$H$133,AT$36,FALSE)</f>
        <v>#N/A</v>
      </c>
      <c r="AU64" s="488" t="e">
        <f>VLOOKUP($Y4,$B$110:$H$133,AU$36,FALSE)</f>
        <v>#N/A</v>
      </c>
      <c r="AV64" s="488" t="e">
        <f>VLOOKUP($Y4,$B$110:$H$133,AV$36,FALSE)</f>
        <v>#N/A</v>
      </c>
    </row>
    <row r="65" spans="1:44" s="133" customFormat="1" ht="42" customHeight="1" x14ac:dyDescent="0.2">
      <c r="A65" s="179"/>
      <c r="B65" s="535"/>
      <c r="C65" s="535"/>
      <c r="D65" s="90"/>
      <c r="E65" s="90"/>
      <c r="F65" s="90"/>
      <c r="G65" s="90"/>
      <c r="H65" s="90"/>
      <c r="I65" s="90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178"/>
      <c r="V65" s="197"/>
      <c r="W65" s="213"/>
      <c r="X65" s="220" t="s">
        <v>67</v>
      </c>
      <c r="Y65" s="231" t="s">
        <v>65</v>
      </c>
      <c r="Z65" s="220" t="s">
        <v>66</v>
      </c>
      <c r="AA65" s="232">
        <v>5</v>
      </c>
      <c r="AB65" s="250">
        <f>(AA65*Y66)+Z66</f>
        <v>15.926500000000001</v>
      </c>
      <c r="AC65" s="109"/>
      <c r="AD65" s="109"/>
      <c r="AE65" s="109"/>
      <c r="AF65" s="109"/>
      <c r="AG65" s="109"/>
      <c r="AH65" s="109"/>
      <c r="AI65" s="109"/>
      <c r="AJ65" s="249"/>
    </row>
    <row r="66" spans="1:44" s="147" customFormat="1" ht="41.25" customHeight="1" x14ac:dyDescent="0.2">
      <c r="A66" s="182"/>
      <c r="B66" s="170"/>
      <c r="C66" s="170"/>
      <c r="D66" s="170"/>
      <c r="E66" s="170"/>
      <c r="F66" s="170"/>
      <c r="G66" s="170"/>
      <c r="H66" s="170"/>
      <c r="I66" s="170"/>
      <c r="J66" s="16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83"/>
      <c r="V66" s="199"/>
      <c r="W66" s="216"/>
      <c r="X66" s="233" t="str">
        <f>"Y= "&amp;Y66&amp;"x + "&amp;Z66</f>
        <v>Y= 3.6216x + -2.1815</v>
      </c>
      <c r="Y66" s="234">
        <v>3.6215999999999999</v>
      </c>
      <c r="Z66" s="235">
        <v>-2.1815000000000002</v>
      </c>
      <c r="AA66" s="116">
        <v>30</v>
      </c>
      <c r="AB66" s="236">
        <f>(AA66*Y66)+Z66</f>
        <v>106.4665</v>
      </c>
      <c r="AC66" s="110"/>
      <c r="AD66" s="110"/>
      <c r="AE66" s="110"/>
      <c r="AF66" s="110"/>
      <c r="AG66" s="110"/>
      <c r="AH66" s="110"/>
      <c r="AI66" s="247"/>
      <c r="AJ66" s="248"/>
    </row>
    <row r="67" spans="1:44" s="147" customFormat="1" ht="42" customHeight="1" x14ac:dyDescent="0.2">
      <c r="A67" s="182"/>
      <c r="B67" s="170"/>
      <c r="C67" s="170"/>
      <c r="D67" s="170"/>
      <c r="E67" s="170"/>
      <c r="F67" s="170"/>
      <c r="G67" s="170"/>
      <c r="H67" s="170"/>
      <c r="I67" s="170"/>
      <c r="J67" s="16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83"/>
      <c r="V67" s="199"/>
      <c r="W67" s="216"/>
      <c r="X67" s="220" t="s">
        <v>151</v>
      </c>
      <c r="Y67" s="231" t="s">
        <v>65</v>
      </c>
      <c r="Z67" s="220" t="s">
        <v>66</v>
      </c>
      <c r="AA67" s="232">
        <v>5</v>
      </c>
      <c r="AB67" s="250">
        <f>(AA67*Y68)+Z68</f>
        <v>29.968499999999999</v>
      </c>
      <c r="AC67" s="110"/>
      <c r="AD67" s="110"/>
      <c r="AE67" s="110"/>
      <c r="AF67" s="110"/>
      <c r="AG67" s="110"/>
      <c r="AH67" s="110"/>
      <c r="AI67" s="247"/>
      <c r="AJ67" s="248"/>
    </row>
    <row r="68" spans="1:44" ht="7.5" customHeight="1" x14ac:dyDescent="0.2">
      <c r="A68" s="179"/>
      <c r="B68" s="46"/>
      <c r="C68" s="46"/>
      <c r="D68" s="45"/>
      <c r="E68" s="45"/>
      <c r="F68" s="45"/>
      <c r="G68" s="45"/>
      <c r="H68" s="45"/>
      <c r="I68" s="45"/>
      <c r="J68" s="40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78"/>
      <c r="V68" s="197"/>
      <c r="W68" s="213"/>
      <c r="X68" s="233" t="str">
        <f>"Y= "&amp;Y68&amp;"x + "&amp;Z68</f>
        <v>Y= 2.1991x + 18.973</v>
      </c>
      <c r="Y68" s="234">
        <v>2.1991000000000001</v>
      </c>
      <c r="Z68" s="235">
        <v>18.972999999999999</v>
      </c>
      <c r="AA68" s="116">
        <v>30</v>
      </c>
      <c r="AB68" s="236">
        <f>(AA68*Y68)+Z68</f>
        <v>84.945999999999998</v>
      </c>
      <c r="AC68" s="109"/>
      <c r="AD68" s="109"/>
      <c r="AE68" s="109"/>
      <c r="AF68" s="109"/>
      <c r="AG68" s="109"/>
      <c r="AH68" s="109"/>
      <c r="AI68" s="90"/>
      <c r="AJ68" s="245"/>
    </row>
    <row r="69" spans="1:44" ht="15" customHeight="1" x14ac:dyDescent="0.2">
      <c r="A69" s="720"/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754"/>
      <c r="P69" s="754"/>
      <c r="Q69" s="754"/>
      <c r="R69" s="754"/>
      <c r="S69" s="754"/>
      <c r="T69" s="754"/>
      <c r="U69" s="755"/>
      <c r="V69" s="197"/>
      <c r="W69" s="213"/>
      <c r="X69" s="113">
        <f>D8</f>
        <v>2012</v>
      </c>
      <c r="Y69" s="113">
        <f>E8</f>
        <v>2013</v>
      </c>
      <c r="Z69" s="113">
        <f>F8</f>
        <v>2014</v>
      </c>
      <c r="AA69" s="113">
        <f>G8</f>
        <v>2015</v>
      </c>
      <c r="AB69" s="113">
        <f>H8</f>
        <v>2016</v>
      </c>
      <c r="AC69" s="109"/>
      <c r="AD69" s="109"/>
      <c r="AE69" s="109"/>
      <c r="AF69" s="109"/>
      <c r="AG69" s="109"/>
      <c r="AH69" s="109"/>
      <c r="AI69" s="90"/>
      <c r="AJ69" s="245"/>
    </row>
    <row r="70" spans="1:44" ht="11.25" customHeight="1" x14ac:dyDescent="0.2">
      <c r="A70" s="756"/>
      <c r="B70" s="757"/>
      <c r="C70" s="757"/>
      <c r="D70" s="757"/>
      <c r="E70" s="757"/>
      <c r="F70" s="757"/>
      <c r="G70" s="757"/>
      <c r="H70" s="757"/>
      <c r="I70" s="758"/>
      <c r="J70" s="757"/>
      <c r="K70" s="757"/>
      <c r="L70" s="757"/>
      <c r="M70" s="757"/>
      <c r="N70" s="757"/>
      <c r="O70" s="757"/>
      <c r="P70" s="757"/>
      <c r="Q70" s="757"/>
      <c r="R70" s="757"/>
      <c r="S70" s="758"/>
      <c r="T70" s="757"/>
      <c r="U70" s="759"/>
      <c r="V70" s="197"/>
      <c r="W70" s="213"/>
      <c r="X70" s="237" t="e">
        <f ca="1">IF(OFFSET(K8,$X$4,0)=0,NA(),OFFSET(K8,$X$4,0))</f>
        <v>#N/A</v>
      </c>
      <c r="Y70" s="238" t="e">
        <f ca="1">IF(OFFSET(L8,$X$4,0)=0,NA(),OFFSET(L8,$X$4,0))</f>
        <v>#N/A</v>
      </c>
      <c r="Z70" s="237" t="e">
        <f ca="1">IF(OFFSET(M8,$X$4,0)=0,NA(),OFFSET(M8,$X$4,0))</f>
        <v>#N/A</v>
      </c>
      <c r="AA70" s="237" t="e">
        <f ca="1">IF(OFFSET(N8,$X$4,0)=0,NA(),OFFSET(N8,$X$4,0))</f>
        <v>#N/A</v>
      </c>
      <c r="AB70" s="237" t="e">
        <f ca="1">IF(OFFSET(O8,$X$4,0)=0,NA(),OFFSET(O8,$X$4,0))</f>
        <v>#N/A</v>
      </c>
      <c r="AC70" s="109"/>
      <c r="AD70" s="109"/>
      <c r="AE70" s="109"/>
      <c r="AF70" s="109"/>
      <c r="AG70" s="109"/>
      <c r="AH70" s="109"/>
      <c r="AI70" s="90"/>
      <c r="AJ70" s="245"/>
    </row>
    <row r="71" spans="1:44" ht="11.25" customHeight="1" x14ac:dyDescent="0.2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6"/>
      <c r="V71" s="197"/>
      <c r="W71" s="213"/>
      <c r="X71" s="106"/>
      <c r="Y71" s="106"/>
      <c r="Z71" s="106"/>
      <c r="AA71" s="109"/>
      <c r="AB71" s="109"/>
      <c r="AC71" s="109"/>
      <c r="AD71" s="109"/>
      <c r="AE71" s="109"/>
      <c r="AF71" s="109"/>
      <c r="AG71" s="109"/>
      <c r="AH71" s="109"/>
      <c r="AI71" s="90"/>
      <c r="AJ71" s="245"/>
    </row>
    <row r="72" spans="1:44" s="127" customFormat="1" ht="15" customHeight="1" x14ac:dyDescent="0.2">
      <c r="A72" s="180"/>
      <c r="B72" s="103"/>
      <c r="C72" s="534"/>
      <c r="D72" s="534"/>
      <c r="E72" s="534"/>
      <c r="F72" s="534"/>
      <c r="G72" s="534"/>
      <c r="H72" s="534"/>
      <c r="I72" s="534"/>
      <c r="J72" s="115"/>
      <c r="K72" s="115"/>
      <c r="L72" s="115"/>
      <c r="M72" s="115"/>
      <c r="N72" s="531"/>
      <c r="O72" s="115"/>
      <c r="P72" s="115"/>
      <c r="Q72" s="115"/>
      <c r="R72" s="115"/>
      <c r="S72" s="115"/>
      <c r="T72" s="115"/>
      <c r="U72" s="181"/>
      <c r="V72" s="198"/>
      <c r="W72" s="214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246"/>
    </row>
    <row r="73" spans="1:44" ht="13.5" customHeight="1" x14ac:dyDescent="0.2">
      <c r="A73" s="179"/>
      <c r="B73" s="534"/>
      <c r="C73" s="534"/>
      <c r="D73" s="534"/>
      <c r="E73" s="534"/>
      <c r="F73" s="534"/>
      <c r="G73" s="534"/>
      <c r="H73" s="534"/>
      <c r="I73" s="534"/>
      <c r="J73" s="115"/>
      <c r="K73" s="115"/>
      <c r="L73" s="115"/>
      <c r="M73" s="115"/>
      <c r="N73" s="531"/>
      <c r="O73" s="115"/>
      <c r="P73" s="115"/>
      <c r="Q73" s="37"/>
      <c r="R73" s="115"/>
      <c r="S73" s="115"/>
      <c r="T73" s="115"/>
      <c r="U73" s="178"/>
      <c r="V73" s="197"/>
      <c r="W73" s="213"/>
      <c r="X73" s="106"/>
      <c r="Y73" s="106"/>
      <c r="Z73" s="54"/>
      <c r="AA73" s="54"/>
      <c r="AB73" s="53"/>
      <c r="AC73" s="53"/>
      <c r="AD73" s="109"/>
      <c r="AE73" s="109"/>
      <c r="AF73" s="109"/>
      <c r="AG73" s="109"/>
      <c r="AH73" s="109"/>
      <c r="AI73" s="90"/>
      <c r="AJ73" s="245"/>
    </row>
    <row r="74" spans="1:44" s="147" customFormat="1" ht="12" customHeight="1" x14ac:dyDescent="0.2">
      <c r="A74" s="182"/>
      <c r="B74" s="534"/>
      <c r="C74" s="534"/>
      <c r="D74" s="534"/>
      <c r="E74" s="534"/>
      <c r="F74" s="534"/>
      <c r="G74" s="534"/>
      <c r="H74" s="534"/>
      <c r="I74" s="161"/>
      <c r="J74" s="161"/>
      <c r="K74" s="105"/>
      <c r="L74" s="105"/>
      <c r="M74" s="105"/>
      <c r="N74" s="105"/>
      <c r="O74" s="105"/>
      <c r="P74" s="540"/>
      <c r="Q74" s="540"/>
      <c r="R74" s="247"/>
      <c r="S74" s="247"/>
      <c r="T74" s="539"/>
      <c r="U74" s="183"/>
      <c r="V74" s="199"/>
      <c r="W74" s="216"/>
      <c r="X74" s="106"/>
      <c r="Y74" s="106"/>
      <c r="Z74" s="54"/>
      <c r="AA74" s="54"/>
      <c r="AB74" s="53"/>
      <c r="AC74" s="53"/>
      <c r="AD74" s="218"/>
      <c r="AE74" s="110"/>
      <c r="AF74" s="110"/>
      <c r="AG74" s="110"/>
      <c r="AH74" s="110"/>
      <c r="AI74" s="247"/>
      <c r="AJ74" s="248"/>
    </row>
    <row r="75" spans="1:44" s="147" customFormat="1" ht="24" customHeight="1" x14ac:dyDescent="0.2">
      <c r="A75" s="182"/>
      <c r="B75" s="534"/>
      <c r="C75" s="534"/>
      <c r="D75" s="534"/>
      <c r="E75" s="534"/>
      <c r="F75" s="534"/>
      <c r="G75" s="534"/>
      <c r="H75" s="534"/>
      <c r="I75" s="161"/>
      <c r="J75" s="161"/>
      <c r="K75" s="258"/>
      <c r="L75" s="258"/>
      <c r="M75" s="258"/>
      <c r="N75" s="258"/>
      <c r="O75" s="258"/>
      <c r="P75" s="258"/>
      <c r="Q75" s="259"/>
      <c r="R75" s="247"/>
      <c r="S75" s="247"/>
      <c r="T75" s="258"/>
      <c r="U75" s="183"/>
      <c r="V75" s="199"/>
      <c r="W75" s="216"/>
      <c r="Y75" s="493" t="s">
        <v>147</v>
      </c>
      <c r="Z75" s="494" t="s">
        <v>148</v>
      </c>
      <c r="AA75" s="54"/>
      <c r="AB75" s="53"/>
      <c r="AC75" s="53"/>
      <c r="AD75" s="218"/>
      <c r="AE75" s="110"/>
      <c r="AF75" s="110"/>
      <c r="AG75" s="110"/>
      <c r="AH75" s="110"/>
      <c r="AI75" s="247"/>
      <c r="AJ75" s="248"/>
    </row>
    <row r="76" spans="1:44" s="147" customFormat="1" ht="12.75" customHeight="1" x14ac:dyDescent="0.2">
      <c r="A76" s="182"/>
      <c r="B76" s="534"/>
      <c r="C76" s="534"/>
      <c r="D76" s="534"/>
      <c r="E76" s="534"/>
      <c r="F76" s="534"/>
      <c r="G76" s="534"/>
      <c r="H76" s="534"/>
      <c r="I76" s="161"/>
      <c r="J76" s="161"/>
      <c r="K76" s="258"/>
      <c r="L76" s="258"/>
      <c r="M76" s="258"/>
      <c r="N76" s="258"/>
      <c r="O76" s="258"/>
      <c r="P76" s="258"/>
      <c r="Q76" s="259"/>
      <c r="R76" s="247"/>
      <c r="S76" s="247"/>
      <c r="T76" s="258"/>
      <c r="U76" s="183"/>
      <c r="V76" s="199"/>
      <c r="W76" s="216"/>
      <c r="X76" s="495" t="str">
        <f>B9</f>
        <v>Bracknell Forest</v>
      </c>
      <c r="Y76" s="496" t="e">
        <f>IF(X76=$Y$4,I9,#N/A)</f>
        <v>#N/A</v>
      </c>
      <c r="Z76" s="496" t="e">
        <f>IF(X76=$Y$4,T9,#N/A)</f>
        <v>#N/A</v>
      </c>
      <c r="AA76" s="54"/>
      <c r="AB76" s="53"/>
      <c r="AC76" s="53"/>
      <c r="AD76" s="218"/>
      <c r="AE76" s="110"/>
      <c r="AF76" s="110"/>
      <c r="AG76" s="110"/>
      <c r="AH76" s="110"/>
      <c r="AI76" s="247"/>
      <c r="AJ76" s="248"/>
    </row>
    <row r="77" spans="1:44" s="147" customFormat="1" ht="12.75" customHeight="1" x14ac:dyDescent="0.2">
      <c r="A77" s="182"/>
      <c r="B77" s="534"/>
      <c r="C77" s="534"/>
      <c r="D77" s="534"/>
      <c r="E77" s="534"/>
      <c r="F77" s="534"/>
      <c r="G77" s="534"/>
      <c r="H77" s="534"/>
      <c r="I77" s="161"/>
      <c r="J77" s="161"/>
      <c r="K77" s="258"/>
      <c r="L77" s="258"/>
      <c r="M77" s="258"/>
      <c r="N77" s="258"/>
      <c r="O77" s="258"/>
      <c r="P77" s="258"/>
      <c r="Q77" s="259"/>
      <c r="R77" s="247"/>
      <c r="S77" s="247"/>
      <c r="T77" s="258"/>
      <c r="U77" s="183"/>
      <c r="V77" s="199"/>
      <c r="W77" s="216"/>
      <c r="X77" s="495" t="str">
        <f t="shared" ref="X77:X97" si="14">B10</f>
        <v>Brighton &amp; Hove</v>
      </c>
      <c r="Y77" s="496" t="e">
        <f t="shared" ref="Y77:Y99" si="15">IF(X77=$Y$4,I10,#N/A)</f>
        <v>#N/A</v>
      </c>
      <c r="Z77" s="496" t="e">
        <f t="shared" ref="Z77:Z99" si="16">IF(X77=$Y$4,T10,#N/A)</f>
        <v>#N/A</v>
      </c>
      <c r="AA77" s="54"/>
      <c r="AB77" s="53"/>
      <c r="AC77" s="53"/>
      <c r="AD77" s="218"/>
      <c r="AE77" s="110"/>
      <c r="AF77" s="110"/>
      <c r="AG77" s="110"/>
      <c r="AH77" s="110"/>
      <c r="AI77" s="247"/>
      <c r="AJ77" s="248"/>
    </row>
    <row r="78" spans="1:44" s="147" customFormat="1" ht="12.75" customHeight="1" x14ac:dyDescent="0.2">
      <c r="A78" s="182"/>
      <c r="B78" s="534"/>
      <c r="C78" s="534"/>
      <c r="D78" s="534"/>
      <c r="E78" s="534"/>
      <c r="F78" s="534"/>
      <c r="G78" s="534"/>
      <c r="H78" s="534"/>
      <c r="I78" s="161"/>
      <c r="J78" s="161"/>
      <c r="K78" s="258"/>
      <c r="L78" s="258"/>
      <c r="M78" s="258"/>
      <c r="N78" s="258"/>
      <c r="O78" s="258"/>
      <c r="P78" s="258"/>
      <c r="Q78" s="259"/>
      <c r="R78" s="247"/>
      <c r="S78" s="247"/>
      <c r="T78" s="258"/>
      <c r="U78" s="183"/>
      <c r="V78" s="199"/>
      <c r="W78" s="216"/>
      <c r="X78" s="495" t="str">
        <f t="shared" si="14"/>
        <v>Buckinghamshire</v>
      </c>
      <c r="Y78" s="496" t="e">
        <f t="shared" si="15"/>
        <v>#N/A</v>
      </c>
      <c r="Z78" s="496" t="e">
        <f t="shared" si="16"/>
        <v>#N/A</v>
      </c>
      <c r="AA78" s="54"/>
      <c r="AB78" s="53"/>
      <c r="AC78" s="53"/>
      <c r="AD78" s="218"/>
      <c r="AE78" s="110"/>
      <c r="AF78" s="110"/>
      <c r="AG78" s="110"/>
      <c r="AH78" s="110"/>
      <c r="AI78" s="247"/>
      <c r="AJ78" s="248"/>
    </row>
    <row r="79" spans="1:44" s="147" customFormat="1" ht="12.75" customHeight="1" x14ac:dyDescent="0.2">
      <c r="A79" s="182"/>
      <c r="B79" s="534"/>
      <c r="C79" s="534"/>
      <c r="D79" s="534"/>
      <c r="E79" s="534"/>
      <c r="F79" s="534"/>
      <c r="G79" s="534"/>
      <c r="H79" s="534"/>
      <c r="I79" s="161"/>
      <c r="J79" s="161"/>
      <c r="K79" s="258"/>
      <c r="L79" s="258"/>
      <c r="M79" s="258"/>
      <c r="N79" s="258"/>
      <c r="O79" s="258"/>
      <c r="P79" s="258"/>
      <c r="Q79" s="259"/>
      <c r="R79" s="247"/>
      <c r="S79" s="247"/>
      <c r="T79" s="258"/>
      <c r="U79" s="183"/>
      <c r="V79" s="199"/>
      <c r="W79" s="216"/>
      <c r="X79" s="495" t="str">
        <f t="shared" si="14"/>
        <v>East Sussex</v>
      </c>
      <c r="Y79" s="496" t="e">
        <f t="shared" si="15"/>
        <v>#N/A</v>
      </c>
      <c r="Z79" s="496" t="e">
        <f t="shared" si="16"/>
        <v>#N/A</v>
      </c>
      <c r="AA79" s="54"/>
      <c r="AB79" s="53"/>
      <c r="AC79" s="53"/>
      <c r="AD79" s="218"/>
      <c r="AE79" s="110"/>
      <c r="AF79" s="110"/>
      <c r="AG79" s="110"/>
      <c r="AH79" s="110"/>
      <c r="AI79" s="247"/>
      <c r="AJ79" s="248"/>
    </row>
    <row r="80" spans="1:44" s="147" customFormat="1" ht="12.75" customHeight="1" x14ac:dyDescent="0.2">
      <c r="A80" s="182"/>
      <c r="B80" s="534"/>
      <c r="C80" s="534"/>
      <c r="D80" s="534"/>
      <c r="E80" s="534"/>
      <c r="F80" s="534"/>
      <c r="G80" s="534"/>
      <c r="H80" s="534"/>
      <c r="I80" s="161"/>
      <c r="J80" s="161"/>
      <c r="K80" s="258"/>
      <c r="L80" s="258"/>
      <c r="M80" s="258"/>
      <c r="N80" s="258"/>
      <c r="O80" s="258"/>
      <c r="P80" s="258"/>
      <c r="Q80" s="259"/>
      <c r="R80" s="247"/>
      <c r="S80" s="247"/>
      <c r="T80" s="258"/>
      <c r="U80" s="183"/>
      <c r="V80" s="199"/>
      <c r="W80" s="216"/>
      <c r="X80" s="495" t="str">
        <f t="shared" si="14"/>
        <v>Hampshire</v>
      </c>
      <c r="Y80" s="496" t="e">
        <f t="shared" si="15"/>
        <v>#N/A</v>
      </c>
      <c r="Z80" s="496" t="e">
        <f t="shared" si="16"/>
        <v>#N/A</v>
      </c>
      <c r="AA80" s="54"/>
      <c r="AB80" s="53"/>
      <c r="AC80" s="53"/>
      <c r="AD80" s="218"/>
      <c r="AE80" s="110"/>
      <c r="AF80" s="110"/>
      <c r="AG80" s="110"/>
      <c r="AH80" s="110"/>
      <c r="AI80" s="247"/>
      <c r="AJ80" s="248"/>
      <c r="AR80" s="147" t="s">
        <v>109</v>
      </c>
    </row>
    <row r="81" spans="1:36" s="147" customFormat="1" ht="12.75" customHeight="1" x14ac:dyDescent="0.2">
      <c r="A81" s="182"/>
      <c r="B81" s="534"/>
      <c r="C81" s="534"/>
      <c r="D81" s="534"/>
      <c r="E81" s="534"/>
      <c r="F81" s="534"/>
      <c r="G81" s="534"/>
      <c r="H81" s="534"/>
      <c r="I81" s="161"/>
      <c r="J81" s="161"/>
      <c r="K81" s="258"/>
      <c r="L81" s="258"/>
      <c r="M81" s="258"/>
      <c r="N81" s="258"/>
      <c r="O81" s="258"/>
      <c r="P81" s="258"/>
      <c r="Q81" s="259"/>
      <c r="R81" s="247"/>
      <c r="S81" s="247"/>
      <c r="T81" s="258"/>
      <c r="U81" s="183"/>
      <c r="V81" s="199"/>
      <c r="W81" s="216"/>
      <c r="X81" s="495" t="str">
        <f t="shared" si="14"/>
        <v>Isle of Wight</v>
      </c>
      <c r="Y81" s="496" t="e">
        <f t="shared" si="15"/>
        <v>#N/A</v>
      </c>
      <c r="Z81" s="496" t="e">
        <f t="shared" si="16"/>
        <v>#N/A</v>
      </c>
      <c r="AA81" s="54"/>
      <c r="AB81" s="53"/>
      <c r="AC81" s="53"/>
      <c r="AD81" s="218"/>
      <c r="AE81" s="110"/>
      <c r="AF81" s="110"/>
      <c r="AG81" s="110"/>
      <c r="AH81" s="110"/>
      <c r="AI81" s="247"/>
      <c r="AJ81" s="248"/>
    </row>
    <row r="82" spans="1:36" s="147" customFormat="1" ht="12.75" customHeight="1" x14ac:dyDescent="0.2">
      <c r="A82" s="182"/>
      <c r="B82" s="534"/>
      <c r="C82" s="534"/>
      <c r="D82" s="534"/>
      <c r="E82" s="534"/>
      <c r="F82" s="534"/>
      <c r="G82" s="534"/>
      <c r="H82" s="534"/>
      <c r="I82" s="161"/>
      <c r="J82" s="161"/>
      <c r="K82" s="258"/>
      <c r="L82" s="258"/>
      <c r="M82" s="258"/>
      <c r="N82" s="258"/>
      <c r="O82" s="258"/>
      <c r="P82" s="258"/>
      <c r="Q82" s="259"/>
      <c r="R82" s="247"/>
      <c r="S82" s="247"/>
      <c r="T82" s="258"/>
      <c r="U82" s="183"/>
      <c r="V82" s="199"/>
      <c r="W82" s="216"/>
      <c r="X82" s="495" t="str">
        <f t="shared" si="14"/>
        <v>Kent</v>
      </c>
      <c r="Y82" s="496" t="e">
        <f t="shared" si="15"/>
        <v>#N/A</v>
      </c>
      <c r="Z82" s="496" t="e">
        <f t="shared" si="16"/>
        <v>#N/A</v>
      </c>
      <c r="AA82" s="54"/>
      <c r="AB82" s="53"/>
      <c r="AC82" s="53"/>
      <c r="AD82" s="218"/>
      <c r="AE82" s="110"/>
      <c r="AF82" s="110"/>
      <c r="AG82" s="110"/>
      <c r="AH82" s="110"/>
      <c r="AI82" s="247"/>
      <c r="AJ82" s="248"/>
    </row>
    <row r="83" spans="1:36" s="147" customFormat="1" ht="12.75" customHeight="1" x14ac:dyDescent="0.2">
      <c r="A83" s="182"/>
      <c r="B83" s="534"/>
      <c r="C83" s="534"/>
      <c r="D83" s="534"/>
      <c r="E83" s="534"/>
      <c r="F83" s="534"/>
      <c r="G83" s="534"/>
      <c r="H83" s="534"/>
      <c r="I83" s="161"/>
      <c r="J83" s="161"/>
      <c r="K83" s="258"/>
      <c r="L83" s="258"/>
      <c r="M83" s="258"/>
      <c r="N83" s="258"/>
      <c r="O83" s="258"/>
      <c r="P83" s="258"/>
      <c r="Q83" s="259"/>
      <c r="R83" s="247"/>
      <c r="S83" s="247"/>
      <c r="T83" s="258"/>
      <c r="U83" s="183"/>
      <c r="V83" s="199"/>
      <c r="W83" s="216"/>
      <c r="X83" s="495" t="str">
        <f t="shared" si="14"/>
        <v>Medway</v>
      </c>
      <c r="Y83" s="496" t="e">
        <f t="shared" si="15"/>
        <v>#N/A</v>
      </c>
      <c r="Z83" s="496" t="e">
        <f t="shared" si="16"/>
        <v>#N/A</v>
      </c>
      <c r="AA83" s="54"/>
      <c r="AB83" s="53"/>
      <c r="AC83" s="53"/>
      <c r="AD83" s="218"/>
      <c r="AE83" s="110"/>
      <c r="AF83" s="110"/>
      <c r="AG83" s="110"/>
      <c r="AH83" s="110"/>
      <c r="AI83" s="247"/>
      <c r="AJ83" s="248"/>
    </row>
    <row r="84" spans="1:36" s="147" customFormat="1" ht="12.75" customHeight="1" x14ac:dyDescent="0.2">
      <c r="A84" s="182"/>
      <c r="B84" s="534"/>
      <c r="C84" s="534"/>
      <c r="D84" s="534"/>
      <c r="E84" s="534"/>
      <c r="F84" s="534"/>
      <c r="G84" s="534"/>
      <c r="H84" s="534"/>
      <c r="I84" s="161"/>
      <c r="J84" s="161"/>
      <c r="K84" s="258"/>
      <c r="L84" s="258"/>
      <c r="M84" s="258"/>
      <c r="N84" s="258"/>
      <c r="O84" s="258"/>
      <c r="P84" s="258"/>
      <c r="Q84" s="259"/>
      <c r="R84" s="247"/>
      <c r="S84" s="247"/>
      <c r="T84" s="258"/>
      <c r="U84" s="183"/>
      <c r="V84" s="199"/>
      <c r="W84" s="216"/>
      <c r="X84" s="495" t="str">
        <f t="shared" si="14"/>
        <v>Milton Keynes</v>
      </c>
      <c r="Y84" s="496" t="e">
        <f t="shared" si="15"/>
        <v>#N/A</v>
      </c>
      <c r="Z84" s="496" t="e">
        <f t="shared" si="16"/>
        <v>#N/A</v>
      </c>
      <c r="AA84" s="54"/>
      <c r="AB84" s="53"/>
      <c r="AC84" s="53"/>
      <c r="AD84" s="218"/>
      <c r="AE84" s="110"/>
      <c r="AF84" s="110"/>
      <c r="AG84" s="110"/>
      <c r="AH84" s="110"/>
      <c r="AI84" s="247"/>
      <c r="AJ84" s="248"/>
    </row>
    <row r="85" spans="1:36" s="147" customFormat="1" ht="12.75" customHeight="1" x14ac:dyDescent="0.2">
      <c r="A85" s="182"/>
      <c r="B85" s="534"/>
      <c r="C85" s="534"/>
      <c r="D85" s="534"/>
      <c r="E85" s="534"/>
      <c r="F85" s="534"/>
      <c r="G85" s="534"/>
      <c r="H85" s="534"/>
      <c r="I85" s="161"/>
      <c r="J85" s="161"/>
      <c r="K85" s="258"/>
      <c r="L85" s="258"/>
      <c r="M85" s="258"/>
      <c r="N85" s="258"/>
      <c r="O85" s="258"/>
      <c r="P85" s="258"/>
      <c r="Q85" s="259"/>
      <c r="R85" s="247"/>
      <c r="S85" s="247"/>
      <c r="T85" s="258"/>
      <c r="U85" s="183"/>
      <c r="V85" s="199"/>
      <c r="W85" s="216"/>
      <c r="X85" s="495" t="str">
        <f t="shared" si="14"/>
        <v>Oxfordshire</v>
      </c>
      <c r="Y85" s="496" t="e">
        <f t="shared" si="15"/>
        <v>#N/A</v>
      </c>
      <c r="Z85" s="496" t="e">
        <f t="shared" si="16"/>
        <v>#N/A</v>
      </c>
      <c r="AA85" s="54"/>
      <c r="AB85" s="53"/>
      <c r="AC85" s="53"/>
      <c r="AD85" s="218"/>
      <c r="AE85" s="110"/>
      <c r="AF85" s="110"/>
      <c r="AG85" s="110"/>
      <c r="AH85" s="110"/>
      <c r="AI85" s="247"/>
      <c r="AJ85" s="248"/>
    </row>
    <row r="86" spans="1:36" s="147" customFormat="1" ht="12.75" customHeight="1" x14ac:dyDescent="0.2">
      <c r="A86" s="182"/>
      <c r="B86" s="534"/>
      <c r="C86" s="534"/>
      <c r="D86" s="534"/>
      <c r="E86" s="534"/>
      <c r="F86" s="534"/>
      <c r="G86" s="534"/>
      <c r="H86" s="534"/>
      <c r="I86" s="161"/>
      <c r="J86" s="161"/>
      <c r="K86" s="258"/>
      <c r="L86" s="258"/>
      <c r="M86" s="258"/>
      <c r="N86" s="258"/>
      <c r="O86" s="258"/>
      <c r="P86" s="258"/>
      <c r="Q86" s="259"/>
      <c r="R86" s="247"/>
      <c r="S86" s="247"/>
      <c r="T86" s="258"/>
      <c r="U86" s="183"/>
      <c r="V86" s="199"/>
      <c r="W86" s="216"/>
      <c r="X86" s="495" t="str">
        <f t="shared" si="14"/>
        <v>Portsmouth</v>
      </c>
      <c r="Y86" s="496" t="e">
        <f t="shared" si="15"/>
        <v>#N/A</v>
      </c>
      <c r="Z86" s="496" t="e">
        <f t="shared" si="16"/>
        <v>#N/A</v>
      </c>
      <c r="AA86" s="54"/>
      <c r="AB86" s="53"/>
      <c r="AC86" s="53"/>
      <c r="AD86" s="218"/>
      <c r="AE86" s="110"/>
      <c r="AF86" s="110"/>
      <c r="AG86" s="110"/>
      <c r="AH86" s="110"/>
      <c r="AI86" s="247"/>
      <c r="AJ86" s="248"/>
    </row>
    <row r="87" spans="1:36" s="147" customFormat="1" ht="12.75" customHeight="1" x14ac:dyDescent="0.2">
      <c r="A87" s="182"/>
      <c r="B87" s="534"/>
      <c r="C87" s="534"/>
      <c r="D87" s="534"/>
      <c r="E87" s="534"/>
      <c r="F87" s="534"/>
      <c r="G87" s="534"/>
      <c r="H87" s="534"/>
      <c r="I87" s="161"/>
      <c r="J87" s="161"/>
      <c r="K87" s="258"/>
      <c r="L87" s="258"/>
      <c r="M87" s="258"/>
      <c r="N87" s="258"/>
      <c r="O87" s="258"/>
      <c r="P87" s="258"/>
      <c r="Q87" s="259"/>
      <c r="R87" s="247"/>
      <c r="S87" s="247"/>
      <c r="T87" s="258"/>
      <c r="U87" s="183"/>
      <c r="V87" s="199"/>
      <c r="W87" s="216"/>
      <c r="X87" s="495" t="str">
        <f t="shared" si="14"/>
        <v>Reading</v>
      </c>
      <c r="Y87" s="496" t="e">
        <f t="shared" si="15"/>
        <v>#N/A</v>
      </c>
      <c r="Z87" s="496" t="e">
        <f t="shared" si="16"/>
        <v>#N/A</v>
      </c>
      <c r="AA87" s="54"/>
      <c r="AB87" s="53"/>
      <c r="AC87" s="53"/>
      <c r="AD87" s="218"/>
      <c r="AE87" s="110"/>
      <c r="AF87" s="110"/>
      <c r="AG87" s="110"/>
      <c r="AH87" s="110"/>
      <c r="AI87" s="247"/>
      <c r="AJ87" s="248"/>
    </row>
    <row r="88" spans="1:36" s="147" customFormat="1" ht="12.75" customHeight="1" x14ac:dyDescent="0.2">
      <c r="A88" s="182"/>
      <c r="B88" s="534"/>
      <c r="C88" s="534"/>
      <c r="D88" s="534"/>
      <c r="E88" s="534"/>
      <c r="F88" s="534"/>
      <c r="G88" s="534"/>
      <c r="H88" s="534"/>
      <c r="I88" s="161"/>
      <c r="J88" s="161"/>
      <c r="K88" s="258"/>
      <c r="L88" s="258"/>
      <c r="M88" s="258"/>
      <c r="N88" s="258"/>
      <c r="O88" s="258"/>
      <c r="P88" s="258"/>
      <c r="Q88" s="259"/>
      <c r="R88" s="247"/>
      <c r="S88" s="247"/>
      <c r="T88" s="258"/>
      <c r="U88" s="183"/>
      <c r="V88" s="199"/>
      <c r="W88" s="216"/>
      <c r="X88" s="495" t="str">
        <f t="shared" si="14"/>
        <v>Slough</v>
      </c>
      <c r="Y88" s="496" t="e">
        <f t="shared" si="15"/>
        <v>#N/A</v>
      </c>
      <c r="Z88" s="496" t="e">
        <f t="shared" si="16"/>
        <v>#N/A</v>
      </c>
      <c r="AA88" s="54"/>
      <c r="AB88" s="53"/>
      <c r="AC88" s="53"/>
      <c r="AD88" s="218"/>
      <c r="AE88" s="110"/>
      <c r="AF88" s="110"/>
      <c r="AG88" s="110"/>
      <c r="AH88" s="110"/>
      <c r="AI88" s="247"/>
      <c r="AJ88" s="248"/>
    </row>
    <row r="89" spans="1:36" s="147" customFormat="1" ht="12.75" customHeight="1" x14ac:dyDescent="0.2">
      <c r="A89" s="182"/>
      <c r="B89" s="534"/>
      <c r="C89" s="534"/>
      <c r="D89" s="534"/>
      <c r="E89" s="534"/>
      <c r="F89" s="534"/>
      <c r="G89" s="534"/>
      <c r="H89" s="534"/>
      <c r="I89" s="161"/>
      <c r="J89" s="161"/>
      <c r="K89" s="258"/>
      <c r="L89" s="258"/>
      <c r="M89" s="258"/>
      <c r="N89" s="258"/>
      <c r="O89" s="258"/>
      <c r="P89" s="258"/>
      <c r="Q89" s="259"/>
      <c r="R89" s="247"/>
      <c r="S89" s="247"/>
      <c r="T89" s="258"/>
      <c r="U89" s="183"/>
      <c r="V89" s="199"/>
      <c r="W89" s="216"/>
      <c r="X89" s="495" t="str">
        <f t="shared" si="14"/>
        <v>Somerset</v>
      </c>
      <c r="Y89" s="496" t="e">
        <f t="shared" si="15"/>
        <v>#N/A</v>
      </c>
      <c r="Z89" s="496" t="e">
        <f t="shared" si="16"/>
        <v>#N/A</v>
      </c>
      <c r="AA89" s="54"/>
      <c r="AB89" s="53"/>
      <c r="AC89" s="53"/>
      <c r="AD89" s="218"/>
      <c r="AE89" s="110"/>
      <c r="AF89" s="110"/>
      <c r="AG89" s="110"/>
      <c r="AH89" s="110"/>
      <c r="AI89" s="247"/>
      <c r="AJ89" s="248"/>
    </row>
    <row r="90" spans="1:36" s="147" customFormat="1" ht="12.75" customHeight="1" x14ac:dyDescent="0.2">
      <c r="A90" s="182"/>
      <c r="B90" s="534"/>
      <c r="C90" s="534"/>
      <c r="D90" s="534"/>
      <c r="E90" s="534"/>
      <c r="F90" s="534"/>
      <c r="G90" s="534"/>
      <c r="H90" s="534"/>
      <c r="I90" s="161"/>
      <c r="J90" s="161"/>
      <c r="K90" s="258"/>
      <c r="L90" s="258"/>
      <c r="M90" s="258"/>
      <c r="N90" s="258"/>
      <c r="O90" s="258"/>
      <c r="P90" s="258"/>
      <c r="Q90" s="259"/>
      <c r="R90" s="247"/>
      <c r="S90" s="247"/>
      <c r="T90" s="258"/>
      <c r="U90" s="183"/>
      <c r="V90" s="199"/>
      <c r="W90" s="216"/>
      <c r="X90" s="495" t="str">
        <f t="shared" si="14"/>
        <v>Southampton</v>
      </c>
      <c r="Y90" s="496" t="e">
        <f t="shared" si="15"/>
        <v>#N/A</v>
      </c>
      <c r="Z90" s="496" t="e">
        <f t="shared" si="16"/>
        <v>#N/A</v>
      </c>
      <c r="AA90" s="54"/>
      <c r="AB90" s="53"/>
      <c r="AC90" s="53"/>
      <c r="AD90" s="218"/>
      <c r="AE90" s="110"/>
      <c r="AF90" s="110"/>
      <c r="AG90" s="110"/>
      <c r="AH90" s="110"/>
      <c r="AI90" s="247"/>
      <c r="AJ90" s="248"/>
    </row>
    <row r="91" spans="1:36" s="147" customFormat="1" ht="12.75" customHeight="1" x14ac:dyDescent="0.2">
      <c r="A91" s="397"/>
      <c r="B91" s="534"/>
      <c r="C91" s="534"/>
      <c r="D91" s="534"/>
      <c r="E91" s="534"/>
      <c r="F91" s="534"/>
      <c r="G91" s="534"/>
      <c r="H91" s="534"/>
      <c r="I91" s="161"/>
      <c r="J91" s="161"/>
      <c r="K91" s="258"/>
      <c r="L91" s="258"/>
      <c r="M91" s="258"/>
      <c r="N91" s="258"/>
      <c r="O91" s="258"/>
      <c r="P91" s="258"/>
      <c r="Q91" s="259"/>
      <c r="R91" s="247"/>
      <c r="S91" s="247"/>
      <c r="T91" s="258"/>
      <c r="U91" s="183"/>
      <c r="V91" s="199"/>
      <c r="W91" s="216"/>
      <c r="X91" s="495" t="str">
        <f t="shared" si="14"/>
        <v>Surrey</v>
      </c>
      <c r="Y91" s="496" t="e">
        <f t="shared" si="15"/>
        <v>#N/A</v>
      </c>
      <c r="Z91" s="496" t="e">
        <f t="shared" si="16"/>
        <v>#N/A</v>
      </c>
      <c r="AA91" s="54"/>
      <c r="AB91" s="53"/>
      <c r="AC91" s="53"/>
      <c r="AD91" s="218"/>
      <c r="AE91" s="110"/>
      <c r="AF91" s="110"/>
      <c r="AG91" s="110"/>
      <c r="AH91" s="110"/>
      <c r="AI91" s="247"/>
      <c r="AJ91" s="248"/>
    </row>
    <row r="92" spans="1:36" s="147" customFormat="1" ht="12.75" customHeight="1" x14ac:dyDescent="0.2">
      <c r="A92" s="397"/>
      <c r="B92" s="534"/>
      <c r="C92" s="534"/>
      <c r="D92" s="534"/>
      <c r="E92" s="534"/>
      <c r="F92" s="534"/>
      <c r="G92" s="534"/>
      <c r="H92" s="534"/>
      <c r="I92" s="161"/>
      <c r="J92" s="161"/>
      <c r="K92" s="258"/>
      <c r="L92" s="258"/>
      <c r="M92" s="258"/>
      <c r="N92" s="258"/>
      <c r="O92" s="258"/>
      <c r="P92" s="258"/>
      <c r="Q92" s="259"/>
      <c r="R92" s="247"/>
      <c r="S92" s="247"/>
      <c r="T92" s="258"/>
      <c r="U92" s="183"/>
      <c r="V92" s="199"/>
      <c r="W92" s="216"/>
      <c r="X92" s="495" t="str">
        <f t="shared" si="14"/>
        <v>Swindon</v>
      </c>
      <c r="Y92" s="496" t="e">
        <f t="shared" si="15"/>
        <v>#N/A</v>
      </c>
      <c r="Z92" s="496" t="e">
        <f t="shared" si="16"/>
        <v>#N/A</v>
      </c>
      <c r="AA92" s="54"/>
      <c r="AB92" s="53"/>
      <c r="AC92" s="53"/>
      <c r="AD92" s="218"/>
      <c r="AE92" s="110"/>
      <c r="AF92" s="110"/>
      <c r="AG92" s="110"/>
      <c r="AH92" s="110"/>
      <c r="AI92" s="247"/>
      <c r="AJ92" s="248"/>
    </row>
    <row r="93" spans="1:36" s="147" customFormat="1" ht="12.75" customHeight="1" x14ac:dyDescent="0.2">
      <c r="A93" s="182"/>
      <c r="B93" s="534"/>
      <c r="C93" s="534"/>
      <c r="D93" s="534"/>
      <c r="E93" s="534"/>
      <c r="F93" s="534"/>
      <c r="G93" s="534"/>
      <c r="H93" s="534"/>
      <c r="I93" s="161"/>
      <c r="J93" s="161"/>
      <c r="K93" s="258"/>
      <c r="L93" s="258"/>
      <c r="M93" s="258"/>
      <c r="N93" s="258"/>
      <c r="O93" s="258"/>
      <c r="P93" s="258"/>
      <c r="Q93" s="259"/>
      <c r="R93" s="247"/>
      <c r="S93" s="247"/>
      <c r="T93" s="258"/>
      <c r="U93" s="183"/>
      <c r="V93" s="199"/>
      <c r="W93" s="216"/>
      <c r="X93" s="495" t="str">
        <f t="shared" si="14"/>
        <v>Torbay</v>
      </c>
      <c r="Y93" s="496" t="e">
        <f t="shared" si="15"/>
        <v>#N/A</v>
      </c>
      <c r="Z93" s="496" t="e">
        <f t="shared" si="16"/>
        <v>#N/A</v>
      </c>
      <c r="AA93" s="54"/>
      <c r="AB93" s="53"/>
      <c r="AC93" s="53"/>
      <c r="AD93" s="218"/>
      <c r="AE93" s="247"/>
      <c r="AF93" s="110"/>
      <c r="AG93" s="110"/>
      <c r="AH93" s="110"/>
      <c r="AI93" s="247"/>
      <c r="AJ93" s="248"/>
    </row>
    <row r="94" spans="1:36" s="147" customFormat="1" ht="12.75" customHeight="1" x14ac:dyDescent="0.2">
      <c r="A94" s="182"/>
      <c r="B94" s="534"/>
      <c r="C94" s="534"/>
      <c r="D94" s="534"/>
      <c r="E94" s="534"/>
      <c r="F94" s="534"/>
      <c r="G94" s="534"/>
      <c r="H94" s="534"/>
      <c r="I94" s="161"/>
      <c r="J94" s="161"/>
      <c r="K94" s="258"/>
      <c r="L94" s="258"/>
      <c r="M94" s="258"/>
      <c r="N94" s="258"/>
      <c r="O94" s="258"/>
      <c r="P94" s="258"/>
      <c r="Q94" s="259"/>
      <c r="R94" s="247"/>
      <c r="S94" s="247"/>
      <c r="T94" s="258"/>
      <c r="U94" s="183"/>
      <c r="V94" s="199"/>
      <c r="W94" s="216"/>
      <c r="X94" s="495" t="str">
        <f t="shared" si="14"/>
        <v>West Berkshire</v>
      </c>
      <c r="Y94" s="496" t="e">
        <f t="shared" si="15"/>
        <v>#N/A</v>
      </c>
      <c r="Z94" s="496" t="e">
        <f t="shared" si="16"/>
        <v>#N/A</v>
      </c>
      <c r="AA94" s="54"/>
      <c r="AB94" s="53"/>
      <c r="AC94" s="53"/>
      <c r="AD94" s="218"/>
      <c r="AE94" s="247"/>
      <c r="AF94" s="110"/>
      <c r="AG94" s="110"/>
      <c r="AH94" s="110"/>
      <c r="AI94" s="247"/>
      <c r="AJ94" s="248"/>
    </row>
    <row r="95" spans="1:36" s="147" customFormat="1" ht="12.75" customHeight="1" x14ac:dyDescent="0.2">
      <c r="A95" s="182"/>
      <c r="B95" s="534"/>
      <c r="C95" s="534"/>
      <c r="D95" s="534"/>
      <c r="E95" s="534"/>
      <c r="F95" s="534"/>
      <c r="G95" s="534"/>
      <c r="H95" s="534"/>
      <c r="I95" s="161"/>
      <c r="J95" s="161"/>
      <c r="K95" s="258"/>
      <c r="L95" s="258"/>
      <c r="M95" s="258"/>
      <c r="N95" s="258"/>
      <c r="O95" s="258"/>
      <c r="P95" s="258"/>
      <c r="Q95" s="259"/>
      <c r="R95" s="247"/>
      <c r="S95" s="247"/>
      <c r="T95" s="258"/>
      <c r="U95" s="183"/>
      <c r="V95" s="199"/>
      <c r="W95" s="216"/>
      <c r="X95" s="495" t="str">
        <f t="shared" si="14"/>
        <v>West Sussex</v>
      </c>
      <c r="Y95" s="496" t="e">
        <f t="shared" si="15"/>
        <v>#N/A</v>
      </c>
      <c r="Z95" s="496" t="e">
        <f t="shared" si="16"/>
        <v>#N/A</v>
      </c>
      <c r="AA95" s="54"/>
      <c r="AB95" s="53"/>
      <c r="AC95" s="53"/>
      <c r="AD95" s="218"/>
      <c r="AE95" s="247"/>
      <c r="AF95" s="247"/>
      <c r="AG95" s="247"/>
      <c r="AH95" s="110"/>
      <c r="AI95" s="247"/>
      <c r="AJ95" s="248"/>
    </row>
    <row r="96" spans="1:36" s="147" customFormat="1" ht="12.75" customHeight="1" x14ac:dyDescent="0.2">
      <c r="A96" s="182"/>
      <c r="B96" s="534"/>
      <c r="C96" s="534"/>
      <c r="D96" s="534"/>
      <c r="E96" s="534"/>
      <c r="F96" s="534"/>
      <c r="G96" s="534"/>
      <c r="H96" s="534"/>
      <c r="I96" s="161"/>
      <c r="J96" s="161"/>
      <c r="K96" s="258"/>
      <c r="L96" s="258"/>
      <c r="M96" s="258"/>
      <c r="N96" s="258"/>
      <c r="O96" s="258"/>
      <c r="P96" s="258"/>
      <c r="Q96" s="259"/>
      <c r="R96" s="247"/>
      <c r="S96" s="247"/>
      <c r="T96" s="258"/>
      <c r="U96" s="183"/>
      <c r="V96" s="199"/>
      <c r="W96" s="216"/>
      <c r="X96" s="495" t="str">
        <f t="shared" si="14"/>
        <v>Windsor &amp; Maidenhead</v>
      </c>
      <c r="Y96" s="496" t="e">
        <f t="shared" si="15"/>
        <v>#N/A</v>
      </c>
      <c r="Z96" s="496" t="e">
        <f t="shared" si="16"/>
        <v>#N/A</v>
      </c>
      <c r="AA96" s="54"/>
      <c r="AB96" s="53"/>
      <c r="AC96" s="53"/>
      <c r="AD96" s="218"/>
      <c r="AE96" s="247"/>
      <c r="AF96" s="247"/>
      <c r="AG96" s="247"/>
      <c r="AH96" s="110"/>
      <c r="AI96" s="247"/>
      <c r="AJ96" s="248"/>
    </row>
    <row r="97" spans="1:45" s="147" customFormat="1" ht="12.75" customHeight="1" x14ac:dyDescent="0.2">
      <c r="A97" s="182"/>
      <c r="B97" s="534"/>
      <c r="C97" s="534"/>
      <c r="D97" s="534"/>
      <c r="E97" s="534"/>
      <c r="F97" s="534"/>
      <c r="G97" s="534"/>
      <c r="H97" s="534"/>
      <c r="I97" s="161"/>
      <c r="J97" s="161"/>
      <c r="K97" s="260"/>
      <c r="L97" s="260"/>
      <c r="M97" s="260"/>
      <c r="N97" s="260"/>
      <c r="O97" s="260"/>
      <c r="P97" s="260"/>
      <c r="Q97" s="261"/>
      <c r="R97" s="247"/>
      <c r="S97" s="247"/>
      <c r="T97" s="262"/>
      <c r="U97" s="183"/>
      <c r="V97" s="199"/>
      <c r="W97" s="216"/>
      <c r="X97" s="495" t="str">
        <f t="shared" si="14"/>
        <v>Wokingham</v>
      </c>
      <c r="Y97" s="496" t="e">
        <f t="shared" si="15"/>
        <v>#N/A</v>
      </c>
      <c r="Z97" s="496" t="e">
        <f t="shared" si="16"/>
        <v>#N/A</v>
      </c>
      <c r="AA97" s="54"/>
      <c r="AB97" s="53"/>
      <c r="AC97" s="53"/>
      <c r="AD97" s="218"/>
      <c r="AE97" s="247"/>
      <c r="AF97" s="247"/>
      <c r="AG97" s="247"/>
      <c r="AH97" s="110"/>
      <c r="AI97" s="247"/>
      <c r="AJ97" s="248"/>
    </row>
    <row r="98" spans="1:45" s="147" customFormat="1" ht="12.75" customHeight="1" x14ac:dyDescent="0.2">
      <c r="A98" s="182"/>
      <c r="B98" s="534"/>
      <c r="C98" s="534"/>
      <c r="D98" s="534"/>
      <c r="E98" s="534"/>
      <c r="F98" s="534"/>
      <c r="G98" s="534"/>
      <c r="H98" s="534"/>
      <c r="I98" s="161"/>
      <c r="J98" s="161"/>
      <c r="K98" s="260"/>
      <c r="L98" s="260"/>
      <c r="M98" s="260"/>
      <c r="N98" s="260"/>
      <c r="O98" s="260"/>
      <c r="P98" s="260"/>
      <c r="Q98" s="261"/>
      <c r="R98" s="247"/>
      <c r="S98" s="247"/>
      <c r="T98" s="262"/>
      <c r="U98" s="183"/>
      <c r="V98" s="199"/>
      <c r="W98" s="216"/>
      <c r="X98" s="495" t="str">
        <f>B31</f>
        <v>South East</v>
      </c>
      <c r="Y98" s="496" t="e">
        <f t="shared" si="15"/>
        <v>#N/A</v>
      </c>
      <c r="Z98" s="496" t="e">
        <f t="shared" si="16"/>
        <v>#N/A</v>
      </c>
      <c r="AA98" s="54"/>
      <c r="AB98" s="53"/>
      <c r="AC98" s="53"/>
      <c r="AD98" s="218"/>
      <c r="AE98" s="247"/>
      <c r="AF98" s="247"/>
      <c r="AG98" s="247"/>
      <c r="AH98" s="110"/>
      <c r="AI98" s="247"/>
      <c r="AJ98" s="248"/>
    </row>
    <row r="99" spans="1:45" s="147" customFormat="1" ht="11.25" customHeight="1" x14ac:dyDescent="0.2">
      <c r="A99" s="397"/>
      <c r="B99" s="534"/>
      <c r="C99" s="534"/>
      <c r="D99" s="534"/>
      <c r="E99" s="534"/>
      <c r="F99" s="534"/>
      <c r="G99" s="534"/>
      <c r="H99" s="534"/>
      <c r="I99" s="161"/>
      <c r="J99" s="161"/>
      <c r="K99" s="260"/>
      <c r="L99" s="260"/>
      <c r="M99" s="260"/>
      <c r="N99" s="260"/>
      <c r="O99" s="260"/>
      <c r="P99" s="260"/>
      <c r="Q99" s="261"/>
      <c r="R99" s="247"/>
      <c r="S99" s="247"/>
      <c r="T99" s="262"/>
      <c r="U99" s="183"/>
      <c r="V99" s="199"/>
      <c r="W99" s="216"/>
      <c r="X99" s="495" t="str">
        <f>B32</f>
        <v>England</v>
      </c>
      <c r="Y99" s="496" t="e">
        <f t="shared" si="15"/>
        <v>#N/A</v>
      </c>
      <c r="Z99" s="496" t="e">
        <f t="shared" si="16"/>
        <v>#N/A</v>
      </c>
      <c r="AA99" s="54"/>
      <c r="AB99" s="53"/>
      <c r="AC99" s="53"/>
      <c r="AD99" s="218"/>
      <c r="AE99" s="247"/>
      <c r="AF99" s="247"/>
      <c r="AG99" s="247"/>
      <c r="AH99" s="110"/>
      <c r="AI99" s="247"/>
      <c r="AJ99" s="248"/>
    </row>
    <row r="100" spans="1:45" s="133" customFormat="1" ht="42" customHeight="1" x14ac:dyDescent="0.2">
      <c r="A100" s="301"/>
      <c r="B100" s="534"/>
      <c r="C100" s="534"/>
      <c r="D100" s="534"/>
      <c r="E100" s="534"/>
      <c r="F100" s="534"/>
      <c r="G100" s="534"/>
      <c r="H100" s="534"/>
      <c r="I100" s="541"/>
      <c r="J100" s="264"/>
      <c r="K100" s="264"/>
      <c r="L100" s="264"/>
      <c r="M100" s="264"/>
      <c r="N100" s="264"/>
      <c r="O100" s="264"/>
      <c r="P100" s="264"/>
      <c r="Q100" s="195"/>
      <c r="R100" s="264"/>
      <c r="S100" s="264"/>
      <c r="T100" s="264"/>
      <c r="U100" s="178"/>
      <c r="V100" s="197"/>
      <c r="W100" s="213"/>
      <c r="X100" s="109"/>
      <c r="Y100" s="109"/>
      <c r="Z100" s="109"/>
      <c r="AA100" s="109"/>
      <c r="AB100" s="109"/>
      <c r="AC100" s="53"/>
      <c r="AD100" s="218"/>
      <c r="AE100" s="90"/>
      <c r="AF100" s="90"/>
      <c r="AG100" s="90"/>
      <c r="AH100" s="109"/>
      <c r="AI100" s="90"/>
      <c r="AJ100" s="249"/>
    </row>
    <row r="101" spans="1:45" s="133" customFormat="1" ht="42" customHeight="1" x14ac:dyDescent="0.2">
      <c r="A101" s="301"/>
      <c r="B101" s="534"/>
      <c r="C101" s="534"/>
      <c r="D101" s="534"/>
      <c r="E101" s="534"/>
      <c r="F101" s="534"/>
      <c r="G101" s="534"/>
      <c r="H101" s="534"/>
      <c r="I101" s="541"/>
      <c r="J101" s="264"/>
      <c r="K101" s="264"/>
      <c r="L101" s="264"/>
      <c r="M101" s="264"/>
      <c r="N101" s="264"/>
      <c r="O101" s="264"/>
      <c r="P101" s="264"/>
      <c r="Q101" s="195"/>
      <c r="R101" s="264"/>
      <c r="S101" s="264"/>
      <c r="T101" s="264"/>
      <c r="U101" s="178"/>
      <c r="V101" s="197"/>
      <c r="W101" s="213"/>
      <c r="X101" s="109"/>
      <c r="Y101" s="110"/>
      <c r="Z101" s="109"/>
      <c r="AA101" s="109"/>
      <c r="AB101" s="109"/>
      <c r="AC101" s="109"/>
      <c r="AD101" s="218"/>
      <c r="AE101" s="90"/>
      <c r="AF101" s="90"/>
      <c r="AG101" s="90"/>
      <c r="AH101" s="109"/>
      <c r="AI101" s="90"/>
      <c r="AJ101" s="249"/>
    </row>
    <row r="102" spans="1:45" s="133" customFormat="1" ht="33" customHeight="1" x14ac:dyDescent="0.2">
      <c r="A102" s="301"/>
      <c r="B102" s="541"/>
      <c r="C102" s="541"/>
      <c r="D102" s="541"/>
      <c r="E102" s="541"/>
      <c r="F102" s="541"/>
      <c r="G102" s="541"/>
      <c r="H102" s="541"/>
      <c r="I102" s="541"/>
      <c r="J102" s="264"/>
      <c r="K102" s="264"/>
      <c r="L102" s="264"/>
      <c r="M102" s="264"/>
      <c r="N102" s="264"/>
      <c r="O102" s="264"/>
      <c r="P102" s="264"/>
      <c r="Q102" s="195"/>
      <c r="R102" s="264"/>
      <c r="S102" s="264"/>
      <c r="T102" s="264"/>
      <c r="U102" s="178"/>
      <c r="V102" s="197"/>
      <c r="W102" s="213"/>
      <c r="X102" s="109"/>
      <c r="Y102" s="110"/>
      <c r="Z102" s="109"/>
      <c r="AA102" s="109"/>
      <c r="AB102" s="109"/>
      <c r="AD102" s="218"/>
      <c r="AE102" s="90"/>
      <c r="AF102" s="90"/>
      <c r="AG102" s="90"/>
      <c r="AH102" s="109"/>
      <c r="AI102" s="90"/>
      <c r="AJ102" s="249"/>
    </row>
    <row r="103" spans="1:45" s="133" customFormat="1" ht="7.5" customHeight="1" x14ac:dyDescent="0.2">
      <c r="A103" s="179"/>
      <c r="B103" s="46"/>
      <c r="C103" s="46"/>
      <c r="D103" s="45"/>
      <c r="E103" s="45"/>
      <c r="F103" s="45"/>
      <c r="G103" s="45"/>
      <c r="H103" s="45"/>
      <c r="I103" s="45"/>
      <c r="J103" s="40"/>
      <c r="K103" s="47"/>
      <c r="L103" s="47"/>
      <c r="M103" s="47"/>
      <c r="N103" s="47"/>
      <c r="O103" s="47"/>
      <c r="P103" s="47"/>
      <c r="Q103" s="47"/>
      <c r="R103" s="47"/>
      <c r="S103" s="47"/>
      <c r="T103" s="48"/>
      <c r="U103" s="178"/>
      <c r="V103" s="197"/>
      <c r="W103" s="213"/>
      <c r="X103" s="109"/>
      <c r="Y103" s="110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90"/>
      <c r="AJ103" s="245"/>
      <c r="AK103" s="125"/>
      <c r="AL103" s="125"/>
      <c r="AM103" s="125"/>
      <c r="AN103" s="125"/>
      <c r="AO103" s="125"/>
      <c r="AP103" s="125"/>
      <c r="AQ103" s="125"/>
    </row>
    <row r="104" spans="1:45" s="133" customFormat="1" ht="15" customHeight="1" x14ac:dyDescent="0.2">
      <c r="A104" s="720"/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4"/>
      <c r="S104" s="754"/>
      <c r="T104" s="754"/>
      <c r="U104" s="755"/>
      <c r="V104" s="197"/>
      <c r="W104" s="213"/>
      <c r="X104" s="106"/>
      <c r="Y104" s="106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249"/>
      <c r="AS104" s="125"/>
    </row>
    <row r="105" spans="1:45" s="133" customFormat="1" ht="11.25" customHeight="1" x14ac:dyDescent="0.2">
      <c r="A105" s="756"/>
      <c r="B105" s="757"/>
      <c r="C105" s="757"/>
      <c r="D105" s="757"/>
      <c r="E105" s="757"/>
      <c r="F105" s="757"/>
      <c r="G105" s="757"/>
      <c r="H105" s="757"/>
      <c r="I105" s="758"/>
      <c r="J105" s="757"/>
      <c r="K105" s="757"/>
      <c r="L105" s="757"/>
      <c r="M105" s="757"/>
      <c r="N105" s="757"/>
      <c r="O105" s="757"/>
      <c r="P105" s="757"/>
      <c r="Q105" s="757"/>
      <c r="R105" s="757"/>
      <c r="S105" s="758"/>
      <c r="T105" s="757"/>
      <c r="U105" s="759"/>
      <c r="V105" s="197"/>
      <c r="W105" s="213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90"/>
      <c r="AJ105" s="248"/>
      <c r="AK105" s="147"/>
      <c r="AS105" s="125"/>
    </row>
    <row r="106" spans="1:45" ht="11.25" customHeight="1" x14ac:dyDescent="0.2">
      <c r="A106" s="173"/>
      <c r="B106" s="174"/>
      <c r="C106" s="174"/>
      <c r="D106" s="174"/>
      <c r="E106" s="174"/>
      <c r="F106" s="174"/>
      <c r="G106" s="174"/>
      <c r="H106" s="174"/>
      <c r="I106" s="174"/>
      <c r="J106" s="175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6"/>
      <c r="V106" s="197"/>
      <c r="W106" s="213"/>
      <c r="X106" s="84"/>
      <c r="Y106" s="54"/>
      <c r="Z106" s="106"/>
      <c r="AA106" s="109"/>
      <c r="AB106" s="109"/>
      <c r="AC106" s="109"/>
      <c r="AD106" s="109"/>
      <c r="AE106" s="109"/>
      <c r="AF106" s="109"/>
      <c r="AG106" s="109"/>
      <c r="AH106" s="109"/>
      <c r="AI106" s="90"/>
      <c r="AJ106" s="248"/>
    </row>
    <row r="107" spans="1:45" s="127" customFormat="1" ht="19.5" customHeight="1" x14ac:dyDescent="0.2">
      <c r="A107" s="180"/>
      <c r="B107" s="772" t="s">
        <v>188</v>
      </c>
      <c r="C107" s="772"/>
      <c r="D107" s="772"/>
      <c r="E107" s="772"/>
      <c r="F107" s="772"/>
      <c r="G107" s="772"/>
      <c r="H107" s="772"/>
      <c r="I107" s="772"/>
      <c r="J107" s="115"/>
      <c r="K107" s="115"/>
      <c r="L107" s="115"/>
      <c r="M107" s="115"/>
      <c r="N107" s="570"/>
      <c r="O107" s="115"/>
      <c r="P107" s="115"/>
      <c r="Q107" s="115"/>
      <c r="R107" s="115"/>
      <c r="S107" s="115"/>
      <c r="T107" s="115"/>
      <c r="U107" s="181"/>
      <c r="V107" s="198"/>
      <c r="W107" s="214"/>
      <c r="X107" s="554" t="s">
        <v>190</v>
      </c>
      <c r="Y107" s="555"/>
      <c r="Z107" s="556"/>
      <c r="AA107" s="556"/>
      <c r="AB107" s="556"/>
      <c r="AC107" s="109"/>
      <c r="AD107" s="109"/>
      <c r="AE107" s="109"/>
      <c r="AF107" s="109"/>
      <c r="AG107" s="109"/>
      <c r="AH107" s="109"/>
      <c r="AI107" s="90"/>
      <c r="AJ107" s="248"/>
    </row>
    <row r="108" spans="1:45" ht="25.5" customHeight="1" x14ac:dyDescent="0.2">
      <c r="A108" s="179"/>
      <c r="B108" s="772"/>
      <c r="C108" s="772"/>
      <c r="D108" s="772"/>
      <c r="E108" s="772"/>
      <c r="F108" s="772"/>
      <c r="G108" s="772"/>
      <c r="H108" s="772"/>
      <c r="I108" s="772"/>
      <c r="J108" s="115"/>
      <c r="K108" s="115"/>
      <c r="L108" s="115"/>
      <c r="M108" s="115"/>
      <c r="N108" s="570"/>
      <c r="O108" s="115"/>
      <c r="P108" s="115"/>
      <c r="Q108" s="37"/>
      <c r="R108" s="115"/>
      <c r="S108" s="115"/>
      <c r="T108" s="115"/>
      <c r="U108" s="178"/>
      <c r="V108" s="197"/>
      <c r="W108" s="213"/>
      <c r="X108" s="556"/>
      <c r="Y108" s="555"/>
      <c r="Z108" s="556"/>
      <c r="AA108" s="556"/>
      <c r="AB108" s="556"/>
      <c r="AC108" s="109"/>
      <c r="AD108" s="109"/>
      <c r="AE108" s="109"/>
      <c r="AF108" s="109"/>
      <c r="AG108" s="109"/>
      <c r="AH108" s="109"/>
      <c r="AI108" s="90"/>
      <c r="AJ108" s="248"/>
    </row>
    <row r="109" spans="1:45" s="147" customFormat="1" ht="12" customHeight="1" x14ac:dyDescent="0.2">
      <c r="A109" s="182"/>
      <c r="B109" s="142"/>
      <c r="C109" s="142"/>
      <c r="D109" s="483">
        <v>2012</v>
      </c>
      <c r="E109" s="483">
        <v>2013</v>
      </c>
      <c r="F109" s="483">
        <v>2014</v>
      </c>
      <c r="G109" s="483">
        <v>2015</v>
      </c>
      <c r="H109" s="484">
        <v>2016</v>
      </c>
      <c r="I109" s="161"/>
      <c r="J109" s="161"/>
      <c r="K109" s="105"/>
      <c r="L109" s="105"/>
      <c r="M109" s="105"/>
      <c r="N109" s="105"/>
      <c r="O109" s="105"/>
      <c r="P109" s="568"/>
      <c r="Q109" s="568"/>
      <c r="R109" s="247"/>
      <c r="S109" s="247"/>
      <c r="T109" s="566"/>
      <c r="U109" s="183"/>
      <c r="V109" s="199"/>
      <c r="W109" s="216"/>
      <c r="X109" s="514"/>
      <c r="Y109" s="513">
        <f>D109</f>
        <v>2012</v>
      </c>
      <c r="Z109" s="513">
        <f t="shared" ref="Z109" si="17">E109</f>
        <v>2013</v>
      </c>
      <c r="AA109" s="513">
        <f t="shared" ref="AA109" si="18">F109</f>
        <v>2014</v>
      </c>
      <c r="AB109" s="513">
        <f t="shared" ref="AB109" si="19">G109</f>
        <v>2015</v>
      </c>
      <c r="AC109" s="513">
        <f t="shared" ref="AC109" si="20">H109</f>
        <v>2016</v>
      </c>
      <c r="AD109" s="109"/>
      <c r="AE109" s="109"/>
      <c r="AF109" s="109"/>
      <c r="AG109" s="109"/>
      <c r="AH109" s="109"/>
      <c r="AI109" s="90"/>
      <c r="AJ109" s="248"/>
    </row>
    <row r="110" spans="1:45" s="147" customFormat="1" ht="12.75" customHeight="1" x14ac:dyDescent="0.2">
      <c r="A110" s="182"/>
      <c r="B110" s="158" t="str">
        <f>B9</f>
        <v>Bracknell Forest</v>
      </c>
      <c r="C110" s="142"/>
      <c r="D110" s="254" t="e">
        <f t="shared" ref="D110:D133" si="21">IF(OR(ISBLANK(D9),ISBLANK(Y110)),NA(),Y110/D9)</f>
        <v>#N/A</v>
      </c>
      <c r="E110" s="254" t="e">
        <f t="shared" ref="E110:E133" si="22">IF(OR(ISBLANK(E9),ISBLANK(Z110)),NA(),Z110/E9)</f>
        <v>#N/A</v>
      </c>
      <c r="F110" s="254" t="e">
        <f t="shared" ref="F110:F133" si="23">IF(OR(ISBLANK(F9),ISBLANK(AA110)),NA(),AA110/F9)</f>
        <v>#N/A</v>
      </c>
      <c r="G110" s="254" t="e">
        <f t="shared" ref="G110:G133" si="24">IF(OR(ISBLANK(G9),ISBLANK(AB110)),NA(),AB110/G9)</f>
        <v>#N/A</v>
      </c>
      <c r="H110" s="256" t="e">
        <f t="shared" ref="H110:H133" si="25">IF(OR(ISBLANK(H9),ISBLANK(AC110)),NA(),AC110/H9)</f>
        <v>#N/A</v>
      </c>
      <c r="I110" s="161"/>
      <c r="J110" s="161"/>
      <c r="K110" s="258"/>
      <c r="L110" s="258"/>
      <c r="M110" s="258"/>
      <c r="N110" s="258"/>
      <c r="O110" s="258"/>
      <c r="P110" s="258"/>
      <c r="Q110" s="259"/>
      <c r="R110" s="247"/>
      <c r="S110" s="247"/>
      <c r="T110" s="258"/>
      <c r="U110" s="183"/>
      <c r="V110" s="199"/>
      <c r="W110" s="216"/>
      <c r="X110" s="514" t="str">
        <f>B110</f>
        <v>Bracknell Forest</v>
      </c>
      <c r="Y110" s="513" t="e">
        <f>NA()</f>
        <v>#N/A</v>
      </c>
      <c r="Z110" s="514" t="e">
        <f>NA()</f>
        <v>#N/A</v>
      </c>
      <c r="AA110" s="548" t="e">
        <f>NA()</f>
        <v>#N/A</v>
      </c>
      <c r="AB110" s="548" t="e">
        <f>NA()</f>
        <v>#N/A</v>
      </c>
      <c r="AC110" s="525" t="e">
        <f>NA()</f>
        <v>#N/A</v>
      </c>
      <c r="AD110" s="109"/>
      <c r="AE110" s="109"/>
      <c r="AF110" s="109"/>
      <c r="AG110" s="109"/>
      <c r="AH110" s="109"/>
      <c r="AI110" s="90"/>
      <c r="AJ110" s="248"/>
    </row>
    <row r="111" spans="1:45" s="147" customFormat="1" ht="12.75" customHeight="1" x14ac:dyDescent="0.2">
      <c r="A111" s="182"/>
      <c r="B111" s="158" t="str">
        <f t="shared" ref="B111:B133" si="26">B10</f>
        <v>Brighton &amp; Hove</v>
      </c>
      <c r="C111" s="142"/>
      <c r="D111" s="254" t="e">
        <f t="shared" si="21"/>
        <v>#N/A</v>
      </c>
      <c r="E111" s="254">
        <f t="shared" si="22"/>
        <v>1.1235955056179775E-2</v>
      </c>
      <c r="F111" s="254">
        <f t="shared" si="23"/>
        <v>2.1739130434782608E-2</v>
      </c>
      <c r="G111" s="254">
        <f t="shared" si="24"/>
        <v>2.1276595744680851E-2</v>
      </c>
      <c r="H111" s="256">
        <f t="shared" si="25"/>
        <v>8.0459770114942528E-2</v>
      </c>
      <c r="I111" s="161"/>
      <c r="J111" s="161"/>
      <c r="K111" s="258"/>
      <c r="L111" s="258"/>
      <c r="M111" s="258"/>
      <c r="N111" s="258"/>
      <c r="O111" s="258"/>
      <c r="P111" s="258"/>
      <c r="Q111" s="259"/>
      <c r="R111" s="247"/>
      <c r="S111" s="247"/>
      <c r="T111" s="258"/>
      <c r="U111" s="183"/>
      <c r="V111" s="199"/>
      <c r="W111" s="216"/>
      <c r="X111" s="514" t="str">
        <f t="shared" ref="X111:X133" si="27">B111</f>
        <v>Brighton &amp; Hove</v>
      </c>
      <c r="Y111" s="513" t="e">
        <f>NA()</f>
        <v>#N/A</v>
      </c>
      <c r="Z111" s="514">
        <v>5</v>
      </c>
      <c r="AA111" s="548">
        <v>10</v>
      </c>
      <c r="AB111" s="548">
        <v>10</v>
      </c>
      <c r="AC111" s="525">
        <v>35</v>
      </c>
      <c r="AD111" s="109"/>
      <c r="AE111" s="109"/>
      <c r="AF111" s="109"/>
      <c r="AG111" s="109"/>
      <c r="AH111" s="109"/>
      <c r="AI111" s="90"/>
      <c r="AJ111" s="248"/>
    </row>
    <row r="112" spans="1:45" s="147" customFormat="1" ht="12.75" customHeight="1" x14ac:dyDescent="0.2">
      <c r="A112" s="182"/>
      <c r="B112" s="158" t="str">
        <f t="shared" si="26"/>
        <v>Buckinghamshire</v>
      </c>
      <c r="C112" s="142"/>
      <c r="D112" s="254">
        <f t="shared" si="21"/>
        <v>2.6666666666666668E-2</v>
      </c>
      <c r="E112" s="254">
        <f t="shared" si="22"/>
        <v>2.5000000000000001E-2</v>
      </c>
      <c r="F112" s="254">
        <f t="shared" si="23"/>
        <v>3.4090909090909088E-2</v>
      </c>
      <c r="G112" s="254">
        <f t="shared" si="24"/>
        <v>3.4482758620689655E-2</v>
      </c>
      <c r="H112" s="256">
        <f t="shared" si="25"/>
        <v>4.3478260869565216E-2</v>
      </c>
      <c r="I112" s="161"/>
      <c r="J112" s="161"/>
      <c r="K112" s="258"/>
      <c r="L112" s="258"/>
      <c r="M112" s="258"/>
      <c r="N112" s="258"/>
      <c r="O112" s="258"/>
      <c r="P112" s="258"/>
      <c r="Q112" s="259"/>
      <c r="R112" s="247"/>
      <c r="S112" s="247"/>
      <c r="T112" s="258"/>
      <c r="U112" s="183"/>
      <c r="V112" s="199"/>
      <c r="W112" s="216"/>
      <c r="X112" s="514" t="str">
        <f t="shared" si="27"/>
        <v>Buckinghamshire</v>
      </c>
      <c r="Y112" s="513">
        <v>10</v>
      </c>
      <c r="Z112" s="514">
        <v>10</v>
      </c>
      <c r="AA112" s="548">
        <v>15</v>
      </c>
      <c r="AB112" s="548">
        <v>15</v>
      </c>
      <c r="AC112" s="525">
        <v>20</v>
      </c>
      <c r="AD112" s="109"/>
      <c r="AE112" s="109"/>
      <c r="AF112" s="109"/>
      <c r="AG112" s="109"/>
      <c r="AH112" s="109"/>
      <c r="AI112" s="90"/>
      <c r="AJ112" s="248"/>
    </row>
    <row r="113" spans="1:44" s="147" customFormat="1" ht="12.75" customHeight="1" x14ac:dyDescent="0.2">
      <c r="A113" s="182"/>
      <c r="B113" s="158" t="str">
        <f t="shared" si="26"/>
        <v>East Sussex</v>
      </c>
      <c r="C113" s="142"/>
      <c r="D113" s="254">
        <f t="shared" si="21"/>
        <v>1.6129032258064516E-2</v>
      </c>
      <c r="E113" s="254">
        <f t="shared" si="22"/>
        <v>8.4033613445378148E-3</v>
      </c>
      <c r="F113" s="254" t="e">
        <f t="shared" si="23"/>
        <v>#N/A</v>
      </c>
      <c r="G113" s="254">
        <f t="shared" si="24"/>
        <v>9.1743119266055051E-3</v>
      </c>
      <c r="H113" s="256">
        <f t="shared" si="25"/>
        <v>2.7522935779816515E-2</v>
      </c>
      <c r="I113" s="161"/>
      <c r="J113" s="161"/>
      <c r="K113" s="258"/>
      <c r="L113" s="258"/>
      <c r="M113" s="258"/>
      <c r="N113" s="258"/>
      <c r="O113" s="258"/>
      <c r="P113" s="258"/>
      <c r="Q113" s="259"/>
      <c r="R113" s="247"/>
      <c r="S113" s="247"/>
      <c r="T113" s="258"/>
      <c r="U113" s="183"/>
      <c r="V113" s="199"/>
      <c r="W113" s="216"/>
      <c r="X113" s="514" t="str">
        <f t="shared" si="27"/>
        <v>East Sussex</v>
      </c>
      <c r="Y113" s="513">
        <v>10</v>
      </c>
      <c r="Z113" s="514">
        <v>5</v>
      </c>
      <c r="AA113" s="548" t="e">
        <f>NA()</f>
        <v>#N/A</v>
      </c>
      <c r="AB113" s="548">
        <v>5</v>
      </c>
      <c r="AC113" s="525">
        <v>15</v>
      </c>
      <c r="AD113" s="109"/>
      <c r="AE113" s="109"/>
      <c r="AF113" s="109"/>
      <c r="AG113" s="109"/>
      <c r="AH113" s="109"/>
      <c r="AI113" s="90"/>
      <c r="AJ113" s="248"/>
    </row>
    <row r="114" spans="1:44" s="147" customFormat="1" ht="12.75" customHeight="1" x14ac:dyDescent="0.2">
      <c r="A114" s="182"/>
      <c r="B114" s="158" t="str">
        <f t="shared" si="26"/>
        <v>Hampshire</v>
      </c>
      <c r="C114" s="142"/>
      <c r="D114" s="254">
        <f t="shared" si="21"/>
        <v>2.2624434389140271E-2</v>
      </c>
      <c r="E114" s="254">
        <f t="shared" si="22"/>
        <v>2.2123893805309734E-2</v>
      </c>
      <c r="F114" s="254">
        <f t="shared" si="23"/>
        <v>1.9762845849802372E-2</v>
      </c>
      <c r="G114" s="254">
        <f t="shared" si="24"/>
        <v>1.4981273408239701E-2</v>
      </c>
      <c r="H114" s="256">
        <f t="shared" si="25"/>
        <v>2.2988505747126436E-2</v>
      </c>
      <c r="I114" s="161"/>
      <c r="J114" s="161"/>
      <c r="K114" s="258"/>
      <c r="L114" s="258"/>
      <c r="M114" s="258"/>
      <c r="N114" s="258"/>
      <c r="O114" s="258"/>
      <c r="P114" s="258"/>
      <c r="Q114" s="259"/>
      <c r="R114" s="247"/>
      <c r="S114" s="247"/>
      <c r="T114" s="258"/>
      <c r="U114" s="183"/>
      <c r="V114" s="199"/>
      <c r="W114" s="216"/>
      <c r="X114" s="514" t="str">
        <f t="shared" si="27"/>
        <v>Hampshire</v>
      </c>
      <c r="Y114" s="513">
        <v>25</v>
      </c>
      <c r="Z114" s="514">
        <v>25</v>
      </c>
      <c r="AA114" s="548">
        <v>25</v>
      </c>
      <c r="AB114" s="548">
        <v>20</v>
      </c>
      <c r="AC114" s="525">
        <v>30</v>
      </c>
      <c r="AD114" s="109"/>
      <c r="AE114" s="109"/>
      <c r="AF114" s="109"/>
      <c r="AG114" s="109"/>
      <c r="AH114" s="109"/>
      <c r="AI114" s="90"/>
      <c r="AJ114" s="248"/>
    </row>
    <row r="115" spans="1:44" s="147" customFormat="1" ht="12.75" customHeight="1" x14ac:dyDescent="0.2">
      <c r="A115" s="182"/>
      <c r="B115" s="158" t="str">
        <f t="shared" si="26"/>
        <v>Isle of Wight</v>
      </c>
      <c r="C115" s="142"/>
      <c r="D115" s="254">
        <f t="shared" si="21"/>
        <v>0</v>
      </c>
      <c r="E115" s="254">
        <f t="shared" si="22"/>
        <v>0</v>
      </c>
      <c r="F115" s="254">
        <f t="shared" si="23"/>
        <v>0</v>
      </c>
      <c r="G115" s="254">
        <f t="shared" si="24"/>
        <v>0</v>
      </c>
      <c r="H115" s="256">
        <f t="shared" si="25"/>
        <v>0</v>
      </c>
      <c r="I115" s="161"/>
      <c r="J115" s="161"/>
      <c r="K115" s="258"/>
      <c r="L115" s="258"/>
      <c r="M115" s="258"/>
      <c r="N115" s="258"/>
      <c r="O115" s="258"/>
      <c r="P115" s="258"/>
      <c r="Q115" s="259"/>
      <c r="R115" s="247"/>
      <c r="S115" s="247"/>
      <c r="T115" s="258"/>
      <c r="U115" s="183"/>
      <c r="V115" s="199"/>
      <c r="W115" s="216"/>
      <c r="X115" s="514" t="str">
        <f t="shared" si="27"/>
        <v>Isle of Wight</v>
      </c>
      <c r="Y115" s="513">
        <v>0</v>
      </c>
      <c r="Z115" s="514">
        <v>0</v>
      </c>
      <c r="AA115" s="548">
        <v>0</v>
      </c>
      <c r="AB115" s="548">
        <v>0</v>
      </c>
      <c r="AC115" s="525">
        <v>0</v>
      </c>
      <c r="AD115" s="109"/>
      <c r="AE115" s="109"/>
      <c r="AF115" s="109"/>
      <c r="AG115" s="109"/>
      <c r="AH115" s="109"/>
      <c r="AI115" s="90"/>
      <c r="AJ115" s="248"/>
      <c r="AR115" s="147" t="s">
        <v>109</v>
      </c>
    </row>
    <row r="116" spans="1:44" s="147" customFormat="1" ht="12.75" customHeight="1" x14ac:dyDescent="0.2">
      <c r="A116" s="182"/>
      <c r="B116" s="158" t="str">
        <f t="shared" si="26"/>
        <v>Kent</v>
      </c>
      <c r="C116" s="142"/>
      <c r="D116" s="254">
        <f t="shared" si="21"/>
        <v>0.10555555555555556</v>
      </c>
      <c r="E116" s="254">
        <f t="shared" si="22"/>
        <v>0.10382513661202186</v>
      </c>
      <c r="F116" s="254">
        <f t="shared" si="23"/>
        <v>0.11813186813186813</v>
      </c>
      <c r="G116" s="254">
        <f t="shared" si="24"/>
        <v>0.19786096256684493</v>
      </c>
      <c r="H116" s="256">
        <f t="shared" si="25"/>
        <v>0.37445887445887444</v>
      </c>
      <c r="I116" s="161"/>
      <c r="J116" s="161"/>
      <c r="K116" s="258"/>
      <c r="L116" s="258"/>
      <c r="M116" s="258"/>
      <c r="N116" s="258"/>
      <c r="O116" s="258"/>
      <c r="P116" s="258"/>
      <c r="Q116" s="259"/>
      <c r="R116" s="247"/>
      <c r="S116" s="247"/>
      <c r="T116" s="258"/>
      <c r="U116" s="183"/>
      <c r="V116" s="199"/>
      <c r="W116" s="216"/>
      <c r="X116" s="514" t="str">
        <f t="shared" si="27"/>
        <v>Kent</v>
      </c>
      <c r="Y116" s="513">
        <v>190</v>
      </c>
      <c r="Z116" s="514">
        <v>190</v>
      </c>
      <c r="AA116" s="548">
        <v>215</v>
      </c>
      <c r="AB116" s="548">
        <v>370</v>
      </c>
      <c r="AC116" s="525">
        <v>865</v>
      </c>
      <c r="AD116" s="109"/>
      <c r="AE116" s="109"/>
      <c r="AF116" s="109"/>
      <c r="AG116" s="109"/>
      <c r="AH116" s="109"/>
      <c r="AI116" s="90"/>
      <c r="AJ116" s="248"/>
    </row>
    <row r="117" spans="1:44" s="147" customFormat="1" ht="12.75" customHeight="1" x14ac:dyDescent="0.2">
      <c r="A117" s="182"/>
      <c r="B117" s="158" t="str">
        <f t="shared" si="26"/>
        <v>Medway</v>
      </c>
      <c r="C117" s="142"/>
      <c r="D117" s="254">
        <f t="shared" si="21"/>
        <v>0</v>
      </c>
      <c r="E117" s="254">
        <f t="shared" si="22"/>
        <v>0</v>
      </c>
      <c r="F117" s="254">
        <f t="shared" si="23"/>
        <v>0</v>
      </c>
      <c r="G117" s="254" t="e">
        <f t="shared" si="24"/>
        <v>#N/A</v>
      </c>
      <c r="H117" s="256" t="e">
        <f t="shared" si="25"/>
        <v>#N/A</v>
      </c>
      <c r="I117" s="161"/>
      <c r="J117" s="161"/>
      <c r="K117" s="258"/>
      <c r="L117" s="258"/>
      <c r="M117" s="258"/>
      <c r="N117" s="258"/>
      <c r="O117" s="258"/>
      <c r="P117" s="258"/>
      <c r="Q117" s="259"/>
      <c r="R117" s="247"/>
      <c r="S117" s="247"/>
      <c r="T117" s="258"/>
      <c r="U117" s="183"/>
      <c r="V117" s="199"/>
      <c r="W117" s="216"/>
      <c r="X117" s="514" t="str">
        <f t="shared" si="27"/>
        <v>Medway</v>
      </c>
      <c r="Y117" s="513">
        <v>0</v>
      </c>
      <c r="Z117" s="514">
        <v>0</v>
      </c>
      <c r="AA117" s="548">
        <v>0</v>
      </c>
      <c r="AB117" s="548" t="e">
        <f>NA()</f>
        <v>#N/A</v>
      </c>
      <c r="AC117" s="525" t="e">
        <f>NA()</f>
        <v>#N/A</v>
      </c>
      <c r="AD117" s="109"/>
      <c r="AE117" s="109"/>
      <c r="AF117" s="109"/>
      <c r="AG117" s="109"/>
      <c r="AH117" s="109"/>
      <c r="AI117" s="90"/>
      <c r="AJ117" s="248"/>
    </row>
    <row r="118" spans="1:44" s="147" customFormat="1" ht="12.75" customHeight="1" x14ac:dyDescent="0.2">
      <c r="A118" s="182"/>
      <c r="B118" s="158" t="str">
        <f t="shared" si="26"/>
        <v>Milton Keynes</v>
      </c>
      <c r="C118" s="142"/>
      <c r="D118" s="254">
        <f t="shared" si="21"/>
        <v>3.5714285714285712E-2</v>
      </c>
      <c r="E118" s="254">
        <f t="shared" si="22"/>
        <v>1.7857142857142856E-2</v>
      </c>
      <c r="F118" s="254">
        <f t="shared" si="23"/>
        <v>3.2786885245901641E-2</v>
      </c>
      <c r="G118" s="254">
        <f t="shared" si="24"/>
        <v>7.3529411764705885E-2</v>
      </c>
      <c r="H118" s="256">
        <f t="shared" si="25"/>
        <v>0.11764705882352941</v>
      </c>
      <c r="I118" s="161"/>
      <c r="J118" s="161"/>
      <c r="K118" s="258"/>
      <c r="L118" s="258"/>
      <c r="M118" s="258"/>
      <c r="N118" s="258"/>
      <c r="O118" s="258"/>
      <c r="P118" s="258"/>
      <c r="Q118" s="259"/>
      <c r="R118" s="247"/>
      <c r="S118" s="247"/>
      <c r="T118" s="258"/>
      <c r="U118" s="183"/>
      <c r="V118" s="199"/>
      <c r="W118" s="216"/>
      <c r="X118" s="514" t="str">
        <f t="shared" si="27"/>
        <v>Milton Keynes</v>
      </c>
      <c r="Y118" s="513">
        <v>10</v>
      </c>
      <c r="Z118" s="514">
        <v>5</v>
      </c>
      <c r="AA118" s="548">
        <v>10</v>
      </c>
      <c r="AB118" s="548">
        <v>25</v>
      </c>
      <c r="AC118" s="525">
        <v>40</v>
      </c>
      <c r="AD118" s="109"/>
      <c r="AE118" s="109"/>
      <c r="AF118" s="109"/>
      <c r="AG118" s="109"/>
      <c r="AH118" s="109"/>
      <c r="AI118" s="90"/>
      <c r="AJ118" s="248"/>
    </row>
    <row r="119" spans="1:44" s="147" customFormat="1" ht="12.75" customHeight="1" x14ac:dyDescent="0.2">
      <c r="A119" s="182"/>
      <c r="B119" s="158" t="str">
        <f t="shared" si="26"/>
        <v>Oxfordshire</v>
      </c>
      <c r="C119" s="142"/>
      <c r="D119" s="254">
        <f t="shared" si="21"/>
        <v>6.6666666666666666E-2</v>
      </c>
      <c r="E119" s="254">
        <f t="shared" si="22"/>
        <v>6.0240963855421686E-2</v>
      </c>
      <c r="F119" s="254">
        <f t="shared" si="23"/>
        <v>4.3478260869565216E-2</v>
      </c>
      <c r="G119" s="254">
        <f t="shared" si="24"/>
        <v>7.8431372549019607E-2</v>
      </c>
      <c r="H119" s="256">
        <f t="shared" si="25"/>
        <v>0.10169491525423729</v>
      </c>
      <c r="I119" s="161"/>
      <c r="J119" s="161"/>
      <c r="K119" s="258"/>
      <c r="L119" s="258"/>
      <c r="M119" s="258"/>
      <c r="N119" s="258"/>
      <c r="O119" s="258"/>
      <c r="P119" s="258"/>
      <c r="Q119" s="259"/>
      <c r="R119" s="247"/>
      <c r="S119" s="247"/>
      <c r="T119" s="258"/>
      <c r="U119" s="183"/>
      <c r="V119" s="199"/>
      <c r="W119" s="216"/>
      <c r="X119" s="514" t="str">
        <f t="shared" si="27"/>
        <v>Oxfordshire</v>
      </c>
      <c r="Y119" s="513">
        <v>30</v>
      </c>
      <c r="Z119" s="514">
        <v>25</v>
      </c>
      <c r="AA119" s="548">
        <v>20</v>
      </c>
      <c r="AB119" s="548">
        <v>40</v>
      </c>
      <c r="AC119" s="525">
        <v>60</v>
      </c>
      <c r="AD119" s="109"/>
      <c r="AE119" s="109"/>
      <c r="AF119" s="109"/>
      <c r="AG119" s="109"/>
      <c r="AH119" s="109"/>
      <c r="AI119" s="90"/>
      <c r="AJ119" s="248"/>
    </row>
    <row r="120" spans="1:44" s="147" customFormat="1" ht="12.75" customHeight="1" x14ac:dyDescent="0.2">
      <c r="A120" s="182"/>
      <c r="B120" s="158" t="str">
        <f t="shared" si="26"/>
        <v>Portsmouth</v>
      </c>
      <c r="C120" s="142"/>
      <c r="D120" s="254">
        <f t="shared" si="21"/>
        <v>6.6666666666666666E-2</v>
      </c>
      <c r="E120" s="254">
        <f t="shared" si="22"/>
        <v>4.9180327868852458E-2</v>
      </c>
      <c r="F120" s="254">
        <f t="shared" si="23"/>
        <v>3.125E-2</v>
      </c>
      <c r="G120" s="254">
        <f t="shared" si="24"/>
        <v>3.125E-2</v>
      </c>
      <c r="H120" s="256">
        <f t="shared" si="25"/>
        <v>9.375E-2</v>
      </c>
      <c r="I120" s="161"/>
      <c r="J120" s="161"/>
      <c r="K120" s="258"/>
      <c r="L120" s="258"/>
      <c r="M120" s="258"/>
      <c r="N120" s="258"/>
      <c r="O120" s="258"/>
      <c r="P120" s="258"/>
      <c r="Q120" s="259"/>
      <c r="R120" s="247"/>
      <c r="S120" s="247"/>
      <c r="T120" s="258"/>
      <c r="U120" s="183"/>
      <c r="V120" s="199"/>
      <c r="W120" s="216"/>
      <c r="X120" s="514" t="str">
        <f t="shared" si="27"/>
        <v>Portsmouth</v>
      </c>
      <c r="Y120" s="513">
        <v>20</v>
      </c>
      <c r="Z120" s="514">
        <v>15</v>
      </c>
      <c r="AA120" s="548">
        <v>10</v>
      </c>
      <c r="AB120" s="548">
        <v>10</v>
      </c>
      <c r="AC120" s="525">
        <v>30</v>
      </c>
      <c r="AD120" s="109"/>
      <c r="AE120" s="109"/>
      <c r="AF120" s="109"/>
      <c r="AG120" s="109"/>
      <c r="AH120" s="109"/>
      <c r="AI120" s="90"/>
      <c r="AJ120" s="248"/>
    </row>
    <row r="121" spans="1:44" s="147" customFormat="1" ht="12.75" customHeight="1" x14ac:dyDescent="0.2">
      <c r="A121" s="182"/>
      <c r="B121" s="158" t="str">
        <f t="shared" si="26"/>
        <v>Reading</v>
      </c>
      <c r="C121" s="142"/>
      <c r="D121" s="254">
        <f t="shared" si="21"/>
        <v>2.1276595744680851E-2</v>
      </c>
      <c r="E121" s="254">
        <f t="shared" si="22"/>
        <v>2.2222222222222223E-2</v>
      </c>
      <c r="F121" s="254" t="e">
        <f t="shared" si="23"/>
        <v>#N/A</v>
      </c>
      <c r="G121" s="254" t="e">
        <f t="shared" si="24"/>
        <v>#N/A</v>
      </c>
      <c r="H121" s="256">
        <f t="shared" si="25"/>
        <v>2.2727272727272728E-2</v>
      </c>
      <c r="I121" s="161"/>
      <c r="J121" s="161"/>
      <c r="K121" s="258"/>
      <c r="L121" s="258"/>
      <c r="M121" s="258"/>
      <c r="N121" s="258"/>
      <c r="O121" s="258"/>
      <c r="P121" s="258"/>
      <c r="Q121" s="259"/>
      <c r="R121" s="247"/>
      <c r="S121" s="247"/>
      <c r="T121" s="258"/>
      <c r="U121" s="183"/>
      <c r="V121" s="199"/>
      <c r="W121" s="216"/>
      <c r="X121" s="514" t="str">
        <f t="shared" si="27"/>
        <v>Reading</v>
      </c>
      <c r="Y121" s="513">
        <v>5</v>
      </c>
      <c r="Z121" s="514">
        <v>5</v>
      </c>
      <c r="AA121" s="548" t="e">
        <f>NA()</f>
        <v>#N/A</v>
      </c>
      <c r="AB121" s="548" t="e">
        <f>NA()</f>
        <v>#N/A</v>
      </c>
      <c r="AC121" s="525">
        <v>5</v>
      </c>
      <c r="AD121" s="109"/>
      <c r="AE121" s="109"/>
      <c r="AF121" s="109"/>
      <c r="AG121" s="109"/>
      <c r="AH121" s="109"/>
      <c r="AI121" s="90"/>
      <c r="AJ121" s="248"/>
    </row>
    <row r="122" spans="1:44" s="147" customFormat="1" ht="12.75" customHeight="1" x14ac:dyDescent="0.2">
      <c r="A122" s="182"/>
      <c r="B122" s="158" t="str">
        <f t="shared" si="26"/>
        <v>Slough</v>
      </c>
      <c r="C122" s="142"/>
      <c r="D122" s="254">
        <f t="shared" si="21"/>
        <v>8.8235294117647065E-2</v>
      </c>
      <c r="E122" s="254">
        <f t="shared" si="22"/>
        <v>5.4054054054054057E-2</v>
      </c>
      <c r="F122" s="254">
        <f t="shared" si="23"/>
        <v>5.2631578947368418E-2</v>
      </c>
      <c r="G122" s="254">
        <f t="shared" si="24"/>
        <v>5.128205128205128E-2</v>
      </c>
      <c r="H122" s="256">
        <f t="shared" si="25"/>
        <v>5.2631578947368418E-2</v>
      </c>
      <c r="I122" s="161"/>
      <c r="J122" s="161"/>
      <c r="K122" s="258"/>
      <c r="L122" s="258"/>
      <c r="M122" s="258"/>
      <c r="N122" s="258"/>
      <c r="O122" s="258"/>
      <c r="P122" s="258"/>
      <c r="Q122" s="259"/>
      <c r="R122" s="247"/>
      <c r="S122" s="247"/>
      <c r="T122" s="258"/>
      <c r="U122" s="183"/>
      <c r="V122" s="199"/>
      <c r="W122" s="216"/>
      <c r="X122" s="514" t="str">
        <f t="shared" si="27"/>
        <v>Slough</v>
      </c>
      <c r="Y122" s="513">
        <v>15</v>
      </c>
      <c r="Z122" s="514">
        <v>10</v>
      </c>
      <c r="AA122" s="548">
        <v>10</v>
      </c>
      <c r="AB122" s="548">
        <v>10</v>
      </c>
      <c r="AC122" s="525">
        <v>10</v>
      </c>
      <c r="AD122" s="109"/>
      <c r="AE122" s="109"/>
      <c r="AF122" s="109"/>
      <c r="AG122" s="109"/>
      <c r="AH122" s="109"/>
      <c r="AI122" s="90"/>
      <c r="AJ122" s="248"/>
    </row>
    <row r="123" spans="1:44" s="147" customFormat="1" ht="12.75" customHeight="1" x14ac:dyDescent="0.2">
      <c r="A123" s="182"/>
      <c r="B123" s="158" t="str">
        <f t="shared" si="26"/>
        <v>Somerset</v>
      </c>
      <c r="C123" s="142"/>
      <c r="D123" s="254" t="e">
        <f t="shared" si="21"/>
        <v>#N/A</v>
      </c>
      <c r="E123" s="254">
        <f t="shared" si="22"/>
        <v>0</v>
      </c>
      <c r="F123" s="254" t="e">
        <f t="shared" si="23"/>
        <v>#N/A</v>
      </c>
      <c r="G123" s="254" t="e">
        <f t="shared" si="24"/>
        <v>#N/A</v>
      </c>
      <c r="H123" s="256" t="e">
        <f t="shared" si="25"/>
        <v>#N/A</v>
      </c>
      <c r="I123" s="161"/>
      <c r="J123" s="161"/>
      <c r="K123" s="258"/>
      <c r="L123" s="258"/>
      <c r="M123" s="258"/>
      <c r="N123" s="258"/>
      <c r="O123" s="258"/>
      <c r="P123" s="258"/>
      <c r="Q123" s="259"/>
      <c r="R123" s="247"/>
      <c r="S123" s="247"/>
      <c r="T123" s="258"/>
      <c r="U123" s="183"/>
      <c r="V123" s="199"/>
      <c r="W123" s="216"/>
      <c r="X123" s="514" t="str">
        <f t="shared" si="27"/>
        <v>Somerset</v>
      </c>
      <c r="Y123" s="578" t="e">
        <f>NA()</f>
        <v>#N/A</v>
      </c>
      <c r="Z123" s="579">
        <v>0</v>
      </c>
      <c r="AA123" s="580" t="e">
        <f>NA()</f>
        <v>#N/A</v>
      </c>
      <c r="AB123" s="580" t="e">
        <f>NA()</f>
        <v>#N/A</v>
      </c>
      <c r="AC123" s="581" t="e">
        <f>NA()</f>
        <v>#N/A</v>
      </c>
      <c r="AD123" s="109"/>
      <c r="AE123" s="109"/>
      <c r="AF123" s="109"/>
      <c r="AG123" s="109"/>
      <c r="AH123" s="109"/>
      <c r="AI123" s="90"/>
      <c r="AJ123" s="248"/>
    </row>
    <row r="124" spans="1:44" s="147" customFormat="1" ht="12.75" customHeight="1" x14ac:dyDescent="0.2">
      <c r="A124" s="182"/>
      <c r="B124" s="158" t="str">
        <f t="shared" si="26"/>
        <v>Southampton</v>
      </c>
      <c r="C124" s="142"/>
      <c r="D124" s="254">
        <f t="shared" si="21"/>
        <v>2.3255813953488372E-2</v>
      </c>
      <c r="E124" s="254" t="e">
        <f t="shared" si="22"/>
        <v>#N/A</v>
      </c>
      <c r="F124" s="254" t="e">
        <f t="shared" si="23"/>
        <v>#N/A</v>
      </c>
      <c r="G124" s="254">
        <f t="shared" si="24"/>
        <v>8.6206896551724137E-3</v>
      </c>
      <c r="H124" s="256" t="e">
        <f t="shared" si="25"/>
        <v>#N/A</v>
      </c>
      <c r="I124" s="161"/>
      <c r="J124" s="161"/>
      <c r="K124" s="258"/>
      <c r="L124" s="258"/>
      <c r="M124" s="258"/>
      <c r="N124" s="258"/>
      <c r="O124" s="258"/>
      <c r="P124" s="258"/>
      <c r="Q124" s="259"/>
      <c r="R124" s="247"/>
      <c r="S124" s="247"/>
      <c r="T124" s="258"/>
      <c r="U124" s="183"/>
      <c r="V124" s="199"/>
      <c r="W124" s="216"/>
      <c r="X124" s="514" t="str">
        <f t="shared" si="27"/>
        <v>Southampton</v>
      </c>
      <c r="Y124" s="513">
        <v>10</v>
      </c>
      <c r="Z124" s="514" t="e">
        <f>NA()</f>
        <v>#N/A</v>
      </c>
      <c r="AA124" s="548" t="e">
        <f>NA()</f>
        <v>#N/A</v>
      </c>
      <c r="AB124" s="548">
        <v>5</v>
      </c>
      <c r="AC124" s="525" t="e">
        <f>NA()</f>
        <v>#N/A</v>
      </c>
      <c r="AD124" s="109"/>
      <c r="AE124" s="109"/>
      <c r="AF124" s="109"/>
      <c r="AG124" s="109"/>
      <c r="AH124" s="109"/>
      <c r="AI124" s="90"/>
      <c r="AJ124" s="248"/>
    </row>
    <row r="125" spans="1:44" s="147" customFormat="1" ht="12.75" customHeight="1" x14ac:dyDescent="0.2">
      <c r="A125" s="182"/>
      <c r="B125" s="158" t="str">
        <f t="shared" si="26"/>
        <v>Surrey</v>
      </c>
      <c r="C125" s="142"/>
      <c r="D125" s="254">
        <f t="shared" si="21"/>
        <v>6.8322981366459631E-2</v>
      </c>
      <c r="E125" s="254">
        <f t="shared" si="22"/>
        <v>7.2289156626506021E-2</v>
      </c>
      <c r="F125" s="254">
        <f t="shared" si="23"/>
        <v>9.4339622641509441E-2</v>
      </c>
      <c r="G125" s="254">
        <f t="shared" si="24"/>
        <v>0.12820512820512819</v>
      </c>
      <c r="H125" s="256">
        <f t="shared" si="25"/>
        <v>0.17241379310344829</v>
      </c>
      <c r="I125" s="161"/>
      <c r="J125" s="161"/>
      <c r="K125" s="258"/>
      <c r="L125" s="258"/>
      <c r="M125" s="258"/>
      <c r="N125" s="258"/>
      <c r="O125" s="258"/>
      <c r="P125" s="258"/>
      <c r="Q125" s="259"/>
      <c r="R125" s="247"/>
      <c r="S125" s="247"/>
      <c r="T125" s="258"/>
      <c r="U125" s="183"/>
      <c r="V125" s="199"/>
      <c r="W125" s="216"/>
      <c r="X125" s="514" t="str">
        <f t="shared" si="27"/>
        <v>Surrey</v>
      </c>
      <c r="Y125" s="513">
        <v>55</v>
      </c>
      <c r="Z125" s="514">
        <v>60</v>
      </c>
      <c r="AA125" s="548">
        <v>75</v>
      </c>
      <c r="AB125" s="548">
        <v>100</v>
      </c>
      <c r="AC125" s="525">
        <v>150</v>
      </c>
      <c r="AD125" s="109"/>
      <c r="AE125" s="109"/>
      <c r="AF125" s="109"/>
      <c r="AG125" s="109"/>
      <c r="AH125" s="109"/>
      <c r="AI125" s="90"/>
      <c r="AJ125" s="248"/>
    </row>
    <row r="126" spans="1:44" s="147" customFormat="1" ht="12.75" customHeight="1" x14ac:dyDescent="0.2">
      <c r="A126" s="397"/>
      <c r="B126" s="158" t="str">
        <f t="shared" si="26"/>
        <v>Swindon</v>
      </c>
      <c r="C126" s="142"/>
      <c r="D126" s="254" t="e">
        <f t="shared" si="21"/>
        <v>#N/A</v>
      </c>
      <c r="E126" s="254" t="e">
        <f t="shared" si="22"/>
        <v>#N/A</v>
      </c>
      <c r="F126" s="254" t="e">
        <f t="shared" si="23"/>
        <v>#N/A</v>
      </c>
      <c r="G126" s="254" t="e">
        <f t="shared" si="24"/>
        <v>#N/A</v>
      </c>
      <c r="H126" s="256">
        <f t="shared" si="25"/>
        <v>5.1724137931034482E-2</v>
      </c>
      <c r="I126" s="161"/>
      <c r="J126" s="161"/>
      <c r="K126" s="258"/>
      <c r="L126" s="258"/>
      <c r="M126" s="258"/>
      <c r="N126" s="258"/>
      <c r="O126" s="258"/>
      <c r="P126" s="258"/>
      <c r="Q126" s="259"/>
      <c r="R126" s="247"/>
      <c r="S126" s="247"/>
      <c r="T126" s="258"/>
      <c r="U126" s="183"/>
      <c r="V126" s="199"/>
      <c r="W126" s="216"/>
      <c r="X126" s="514" t="str">
        <f t="shared" si="27"/>
        <v>Swindon</v>
      </c>
      <c r="Y126" s="578" t="e">
        <f>NA()</f>
        <v>#N/A</v>
      </c>
      <c r="Z126" s="579" t="e">
        <f>NA()</f>
        <v>#N/A</v>
      </c>
      <c r="AA126" s="580" t="e">
        <f>NA()</f>
        <v>#N/A</v>
      </c>
      <c r="AB126" s="580" t="e">
        <f>NA()</f>
        <v>#N/A</v>
      </c>
      <c r="AC126" s="581">
        <v>15</v>
      </c>
      <c r="AD126" s="109"/>
      <c r="AE126" s="109"/>
      <c r="AF126" s="109"/>
      <c r="AG126" s="109"/>
      <c r="AH126" s="109"/>
      <c r="AI126" s="90"/>
      <c r="AJ126" s="248"/>
    </row>
    <row r="127" spans="1:44" s="147" customFormat="1" ht="12.75" customHeight="1" x14ac:dyDescent="0.2">
      <c r="A127" s="397"/>
      <c r="B127" s="158" t="str">
        <f t="shared" si="26"/>
        <v>Torbay</v>
      </c>
      <c r="C127" s="142"/>
      <c r="D127" s="254">
        <f t="shared" si="21"/>
        <v>0</v>
      </c>
      <c r="E127" s="254">
        <f t="shared" si="22"/>
        <v>0</v>
      </c>
      <c r="F127" s="254">
        <f t="shared" si="23"/>
        <v>0</v>
      </c>
      <c r="G127" s="254">
        <f t="shared" si="24"/>
        <v>0</v>
      </c>
      <c r="H127" s="256">
        <f t="shared" si="25"/>
        <v>0</v>
      </c>
      <c r="I127" s="161"/>
      <c r="J127" s="161"/>
      <c r="K127" s="258"/>
      <c r="L127" s="258"/>
      <c r="M127" s="258"/>
      <c r="N127" s="258"/>
      <c r="O127" s="258"/>
      <c r="P127" s="258"/>
      <c r="Q127" s="259"/>
      <c r="R127" s="247"/>
      <c r="S127" s="247"/>
      <c r="T127" s="258"/>
      <c r="U127" s="183"/>
      <c r="V127" s="199"/>
      <c r="W127" s="216"/>
      <c r="X127" s="514" t="str">
        <f t="shared" si="27"/>
        <v>Torbay</v>
      </c>
      <c r="Y127" s="578">
        <v>0</v>
      </c>
      <c r="Z127" s="579">
        <v>0</v>
      </c>
      <c r="AA127" s="580">
        <v>0</v>
      </c>
      <c r="AB127" s="580">
        <v>0</v>
      </c>
      <c r="AC127" s="581">
        <v>0</v>
      </c>
      <c r="AD127" s="109"/>
      <c r="AE127" s="109"/>
      <c r="AF127" s="109"/>
      <c r="AG127" s="109"/>
      <c r="AH127" s="109"/>
      <c r="AI127" s="90"/>
      <c r="AJ127" s="248"/>
    </row>
    <row r="128" spans="1:44" s="147" customFormat="1" ht="12.75" customHeight="1" x14ac:dyDescent="0.2">
      <c r="A128" s="182"/>
      <c r="B128" s="158" t="str">
        <f t="shared" si="26"/>
        <v>West Berkshire</v>
      </c>
      <c r="C128" s="142"/>
      <c r="D128" s="254">
        <f t="shared" si="21"/>
        <v>0.08</v>
      </c>
      <c r="E128" s="254">
        <f t="shared" si="22"/>
        <v>6.8965517241379309E-2</v>
      </c>
      <c r="F128" s="254">
        <f t="shared" si="23"/>
        <v>3.2258064516129031E-2</v>
      </c>
      <c r="G128" s="254">
        <f t="shared" si="24"/>
        <v>5.8823529411764705E-2</v>
      </c>
      <c r="H128" s="256">
        <f t="shared" si="25"/>
        <v>6.4516129032258063E-2</v>
      </c>
      <c r="I128" s="161"/>
      <c r="J128" s="161"/>
      <c r="K128" s="258"/>
      <c r="L128" s="258"/>
      <c r="M128" s="258"/>
      <c r="N128" s="258"/>
      <c r="O128" s="258"/>
      <c r="P128" s="258"/>
      <c r="Q128" s="259"/>
      <c r="R128" s="247"/>
      <c r="S128" s="247"/>
      <c r="T128" s="258"/>
      <c r="U128" s="183"/>
      <c r="V128" s="199"/>
      <c r="W128" s="216"/>
      <c r="X128" s="514" t="str">
        <f t="shared" si="27"/>
        <v>West Berkshire</v>
      </c>
      <c r="Y128" s="513">
        <v>10</v>
      </c>
      <c r="Z128" s="514">
        <v>10</v>
      </c>
      <c r="AA128" s="548">
        <v>5</v>
      </c>
      <c r="AB128" s="548">
        <v>10</v>
      </c>
      <c r="AC128" s="525">
        <v>10</v>
      </c>
      <c r="AD128" s="109"/>
      <c r="AE128" s="109"/>
      <c r="AF128" s="109"/>
      <c r="AG128" s="109"/>
      <c r="AH128" s="109"/>
      <c r="AI128" s="90"/>
      <c r="AJ128" s="248"/>
    </row>
    <row r="129" spans="1:58" s="147" customFormat="1" ht="12.75" customHeight="1" x14ac:dyDescent="0.2">
      <c r="A129" s="182"/>
      <c r="B129" s="158" t="str">
        <f t="shared" si="26"/>
        <v>West Sussex</v>
      </c>
      <c r="C129" s="142"/>
      <c r="D129" s="254">
        <f t="shared" si="21"/>
        <v>3.7313432835820892E-2</v>
      </c>
      <c r="E129" s="254">
        <f t="shared" si="22"/>
        <v>4.4776119402985072E-2</v>
      </c>
      <c r="F129" s="254">
        <f t="shared" si="23"/>
        <v>5.8333333333333334E-2</v>
      </c>
      <c r="G129" s="254">
        <f t="shared" si="24"/>
        <v>5.4263565891472867E-2</v>
      </c>
      <c r="H129" s="256">
        <f t="shared" si="25"/>
        <v>0.1015625</v>
      </c>
      <c r="I129" s="161"/>
      <c r="J129" s="161"/>
      <c r="K129" s="258"/>
      <c r="L129" s="258"/>
      <c r="M129" s="258"/>
      <c r="N129" s="258"/>
      <c r="O129" s="258"/>
      <c r="P129" s="258"/>
      <c r="Q129" s="259"/>
      <c r="R129" s="247"/>
      <c r="S129" s="247"/>
      <c r="T129" s="258"/>
      <c r="U129" s="183"/>
      <c r="V129" s="199"/>
      <c r="W129" s="216"/>
      <c r="X129" s="514" t="str">
        <f t="shared" si="27"/>
        <v>West Sussex</v>
      </c>
      <c r="Y129" s="513">
        <v>25</v>
      </c>
      <c r="Z129" s="514">
        <v>30</v>
      </c>
      <c r="AA129" s="548">
        <v>35</v>
      </c>
      <c r="AB129" s="548">
        <v>35</v>
      </c>
      <c r="AC129" s="525">
        <v>65</v>
      </c>
      <c r="AD129" s="109"/>
      <c r="AE129" s="109"/>
      <c r="AF129" s="109"/>
      <c r="AG129" s="109"/>
      <c r="AH129" s="109"/>
      <c r="AI129" s="90"/>
      <c r="AJ129" s="248"/>
    </row>
    <row r="130" spans="1:58" s="147" customFormat="1" ht="12.75" customHeight="1" x14ac:dyDescent="0.2">
      <c r="A130" s="182"/>
      <c r="B130" s="158" t="str">
        <f t="shared" si="26"/>
        <v>Windsor &amp; Maidenhead</v>
      </c>
      <c r="C130" s="142"/>
      <c r="D130" s="254">
        <f t="shared" si="21"/>
        <v>5.2631578947368418E-2</v>
      </c>
      <c r="E130" s="254" t="e">
        <f t="shared" si="22"/>
        <v>#N/A</v>
      </c>
      <c r="F130" s="254" t="e">
        <f t="shared" si="23"/>
        <v>#N/A</v>
      </c>
      <c r="G130" s="254">
        <f t="shared" si="24"/>
        <v>0.1</v>
      </c>
      <c r="H130" s="256" t="e">
        <f t="shared" si="25"/>
        <v>#N/A</v>
      </c>
      <c r="I130" s="161"/>
      <c r="J130" s="161"/>
      <c r="K130" s="258"/>
      <c r="L130" s="258"/>
      <c r="M130" s="258"/>
      <c r="N130" s="258"/>
      <c r="O130" s="258"/>
      <c r="P130" s="258"/>
      <c r="Q130" s="259"/>
      <c r="R130" s="247"/>
      <c r="S130" s="247"/>
      <c r="T130" s="258"/>
      <c r="U130" s="183"/>
      <c r="V130" s="199"/>
      <c r="W130" s="216"/>
      <c r="X130" s="514" t="str">
        <f t="shared" si="27"/>
        <v>Windsor &amp; Maidenhead</v>
      </c>
      <c r="Y130" s="513">
        <v>5</v>
      </c>
      <c r="Z130" s="514" t="e">
        <f>NA()</f>
        <v>#N/A</v>
      </c>
      <c r="AA130" s="548" t="e">
        <f>NA()</f>
        <v>#N/A</v>
      </c>
      <c r="AB130" s="548">
        <v>10</v>
      </c>
      <c r="AC130" s="525" t="e">
        <f>NA()</f>
        <v>#N/A</v>
      </c>
      <c r="AD130" s="109"/>
      <c r="AE130" s="109"/>
      <c r="AF130" s="109"/>
      <c r="AG130" s="109"/>
      <c r="AH130" s="109"/>
      <c r="AI130" s="90"/>
      <c r="AJ130" s="248"/>
    </row>
    <row r="131" spans="1:58" s="147" customFormat="1" ht="12.75" customHeight="1" x14ac:dyDescent="0.2">
      <c r="A131" s="182"/>
      <c r="B131" s="158" t="str">
        <f t="shared" si="26"/>
        <v>Wokingham</v>
      </c>
      <c r="C131" s="142"/>
      <c r="D131" s="254" t="e">
        <f t="shared" si="21"/>
        <v>#N/A</v>
      </c>
      <c r="E131" s="254" t="e">
        <f t="shared" si="22"/>
        <v>#N/A</v>
      </c>
      <c r="F131" s="254">
        <f t="shared" si="23"/>
        <v>0</v>
      </c>
      <c r="G131" s="254" t="e">
        <f t="shared" si="24"/>
        <v>#N/A</v>
      </c>
      <c r="H131" s="256" t="e">
        <f t="shared" si="25"/>
        <v>#N/A</v>
      </c>
      <c r="I131" s="161"/>
      <c r="J131" s="161"/>
      <c r="K131" s="258"/>
      <c r="L131" s="258"/>
      <c r="M131" s="258"/>
      <c r="N131" s="258"/>
      <c r="O131" s="258"/>
      <c r="P131" s="258"/>
      <c r="Q131" s="259"/>
      <c r="R131" s="247"/>
      <c r="S131" s="247"/>
      <c r="T131" s="258"/>
      <c r="U131" s="183"/>
      <c r="V131" s="199"/>
      <c r="W131" s="216"/>
      <c r="X131" s="514" t="str">
        <f t="shared" si="27"/>
        <v>Wokingham</v>
      </c>
      <c r="Y131" s="513" t="e">
        <f>NA()</f>
        <v>#N/A</v>
      </c>
      <c r="Z131" s="514" t="e">
        <f>NA()</f>
        <v>#N/A</v>
      </c>
      <c r="AA131" s="548">
        <v>0</v>
      </c>
      <c r="AB131" s="548" t="e">
        <f>NA()</f>
        <v>#N/A</v>
      </c>
      <c r="AC131" s="525" t="e">
        <f>NA()</f>
        <v>#N/A</v>
      </c>
      <c r="AD131" s="109"/>
      <c r="AE131" s="109"/>
      <c r="AF131" s="109"/>
      <c r="AG131" s="109"/>
      <c r="AH131" s="109"/>
      <c r="AI131" s="90"/>
      <c r="AJ131" s="248"/>
    </row>
    <row r="132" spans="1:58" s="147" customFormat="1" ht="12.75" customHeight="1" x14ac:dyDescent="0.2">
      <c r="A132" s="182"/>
      <c r="B132" s="190" t="str">
        <f t="shared" si="26"/>
        <v>South East</v>
      </c>
      <c r="C132" s="142"/>
      <c r="D132" s="255">
        <f t="shared" si="21"/>
        <v>4.931192660550459E-2</v>
      </c>
      <c r="E132" s="255">
        <f t="shared" si="22"/>
        <v>4.6485260770975055E-2</v>
      </c>
      <c r="F132" s="255">
        <f t="shared" si="23"/>
        <v>5.027932960893855E-2</v>
      </c>
      <c r="G132" s="255">
        <f t="shared" si="24"/>
        <v>7.3039742212674549E-2</v>
      </c>
      <c r="H132" s="257">
        <f t="shared" si="25"/>
        <v>0.13663967611336034</v>
      </c>
      <c r="I132" s="161"/>
      <c r="J132" s="161"/>
      <c r="K132" s="260"/>
      <c r="L132" s="260"/>
      <c r="M132" s="260"/>
      <c r="N132" s="260"/>
      <c r="O132" s="260"/>
      <c r="P132" s="260"/>
      <c r="Q132" s="261"/>
      <c r="R132" s="247"/>
      <c r="S132" s="247"/>
      <c r="T132" s="262"/>
      <c r="U132" s="183"/>
      <c r="V132" s="199"/>
      <c r="W132" s="216"/>
      <c r="X132" s="514" t="str">
        <f t="shared" si="27"/>
        <v>South East</v>
      </c>
      <c r="Y132" s="548">
        <v>430</v>
      </c>
      <c r="Z132" s="548">
        <v>410</v>
      </c>
      <c r="AA132" s="548">
        <v>450</v>
      </c>
      <c r="AB132" s="548">
        <v>680</v>
      </c>
      <c r="AC132" s="548">
        <v>1350</v>
      </c>
      <c r="AD132" s="109"/>
      <c r="AE132" s="109"/>
      <c r="AF132" s="109"/>
      <c r="AG132" s="109"/>
      <c r="AH132" s="109"/>
      <c r="AI132" s="90"/>
      <c r="AJ132" s="248"/>
    </row>
    <row r="133" spans="1:58" s="147" customFormat="1" ht="12.75" customHeight="1" x14ac:dyDescent="0.2">
      <c r="A133" s="182"/>
      <c r="B133" s="458" t="str">
        <f t="shared" si="26"/>
        <v>England</v>
      </c>
      <c r="C133" s="142"/>
      <c r="D133" s="491">
        <f t="shared" si="21"/>
        <v>3.3248844490830473E-2</v>
      </c>
      <c r="E133" s="491">
        <f t="shared" si="22"/>
        <v>2.8651190126359093E-2</v>
      </c>
      <c r="F133" s="491">
        <f t="shared" si="23"/>
        <v>2.9792181368987068E-2</v>
      </c>
      <c r="G133" s="491">
        <f t="shared" si="24"/>
        <v>3.9435808865860678E-2</v>
      </c>
      <c r="H133" s="492">
        <f t="shared" si="25"/>
        <v>5.9767177739920498E-2</v>
      </c>
      <c r="I133" s="161"/>
      <c r="J133" s="161"/>
      <c r="K133" s="260"/>
      <c r="L133" s="260"/>
      <c r="M133" s="260"/>
      <c r="N133" s="260"/>
      <c r="O133" s="260"/>
      <c r="P133" s="260"/>
      <c r="Q133" s="261"/>
      <c r="R133" s="247"/>
      <c r="S133" s="247"/>
      <c r="T133" s="262"/>
      <c r="U133" s="183"/>
      <c r="V133" s="199"/>
      <c r="W133" s="216"/>
      <c r="X133" s="514" t="str">
        <f t="shared" si="27"/>
        <v>England</v>
      </c>
      <c r="Y133" s="513">
        <v>2230</v>
      </c>
      <c r="Z133" s="563">
        <v>1950</v>
      </c>
      <c r="AA133" s="548">
        <v>2050</v>
      </c>
      <c r="AB133" s="548">
        <v>2740</v>
      </c>
      <c r="AC133" s="525">
        <v>4210</v>
      </c>
      <c r="AD133" s="109"/>
      <c r="AE133" s="109"/>
      <c r="AF133" s="109"/>
      <c r="AG133" s="109"/>
      <c r="AH133" s="109"/>
      <c r="AI133" s="90"/>
      <c r="AJ133" s="248"/>
    </row>
    <row r="134" spans="1:58" s="147" customFormat="1" ht="6" customHeight="1" x14ac:dyDescent="0.2">
      <c r="A134" s="397"/>
      <c r="B134" s="161"/>
      <c r="C134" s="161"/>
      <c r="D134" s="161"/>
      <c r="E134" s="161"/>
      <c r="F134" s="161"/>
      <c r="G134" s="161"/>
      <c r="H134" s="161"/>
      <c r="I134" s="161"/>
      <c r="J134" s="161"/>
      <c r="K134" s="260"/>
      <c r="L134" s="260"/>
      <c r="M134" s="260"/>
      <c r="N134" s="260"/>
      <c r="O134" s="260"/>
      <c r="P134" s="260"/>
      <c r="Q134" s="261"/>
      <c r="R134" s="247"/>
      <c r="S134" s="247"/>
      <c r="T134" s="262"/>
      <c r="U134" s="183"/>
      <c r="V134" s="199"/>
      <c r="W134" s="216"/>
      <c r="X134" s="109"/>
      <c r="Y134" s="109"/>
      <c r="Z134" s="54"/>
      <c r="AA134" s="54"/>
      <c r="AB134" s="53"/>
      <c r="AC134" s="109"/>
      <c r="AD134" s="109"/>
      <c r="AE134" s="109"/>
      <c r="AF134" s="109"/>
      <c r="AG134" s="109"/>
      <c r="AH134" s="109"/>
      <c r="AI134" s="90"/>
      <c r="AJ134" s="248"/>
    </row>
    <row r="135" spans="1:58" s="133" customFormat="1" ht="39" customHeight="1" x14ac:dyDescent="0.2">
      <c r="A135" s="301"/>
      <c r="B135" s="567"/>
      <c r="C135" s="567"/>
      <c r="D135" s="567"/>
      <c r="E135" s="567"/>
      <c r="F135" s="567"/>
      <c r="G135" s="567"/>
      <c r="H135" s="567"/>
      <c r="I135" s="567"/>
      <c r="J135" s="264"/>
      <c r="K135" s="264"/>
      <c r="L135" s="264"/>
      <c r="M135" s="264"/>
      <c r="N135" s="264"/>
      <c r="O135" s="264"/>
      <c r="P135" s="264"/>
      <c r="Q135" s="195"/>
      <c r="R135" s="264"/>
      <c r="S135" s="264"/>
      <c r="T135" s="264"/>
      <c r="U135" s="178"/>
      <c r="V135" s="197"/>
      <c r="W135" s="213"/>
      <c r="X135" s="109"/>
      <c r="Y135" s="109"/>
      <c r="Z135" s="109"/>
      <c r="AA135" s="109"/>
      <c r="AB135" s="109"/>
      <c r="AC135" s="53"/>
      <c r="AD135" s="218"/>
      <c r="AE135" s="90"/>
      <c r="AF135" s="90"/>
      <c r="AG135" s="90"/>
      <c r="AH135" s="109"/>
      <c r="AI135" s="90"/>
      <c r="AJ135" s="249"/>
    </row>
    <row r="136" spans="1:58" s="133" customFormat="1" ht="39" customHeight="1" x14ac:dyDescent="0.2">
      <c r="A136" s="301"/>
      <c r="B136" s="567"/>
      <c r="C136" s="567"/>
      <c r="D136" s="567"/>
      <c r="E136" s="567"/>
      <c r="F136" s="567"/>
      <c r="G136" s="567"/>
      <c r="H136" s="567"/>
      <c r="I136" s="567"/>
      <c r="J136" s="264"/>
      <c r="K136" s="264"/>
      <c r="L136" s="264"/>
      <c r="M136" s="264"/>
      <c r="N136" s="264"/>
      <c r="O136" s="264"/>
      <c r="P136" s="264"/>
      <c r="Q136" s="195"/>
      <c r="R136" s="264"/>
      <c r="S136" s="264"/>
      <c r="T136" s="264"/>
      <c r="U136" s="178"/>
      <c r="V136" s="197"/>
      <c r="W136" s="213"/>
      <c r="X136" s="109"/>
      <c r="Y136" s="110"/>
      <c r="Z136" s="109"/>
      <c r="AA136" s="109"/>
      <c r="AB136" s="109"/>
      <c r="AC136" s="109"/>
      <c r="AD136" s="218"/>
      <c r="AE136" s="90"/>
      <c r="AF136" s="90"/>
      <c r="AG136" s="90"/>
      <c r="AH136" s="109"/>
      <c r="AI136" s="90"/>
      <c r="AJ136" s="249"/>
    </row>
    <row r="137" spans="1:58" s="133" customFormat="1" ht="39" customHeight="1" x14ac:dyDescent="0.2">
      <c r="A137" s="301"/>
      <c r="B137" s="567"/>
      <c r="C137" s="567"/>
      <c r="D137" s="567"/>
      <c r="E137" s="567"/>
      <c r="F137" s="567"/>
      <c r="G137" s="567"/>
      <c r="H137" s="567"/>
      <c r="I137" s="567"/>
      <c r="J137" s="264"/>
      <c r="K137" s="264"/>
      <c r="L137" s="264"/>
      <c r="M137" s="264"/>
      <c r="N137" s="264"/>
      <c r="O137" s="264"/>
      <c r="P137" s="264"/>
      <c r="Q137" s="195"/>
      <c r="R137" s="264"/>
      <c r="S137" s="264"/>
      <c r="T137" s="264"/>
      <c r="U137" s="178"/>
      <c r="V137" s="197"/>
      <c r="W137" s="213"/>
      <c r="X137" s="109"/>
      <c r="Y137" s="110"/>
      <c r="Z137" s="109"/>
      <c r="AA137" s="109"/>
      <c r="AB137" s="109"/>
      <c r="AD137" s="218"/>
      <c r="AE137" s="90"/>
      <c r="AF137" s="90"/>
      <c r="AG137" s="90"/>
      <c r="AH137" s="109"/>
      <c r="AI137" s="90"/>
      <c r="AJ137" s="249"/>
    </row>
    <row r="138" spans="1:58" s="133" customFormat="1" ht="7.5" customHeight="1" x14ac:dyDescent="0.2">
      <c r="A138" s="179"/>
      <c r="B138" s="46"/>
      <c r="C138" s="46"/>
      <c r="D138" s="45"/>
      <c r="E138" s="45"/>
      <c r="F138" s="45"/>
      <c r="G138" s="45"/>
      <c r="H138" s="45"/>
      <c r="I138" s="45"/>
      <c r="J138" s="40"/>
      <c r="K138" s="47"/>
      <c r="L138" s="47"/>
      <c r="M138" s="47"/>
      <c r="N138" s="47"/>
      <c r="O138" s="47"/>
      <c r="P138" s="47"/>
      <c r="Q138" s="47"/>
      <c r="R138" s="47"/>
      <c r="S138" s="47"/>
      <c r="T138" s="48"/>
      <c r="U138" s="178"/>
      <c r="V138" s="197"/>
      <c r="W138" s="213"/>
      <c r="X138" s="109"/>
      <c r="Y138" s="110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90"/>
      <c r="AJ138" s="245"/>
      <c r="AK138" s="125"/>
      <c r="AL138" s="125"/>
      <c r="AM138" s="125"/>
      <c r="AN138" s="125"/>
      <c r="AO138" s="125"/>
      <c r="AP138" s="125"/>
      <c r="AQ138" s="125"/>
    </row>
    <row r="139" spans="1:58" s="133" customFormat="1" ht="15" customHeight="1" x14ac:dyDescent="0.2">
      <c r="A139" s="720"/>
      <c r="B139" s="754"/>
      <c r="C139" s="754"/>
      <c r="D139" s="754"/>
      <c r="E139" s="754"/>
      <c r="F139" s="754"/>
      <c r="G139" s="754"/>
      <c r="H139" s="754"/>
      <c r="I139" s="754"/>
      <c r="J139" s="754"/>
      <c r="K139" s="754"/>
      <c r="L139" s="754"/>
      <c r="M139" s="754"/>
      <c r="N139" s="754"/>
      <c r="O139" s="754"/>
      <c r="P139" s="754"/>
      <c r="Q139" s="754"/>
      <c r="R139" s="754"/>
      <c r="S139" s="754"/>
      <c r="T139" s="754"/>
      <c r="U139" s="755"/>
      <c r="V139" s="197"/>
      <c r="W139" s="213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249"/>
      <c r="AS139" s="125"/>
    </row>
    <row r="140" spans="1:58" s="133" customFormat="1" ht="11.25" customHeight="1" x14ac:dyDescent="0.2">
      <c r="A140" s="756"/>
      <c r="B140" s="757"/>
      <c r="C140" s="757"/>
      <c r="D140" s="757"/>
      <c r="E140" s="757"/>
      <c r="F140" s="757"/>
      <c r="G140" s="757"/>
      <c r="H140" s="757"/>
      <c r="I140" s="758"/>
      <c r="J140" s="757"/>
      <c r="K140" s="757"/>
      <c r="L140" s="757"/>
      <c r="M140" s="757"/>
      <c r="N140" s="757"/>
      <c r="O140" s="757"/>
      <c r="P140" s="757"/>
      <c r="Q140" s="757"/>
      <c r="R140" s="757"/>
      <c r="S140" s="758"/>
      <c r="T140" s="757"/>
      <c r="U140" s="759"/>
      <c r="V140" s="197"/>
      <c r="W140" s="213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90"/>
      <c r="AJ140" s="248"/>
      <c r="AK140" s="147"/>
      <c r="AS140" s="125"/>
    </row>
    <row r="141" spans="1:58" ht="11.25" customHeight="1" x14ac:dyDescent="0.2">
      <c r="A141" s="202"/>
      <c r="B141" s="174"/>
      <c r="C141" s="174"/>
      <c r="D141" s="174"/>
      <c r="E141" s="174"/>
      <c r="F141" s="174"/>
      <c r="G141" s="174"/>
      <c r="H141" s="174"/>
      <c r="I141" s="174"/>
      <c r="J141" s="175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97"/>
      <c r="W141" s="213"/>
      <c r="X141" s="109"/>
      <c r="Y141" s="109"/>
      <c r="Z141" s="109"/>
      <c r="AA141" s="109"/>
      <c r="AB141" s="109"/>
      <c r="AC141" s="109"/>
      <c r="AD141" s="109"/>
      <c r="AE141" s="239"/>
      <c r="AF141" s="109"/>
      <c r="AG141" s="109"/>
      <c r="AH141" s="90"/>
      <c r="AI141" s="90"/>
      <c r="AJ141" s="245"/>
      <c r="AR141" s="133"/>
      <c r="AS141" s="133"/>
      <c r="AT141" s="133"/>
      <c r="AU141" s="133"/>
      <c r="AV141" s="133"/>
      <c r="AW141" s="133"/>
      <c r="AX141" s="133"/>
      <c r="AY141" s="133"/>
      <c r="AZ141" s="133"/>
      <c r="BA141" s="133"/>
      <c r="BB141" s="133"/>
      <c r="BC141" s="133"/>
      <c r="BD141" s="133"/>
      <c r="BE141" s="133"/>
      <c r="BF141" s="133"/>
    </row>
    <row r="142" spans="1:58" ht="11.25" customHeight="1" x14ac:dyDescent="0.2">
      <c r="A142" s="203"/>
      <c r="B142" s="35"/>
      <c r="C142" s="35"/>
      <c r="D142" s="35"/>
      <c r="E142" s="35"/>
      <c r="F142" s="35"/>
      <c r="G142" s="35"/>
      <c r="H142" s="35"/>
      <c r="I142" s="35"/>
      <c r="J142" s="40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197"/>
      <c r="W142" s="213"/>
      <c r="X142" s="109"/>
      <c r="Y142" s="109"/>
      <c r="Z142" s="109"/>
      <c r="AA142" s="109"/>
      <c r="AB142" s="109"/>
      <c r="AC142" s="109"/>
      <c r="AD142" s="109"/>
      <c r="AE142" s="239"/>
      <c r="AF142" s="109"/>
      <c r="AG142" s="109"/>
      <c r="AH142" s="90"/>
      <c r="AI142" s="90"/>
      <c r="AJ142" s="245"/>
      <c r="AL142" s="133"/>
      <c r="AM142" s="133"/>
      <c r="AN142" s="133"/>
      <c r="AO142" s="133"/>
      <c r="AP142" s="133"/>
      <c r="AQ142" s="133"/>
    </row>
    <row r="143" spans="1:58" ht="11.25" customHeight="1" x14ac:dyDescent="0.2">
      <c r="A143" s="203"/>
      <c r="B143" s="702" t="s">
        <v>81</v>
      </c>
      <c r="C143" s="533"/>
      <c r="D143" s="42"/>
      <c r="E143" s="42"/>
      <c r="F143" s="35"/>
      <c r="G143" s="35"/>
      <c r="H143" s="35"/>
      <c r="I143" s="35"/>
      <c r="J143" s="40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197"/>
      <c r="W143" s="213"/>
      <c r="X143" s="109"/>
      <c r="Y143" s="109"/>
      <c r="Z143" s="109"/>
      <c r="AA143" s="109"/>
      <c r="AB143" s="109"/>
      <c r="AC143" s="109"/>
      <c r="AD143" s="109"/>
      <c r="AE143" s="239"/>
      <c r="AF143" s="109"/>
      <c r="AG143" s="109"/>
      <c r="AH143" s="90"/>
      <c r="AI143" s="90"/>
      <c r="AJ143" s="245"/>
      <c r="AL143" s="133"/>
      <c r="AM143" s="133"/>
      <c r="AN143" s="133"/>
      <c r="AO143" s="133"/>
      <c r="AP143" s="133"/>
      <c r="AQ143" s="133"/>
    </row>
    <row r="144" spans="1:58" ht="11.25" customHeight="1" x14ac:dyDescent="0.2">
      <c r="A144" s="203"/>
      <c r="B144" s="703"/>
      <c r="C144" s="532"/>
      <c r="D144" s="35"/>
      <c r="E144" s="35"/>
      <c r="F144" s="35"/>
      <c r="G144" s="35"/>
      <c r="H144" s="35"/>
      <c r="I144" s="35"/>
      <c r="J144" s="40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197"/>
      <c r="W144" s="213"/>
      <c r="X144" s="109"/>
      <c r="Y144" s="109"/>
      <c r="Z144" s="109"/>
      <c r="AA144" s="109"/>
      <c r="AB144" s="109"/>
      <c r="AC144" s="109"/>
      <c r="AD144" s="109"/>
      <c r="AE144" s="239"/>
      <c r="AF144" s="109"/>
      <c r="AG144" s="109"/>
      <c r="AH144" s="90"/>
      <c r="AI144" s="90"/>
      <c r="AJ144" s="245"/>
    </row>
    <row r="145" spans="1:36" ht="11.25" customHeight="1" x14ac:dyDescent="0.2">
      <c r="A145" s="203"/>
      <c r="B145" s="704" t="s">
        <v>80</v>
      </c>
      <c r="C145" s="704"/>
      <c r="D145" s="705"/>
      <c r="E145" s="705"/>
      <c r="F145" s="705"/>
      <c r="G145" s="35"/>
      <c r="H145" s="35"/>
      <c r="I145" s="35"/>
      <c r="J145" s="40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197"/>
      <c r="W145" s="213"/>
      <c r="X145" s="109"/>
      <c r="Y145" s="109"/>
      <c r="Z145" s="109"/>
      <c r="AA145" s="109"/>
      <c r="AB145" s="109"/>
      <c r="AC145" s="109"/>
      <c r="AD145" s="109"/>
      <c r="AE145" s="239"/>
      <c r="AF145" s="109"/>
      <c r="AG145" s="109"/>
      <c r="AH145" s="90"/>
      <c r="AI145" s="90"/>
      <c r="AJ145" s="245"/>
    </row>
    <row r="146" spans="1:36" ht="11.25" customHeight="1" x14ac:dyDescent="0.2">
      <c r="A146" s="203"/>
      <c r="B146" s="704"/>
      <c r="C146" s="704"/>
      <c r="D146" s="705"/>
      <c r="E146" s="705"/>
      <c r="F146" s="705"/>
      <c r="G146" s="35"/>
      <c r="H146" s="35"/>
      <c r="I146" s="35"/>
      <c r="J146" s="40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197"/>
      <c r="W146" s="213"/>
      <c r="X146" s="109"/>
      <c r="Y146" s="109"/>
      <c r="Z146" s="109"/>
      <c r="AA146" s="109"/>
      <c r="AB146" s="109"/>
      <c r="AC146" s="109"/>
      <c r="AD146" s="109"/>
      <c r="AE146" s="239"/>
      <c r="AF146" s="109"/>
      <c r="AG146" s="109"/>
      <c r="AH146" s="106"/>
      <c r="AI146" s="106"/>
      <c r="AJ146" s="246"/>
    </row>
    <row r="147" spans="1:36" s="127" customFormat="1" ht="11.25" customHeight="1" x14ac:dyDescent="0.2">
      <c r="A147" s="203"/>
      <c r="B147" s="704" t="s">
        <v>73</v>
      </c>
      <c r="C147" s="704"/>
      <c r="D147" s="705"/>
      <c r="E147" s="705"/>
      <c r="F147" s="705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200"/>
      <c r="W147" s="240"/>
      <c r="X147" s="109"/>
      <c r="Y147" s="109"/>
      <c r="Z147" s="109"/>
      <c r="AA147" s="109"/>
      <c r="AB147" s="109"/>
      <c r="AC147" s="109"/>
      <c r="AD147" s="109"/>
      <c r="AE147" s="239"/>
      <c r="AF147" s="109"/>
      <c r="AG147" s="109"/>
      <c r="AH147" s="90"/>
      <c r="AI147" s="90"/>
      <c r="AJ147" s="245"/>
    </row>
    <row r="148" spans="1:36" ht="11.25" customHeight="1" x14ac:dyDescent="0.2">
      <c r="A148" s="203"/>
      <c r="B148" s="704"/>
      <c r="C148" s="704"/>
      <c r="D148" s="705"/>
      <c r="E148" s="705"/>
      <c r="F148" s="705"/>
      <c r="G148" s="35"/>
      <c r="H148" s="35"/>
      <c r="I148" s="35"/>
      <c r="J148" s="40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197"/>
      <c r="W148" s="213"/>
      <c r="X148" s="109"/>
      <c r="Y148" s="109"/>
      <c r="Z148" s="109"/>
      <c r="AA148" s="109"/>
      <c r="AB148" s="109"/>
      <c r="AC148" s="109"/>
      <c r="AD148" s="109"/>
      <c r="AE148" s="239"/>
      <c r="AF148" s="109"/>
      <c r="AG148" s="109"/>
      <c r="AH148" s="90"/>
      <c r="AI148" s="90"/>
      <c r="AJ148" s="245"/>
    </row>
    <row r="149" spans="1:36" ht="11.25" customHeight="1" x14ac:dyDescent="0.2">
      <c r="A149" s="203"/>
      <c r="B149" s="704" t="s">
        <v>23</v>
      </c>
      <c r="C149" s="704"/>
      <c r="D149" s="705"/>
      <c r="E149" s="705"/>
      <c r="F149" s="705"/>
      <c r="G149" s="35"/>
      <c r="H149" s="35"/>
      <c r="I149" s="35"/>
      <c r="J149" s="40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197"/>
      <c r="W149" s="213"/>
      <c r="X149" s="109"/>
      <c r="Y149" s="109"/>
      <c r="Z149" s="109"/>
      <c r="AA149" s="109"/>
      <c r="AB149" s="109"/>
      <c r="AC149" s="109"/>
      <c r="AD149" s="109"/>
      <c r="AE149" s="239"/>
      <c r="AF149" s="109"/>
      <c r="AG149" s="109"/>
      <c r="AH149" s="90"/>
      <c r="AI149" s="90"/>
      <c r="AJ149" s="245"/>
    </row>
    <row r="150" spans="1:36" ht="11.25" customHeight="1" x14ac:dyDescent="0.2">
      <c r="A150" s="203"/>
      <c r="B150" s="704"/>
      <c r="C150" s="704"/>
      <c r="D150" s="705"/>
      <c r="E150" s="705"/>
      <c r="F150" s="705"/>
      <c r="G150" s="35"/>
      <c r="H150" s="35"/>
      <c r="I150" s="35"/>
      <c r="J150" s="40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197"/>
      <c r="W150" s="213"/>
      <c r="X150" s="109"/>
      <c r="Y150" s="109"/>
      <c r="Z150" s="109"/>
      <c r="AA150" s="109"/>
      <c r="AB150" s="109"/>
      <c r="AC150" s="109"/>
      <c r="AD150" s="109"/>
      <c r="AE150" s="239"/>
      <c r="AF150" s="109"/>
      <c r="AG150" s="109"/>
      <c r="AH150" s="90"/>
      <c r="AI150" s="90"/>
      <c r="AJ150" s="245"/>
    </row>
    <row r="151" spans="1:36" ht="11.25" customHeight="1" x14ac:dyDescent="0.2">
      <c r="A151" s="203"/>
      <c r="B151" s="704" t="s">
        <v>77</v>
      </c>
      <c r="C151" s="704"/>
      <c r="D151" s="705"/>
      <c r="E151" s="705"/>
      <c r="F151" s="705"/>
      <c r="G151" s="35"/>
      <c r="H151" s="35"/>
      <c r="I151" s="35"/>
      <c r="J151" s="40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197"/>
      <c r="W151" s="213"/>
      <c r="X151" s="109"/>
      <c r="Y151" s="109"/>
      <c r="Z151" s="109"/>
      <c r="AA151" s="109"/>
      <c r="AB151" s="109"/>
      <c r="AC151" s="109"/>
      <c r="AD151" s="109"/>
      <c r="AE151" s="239"/>
      <c r="AF151" s="109"/>
      <c r="AG151" s="109"/>
      <c r="AH151" s="90"/>
      <c r="AI151" s="90"/>
      <c r="AJ151" s="245"/>
    </row>
    <row r="152" spans="1:36" ht="11.25" customHeight="1" x14ac:dyDescent="0.2">
      <c r="A152" s="203"/>
      <c r="B152" s="704"/>
      <c r="C152" s="704"/>
      <c r="D152" s="705"/>
      <c r="E152" s="705"/>
      <c r="F152" s="705"/>
      <c r="G152" s="35"/>
      <c r="H152" s="35"/>
      <c r="I152" s="35"/>
      <c r="J152" s="40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197"/>
      <c r="W152" s="213"/>
      <c r="X152" s="109"/>
      <c r="Y152" s="109"/>
      <c r="Z152" s="109"/>
      <c r="AA152" s="109"/>
      <c r="AB152" s="109"/>
      <c r="AC152" s="109"/>
      <c r="AD152" s="109"/>
      <c r="AE152" s="239"/>
      <c r="AF152" s="109"/>
      <c r="AG152" s="109"/>
      <c r="AH152" s="90"/>
      <c r="AI152" s="90"/>
      <c r="AJ152" s="245"/>
    </row>
    <row r="153" spans="1:36" ht="11.25" customHeight="1" x14ac:dyDescent="0.2">
      <c r="A153" s="203"/>
      <c r="B153" s="704" t="s">
        <v>63</v>
      </c>
      <c r="C153" s="704"/>
      <c r="D153" s="705"/>
      <c r="E153" s="705"/>
      <c r="F153" s="705"/>
      <c r="G153" s="35"/>
      <c r="H153" s="35"/>
      <c r="I153" s="35"/>
      <c r="J153" s="40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197"/>
      <c r="W153" s="213"/>
      <c r="X153" s="109"/>
      <c r="Y153" s="109"/>
      <c r="Z153" s="109"/>
      <c r="AA153" s="109"/>
      <c r="AB153" s="109"/>
      <c r="AC153" s="109"/>
      <c r="AD153" s="109"/>
      <c r="AE153" s="239"/>
      <c r="AF153" s="109"/>
      <c r="AG153" s="109"/>
      <c r="AH153" s="90"/>
      <c r="AI153" s="90"/>
      <c r="AJ153" s="245"/>
    </row>
    <row r="154" spans="1:36" ht="11.25" customHeight="1" x14ac:dyDescent="0.2">
      <c r="A154" s="203"/>
      <c r="B154" s="704"/>
      <c r="C154" s="704"/>
      <c r="D154" s="705"/>
      <c r="E154" s="705"/>
      <c r="F154" s="705"/>
      <c r="G154" s="35"/>
      <c r="H154" s="35"/>
      <c r="I154" s="35"/>
      <c r="J154" s="40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197"/>
      <c r="W154" s="213"/>
      <c r="X154" s="109"/>
      <c r="Y154" s="109"/>
      <c r="Z154" s="109"/>
      <c r="AA154" s="109"/>
      <c r="AB154" s="109"/>
      <c r="AC154" s="109"/>
      <c r="AD154" s="109"/>
      <c r="AE154" s="239"/>
      <c r="AF154" s="109"/>
      <c r="AG154" s="109"/>
      <c r="AH154" s="90"/>
      <c r="AI154" s="90"/>
      <c r="AJ154" s="245"/>
    </row>
    <row r="155" spans="1:36" ht="11.25" customHeight="1" x14ac:dyDescent="0.2">
      <c r="A155" s="203"/>
      <c r="B155" s="704" t="s">
        <v>33</v>
      </c>
      <c r="C155" s="704"/>
      <c r="D155" s="705"/>
      <c r="E155" s="705"/>
      <c r="F155" s="705"/>
      <c r="G155" s="35"/>
      <c r="H155" s="35"/>
      <c r="I155" s="35"/>
      <c r="J155" s="40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197"/>
      <c r="W155" s="213"/>
      <c r="X155" s="109"/>
      <c r="Y155" s="109"/>
      <c r="Z155" s="109"/>
      <c r="AA155" s="109"/>
      <c r="AB155" s="109"/>
      <c r="AC155" s="109"/>
      <c r="AD155" s="109"/>
      <c r="AE155" s="239"/>
      <c r="AF155" s="109"/>
      <c r="AG155" s="109"/>
      <c r="AH155" s="90"/>
      <c r="AI155" s="90"/>
      <c r="AJ155" s="245"/>
    </row>
    <row r="156" spans="1:36" ht="11.25" customHeight="1" x14ac:dyDescent="0.2">
      <c r="A156" s="203"/>
      <c r="B156" s="704"/>
      <c r="C156" s="704"/>
      <c r="D156" s="705"/>
      <c r="E156" s="705"/>
      <c r="F156" s="705"/>
      <c r="G156" s="35"/>
      <c r="H156" s="35"/>
      <c r="I156" s="35"/>
      <c r="J156" s="40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197"/>
      <c r="W156" s="213"/>
      <c r="X156" s="109"/>
      <c r="Y156" s="109"/>
      <c r="Z156" s="109"/>
      <c r="AA156" s="109"/>
      <c r="AB156" s="109"/>
      <c r="AC156" s="109"/>
      <c r="AD156" s="109"/>
      <c r="AE156" s="239"/>
      <c r="AF156" s="109"/>
      <c r="AG156" s="109"/>
      <c r="AH156" s="90"/>
      <c r="AI156" s="90"/>
      <c r="AJ156" s="245"/>
    </row>
    <row r="157" spans="1:36" ht="11.25" customHeight="1" x14ac:dyDescent="0.2">
      <c r="A157" s="203"/>
      <c r="B157" s="704" t="s">
        <v>28</v>
      </c>
      <c r="C157" s="704"/>
      <c r="D157" s="705"/>
      <c r="E157" s="705"/>
      <c r="F157" s="705"/>
      <c r="G157" s="35"/>
      <c r="H157" s="35"/>
      <c r="I157" s="35"/>
      <c r="J157" s="40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197"/>
      <c r="W157" s="213"/>
      <c r="X157" s="109"/>
      <c r="Y157" s="109"/>
      <c r="Z157" s="109"/>
      <c r="AA157" s="109"/>
      <c r="AB157" s="109"/>
      <c r="AC157" s="109"/>
      <c r="AD157" s="109"/>
      <c r="AE157" s="239"/>
      <c r="AF157" s="109"/>
      <c r="AG157" s="109"/>
      <c r="AH157" s="90"/>
      <c r="AI157" s="90"/>
      <c r="AJ157" s="245"/>
    </row>
    <row r="158" spans="1:36" ht="11.25" customHeight="1" x14ac:dyDescent="0.2">
      <c r="A158" s="203"/>
      <c r="B158" s="704"/>
      <c r="C158" s="704"/>
      <c r="D158" s="705"/>
      <c r="E158" s="705"/>
      <c r="F158" s="705"/>
      <c r="G158" s="35"/>
      <c r="H158" s="35"/>
      <c r="I158" s="35"/>
      <c r="J158" s="40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197"/>
      <c r="W158" s="213"/>
      <c r="X158" s="109"/>
      <c r="Y158" s="109"/>
      <c r="Z158" s="109"/>
      <c r="AA158" s="109"/>
      <c r="AB158" s="109"/>
      <c r="AC158" s="109"/>
      <c r="AD158" s="109"/>
      <c r="AE158" s="239"/>
      <c r="AF158" s="109"/>
      <c r="AG158" s="109"/>
      <c r="AH158" s="90"/>
      <c r="AI158" s="90"/>
      <c r="AJ158" s="245"/>
    </row>
    <row r="159" spans="1:36" ht="11.25" customHeight="1" x14ac:dyDescent="0.2">
      <c r="A159" s="203"/>
      <c r="B159" s="704" t="s">
        <v>37</v>
      </c>
      <c r="C159" s="704"/>
      <c r="D159" s="705"/>
      <c r="E159" s="705"/>
      <c r="F159" s="705"/>
      <c r="G159" s="35"/>
      <c r="H159" s="35"/>
      <c r="I159" s="35"/>
      <c r="J159" s="40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197"/>
      <c r="W159" s="213"/>
      <c r="X159" s="109"/>
      <c r="Y159" s="109"/>
      <c r="Z159" s="109"/>
      <c r="AA159" s="109"/>
      <c r="AB159" s="109"/>
      <c r="AC159" s="109"/>
      <c r="AD159" s="109"/>
      <c r="AE159" s="239"/>
      <c r="AF159" s="109"/>
      <c r="AG159" s="109"/>
      <c r="AH159" s="90"/>
      <c r="AI159" s="90"/>
      <c r="AJ159" s="245"/>
    </row>
    <row r="160" spans="1:36" ht="11.25" customHeight="1" x14ac:dyDescent="0.2">
      <c r="A160" s="203"/>
      <c r="B160" s="704"/>
      <c r="C160" s="704"/>
      <c r="D160" s="705"/>
      <c r="E160" s="705"/>
      <c r="F160" s="705"/>
      <c r="G160" s="35"/>
      <c r="H160" s="35"/>
      <c r="I160" s="35"/>
      <c r="J160" s="40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197"/>
      <c r="W160" s="213"/>
      <c r="X160" s="109"/>
      <c r="Y160" s="109"/>
      <c r="Z160" s="109"/>
      <c r="AA160" s="109"/>
      <c r="AB160" s="109"/>
      <c r="AC160" s="109"/>
      <c r="AD160" s="109"/>
      <c r="AE160" s="239"/>
      <c r="AF160" s="109"/>
      <c r="AG160" s="109"/>
      <c r="AH160" s="90"/>
      <c r="AI160" s="90"/>
      <c r="AJ160" s="245"/>
    </row>
    <row r="161" spans="1:45" ht="11.25" customHeight="1" x14ac:dyDescent="0.2">
      <c r="A161" s="203"/>
      <c r="B161" s="704" t="s">
        <v>24</v>
      </c>
      <c r="C161" s="704"/>
      <c r="D161" s="705"/>
      <c r="E161" s="705"/>
      <c r="F161" s="705"/>
      <c r="G161" s="35"/>
      <c r="H161" s="35"/>
      <c r="I161" s="35"/>
      <c r="J161" s="40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197"/>
      <c r="W161" s="213"/>
      <c r="X161" s="109"/>
      <c r="Y161" s="109"/>
      <c r="Z161" s="109"/>
      <c r="AA161" s="109"/>
      <c r="AB161" s="109"/>
      <c r="AC161" s="109"/>
      <c r="AD161" s="109"/>
      <c r="AE161" s="239"/>
      <c r="AF161" s="109"/>
      <c r="AG161" s="109"/>
      <c r="AH161" s="90"/>
      <c r="AI161" s="90"/>
      <c r="AJ161" s="245"/>
    </row>
    <row r="162" spans="1:45" ht="11.25" customHeight="1" x14ac:dyDescent="0.2">
      <c r="A162" s="203"/>
      <c r="B162" s="704"/>
      <c r="C162" s="704"/>
      <c r="D162" s="705"/>
      <c r="E162" s="705"/>
      <c r="F162" s="705"/>
      <c r="G162" s="35"/>
      <c r="H162" s="35"/>
      <c r="I162" s="35"/>
      <c r="J162" s="40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197"/>
      <c r="W162" s="213"/>
      <c r="X162" s="109"/>
      <c r="Y162" s="109"/>
      <c r="Z162" s="109"/>
      <c r="AA162" s="109"/>
      <c r="AB162" s="109"/>
      <c r="AC162" s="109"/>
      <c r="AD162" s="109"/>
      <c r="AE162" s="239"/>
      <c r="AF162" s="109"/>
      <c r="AG162" s="109"/>
      <c r="AH162" s="90"/>
      <c r="AI162" s="90"/>
      <c r="AJ162" s="245"/>
    </row>
    <row r="163" spans="1:45" ht="11.25" customHeight="1" x14ac:dyDescent="0.2">
      <c r="A163" s="203"/>
      <c r="B163" s="704" t="s">
        <v>25</v>
      </c>
      <c r="C163" s="704"/>
      <c r="D163" s="705"/>
      <c r="E163" s="705"/>
      <c r="F163" s="705"/>
      <c r="G163" s="35"/>
      <c r="H163" s="35"/>
      <c r="I163" s="35"/>
      <c r="J163" s="40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197"/>
      <c r="W163" s="213"/>
      <c r="X163" s="109"/>
      <c r="Y163" s="109"/>
      <c r="Z163" s="109"/>
      <c r="AA163" s="109"/>
      <c r="AB163" s="109"/>
      <c r="AC163" s="109"/>
      <c r="AD163" s="109"/>
      <c r="AE163" s="239"/>
      <c r="AF163" s="109"/>
      <c r="AG163" s="109"/>
      <c r="AH163" s="90"/>
      <c r="AI163" s="90"/>
      <c r="AJ163" s="245"/>
    </row>
    <row r="164" spans="1:45" ht="11.25" customHeight="1" x14ac:dyDescent="0.2">
      <c r="A164" s="203"/>
      <c r="B164" s="705"/>
      <c r="C164" s="705"/>
      <c r="D164" s="705"/>
      <c r="E164" s="705"/>
      <c r="F164" s="705"/>
      <c r="G164" s="35"/>
      <c r="H164" s="35"/>
      <c r="I164" s="35"/>
      <c r="J164" s="40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197"/>
      <c r="W164" s="213"/>
      <c r="X164" s="109"/>
      <c r="Y164" s="109"/>
      <c r="Z164" s="109"/>
      <c r="AA164" s="109"/>
      <c r="AB164" s="109"/>
      <c r="AC164" s="109"/>
      <c r="AD164" s="109"/>
      <c r="AE164" s="239"/>
      <c r="AF164" s="109"/>
      <c r="AG164" s="109"/>
      <c r="AH164" s="90"/>
      <c r="AI164" s="90"/>
      <c r="AJ164" s="245"/>
    </row>
    <row r="165" spans="1:45" ht="11.25" customHeight="1" x14ac:dyDescent="0.2">
      <c r="A165" s="203"/>
      <c r="B165" s="704" t="s">
        <v>26</v>
      </c>
      <c r="C165" s="704"/>
      <c r="D165" s="705"/>
      <c r="E165" s="705"/>
      <c r="F165" s="705"/>
      <c r="G165" s="35"/>
      <c r="H165" s="35"/>
      <c r="I165" s="35"/>
      <c r="J165" s="40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197"/>
      <c r="W165" s="213"/>
      <c r="X165" s="109"/>
      <c r="Y165" s="109"/>
      <c r="Z165" s="109"/>
      <c r="AA165" s="109"/>
      <c r="AB165" s="109"/>
      <c r="AC165" s="109"/>
      <c r="AD165" s="109"/>
      <c r="AE165" s="239"/>
      <c r="AF165" s="109"/>
      <c r="AG165" s="109"/>
      <c r="AH165" s="90"/>
      <c r="AI165" s="90"/>
      <c r="AJ165" s="245"/>
    </row>
    <row r="166" spans="1:45" ht="11.25" customHeight="1" x14ac:dyDescent="0.2">
      <c r="A166" s="203"/>
      <c r="B166" s="704"/>
      <c r="C166" s="704"/>
      <c r="D166" s="705"/>
      <c r="E166" s="705"/>
      <c r="F166" s="705"/>
      <c r="G166" s="35"/>
      <c r="H166" s="35"/>
      <c r="I166" s="35"/>
      <c r="J166" s="40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197"/>
      <c r="W166" s="213"/>
      <c r="X166" s="109"/>
      <c r="Y166" s="109"/>
      <c r="Z166" s="109"/>
      <c r="AA166" s="109"/>
      <c r="AB166" s="109"/>
      <c r="AC166" s="109"/>
      <c r="AD166" s="109"/>
      <c r="AE166" s="239"/>
      <c r="AF166" s="109"/>
      <c r="AG166" s="109"/>
      <c r="AH166" s="90"/>
      <c r="AI166" s="90"/>
      <c r="AJ166" s="245"/>
    </row>
    <row r="167" spans="1:45" ht="11.25" customHeight="1" x14ac:dyDescent="0.2">
      <c r="A167" s="203"/>
      <c r="B167" s="704" t="s">
        <v>38</v>
      </c>
      <c r="C167" s="704"/>
      <c r="D167" s="705"/>
      <c r="E167" s="705"/>
      <c r="F167" s="705"/>
      <c r="G167" s="35"/>
      <c r="H167" s="35"/>
      <c r="I167" s="35"/>
      <c r="J167" s="40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197"/>
      <c r="W167" s="213"/>
      <c r="X167" s="109"/>
      <c r="Y167" s="109"/>
      <c r="Z167" s="109"/>
      <c r="AA167" s="109"/>
      <c r="AB167" s="109"/>
      <c r="AC167" s="109"/>
      <c r="AD167" s="109"/>
      <c r="AE167" s="239"/>
      <c r="AF167" s="109"/>
      <c r="AG167" s="109"/>
      <c r="AH167" s="90"/>
      <c r="AI167" s="90"/>
      <c r="AJ167" s="245"/>
    </row>
    <row r="168" spans="1:45" ht="11.25" customHeight="1" x14ac:dyDescent="0.2">
      <c r="A168" s="203"/>
      <c r="B168" s="704"/>
      <c r="C168" s="704"/>
      <c r="D168" s="705"/>
      <c r="E168" s="705"/>
      <c r="F168" s="705"/>
      <c r="G168" s="35"/>
      <c r="H168" s="35"/>
      <c r="I168" s="35"/>
      <c r="J168" s="40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197"/>
      <c r="W168" s="213"/>
      <c r="X168" s="109"/>
      <c r="Y168" s="109"/>
      <c r="Z168" s="109"/>
      <c r="AA168" s="109"/>
      <c r="AB168" s="109"/>
      <c r="AC168" s="109"/>
      <c r="AD168" s="109"/>
      <c r="AE168" s="239"/>
      <c r="AF168" s="109"/>
      <c r="AG168" s="109"/>
      <c r="AH168" s="90"/>
      <c r="AI168" s="90"/>
      <c r="AJ168" s="245"/>
    </row>
    <row r="169" spans="1:45" ht="11.25" customHeight="1" x14ac:dyDescent="0.2">
      <c r="A169" s="203"/>
      <c r="B169" s="704" t="s">
        <v>27</v>
      </c>
      <c r="C169" s="704"/>
      <c r="D169" s="705"/>
      <c r="E169" s="705"/>
      <c r="F169" s="705"/>
      <c r="G169" s="35"/>
      <c r="H169" s="35"/>
      <c r="I169" s="35"/>
      <c r="J169" s="40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197"/>
      <c r="W169" s="213"/>
      <c r="X169" s="109"/>
      <c r="Y169" s="109"/>
      <c r="Z169" s="109"/>
      <c r="AA169" s="109"/>
      <c r="AB169" s="109"/>
      <c r="AC169" s="109"/>
      <c r="AD169" s="109"/>
      <c r="AE169" s="239"/>
      <c r="AF169" s="109"/>
      <c r="AG169" s="109"/>
      <c r="AH169" s="90"/>
      <c r="AI169" s="90"/>
      <c r="AJ169" s="245"/>
    </row>
    <row r="170" spans="1:45" ht="11.25" customHeight="1" x14ac:dyDescent="0.2">
      <c r="A170" s="203"/>
      <c r="B170" s="704"/>
      <c r="C170" s="704"/>
      <c r="D170" s="705"/>
      <c r="E170" s="705"/>
      <c r="F170" s="705"/>
      <c r="G170" s="35"/>
      <c r="H170" s="35"/>
      <c r="I170" s="35"/>
      <c r="J170" s="40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197"/>
      <c r="W170" s="213"/>
      <c r="X170" s="109"/>
      <c r="Y170" s="109"/>
      <c r="Z170" s="109"/>
      <c r="AA170" s="109"/>
      <c r="AB170" s="109"/>
      <c r="AC170" s="109"/>
      <c r="AD170" s="109"/>
      <c r="AE170" s="239"/>
      <c r="AF170" s="109"/>
      <c r="AG170" s="109"/>
      <c r="AH170" s="90"/>
      <c r="AI170" s="90"/>
      <c r="AJ170" s="245"/>
    </row>
    <row r="171" spans="1:45" ht="11.25" customHeight="1" x14ac:dyDescent="0.2">
      <c r="A171" s="203"/>
      <c r="B171" s="704" t="s">
        <v>51</v>
      </c>
      <c r="C171" s="704"/>
      <c r="D171" s="705"/>
      <c r="E171" s="705"/>
      <c r="F171" s="705"/>
      <c r="G171" s="35"/>
      <c r="H171" s="35"/>
      <c r="I171" s="35"/>
      <c r="J171" s="40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197"/>
      <c r="W171" s="213"/>
      <c r="X171" s="109"/>
      <c r="Y171" s="109"/>
      <c r="Z171" s="109"/>
      <c r="AA171" s="109"/>
      <c r="AB171" s="109"/>
      <c r="AC171" s="109"/>
      <c r="AD171" s="109"/>
      <c r="AE171" s="239"/>
      <c r="AF171" s="109"/>
      <c r="AG171" s="109"/>
      <c r="AH171" s="90"/>
      <c r="AI171" s="90"/>
      <c r="AJ171" s="245"/>
    </row>
    <row r="172" spans="1:45" ht="11.25" customHeight="1" x14ac:dyDescent="0.2">
      <c r="A172" s="203"/>
      <c r="B172" s="704"/>
      <c r="C172" s="704"/>
      <c r="D172" s="705"/>
      <c r="E172" s="705"/>
      <c r="F172" s="705"/>
      <c r="G172" s="35"/>
      <c r="H172" s="35"/>
      <c r="I172" s="35"/>
      <c r="J172" s="40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197"/>
      <c r="W172" s="213"/>
      <c r="X172" s="109"/>
      <c r="Y172" s="109"/>
      <c r="Z172" s="109"/>
      <c r="AA172" s="109"/>
      <c r="AB172" s="109"/>
      <c r="AC172" s="109"/>
      <c r="AD172" s="109"/>
      <c r="AE172" s="239"/>
      <c r="AF172" s="109"/>
      <c r="AG172" s="109"/>
      <c r="AH172" s="90"/>
      <c r="AI172" s="90"/>
      <c r="AJ172" s="245"/>
    </row>
    <row r="173" spans="1:45" ht="11.25" customHeight="1" x14ac:dyDescent="0.2">
      <c r="A173" s="203"/>
      <c r="B173" s="704" t="s">
        <v>92</v>
      </c>
      <c r="C173" s="704"/>
      <c r="D173" s="716"/>
      <c r="E173" s="716"/>
      <c r="F173" s="716"/>
      <c r="G173" s="35"/>
      <c r="H173" s="35"/>
      <c r="I173" s="35"/>
      <c r="J173" s="40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197"/>
      <c r="W173" s="213"/>
      <c r="X173" s="252"/>
      <c r="Y173" s="252"/>
      <c r="Z173" s="109"/>
      <c r="AA173" s="109"/>
      <c r="AB173" s="109"/>
      <c r="AC173" s="109"/>
      <c r="AD173" s="109"/>
      <c r="AE173" s="239"/>
      <c r="AF173" s="109"/>
      <c r="AG173" s="109"/>
      <c r="AH173" s="90"/>
      <c r="AI173" s="90"/>
      <c r="AJ173" s="245"/>
    </row>
    <row r="174" spans="1:45" ht="11.25" customHeight="1" x14ac:dyDescent="0.2">
      <c r="A174" s="203"/>
      <c r="B174" s="704"/>
      <c r="C174" s="704"/>
      <c r="D174" s="716"/>
      <c r="E174" s="716"/>
      <c r="F174" s="716"/>
      <c r="G174" s="35"/>
      <c r="H174" s="35"/>
      <c r="I174" s="35"/>
      <c r="J174" s="40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197"/>
      <c r="W174" s="213"/>
      <c r="Z174" s="109"/>
      <c r="AA174" s="109"/>
      <c r="AB174" s="109"/>
      <c r="AC174" s="109"/>
      <c r="AD174" s="109"/>
      <c r="AE174" s="239"/>
      <c r="AF174" s="109"/>
      <c r="AG174" s="109"/>
      <c r="AH174" s="90"/>
      <c r="AI174" s="90"/>
      <c r="AJ174" s="245"/>
    </row>
    <row r="175" spans="1:45" ht="18.75" customHeight="1" x14ac:dyDescent="0.2">
      <c r="A175" s="204"/>
      <c r="B175" s="205"/>
      <c r="C175" s="205"/>
      <c r="D175" s="205"/>
      <c r="E175" s="205"/>
      <c r="F175" s="205"/>
      <c r="G175" s="205"/>
      <c r="H175" s="205"/>
      <c r="I175" s="205"/>
      <c r="J175" s="206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205"/>
      <c r="V175" s="201"/>
      <c r="W175" s="251"/>
      <c r="Z175" s="252"/>
      <c r="AA175" s="252"/>
      <c r="AB175" s="252"/>
      <c r="AC175" s="252"/>
      <c r="AD175" s="252"/>
      <c r="AE175" s="252"/>
      <c r="AF175" s="252"/>
      <c r="AG175" s="252"/>
      <c r="AH175" s="252"/>
      <c r="AI175" s="298"/>
      <c r="AJ175" s="592"/>
    </row>
    <row r="176" spans="1:45" s="132" customFormat="1" ht="11.25" customHeight="1" x14ac:dyDescent="0.2">
      <c r="A176" s="125"/>
      <c r="B176" s="125"/>
      <c r="C176" s="125"/>
      <c r="D176" s="125"/>
      <c r="E176" s="125"/>
      <c r="F176" s="125"/>
      <c r="G176" s="125"/>
      <c r="H176" s="125"/>
      <c r="I176" s="125"/>
      <c r="J176" s="152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253"/>
      <c r="X176" s="133"/>
      <c r="Y176" s="133"/>
      <c r="Z176" s="133"/>
      <c r="AA176" s="133"/>
      <c r="AB176" s="133"/>
      <c r="AC176" s="133"/>
      <c r="AD176" s="133"/>
      <c r="AE176" s="133"/>
      <c r="AF176" s="133"/>
      <c r="AG176" s="133"/>
      <c r="AH176" s="133"/>
      <c r="AI176" s="125"/>
      <c r="AJ176" s="280"/>
      <c r="AK176" s="125"/>
      <c r="AL176" s="125"/>
      <c r="AM176" s="125"/>
      <c r="AN176" s="125"/>
      <c r="AO176" s="125"/>
      <c r="AP176" s="125"/>
      <c r="AQ176" s="125"/>
      <c r="AR176" s="125"/>
      <c r="AS176" s="125"/>
    </row>
    <row r="302" spans="37:37" ht="11.25" customHeight="1" x14ac:dyDescent="0.2">
      <c r="AK302" s="125" t="b">
        <v>1</v>
      </c>
    </row>
  </sheetData>
  <sheetProtection sheet="1" objects="1" scenarios="1"/>
  <mergeCells count="39">
    <mergeCell ref="A140:U140"/>
    <mergeCell ref="S64:T64"/>
    <mergeCell ref="Q64:R64"/>
    <mergeCell ref="M64:P64"/>
    <mergeCell ref="B5:T6"/>
    <mergeCell ref="D7:H7"/>
    <mergeCell ref="I7:I8"/>
    <mergeCell ref="K7:O7"/>
    <mergeCell ref="P7:P8"/>
    <mergeCell ref="R7:T7"/>
    <mergeCell ref="A105:U105"/>
    <mergeCell ref="B34:T34"/>
    <mergeCell ref="A36:U36"/>
    <mergeCell ref="A37:U37"/>
    <mergeCell ref="B107:I108"/>
    <mergeCell ref="A139:U139"/>
    <mergeCell ref="AA39:AA40"/>
    <mergeCell ref="AB39:AB40"/>
    <mergeCell ref="A69:U69"/>
    <mergeCell ref="A70:U70"/>
    <mergeCell ref="A104:U104"/>
    <mergeCell ref="M63:O63"/>
    <mergeCell ref="Q63:T63"/>
    <mergeCell ref="B159:F160"/>
    <mergeCell ref="B143:B144"/>
    <mergeCell ref="B145:F146"/>
    <mergeCell ref="B147:F148"/>
    <mergeCell ref="B149:F150"/>
    <mergeCell ref="B151:F152"/>
    <mergeCell ref="B153:F154"/>
    <mergeCell ref="B155:F156"/>
    <mergeCell ref="B157:F158"/>
    <mergeCell ref="B173:F174"/>
    <mergeCell ref="B161:F162"/>
    <mergeCell ref="B163:F164"/>
    <mergeCell ref="B165:F166"/>
    <mergeCell ref="B167:F168"/>
    <mergeCell ref="B169:F170"/>
    <mergeCell ref="B171:F172"/>
  </mergeCells>
  <conditionalFormatting sqref="X69:AB69 Z8:AD8">
    <cfRule type="cellIs" dxfId="14" priority="39" stopIfTrue="1" operator="equal">
      <formula>0</formula>
    </cfRule>
  </conditionalFormatting>
  <conditionalFormatting sqref="B9:B30 K9:P30 B50:C65 D9:I30 AF9:AG27">
    <cfRule type="containsErrors" dxfId="13" priority="41">
      <formula>ISERROR(B9)</formula>
    </cfRule>
  </conditionalFormatting>
  <conditionalFormatting sqref="R9:R30">
    <cfRule type="expression" dxfId="12" priority="38">
      <formula>$B9=$X$5</formula>
    </cfRule>
  </conditionalFormatting>
  <conditionalFormatting sqref="S9:S30">
    <cfRule type="expression" dxfId="11" priority="37">
      <formula>$B9=$X$5</formula>
    </cfRule>
  </conditionalFormatting>
  <conditionalFormatting sqref="T9:T30">
    <cfRule type="expression" dxfId="10" priority="36">
      <formula>$B9=$X$5</formula>
    </cfRule>
  </conditionalFormatting>
  <conditionalFormatting sqref="B110:B131 D110:H131">
    <cfRule type="expression" dxfId="9" priority="33">
      <formula>$B110=$Y$4</formula>
    </cfRule>
    <cfRule type="containsErrors" dxfId="8" priority="34">
      <formula>ISERROR(B110)</formula>
    </cfRule>
  </conditionalFormatting>
  <conditionalFormatting sqref="B9:B30 K9:P30 B50:C65 D9:I30 AF9:AG27 R9:T30">
    <cfRule type="expression" dxfId="7" priority="40">
      <formula>$B9=$Y$4</formula>
    </cfRule>
  </conditionalFormatting>
  <conditionalFormatting sqref="R7:T30">
    <cfRule type="containsErrors" dxfId="6" priority="2">
      <formula>ISERROR(R7)</formula>
    </cfRule>
  </conditionalFormatting>
  <hyperlinks>
    <hyperlink ref="B145:B146" location="Coverage!A1" display="Participating LA's"/>
    <hyperlink ref="B147:B148" location="IDACI!A1" display="IDACI"/>
    <hyperlink ref="B171:B172" location="Adoption!A1" display="Adoption"/>
    <hyperlink ref="B169:B170" location="'Looked After Children'!A1" display="Looked After Children"/>
    <hyperlink ref="B167:B168" location="'Court Applications'!A1" display="Court Applications"/>
    <hyperlink ref="B165:B166" location="'Child Protection Plans'!A1" display="Child Protection Plans"/>
    <hyperlink ref="B163:B164" location="'Initial CP Conferences'!A1" display="Initial Child Protection Conferences"/>
    <hyperlink ref="B161:B162" location="'Section 47 Enquiries'!A1" display="Section 47 Enquiries"/>
    <hyperlink ref="B159:B160" location="'Children in Need'!A1" display="Children in Need"/>
    <hyperlink ref="B157:B158" location="Assessments!A1" display="Assessments"/>
    <hyperlink ref="B155:B156" location="'Re-referrals'!A1" display="Re-referrals"/>
    <hyperlink ref="B153:B154" location="Referral_Source!A1" display="Referral Source"/>
    <hyperlink ref="B151:B152" location="Referrals!A1" display="Referrals"/>
    <hyperlink ref="B149:B150" location="Population!A1" display="Population"/>
    <hyperlink ref="B173:B174" location="Adoption!A1" display="Adoption"/>
    <hyperlink ref="B173:F174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37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73" r:id="rId4" name="Check Box 1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38</xdr:row>
                    <xdr:rowOff>66675</xdr:rowOff>
                  </from>
                  <to>
                    <xdr:col>35</xdr:col>
                    <xdr:colOff>57150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4" r:id="rId5" name="Check Box 2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39</xdr:row>
                    <xdr:rowOff>152400</xdr:rowOff>
                  </from>
                  <to>
                    <xdr:col>35</xdr:col>
                    <xdr:colOff>57150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5" r:id="rId6" name="Check Box 3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40</xdr:row>
                    <xdr:rowOff>152400</xdr:rowOff>
                  </from>
                  <to>
                    <xdr:col>35</xdr:col>
                    <xdr:colOff>57150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6" r:id="rId7" name="Check Box 4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41</xdr:row>
                    <xdr:rowOff>152400</xdr:rowOff>
                  </from>
                  <to>
                    <xdr:col>35</xdr:col>
                    <xdr:colOff>57150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7" r:id="rId8" name="Check Box 5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42</xdr:row>
                    <xdr:rowOff>152400</xdr:rowOff>
                  </from>
                  <to>
                    <xdr:col>35</xdr:col>
                    <xdr:colOff>57150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8" r:id="rId9" name="Check Box 6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43</xdr:row>
                    <xdr:rowOff>152400</xdr:rowOff>
                  </from>
                  <to>
                    <xdr:col>35</xdr:col>
                    <xdr:colOff>57150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9" r:id="rId10" name="Check Box 7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44</xdr:row>
                    <xdr:rowOff>152400</xdr:rowOff>
                  </from>
                  <to>
                    <xdr:col>35</xdr:col>
                    <xdr:colOff>57150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0" r:id="rId11" name="Check Box 8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45</xdr:row>
                    <xdr:rowOff>152400</xdr:rowOff>
                  </from>
                  <to>
                    <xdr:col>35</xdr:col>
                    <xdr:colOff>57150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1" r:id="rId12" name="Check Box 9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46</xdr:row>
                    <xdr:rowOff>152400</xdr:rowOff>
                  </from>
                  <to>
                    <xdr:col>35</xdr:col>
                    <xdr:colOff>57150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2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47</xdr:row>
                    <xdr:rowOff>152400</xdr:rowOff>
                  </from>
                  <to>
                    <xdr:col>35</xdr:col>
                    <xdr:colOff>57150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3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48</xdr:row>
                    <xdr:rowOff>152400</xdr:rowOff>
                  </from>
                  <to>
                    <xdr:col>35</xdr:col>
                    <xdr:colOff>57150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4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49</xdr:row>
                    <xdr:rowOff>152400</xdr:rowOff>
                  </from>
                  <to>
                    <xdr:col>35</xdr:col>
                    <xdr:colOff>57150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5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50</xdr:row>
                    <xdr:rowOff>152400</xdr:rowOff>
                  </from>
                  <to>
                    <xdr:col>35</xdr:col>
                    <xdr:colOff>57150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6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51</xdr:row>
                    <xdr:rowOff>152400</xdr:rowOff>
                  </from>
                  <to>
                    <xdr:col>35</xdr:col>
                    <xdr:colOff>57150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7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52</xdr:row>
                    <xdr:rowOff>152400</xdr:rowOff>
                  </from>
                  <to>
                    <xdr:col>35</xdr:col>
                    <xdr:colOff>57150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8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53</xdr:row>
                    <xdr:rowOff>152400</xdr:rowOff>
                  </from>
                  <to>
                    <xdr:col>35</xdr:col>
                    <xdr:colOff>57150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9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56</xdr:row>
                    <xdr:rowOff>152400</xdr:rowOff>
                  </from>
                  <to>
                    <xdr:col>35</xdr:col>
                    <xdr:colOff>57150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0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57</xdr:row>
                    <xdr:rowOff>152400</xdr:rowOff>
                  </from>
                  <to>
                    <xdr:col>35</xdr:col>
                    <xdr:colOff>57150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1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58</xdr:row>
                    <xdr:rowOff>152400</xdr:rowOff>
                  </from>
                  <to>
                    <xdr:col>35</xdr:col>
                    <xdr:colOff>57150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2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59</xdr:row>
                    <xdr:rowOff>152400</xdr:rowOff>
                  </from>
                  <to>
                    <xdr:col>35</xdr:col>
                    <xdr:colOff>57150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3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60</xdr:row>
                    <xdr:rowOff>152400</xdr:rowOff>
                  </from>
                  <to>
                    <xdr:col>35</xdr:col>
                    <xdr:colOff>57150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4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54</xdr:row>
                    <xdr:rowOff>152400</xdr:rowOff>
                  </from>
                  <to>
                    <xdr:col>35</xdr:col>
                    <xdr:colOff>57150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5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55</xdr:row>
                    <xdr:rowOff>152400</xdr:rowOff>
                  </from>
                  <to>
                    <xdr:col>35</xdr:col>
                    <xdr:colOff>57150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6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76200</xdr:colOff>
                    <xdr:row>61</xdr:row>
                    <xdr:rowOff>152400</xdr:rowOff>
                  </from>
                  <to>
                    <xdr:col>35</xdr:col>
                    <xdr:colOff>57150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>
    <tabColor indexed="39"/>
  </sheetPr>
  <dimension ref="A1:BF198"/>
  <sheetViews>
    <sheetView showRowColHeaders="0" zoomScaleNormal="100" workbookViewId="0">
      <selection activeCell="D8" sqref="D8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5703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85546875" style="133" hidden="1" customWidth="1"/>
    <col min="25" max="25" width="19.42578125" style="133" hidden="1" customWidth="1"/>
    <col min="26" max="26" width="19.85546875" style="133" hidden="1" customWidth="1"/>
    <col min="27" max="28" width="16.7109375" style="133" hidden="1" customWidth="1"/>
    <col min="29" max="29" width="8.5703125" style="133" hidden="1" customWidth="1"/>
    <col min="30" max="30" width="17" style="133" hidden="1" customWidth="1"/>
    <col min="31" max="31" width="8.5703125" style="133" hidden="1" customWidth="1"/>
    <col min="32" max="32" width="14.28515625" style="133" hidden="1" customWidth="1"/>
    <col min="33" max="34" width="6.5703125" style="133" hidden="1" customWidth="1"/>
    <col min="35" max="35" width="6.5703125" style="125" hidden="1" customWidth="1"/>
    <col min="36" max="36" width="31.5703125" style="282" hidden="1" customWidth="1"/>
    <col min="37" max="37" width="17" style="125" hidden="1" customWidth="1"/>
    <col min="38" max="40" width="13.7109375" style="125" hidden="1" customWidth="1"/>
    <col min="41" max="41" width="31.5703125" style="125" customWidth="1"/>
    <col min="42" max="42" width="31.5703125" style="125" hidden="1" customWidth="1"/>
    <col min="43" max="47" width="9.140625" style="125" hidden="1" customWidth="1"/>
    <col min="48" max="63" width="9.140625" style="125" customWidth="1"/>
    <col min="64" max="16384" width="9.140625" style="125"/>
  </cols>
  <sheetData>
    <row r="1" spans="1:47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3"/>
      <c r="AJ1" s="591"/>
      <c r="AK1" s="280"/>
      <c r="AL1" s="280"/>
      <c r="AM1" s="280"/>
      <c r="AN1" s="280"/>
      <c r="AO1" s="591"/>
      <c r="AP1" s="591"/>
    </row>
    <row r="2" spans="1:47" ht="18.75" customHeight="1" x14ac:dyDescent="0.2">
      <c r="A2" s="179"/>
      <c r="B2" s="189" t="s">
        <v>51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405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90"/>
      <c r="AJ2" s="245"/>
      <c r="AK2" s="282"/>
      <c r="AL2" s="282"/>
      <c r="AM2" s="282"/>
      <c r="AN2" s="282"/>
      <c r="AO2" s="137"/>
      <c r="AP2" s="245"/>
    </row>
    <row r="3" spans="1:47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405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90"/>
      <c r="AJ3" s="245"/>
      <c r="AK3" s="282"/>
      <c r="AL3" s="282"/>
      <c r="AM3" s="282"/>
      <c r="AN3" s="282"/>
      <c r="AO3" s="137"/>
      <c r="AP3" s="137"/>
    </row>
    <row r="4" spans="1:47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405"/>
      <c r="X4" s="215" t="e">
        <f>VLOOKUP(Y4,$AK$9:$AL$30,2,FALSE)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90"/>
      <c r="AJ4" s="245"/>
      <c r="AK4" s="282"/>
      <c r="AL4" s="282"/>
      <c r="AM4" s="282"/>
      <c r="AN4" s="109"/>
      <c r="AO4" s="639"/>
      <c r="AP4" s="639"/>
      <c r="AQ4" s="133">
        <v>3</v>
      </c>
      <c r="AR4" s="54">
        <v>4</v>
      </c>
      <c r="AS4" s="54">
        <v>5</v>
      </c>
      <c r="AT4" s="54">
        <v>6</v>
      </c>
      <c r="AU4" s="53">
        <v>7</v>
      </c>
    </row>
    <row r="5" spans="1:47" s="127" customFormat="1" ht="16.5" customHeight="1" x14ac:dyDescent="0.2">
      <c r="A5" s="180"/>
      <c r="B5" s="772" t="s">
        <v>185</v>
      </c>
      <c r="C5" s="772"/>
      <c r="D5" s="772"/>
      <c r="E5" s="772"/>
      <c r="F5" s="772"/>
      <c r="G5" s="772"/>
      <c r="H5" s="772"/>
      <c r="I5" s="772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181"/>
      <c r="V5" s="198"/>
      <c r="W5" s="4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38"/>
      <c r="AK5" s="286"/>
      <c r="AL5" s="286"/>
      <c r="AM5" s="286"/>
      <c r="AN5" s="90"/>
      <c r="AO5" s="640"/>
      <c r="AP5" s="640"/>
      <c r="AQ5" s="84" t="s">
        <v>187</v>
      </c>
      <c r="AR5" s="54"/>
      <c r="AS5" s="54"/>
      <c r="AT5" s="54"/>
      <c r="AU5" s="53"/>
    </row>
    <row r="6" spans="1:47" ht="16.5" customHeight="1" x14ac:dyDescent="0.2">
      <c r="A6" s="179"/>
      <c r="B6" s="772"/>
      <c r="C6" s="772"/>
      <c r="D6" s="772"/>
      <c r="E6" s="772"/>
      <c r="F6" s="772"/>
      <c r="G6" s="772"/>
      <c r="H6" s="772"/>
      <c r="I6" s="772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178"/>
      <c r="V6" s="197"/>
      <c r="W6" s="405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90"/>
      <c r="AJ6" s="245"/>
      <c r="AK6" s="282"/>
      <c r="AL6" s="282"/>
      <c r="AM6" s="282"/>
      <c r="AN6" s="90"/>
      <c r="AO6" s="640"/>
      <c r="AP6" s="640"/>
      <c r="AQ6" s="638"/>
      <c r="AR6" s="569"/>
      <c r="AS6" s="569"/>
      <c r="AT6" s="569"/>
      <c r="AU6" s="569"/>
    </row>
    <row r="7" spans="1:47" s="147" customFormat="1" ht="12.75" x14ac:dyDescent="0.2">
      <c r="A7" s="182"/>
      <c r="B7" s="268"/>
      <c r="C7" s="268"/>
      <c r="D7" s="483">
        <v>2012</v>
      </c>
      <c r="E7" s="483">
        <v>2013</v>
      </c>
      <c r="F7" s="483">
        <v>2014</v>
      </c>
      <c r="G7" s="483">
        <v>2015</v>
      </c>
      <c r="H7" s="484">
        <v>2016</v>
      </c>
      <c r="I7" s="773"/>
      <c r="J7" s="624"/>
      <c r="K7" s="773"/>
      <c r="L7" s="773"/>
      <c r="M7" s="773"/>
      <c r="N7" s="773"/>
      <c r="O7" s="773"/>
      <c r="P7" s="773"/>
      <c r="Q7" s="115"/>
      <c r="R7" s="773"/>
      <c r="S7" s="107"/>
      <c r="T7" s="107"/>
      <c r="U7" s="183"/>
      <c r="V7" s="199"/>
      <c r="W7" s="645" t="s">
        <v>107</v>
      </c>
      <c r="X7" s="575" t="s">
        <v>186</v>
      </c>
      <c r="Y7" s="555"/>
      <c r="Z7" s="556"/>
      <c r="AA7" s="556"/>
      <c r="AB7" s="556"/>
      <c r="AC7" s="556"/>
      <c r="AD7" s="575" t="s">
        <v>184</v>
      </c>
      <c r="AE7" s="556"/>
      <c r="AF7" s="556"/>
      <c r="AG7" s="556"/>
      <c r="AH7" s="556"/>
      <c r="AI7" s="247"/>
      <c r="AJ7" s="640"/>
      <c r="AK7" s="299"/>
      <c r="AL7" s="299"/>
      <c r="AM7" s="299"/>
      <c r="AN7" s="109"/>
      <c r="AO7" s="640"/>
      <c r="AP7" s="640"/>
      <c r="AQ7" s="638">
        <f>D7</f>
        <v>2012</v>
      </c>
      <c r="AR7" s="618">
        <f>E7</f>
        <v>2013</v>
      </c>
      <c r="AS7" s="618">
        <f>F7</f>
        <v>2014</v>
      </c>
      <c r="AT7" s="618">
        <f>G7</f>
        <v>2015</v>
      </c>
      <c r="AU7" s="618">
        <f>H7</f>
        <v>2016</v>
      </c>
    </row>
    <row r="8" spans="1:47" s="147" customFormat="1" ht="14.25" customHeight="1" x14ac:dyDescent="0.2">
      <c r="A8" s="182"/>
      <c r="B8" s="158" t="s">
        <v>1</v>
      </c>
      <c r="C8" s="142"/>
      <c r="D8" s="254" t="e">
        <f t="shared" ref="D8:D31" si="0">IF(OR(ISBLANK(AD9),ISBLANK(Y9)),NA(),AD9/Y9)</f>
        <v>#N/A</v>
      </c>
      <c r="E8" s="254" t="e">
        <f t="shared" ref="E8:E31" si="1">IF(OR(ISBLANK(AE9),ISBLANK(Z9)),NA(),AE9/Z9)</f>
        <v>#N/A</v>
      </c>
      <c r="F8" s="254">
        <f t="shared" ref="F8:F31" si="2">IF(OR(ISBLANK(AF9),ISBLANK(AA9)),NA(),AF9/AA9)</f>
        <v>0.2</v>
      </c>
      <c r="G8" s="254">
        <f t="shared" ref="G8:G31" si="3">IF(OR(ISBLANK(AG9),ISBLANK(AB9)),NA(),AG9/AB9)</f>
        <v>8.3333333333333329E-2</v>
      </c>
      <c r="H8" s="256">
        <f t="shared" ref="H8:H31" si="4">IF(OR(ISBLANK(AH9),ISBLANK(AC9)),NA(),AH9/AC9)</f>
        <v>0.14285714285714285</v>
      </c>
      <c r="I8" s="773"/>
      <c r="J8" s="624"/>
      <c r="K8" s="105"/>
      <c r="L8" s="105"/>
      <c r="M8" s="105"/>
      <c r="N8" s="105"/>
      <c r="O8" s="105"/>
      <c r="P8" s="773"/>
      <c r="Q8" s="115"/>
      <c r="R8" s="773"/>
      <c r="S8" s="107"/>
      <c r="T8" s="107"/>
      <c r="U8" s="183"/>
      <c r="V8" s="199"/>
      <c r="W8" s="641"/>
      <c r="X8" s="514"/>
      <c r="Y8" s="513">
        <f>D7</f>
        <v>2012</v>
      </c>
      <c r="Z8" s="513">
        <f>E7</f>
        <v>2013</v>
      </c>
      <c r="AA8" s="513">
        <f>F7</f>
        <v>2014</v>
      </c>
      <c r="AB8" s="513">
        <f>G7</f>
        <v>2015</v>
      </c>
      <c r="AC8" s="513">
        <f>H7</f>
        <v>2016</v>
      </c>
      <c r="AD8" s="513">
        <v>2012</v>
      </c>
      <c r="AE8" s="513">
        <v>2013</v>
      </c>
      <c r="AF8" s="513">
        <v>2014</v>
      </c>
      <c r="AG8" s="513">
        <v>2015</v>
      </c>
      <c r="AH8" s="513">
        <v>2016</v>
      </c>
      <c r="AI8" s="247"/>
      <c r="AJ8" s="640"/>
      <c r="AK8" s="299"/>
      <c r="AL8" s="299"/>
      <c r="AM8" s="299"/>
      <c r="AN8" s="375" t="b">
        <v>1</v>
      </c>
      <c r="AO8" s="640" t="s">
        <v>1</v>
      </c>
      <c r="AP8" s="640" t="str">
        <f t="shared" ref="AP8:AP31" si="5">IF(AN8=TRUE,B8,"")</f>
        <v>Bracknell Forest</v>
      </c>
      <c r="AQ8" s="488" t="e">
        <f t="shared" ref="AQ8:AU17" si="6">VLOOKUP($AP8,$B$8:$H$31,AQ$4,FALSE)</f>
        <v>#N/A</v>
      </c>
      <c r="AR8" s="488" t="e">
        <f t="shared" si="6"/>
        <v>#N/A</v>
      </c>
      <c r="AS8" s="488">
        <f t="shared" si="6"/>
        <v>0.2</v>
      </c>
      <c r="AT8" s="488">
        <f t="shared" si="6"/>
        <v>8.3333333333333329E-2</v>
      </c>
      <c r="AU8" s="488">
        <f t="shared" si="6"/>
        <v>0.14285714285714285</v>
      </c>
    </row>
    <row r="9" spans="1:47" s="147" customFormat="1" ht="14.25" customHeight="1" x14ac:dyDescent="0.2">
      <c r="A9" s="182"/>
      <c r="B9" s="158" t="s">
        <v>47</v>
      </c>
      <c r="C9" s="142"/>
      <c r="D9" s="254">
        <f t="shared" si="0"/>
        <v>0.11627906976744186</v>
      </c>
      <c r="E9" s="254">
        <f t="shared" si="1"/>
        <v>0.22727272727272727</v>
      </c>
      <c r="F9" s="254">
        <f t="shared" si="2"/>
        <v>0.22222222222222221</v>
      </c>
      <c r="G9" s="254">
        <f t="shared" si="3"/>
        <v>0.26315789473684209</v>
      </c>
      <c r="H9" s="256">
        <f t="shared" si="4"/>
        <v>0.16326530612244897</v>
      </c>
      <c r="I9" s="626"/>
      <c r="J9" s="624"/>
      <c r="K9" s="258"/>
      <c r="L9" s="258"/>
      <c r="M9" s="258"/>
      <c r="N9" s="258"/>
      <c r="O9" s="258"/>
      <c r="P9" s="259"/>
      <c r="Q9" s="115"/>
      <c r="R9" s="627"/>
      <c r="S9" s="107"/>
      <c r="T9" s="107"/>
      <c r="U9" s="183"/>
      <c r="V9" s="199"/>
      <c r="W9" s="641"/>
      <c r="X9" s="514" t="str">
        <f t="shared" ref="X9:X32" si="7">B8</f>
        <v>Bracknell Forest</v>
      </c>
      <c r="Y9" s="513">
        <v>40</v>
      </c>
      <c r="Z9" s="514">
        <v>50</v>
      </c>
      <c r="AA9" s="548">
        <v>50</v>
      </c>
      <c r="AB9" s="548">
        <v>60</v>
      </c>
      <c r="AC9" s="548">
        <v>70</v>
      </c>
      <c r="AD9" s="513" t="e">
        <f>NA()</f>
        <v>#N/A</v>
      </c>
      <c r="AE9" s="514" t="e">
        <f>NA()</f>
        <v>#N/A</v>
      </c>
      <c r="AF9" s="548">
        <v>10</v>
      </c>
      <c r="AG9" s="548">
        <v>5</v>
      </c>
      <c r="AH9" s="548">
        <v>10</v>
      </c>
      <c r="AI9" s="247"/>
      <c r="AJ9" s="640"/>
      <c r="AK9" s="221" t="str">
        <f t="shared" ref="AK9:AK32" si="8">B8</f>
        <v>Bracknell Forest</v>
      </c>
      <c r="AL9" s="222">
        <v>1</v>
      </c>
      <c r="AM9" s="299"/>
      <c r="AN9" s="375" t="b">
        <v>1</v>
      </c>
      <c r="AO9" s="640" t="s">
        <v>47</v>
      </c>
      <c r="AP9" s="640" t="str">
        <f t="shared" si="5"/>
        <v>Brighton &amp; Hove</v>
      </c>
      <c r="AQ9" s="488">
        <f t="shared" si="6"/>
        <v>0.11627906976744186</v>
      </c>
      <c r="AR9" s="488">
        <f t="shared" si="6"/>
        <v>0.22727272727272727</v>
      </c>
      <c r="AS9" s="488">
        <f t="shared" si="6"/>
        <v>0.22222222222222221</v>
      </c>
      <c r="AT9" s="488">
        <f t="shared" si="6"/>
        <v>0.26315789473684209</v>
      </c>
      <c r="AU9" s="488">
        <f t="shared" si="6"/>
        <v>0.16326530612244897</v>
      </c>
    </row>
    <row r="10" spans="1:47" s="147" customFormat="1" ht="14.25" customHeight="1" x14ac:dyDescent="0.2">
      <c r="A10" s="182"/>
      <c r="B10" s="158" t="s">
        <v>11</v>
      </c>
      <c r="C10" s="142"/>
      <c r="D10" s="254">
        <f t="shared" si="0"/>
        <v>0.13793103448275862</v>
      </c>
      <c r="E10" s="254">
        <f t="shared" si="1"/>
        <v>0.22727272727272727</v>
      </c>
      <c r="F10" s="254">
        <f t="shared" si="2"/>
        <v>0.23076923076923078</v>
      </c>
      <c r="G10" s="254">
        <f t="shared" si="3"/>
        <v>0.1875</v>
      </c>
      <c r="H10" s="256">
        <f t="shared" si="4"/>
        <v>0.15555555555555556</v>
      </c>
      <c r="I10" s="626"/>
      <c r="J10" s="624"/>
      <c r="K10" s="258"/>
      <c r="L10" s="258"/>
      <c r="M10" s="258"/>
      <c r="N10" s="258"/>
      <c r="O10" s="258"/>
      <c r="P10" s="259"/>
      <c r="Q10" s="115"/>
      <c r="R10" s="627"/>
      <c r="S10" s="107"/>
      <c r="T10" s="107"/>
      <c r="U10" s="183"/>
      <c r="V10" s="199"/>
      <c r="W10" s="641"/>
      <c r="X10" s="514" t="str">
        <f t="shared" si="7"/>
        <v>Brighton &amp; Hove</v>
      </c>
      <c r="Y10" s="513">
        <v>215</v>
      </c>
      <c r="Z10" s="514">
        <v>220</v>
      </c>
      <c r="AA10" s="548">
        <v>180</v>
      </c>
      <c r="AB10" s="548">
        <v>190</v>
      </c>
      <c r="AC10" s="548">
        <v>245</v>
      </c>
      <c r="AD10" s="513">
        <v>25</v>
      </c>
      <c r="AE10" s="514">
        <v>50</v>
      </c>
      <c r="AF10" s="548">
        <v>40</v>
      </c>
      <c r="AG10" s="548">
        <v>50</v>
      </c>
      <c r="AH10" s="548">
        <v>40</v>
      </c>
      <c r="AI10" s="247"/>
      <c r="AJ10" s="640"/>
      <c r="AK10" s="221" t="str">
        <f t="shared" si="8"/>
        <v>Brighton &amp; Hove</v>
      </c>
      <c r="AL10" s="222">
        <v>2</v>
      </c>
      <c r="AM10" s="299"/>
      <c r="AN10" s="375" t="b">
        <v>1</v>
      </c>
      <c r="AO10" s="640" t="s">
        <v>11</v>
      </c>
      <c r="AP10" s="640" t="str">
        <f t="shared" si="5"/>
        <v>Buckinghamshire</v>
      </c>
      <c r="AQ10" s="488">
        <f t="shared" si="6"/>
        <v>0.13793103448275862</v>
      </c>
      <c r="AR10" s="488">
        <f t="shared" si="6"/>
        <v>0.22727272727272727</v>
      </c>
      <c r="AS10" s="488">
        <f t="shared" si="6"/>
        <v>0.23076923076923078</v>
      </c>
      <c r="AT10" s="488">
        <f t="shared" si="6"/>
        <v>0.1875</v>
      </c>
      <c r="AU10" s="488">
        <f t="shared" si="6"/>
        <v>0.15555555555555556</v>
      </c>
    </row>
    <row r="11" spans="1:47" s="147" customFormat="1" ht="14.25" customHeight="1" x14ac:dyDescent="0.2">
      <c r="A11" s="182"/>
      <c r="B11" s="158" t="s">
        <v>5</v>
      </c>
      <c r="C11" s="142"/>
      <c r="D11" s="254">
        <f t="shared" si="0"/>
        <v>0.10256410256410256</v>
      </c>
      <c r="E11" s="254">
        <f t="shared" si="1"/>
        <v>0.24390243902439024</v>
      </c>
      <c r="F11" s="254">
        <f t="shared" si="2"/>
        <v>0.27906976744186046</v>
      </c>
      <c r="G11" s="254">
        <f t="shared" si="3"/>
        <v>0.23684210526315788</v>
      </c>
      <c r="H11" s="256">
        <f t="shared" si="4"/>
        <v>0.23684210526315788</v>
      </c>
      <c r="I11" s="626"/>
      <c r="J11" s="624"/>
      <c r="K11" s="258"/>
      <c r="L11" s="258"/>
      <c r="M11" s="258"/>
      <c r="N11" s="258"/>
      <c r="O11" s="258"/>
      <c r="P11" s="259"/>
      <c r="Q11" s="115"/>
      <c r="R11" s="627"/>
      <c r="S11" s="107"/>
      <c r="T11" s="107"/>
      <c r="U11" s="183"/>
      <c r="V11" s="199"/>
      <c r="W11" s="641"/>
      <c r="X11" s="514" t="str">
        <f t="shared" si="7"/>
        <v>Buckinghamshire</v>
      </c>
      <c r="Y11" s="513">
        <v>145</v>
      </c>
      <c r="Z11" s="514">
        <v>110</v>
      </c>
      <c r="AA11" s="548">
        <v>130</v>
      </c>
      <c r="AB11" s="548">
        <v>160</v>
      </c>
      <c r="AC11" s="548">
        <v>225</v>
      </c>
      <c r="AD11" s="513">
        <v>20</v>
      </c>
      <c r="AE11" s="514">
        <v>25</v>
      </c>
      <c r="AF11" s="548">
        <v>30</v>
      </c>
      <c r="AG11" s="548">
        <v>30</v>
      </c>
      <c r="AH11" s="548">
        <v>35</v>
      </c>
      <c r="AI11" s="247"/>
      <c r="AJ11" s="640"/>
      <c r="AK11" s="221" t="str">
        <f t="shared" si="8"/>
        <v>Buckinghamshire</v>
      </c>
      <c r="AL11" s="222">
        <v>3</v>
      </c>
      <c r="AM11" s="299"/>
      <c r="AN11" s="375" t="b">
        <v>1</v>
      </c>
      <c r="AO11" s="640" t="s">
        <v>5</v>
      </c>
      <c r="AP11" s="640" t="str">
        <f t="shared" si="5"/>
        <v>East Sussex</v>
      </c>
      <c r="AQ11" s="488">
        <f t="shared" si="6"/>
        <v>0.10256410256410256</v>
      </c>
      <c r="AR11" s="488">
        <f t="shared" si="6"/>
        <v>0.24390243902439024</v>
      </c>
      <c r="AS11" s="488">
        <f t="shared" si="6"/>
        <v>0.27906976744186046</v>
      </c>
      <c r="AT11" s="488">
        <f t="shared" si="6"/>
        <v>0.23684210526315788</v>
      </c>
      <c r="AU11" s="488">
        <f t="shared" si="6"/>
        <v>0.23684210526315788</v>
      </c>
    </row>
    <row r="12" spans="1:47" s="147" customFormat="1" ht="14.25" customHeight="1" x14ac:dyDescent="0.2">
      <c r="A12" s="182"/>
      <c r="B12" s="158" t="s">
        <v>7</v>
      </c>
      <c r="C12" s="142"/>
      <c r="D12" s="254">
        <f t="shared" si="0"/>
        <v>0.10752688172043011</v>
      </c>
      <c r="E12" s="254">
        <f t="shared" si="1"/>
        <v>0.1276595744680851</v>
      </c>
      <c r="F12" s="254">
        <f t="shared" si="2"/>
        <v>0.12790697674418605</v>
      </c>
      <c r="G12" s="254">
        <f t="shared" si="3"/>
        <v>0.15596330275229359</v>
      </c>
      <c r="H12" s="256">
        <f t="shared" si="4"/>
        <v>0.15740740740740741</v>
      </c>
      <c r="I12" s="626"/>
      <c r="J12" s="624"/>
      <c r="K12" s="258"/>
      <c r="L12" s="258"/>
      <c r="M12" s="258"/>
      <c r="N12" s="258"/>
      <c r="O12" s="258"/>
      <c r="P12" s="259"/>
      <c r="Q12" s="115"/>
      <c r="R12" s="627"/>
      <c r="S12" s="107"/>
      <c r="T12" s="107"/>
      <c r="U12" s="183"/>
      <c r="V12" s="199"/>
      <c r="W12" s="641"/>
      <c r="X12" s="514" t="str">
        <f t="shared" si="7"/>
        <v>East Sussex</v>
      </c>
      <c r="Y12" s="513">
        <v>195</v>
      </c>
      <c r="Z12" s="514">
        <v>205</v>
      </c>
      <c r="AA12" s="548">
        <v>215</v>
      </c>
      <c r="AB12" s="548">
        <v>190</v>
      </c>
      <c r="AC12" s="548">
        <v>190</v>
      </c>
      <c r="AD12" s="513">
        <v>20</v>
      </c>
      <c r="AE12" s="514">
        <v>50</v>
      </c>
      <c r="AF12" s="548">
        <v>60</v>
      </c>
      <c r="AG12" s="548">
        <v>45</v>
      </c>
      <c r="AH12" s="548">
        <v>45</v>
      </c>
      <c r="AI12" s="247"/>
      <c r="AJ12" s="640"/>
      <c r="AK12" s="221" t="str">
        <f t="shared" si="8"/>
        <v>East Sussex</v>
      </c>
      <c r="AL12" s="222">
        <v>4</v>
      </c>
      <c r="AM12" s="299"/>
      <c r="AN12" s="375" t="b">
        <v>1</v>
      </c>
      <c r="AO12" s="640" t="s">
        <v>7</v>
      </c>
      <c r="AP12" s="640" t="str">
        <f t="shared" si="5"/>
        <v>Hampshire</v>
      </c>
      <c r="AQ12" s="488">
        <f t="shared" si="6"/>
        <v>0.10752688172043011</v>
      </c>
      <c r="AR12" s="488">
        <f t="shared" si="6"/>
        <v>0.1276595744680851</v>
      </c>
      <c r="AS12" s="488">
        <f t="shared" si="6"/>
        <v>0.12790697674418605</v>
      </c>
      <c r="AT12" s="488">
        <f t="shared" si="6"/>
        <v>0.15596330275229359</v>
      </c>
      <c r="AU12" s="488">
        <f t="shared" si="6"/>
        <v>0.15740740740740741</v>
      </c>
    </row>
    <row r="13" spans="1:47" s="147" customFormat="1" ht="14.25" customHeight="1" x14ac:dyDescent="0.2">
      <c r="A13" s="182"/>
      <c r="B13" s="158" t="s">
        <v>2</v>
      </c>
      <c r="C13" s="142"/>
      <c r="D13" s="254">
        <f t="shared" si="0"/>
        <v>0.15789473684210525</v>
      </c>
      <c r="E13" s="254">
        <f t="shared" si="1"/>
        <v>6.6666666666666666E-2</v>
      </c>
      <c r="F13" s="254">
        <f t="shared" si="2"/>
        <v>5.2631578947368418E-2</v>
      </c>
      <c r="G13" s="254">
        <f t="shared" si="3"/>
        <v>6.25E-2</v>
      </c>
      <c r="H13" s="256">
        <f t="shared" si="4"/>
        <v>0.13333333333333333</v>
      </c>
      <c r="I13" s="626"/>
      <c r="J13" s="624"/>
      <c r="K13" s="258"/>
      <c r="L13" s="258"/>
      <c r="M13" s="258"/>
      <c r="N13" s="258"/>
      <c r="O13" s="258"/>
      <c r="P13" s="259"/>
      <c r="Q13" s="115"/>
      <c r="R13" s="627"/>
      <c r="S13" s="107"/>
      <c r="T13" s="107"/>
      <c r="U13" s="183"/>
      <c r="V13" s="199"/>
      <c r="W13" s="641"/>
      <c r="X13" s="514" t="str">
        <f t="shared" si="7"/>
        <v>Hampshire</v>
      </c>
      <c r="Y13" s="513">
        <v>465</v>
      </c>
      <c r="Z13" s="514">
        <v>470</v>
      </c>
      <c r="AA13" s="548">
        <v>430</v>
      </c>
      <c r="AB13" s="548">
        <v>545</v>
      </c>
      <c r="AC13" s="548">
        <v>540</v>
      </c>
      <c r="AD13" s="513">
        <v>50</v>
      </c>
      <c r="AE13" s="514">
        <v>60</v>
      </c>
      <c r="AF13" s="548">
        <v>55</v>
      </c>
      <c r="AG13" s="548">
        <v>85</v>
      </c>
      <c r="AH13" s="548">
        <v>85</v>
      </c>
      <c r="AI13" s="247"/>
      <c r="AJ13" s="640"/>
      <c r="AK13" s="221" t="str">
        <f t="shared" si="8"/>
        <v>Hampshire</v>
      </c>
      <c r="AL13" s="222">
        <v>5</v>
      </c>
      <c r="AM13" s="299"/>
      <c r="AN13" s="375" t="b">
        <v>1</v>
      </c>
      <c r="AO13" s="640" t="s">
        <v>2</v>
      </c>
      <c r="AP13" s="640" t="str">
        <f t="shared" si="5"/>
        <v>Isle of Wight</v>
      </c>
      <c r="AQ13" s="488">
        <f t="shared" si="6"/>
        <v>0.15789473684210525</v>
      </c>
      <c r="AR13" s="488">
        <f t="shared" si="6"/>
        <v>6.6666666666666666E-2</v>
      </c>
      <c r="AS13" s="488">
        <f t="shared" si="6"/>
        <v>5.2631578947368418E-2</v>
      </c>
      <c r="AT13" s="488">
        <f t="shared" si="6"/>
        <v>6.25E-2</v>
      </c>
      <c r="AU13" s="488">
        <f t="shared" si="6"/>
        <v>0.13333333333333333</v>
      </c>
    </row>
    <row r="14" spans="1:47" s="147" customFormat="1" ht="14.25" customHeight="1" x14ac:dyDescent="0.2">
      <c r="A14" s="182"/>
      <c r="B14" s="158" t="s">
        <v>12</v>
      </c>
      <c r="C14" s="142"/>
      <c r="D14" s="254">
        <f t="shared" si="0"/>
        <v>8.4337349397590355E-2</v>
      </c>
      <c r="E14" s="254">
        <f t="shared" si="1"/>
        <v>0.12209302325581395</v>
      </c>
      <c r="F14" s="254">
        <f t="shared" si="2"/>
        <v>0.1657142857142857</v>
      </c>
      <c r="G14" s="254">
        <f t="shared" si="3"/>
        <v>0.20454545454545456</v>
      </c>
      <c r="H14" s="256">
        <f t="shared" si="4"/>
        <v>0.10185185185185185</v>
      </c>
      <c r="I14" s="626"/>
      <c r="J14" s="624"/>
      <c r="K14" s="258"/>
      <c r="L14" s="258"/>
      <c r="M14" s="258"/>
      <c r="N14" s="258"/>
      <c r="O14" s="258"/>
      <c r="P14" s="259"/>
      <c r="Q14" s="115"/>
      <c r="R14" s="627"/>
      <c r="S14" s="107"/>
      <c r="T14" s="107"/>
      <c r="U14" s="183"/>
      <c r="V14" s="199"/>
      <c r="W14" s="641"/>
      <c r="X14" s="514" t="str">
        <f t="shared" si="7"/>
        <v>Isle of Wight</v>
      </c>
      <c r="Y14" s="513">
        <v>95</v>
      </c>
      <c r="Z14" s="514">
        <v>75</v>
      </c>
      <c r="AA14" s="548">
        <v>95</v>
      </c>
      <c r="AB14" s="548">
        <v>80</v>
      </c>
      <c r="AC14" s="548">
        <v>75</v>
      </c>
      <c r="AD14" s="513">
        <v>15</v>
      </c>
      <c r="AE14" s="514">
        <v>5</v>
      </c>
      <c r="AF14" s="548">
        <v>5</v>
      </c>
      <c r="AG14" s="548">
        <v>5</v>
      </c>
      <c r="AH14" s="548">
        <v>10</v>
      </c>
      <c r="AI14" s="247"/>
      <c r="AJ14" s="640"/>
      <c r="AK14" s="221" t="str">
        <f t="shared" si="8"/>
        <v>Isle of Wight</v>
      </c>
      <c r="AL14" s="222">
        <v>6</v>
      </c>
      <c r="AM14" s="299"/>
      <c r="AN14" s="375" t="b">
        <v>1</v>
      </c>
      <c r="AO14" s="640" t="s">
        <v>12</v>
      </c>
      <c r="AP14" s="640" t="str">
        <f t="shared" si="5"/>
        <v>Kent</v>
      </c>
      <c r="AQ14" s="488">
        <f t="shared" si="6"/>
        <v>8.4337349397590355E-2</v>
      </c>
      <c r="AR14" s="488">
        <f t="shared" si="6"/>
        <v>0.12209302325581395</v>
      </c>
      <c r="AS14" s="488">
        <f t="shared" si="6"/>
        <v>0.1657142857142857</v>
      </c>
      <c r="AT14" s="488">
        <f t="shared" si="6"/>
        <v>0.20454545454545456</v>
      </c>
      <c r="AU14" s="488">
        <f t="shared" si="6"/>
        <v>0.10185185185185185</v>
      </c>
    </row>
    <row r="15" spans="1:47" s="147" customFormat="1" ht="14.25" customHeight="1" x14ac:dyDescent="0.2">
      <c r="A15" s="182"/>
      <c r="B15" s="158" t="s">
        <v>3</v>
      </c>
      <c r="C15" s="142"/>
      <c r="D15" s="254">
        <f t="shared" si="0"/>
        <v>8.3333333333333329E-2</v>
      </c>
      <c r="E15" s="254">
        <f t="shared" si="1"/>
        <v>0.11904761904761904</v>
      </c>
      <c r="F15" s="254">
        <f t="shared" si="2"/>
        <v>0.25</v>
      </c>
      <c r="G15" s="254">
        <f t="shared" si="3"/>
        <v>0.25641025641025639</v>
      </c>
      <c r="H15" s="256">
        <f t="shared" si="4"/>
        <v>0.11904761904761904</v>
      </c>
      <c r="I15" s="626"/>
      <c r="J15" s="624"/>
      <c r="K15" s="258"/>
      <c r="L15" s="258"/>
      <c r="M15" s="258"/>
      <c r="N15" s="258"/>
      <c r="O15" s="258"/>
      <c r="P15" s="259"/>
      <c r="Q15" s="115"/>
      <c r="R15" s="627"/>
      <c r="S15" s="107"/>
      <c r="T15" s="107"/>
      <c r="U15" s="183"/>
      <c r="V15" s="199"/>
      <c r="W15" s="641"/>
      <c r="X15" s="514" t="str">
        <f t="shared" si="7"/>
        <v>Kent</v>
      </c>
      <c r="Y15" s="513">
        <v>830</v>
      </c>
      <c r="Z15" s="514">
        <v>860</v>
      </c>
      <c r="AA15" s="548">
        <v>875</v>
      </c>
      <c r="AB15" s="548">
        <v>880</v>
      </c>
      <c r="AC15" s="548">
        <v>1080</v>
      </c>
      <c r="AD15" s="513">
        <v>70</v>
      </c>
      <c r="AE15" s="514">
        <v>105</v>
      </c>
      <c r="AF15" s="548">
        <v>145</v>
      </c>
      <c r="AG15" s="548">
        <v>180</v>
      </c>
      <c r="AH15" s="548">
        <v>110</v>
      </c>
      <c r="AI15" s="247"/>
      <c r="AJ15" s="640"/>
      <c r="AK15" s="221" t="str">
        <f t="shared" si="8"/>
        <v>Kent</v>
      </c>
      <c r="AL15" s="222">
        <v>7</v>
      </c>
      <c r="AM15" s="299"/>
      <c r="AN15" s="375" t="b">
        <v>1</v>
      </c>
      <c r="AO15" s="640" t="s">
        <v>3</v>
      </c>
      <c r="AP15" s="640" t="str">
        <f t="shared" si="5"/>
        <v>Medway</v>
      </c>
      <c r="AQ15" s="488">
        <f t="shared" si="6"/>
        <v>8.3333333333333329E-2</v>
      </c>
      <c r="AR15" s="488">
        <f t="shared" si="6"/>
        <v>0.11904761904761904</v>
      </c>
      <c r="AS15" s="488">
        <f t="shared" si="6"/>
        <v>0.25</v>
      </c>
      <c r="AT15" s="488">
        <f t="shared" si="6"/>
        <v>0.25641025641025639</v>
      </c>
      <c r="AU15" s="488">
        <f t="shared" si="6"/>
        <v>0.11904761904761904</v>
      </c>
    </row>
    <row r="16" spans="1:47" s="147" customFormat="1" ht="14.25" customHeight="1" x14ac:dyDescent="0.2">
      <c r="A16" s="182"/>
      <c r="B16" s="158" t="s">
        <v>13</v>
      </c>
      <c r="C16" s="142"/>
      <c r="D16" s="254">
        <f t="shared" si="0"/>
        <v>0.12</v>
      </c>
      <c r="E16" s="254">
        <f t="shared" si="1"/>
        <v>0.17391304347826086</v>
      </c>
      <c r="F16" s="254">
        <f t="shared" si="2"/>
        <v>0.16129032258064516</v>
      </c>
      <c r="G16" s="254">
        <f t="shared" si="3"/>
        <v>7.407407407407407E-2</v>
      </c>
      <c r="H16" s="256">
        <f t="shared" si="4"/>
        <v>0.10526315789473684</v>
      </c>
      <c r="I16" s="626"/>
      <c r="J16" s="624"/>
      <c r="K16" s="258"/>
      <c r="L16" s="258"/>
      <c r="M16" s="258"/>
      <c r="N16" s="258"/>
      <c r="O16" s="258"/>
      <c r="P16" s="259"/>
      <c r="Q16" s="115"/>
      <c r="R16" s="627"/>
      <c r="S16" s="107"/>
      <c r="T16" s="107"/>
      <c r="U16" s="183"/>
      <c r="V16" s="199"/>
      <c r="W16" s="641"/>
      <c r="X16" s="514" t="str">
        <f t="shared" si="7"/>
        <v>Medway</v>
      </c>
      <c r="Y16" s="513">
        <v>180</v>
      </c>
      <c r="Z16" s="514">
        <v>210</v>
      </c>
      <c r="AA16" s="548">
        <v>180</v>
      </c>
      <c r="AB16" s="548">
        <v>195</v>
      </c>
      <c r="AC16" s="548">
        <v>210</v>
      </c>
      <c r="AD16" s="513">
        <v>15</v>
      </c>
      <c r="AE16" s="514">
        <v>25</v>
      </c>
      <c r="AF16" s="548">
        <v>45</v>
      </c>
      <c r="AG16" s="548">
        <v>50</v>
      </c>
      <c r="AH16" s="548">
        <v>25</v>
      </c>
      <c r="AI16" s="247"/>
      <c r="AJ16" s="640"/>
      <c r="AK16" s="221" t="str">
        <f t="shared" si="8"/>
        <v>Medway</v>
      </c>
      <c r="AL16" s="222">
        <v>8</v>
      </c>
      <c r="AM16" s="299"/>
      <c r="AN16" s="375" t="b">
        <v>1</v>
      </c>
      <c r="AO16" s="640" t="s">
        <v>13</v>
      </c>
      <c r="AP16" s="640" t="str">
        <f t="shared" si="5"/>
        <v>Milton Keynes</v>
      </c>
      <c r="AQ16" s="488">
        <f t="shared" si="6"/>
        <v>0.12</v>
      </c>
      <c r="AR16" s="488">
        <f t="shared" si="6"/>
        <v>0.17391304347826086</v>
      </c>
      <c r="AS16" s="488">
        <f t="shared" si="6"/>
        <v>0.16129032258064516</v>
      </c>
      <c r="AT16" s="488">
        <f t="shared" si="6"/>
        <v>7.407407407407407E-2</v>
      </c>
      <c r="AU16" s="488">
        <f t="shared" si="6"/>
        <v>0.10526315789473684</v>
      </c>
    </row>
    <row r="17" spans="1:47" s="147" customFormat="1" ht="14.25" customHeight="1" x14ac:dyDescent="0.2">
      <c r="A17" s="182"/>
      <c r="B17" s="158" t="s">
        <v>14</v>
      </c>
      <c r="C17" s="142"/>
      <c r="D17" s="254">
        <f t="shared" si="0"/>
        <v>0.1276595744680851</v>
      </c>
      <c r="E17" s="254">
        <f t="shared" si="1"/>
        <v>0.13793103448275862</v>
      </c>
      <c r="F17" s="254">
        <f t="shared" si="2"/>
        <v>0.17307692307692307</v>
      </c>
      <c r="G17" s="254">
        <f t="shared" si="3"/>
        <v>0.14000000000000001</v>
      </c>
      <c r="H17" s="256">
        <f t="shared" si="4"/>
        <v>0.17857142857142858</v>
      </c>
      <c r="I17" s="626"/>
      <c r="J17" s="624"/>
      <c r="K17" s="258"/>
      <c r="L17" s="258"/>
      <c r="M17" s="258"/>
      <c r="N17" s="258"/>
      <c r="O17" s="258"/>
      <c r="P17" s="259"/>
      <c r="Q17" s="115"/>
      <c r="R17" s="627"/>
      <c r="S17" s="107"/>
      <c r="T17" s="107"/>
      <c r="U17" s="183"/>
      <c r="V17" s="199"/>
      <c r="W17" s="641"/>
      <c r="X17" s="514" t="str">
        <f t="shared" si="7"/>
        <v>Milton Keynes</v>
      </c>
      <c r="Y17" s="513">
        <v>125</v>
      </c>
      <c r="Z17" s="514">
        <v>115</v>
      </c>
      <c r="AA17" s="548">
        <v>155</v>
      </c>
      <c r="AB17" s="548">
        <v>135</v>
      </c>
      <c r="AC17" s="548">
        <v>190</v>
      </c>
      <c r="AD17" s="513">
        <v>15</v>
      </c>
      <c r="AE17" s="514">
        <v>20</v>
      </c>
      <c r="AF17" s="548">
        <v>25</v>
      </c>
      <c r="AG17" s="548">
        <v>10</v>
      </c>
      <c r="AH17" s="548">
        <v>20</v>
      </c>
      <c r="AI17" s="247"/>
      <c r="AJ17" s="640"/>
      <c r="AK17" s="221" t="str">
        <f t="shared" si="8"/>
        <v>Milton Keynes</v>
      </c>
      <c r="AL17" s="222">
        <v>9</v>
      </c>
      <c r="AM17" s="299"/>
      <c r="AN17" s="375" t="b">
        <v>1</v>
      </c>
      <c r="AO17" s="640" t="s">
        <v>14</v>
      </c>
      <c r="AP17" s="640" t="str">
        <f t="shared" si="5"/>
        <v>Oxfordshire</v>
      </c>
      <c r="AQ17" s="488">
        <f t="shared" si="6"/>
        <v>0.1276595744680851</v>
      </c>
      <c r="AR17" s="488">
        <f t="shared" si="6"/>
        <v>0.13793103448275862</v>
      </c>
      <c r="AS17" s="488">
        <f t="shared" si="6"/>
        <v>0.17307692307692307</v>
      </c>
      <c r="AT17" s="488">
        <f t="shared" si="6"/>
        <v>0.14000000000000001</v>
      </c>
      <c r="AU17" s="488">
        <f t="shared" si="6"/>
        <v>0.17857142857142858</v>
      </c>
    </row>
    <row r="18" spans="1:47" s="147" customFormat="1" ht="14.25" customHeight="1" x14ac:dyDescent="0.2">
      <c r="A18" s="182"/>
      <c r="B18" s="158" t="s">
        <v>15</v>
      </c>
      <c r="C18" s="142"/>
      <c r="D18" s="254">
        <f t="shared" si="0"/>
        <v>0.11538461538461539</v>
      </c>
      <c r="E18" s="254">
        <f t="shared" si="1"/>
        <v>0.13043478260869565</v>
      </c>
      <c r="F18" s="254">
        <f t="shared" si="2"/>
        <v>0.16666666666666666</v>
      </c>
      <c r="G18" s="254">
        <f t="shared" si="3"/>
        <v>0.21212121212121213</v>
      </c>
      <c r="H18" s="256">
        <f t="shared" si="4"/>
        <v>0.2</v>
      </c>
      <c r="I18" s="626"/>
      <c r="J18" s="624"/>
      <c r="K18" s="258"/>
      <c r="L18" s="258"/>
      <c r="M18" s="258"/>
      <c r="N18" s="258"/>
      <c r="O18" s="258"/>
      <c r="P18" s="259"/>
      <c r="Q18" s="115"/>
      <c r="R18" s="627"/>
      <c r="S18" s="107"/>
      <c r="T18" s="107"/>
      <c r="U18" s="183"/>
      <c r="V18" s="199"/>
      <c r="W18" s="641"/>
      <c r="X18" s="514" t="str">
        <f t="shared" si="7"/>
        <v>Oxfordshire</v>
      </c>
      <c r="Y18" s="513">
        <v>235</v>
      </c>
      <c r="Z18" s="514">
        <v>290</v>
      </c>
      <c r="AA18" s="548">
        <v>260</v>
      </c>
      <c r="AB18" s="548">
        <v>250</v>
      </c>
      <c r="AC18" s="548">
        <v>280</v>
      </c>
      <c r="AD18" s="513">
        <v>30</v>
      </c>
      <c r="AE18" s="514">
        <v>40</v>
      </c>
      <c r="AF18" s="548">
        <v>45</v>
      </c>
      <c r="AG18" s="548">
        <v>35</v>
      </c>
      <c r="AH18" s="548">
        <v>50</v>
      </c>
      <c r="AI18" s="247"/>
      <c r="AJ18" s="640"/>
      <c r="AK18" s="221" t="str">
        <f t="shared" si="8"/>
        <v>Oxfordshire</v>
      </c>
      <c r="AL18" s="222">
        <v>10</v>
      </c>
      <c r="AM18" s="299"/>
      <c r="AN18" s="375" t="b">
        <v>1</v>
      </c>
      <c r="AO18" s="640" t="s">
        <v>15</v>
      </c>
      <c r="AP18" s="640" t="str">
        <f t="shared" si="5"/>
        <v>Portsmouth</v>
      </c>
      <c r="AQ18" s="488">
        <f t="shared" ref="AQ18:AU31" si="9">VLOOKUP($AP18,$B$8:$H$31,AQ$4,FALSE)</f>
        <v>0.11538461538461539</v>
      </c>
      <c r="AR18" s="488">
        <f t="shared" si="9"/>
        <v>0.13043478260869565</v>
      </c>
      <c r="AS18" s="488">
        <f t="shared" si="9"/>
        <v>0.16666666666666666</v>
      </c>
      <c r="AT18" s="488">
        <f t="shared" si="9"/>
        <v>0.21212121212121213</v>
      </c>
      <c r="AU18" s="488">
        <f t="shared" si="9"/>
        <v>0.2</v>
      </c>
    </row>
    <row r="19" spans="1:47" s="147" customFormat="1" ht="14.25" customHeight="1" x14ac:dyDescent="0.2">
      <c r="A19" s="182"/>
      <c r="B19" s="158" t="s">
        <v>4</v>
      </c>
      <c r="C19" s="142"/>
      <c r="D19" s="254">
        <f t="shared" si="0"/>
        <v>0.21052631578947367</v>
      </c>
      <c r="E19" s="254">
        <f t="shared" si="1"/>
        <v>0.21052631578947367</v>
      </c>
      <c r="F19" s="254">
        <f t="shared" si="2"/>
        <v>0.26315789473684209</v>
      </c>
      <c r="G19" s="254">
        <f t="shared" si="3"/>
        <v>0.23529411764705882</v>
      </c>
      <c r="H19" s="256">
        <f t="shared" si="4"/>
        <v>0.2</v>
      </c>
      <c r="I19" s="626"/>
      <c r="J19" s="624"/>
      <c r="K19" s="258"/>
      <c r="L19" s="258"/>
      <c r="M19" s="258"/>
      <c r="N19" s="258"/>
      <c r="O19" s="258"/>
      <c r="P19" s="259"/>
      <c r="Q19" s="115"/>
      <c r="R19" s="627"/>
      <c r="S19" s="107"/>
      <c r="T19" s="107"/>
      <c r="U19" s="183"/>
      <c r="V19" s="199"/>
      <c r="W19" s="641"/>
      <c r="X19" s="514" t="str">
        <f t="shared" si="7"/>
        <v>Portsmouth</v>
      </c>
      <c r="Y19" s="513">
        <v>130</v>
      </c>
      <c r="Z19" s="514">
        <v>115</v>
      </c>
      <c r="AA19" s="548">
        <v>150</v>
      </c>
      <c r="AB19" s="548">
        <v>165</v>
      </c>
      <c r="AC19" s="548">
        <v>125</v>
      </c>
      <c r="AD19" s="513">
        <v>15</v>
      </c>
      <c r="AE19" s="514">
        <v>15</v>
      </c>
      <c r="AF19" s="548">
        <v>25</v>
      </c>
      <c r="AG19" s="548">
        <v>35</v>
      </c>
      <c r="AH19" s="548">
        <v>25</v>
      </c>
      <c r="AI19" s="247"/>
      <c r="AJ19" s="640"/>
      <c r="AK19" s="221" t="str">
        <f t="shared" si="8"/>
        <v>Portsmouth</v>
      </c>
      <c r="AL19" s="222">
        <v>11</v>
      </c>
      <c r="AM19" s="299"/>
      <c r="AN19" s="375" t="b">
        <v>1</v>
      </c>
      <c r="AO19" s="640" t="s">
        <v>4</v>
      </c>
      <c r="AP19" s="640" t="str">
        <f t="shared" si="5"/>
        <v>Reading</v>
      </c>
      <c r="AQ19" s="488">
        <f t="shared" si="9"/>
        <v>0.21052631578947367</v>
      </c>
      <c r="AR19" s="488">
        <f t="shared" si="9"/>
        <v>0.21052631578947367</v>
      </c>
      <c r="AS19" s="488">
        <f t="shared" si="9"/>
        <v>0.26315789473684209</v>
      </c>
      <c r="AT19" s="488">
        <f t="shared" si="9"/>
        <v>0.23529411764705882</v>
      </c>
      <c r="AU19" s="488">
        <f t="shared" si="9"/>
        <v>0.2</v>
      </c>
    </row>
    <row r="20" spans="1:47" s="147" customFormat="1" ht="14.25" customHeight="1" x14ac:dyDescent="0.2">
      <c r="A20" s="182"/>
      <c r="B20" s="158" t="s">
        <v>16</v>
      </c>
      <c r="C20" s="142"/>
      <c r="D20" s="254">
        <f t="shared" si="0"/>
        <v>0.15789473684210525</v>
      </c>
      <c r="E20" s="254">
        <f t="shared" si="1"/>
        <v>0.10526315789473684</v>
      </c>
      <c r="F20" s="254">
        <f t="shared" si="2"/>
        <v>0.14285714285714285</v>
      </c>
      <c r="G20" s="254">
        <f t="shared" si="3"/>
        <v>0.21739130434782608</v>
      </c>
      <c r="H20" s="256">
        <f t="shared" si="4"/>
        <v>0.10714285714285714</v>
      </c>
      <c r="I20" s="626"/>
      <c r="J20" s="624"/>
      <c r="K20" s="258"/>
      <c r="L20" s="258"/>
      <c r="M20" s="258"/>
      <c r="N20" s="258"/>
      <c r="O20" s="258"/>
      <c r="P20" s="259"/>
      <c r="Q20" s="115"/>
      <c r="R20" s="627"/>
      <c r="S20" s="107"/>
      <c r="T20" s="107"/>
      <c r="U20" s="183"/>
      <c r="V20" s="199"/>
      <c r="W20" s="641"/>
      <c r="X20" s="514" t="str">
        <f t="shared" si="7"/>
        <v>Reading</v>
      </c>
      <c r="Y20" s="513">
        <v>95</v>
      </c>
      <c r="Z20" s="514">
        <v>95</v>
      </c>
      <c r="AA20" s="548">
        <v>95</v>
      </c>
      <c r="AB20" s="548">
        <v>85</v>
      </c>
      <c r="AC20" s="548">
        <v>125</v>
      </c>
      <c r="AD20" s="513">
        <v>20</v>
      </c>
      <c r="AE20" s="514">
        <v>20</v>
      </c>
      <c r="AF20" s="548">
        <v>25</v>
      </c>
      <c r="AG20" s="548">
        <v>20</v>
      </c>
      <c r="AH20" s="548">
        <v>25</v>
      </c>
      <c r="AI20" s="247"/>
      <c r="AJ20" s="640"/>
      <c r="AK20" s="221" t="str">
        <f t="shared" si="8"/>
        <v>Reading</v>
      </c>
      <c r="AL20" s="222">
        <v>12</v>
      </c>
      <c r="AM20" s="299"/>
      <c r="AN20" s="375" t="b">
        <v>1</v>
      </c>
      <c r="AO20" s="640" t="s">
        <v>16</v>
      </c>
      <c r="AP20" s="640" t="str">
        <f t="shared" si="5"/>
        <v>Slough</v>
      </c>
      <c r="AQ20" s="488">
        <f t="shared" si="9"/>
        <v>0.15789473684210525</v>
      </c>
      <c r="AR20" s="488">
        <f t="shared" si="9"/>
        <v>0.10526315789473684</v>
      </c>
      <c r="AS20" s="488">
        <f t="shared" si="9"/>
        <v>0.14285714285714285</v>
      </c>
      <c r="AT20" s="488">
        <f t="shared" si="9"/>
        <v>0.21739130434782608</v>
      </c>
      <c r="AU20" s="488">
        <f t="shared" si="9"/>
        <v>0.10714285714285714</v>
      </c>
    </row>
    <row r="21" spans="1:47" s="147" customFormat="1" ht="14.25" customHeight="1" x14ac:dyDescent="0.2">
      <c r="A21" s="182"/>
      <c r="B21" s="158" t="s">
        <v>96</v>
      </c>
      <c r="C21" s="142"/>
      <c r="D21" s="254">
        <f t="shared" si="0"/>
        <v>0.13114754098360656</v>
      </c>
      <c r="E21" s="254">
        <f t="shared" si="1"/>
        <v>0.10169491525423729</v>
      </c>
      <c r="F21" s="254">
        <f t="shared" si="2"/>
        <v>0.16666666666666666</v>
      </c>
      <c r="G21" s="254">
        <f t="shared" si="3"/>
        <v>0.18333333333333332</v>
      </c>
      <c r="H21" s="256">
        <f t="shared" si="4"/>
        <v>0.22222222222222221</v>
      </c>
      <c r="I21" s="626"/>
      <c r="J21" s="624"/>
      <c r="K21" s="258"/>
      <c r="L21" s="258"/>
      <c r="M21" s="258"/>
      <c r="N21" s="258"/>
      <c r="O21" s="258"/>
      <c r="P21" s="259"/>
      <c r="Q21" s="115"/>
      <c r="R21" s="627"/>
      <c r="S21" s="107"/>
      <c r="T21" s="107"/>
      <c r="U21" s="183"/>
      <c r="V21" s="199"/>
      <c r="W21" s="641"/>
      <c r="X21" s="514" t="str">
        <f t="shared" si="7"/>
        <v>Slough</v>
      </c>
      <c r="Y21" s="513">
        <v>95</v>
      </c>
      <c r="Z21" s="514">
        <v>95</v>
      </c>
      <c r="AA21" s="548">
        <v>105</v>
      </c>
      <c r="AB21" s="548">
        <v>115</v>
      </c>
      <c r="AC21" s="548">
        <v>140</v>
      </c>
      <c r="AD21" s="513">
        <v>15</v>
      </c>
      <c r="AE21" s="514">
        <v>10</v>
      </c>
      <c r="AF21" s="548">
        <v>15</v>
      </c>
      <c r="AG21" s="548">
        <v>25</v>
      </c>
      <c r="AH21" s="548">
        <v>15</v>
      </c>
      <c r="AI21" s="247"/>
      <c r="AJ21" s="640"/>
      <c r="AK21" s="221" t="str">
        <f t="shared" si="8"/>
        <v>Slough</v>
      </c>
      <c r="AL21" s="222">
        <v>13</v>
      </c>
      <c r="AM21" s="299"/>
      <c r="AN21" s="375" t="b">
        <v>1</v>
      </c>
      <c r="AO21" s="640" t="s">
        <v>96</v>
      </c>
      <c r="AP21" s="640" t="str">
        <f t="shared" si="5"/>
        <v>Somerset</v>
      </c>
      <c r="AQ21" s="488">
        <f t="shared" si="9"/>
        <v>0.13114754098360656</v>
      </c>
      <c r="AR21" s="488">
        <f t="shared" si="9"/>
        <v>0.10169491525423729</v>
      </c>
      <c r="AS21" s="488">
        <f t="shared" si="9"/>
        <v>0.16666666666666666</v>
      </c>
      <c r="AT21" s="488">
        <f t="shared" si="9"/>
        <v>0.18333333333333332</v>
      </c>
      <c r="AU21" s="488">
        <f t="shared" si="9"/>
        <v>0.22222222222222221</v>
      </c>
    </row>
    <row r="22" spans="1:47" s="147" customFormat="1" ht="14.25" customHeight="1" x14ac:dyDescent="0.2">
      <c r="A22" s="182"/>
      <c r="B22" s="158" t="s">
        <v>17</v>
      </c>
      <c r="C22" s="142"/>
      <c r="D22" s="254">
        <f t="shared" si="0"/>
        <v>0.13333333333333333</v>
      </c>
      <c r="E22" s="254">
        <f t="shared" si="1"/>
        <v>0.17647058823529413</v>
      </c>
      <c r="F22" s="254">
        <f t="shared" si="2"/>
        <v>0.16216216216216217</v>
      </c>
      <c r="G22" s="254">
        <f t="shared" si="3"/>
        <v>0.26315789473684209</v>
      </c>
      <c r="H22" s="256">
        <f t="shared" si="4"/>
        <v>0.31707317073170732</v>
      </c>
      <c r="I22" s="626"/>
      <c r="J22" s="624"/>
      <c r="K22" s="258"/>
      <c r="L22" s="258"/>
      <c r="M22" s="258"/>
      <c r="N22" s="258"/>
      <c r="O22" s="258"/>
      <c r="P22" s="259"/>
      <c r="Q22" s="115"/>
      <c r="R22" s="627"/>
      <c r="S22" s="107"/>
      <c r="T22" s="107"/>
      <c r="U22" s="183"/>
      <c r="V22" s="199"/>
      <c r="W22" s="641"/>
      <c r="X22" s="514" t="str">
        <f t="shared" si="7"/>
        <v>Somerset</v>
      </c>
      <c r="Y22" s="513">
        <v>305</v>
      </c>
      <c r="Z22" s="514">
        <v>295</v>
      </c>
      <c r="AA22" s="548">
        <v>300</v>
      </c>
      <c r="AB22" s="548">
        <v>300</v>
      </c>
      <c r="AC22" s="548">
        <v>225</v>
      </c>
      <c r="AD22" s="576">
        <v>40</v>
      </c>
      <c r="AE22" s="563">
        <v>30</v>
      </c>
      <c r="AF22" s="577">
        <v>50</v>
      </c>
      <c r="AG22" s="577">
        <v>55</v>
      </c>
      <c r="AH22" s="548">
        <v>50</v>
      </c>
      <c r="AI22" s="247"/>
      <c r="AJ22" s="640"/>
      <c r="AK22" s="221" t="str">
        <f t="shared" si="8"/>
        <v>Somerset</v>
      </c>
      <c r="AL22" s="222">
        <v>14</v>
      </c>
      <c r="AM22" s="299"/>
      <c r="AN22" s="375" t="b">
        <v>1</v>
      </c>
      <c r="AO22" s="640" t="s">
        <v>17</v>
      </c>
      <c r="AP22" s="640" t="str">
        <f t="shared" si="5"/>
        <v>Southampton</v>
      </c>
      <c r="AQ22" s="488">
        <f t="shared" si="9"/>
        <v>0.13333333333333333</v>
      </c>
      <c r="AR22" s="488">
        <f t="shared" si="9"/>
        <v>0.17647058823529413</v>
      </c>
      <c r="AS22" s="488">
        <f t="shared" si="9"/>
        <v>0.16216216216216217</v>
      </c>
      <c r="AT22" s="488">
        <f t="shared" si="9"/>
        <v>0.26315789473684209</v>
      </c>
      <c r="AU22" s="488">
        <f t="shared" si="9"/>
        <v>0.31707317073170732</v>
      </c>
    </row>
    <row r="23" spans="1:47" s="147" customFormat="1" ht="14.25" customHeight="1" x14ac:dyDescent="0.2">
      <c r="A23" s="182"/>
      <c r="B23" s="158" t="s">
        <v>8</v>
      </c>
      <c r="C23" s="142"/>
      <c r="D23" s="254">
        <f t="shared" si="0"/>
        <v>0.11290322580645161</v>
      </c>
      <c r="E23" s="254">
        <f t="shared" si="1"/>
        <v>9.8591549295774641E-2</v>
      </c>
      <c r="F23" s="254">
        <f t="shared" si="2"/>
        <v>0.14285714285714285</v>
      </c>
      <c r="G23" s="254">
        <f t="shared" si="3"/>
        <v>0.13333333333333333</v>
      </c>
      <c r="H23" s="256">
        <f t="shared" si="4"/>
        <v>0.125</v>
      </c>
      <c r="I23" s="626"/>
      <c r="J23" s="624"/>
      <c r="K23" s="258"/>
      <c r="L23" s="258"/>
      <c r="M23" s="258"/>
      <c r="N23" s="258"/>
      <c r="O23" s="258"/>
      <c r="P23" s="259"/>
      <c r="Q23" s="115"/>
      <c r="R23" s="627"/>
      <c r="S23" s="107"/>
      <c r="T23" s="107"/>
      <c r="U23" s="183"/>
      <c r="V23" s="199"/>
      <c r="W23" s="641"/>
      <c r="X23" s="514" t="str">
        <f t="shared" si="7"/>
        <v>Southampton</v>
      </c>
      <c r="Y23" s="513">
        <v>150</v>
      </c>
      <c r="Z23" s="514">
        <v>170</v>
      </c>
      <c r="AA23" s="548">
        <v>185</v>
      </c>
      <c r="AB23" s="548">
        <v>190</v>
      </c>
      <c r="AC23" s="548">
        <v>205</v>
      </c>
      <c r="AD23" s="513">
        <v>20</v>
      </c>
      <c r="AE23" s="514">
        <v>30</v>
      </c>
      <c r="AF23" s="548">
        <v>30</v>
      </c>
      <c r="AG23" s="548">
        <v>50</v>
      </c>
      <c r="AH23" s="548">
        <v>65</v>
      </c>
      <c r="AI23" s="247"/>
      <c r="AJ23" s="640"/>
      <c r="AK23" s="221" t="str">
        <f t="shared" si="8"/>
        <v>Southampton</v>
      </c>
      <c r="AL23" s="222">
        <v>15</v>
      </c>
      <c r="AM23" s="299"/>
      <c r="AN23" s="375" t="b">
        <v>1</v>
      </c>
      <c r="AO23" s="640" t="s">
        <v>8</v>
      </c>
      <c r="AP23" s="640" t="str">
        <f t="shared" si="5"/>
        <v>Surrey</v>
      </c>
      <c r="AQ23" s="488">
        <f t="shared" si="9"/>
        <v>0.11290322580645161</v>
      </c>
      <c r="AR23" s="488">
        <f t="shared" si="9"/>
        <v>9.8591549295774641E-2</v>
      </c>
      <c r="AS23" s="488">
        <f t="shared" si="9"/>
        <v>0.14285714285714285</v>
      </c>
      <c r="AT23" s="488">
        <f t="shared" si="9"/>
        <v>0.13333333333333333</v>
      </c>
      <c r="AU23" s="488">
        <f t="shared" si="9"/>
        <v>0.125</v>
      </c>
    </row>
    <row r="24" spans="1:47" s="147" customFormat="1" ht="14.25" customHeight="1" x14ac:dyDescent="0.2">
      <c r="A24" s="182"/>
      <c r="B24" s="158" t="s">
        <v>124</v>
      </c>
      <c r="C24" s="142"/>
      <c r="D24" s="254">
        <f t="shared" si="0"/>
        <v>0.1111111111111111</v>
      </c>
      <c r="E24" s="254">
        <f t="shared" si="1"/>
        <v>7.1428571428571425E-2</v>
      </c>
      <c r="F24" s="254">
        <f t="shared" si="2"/>
        <v>0.1111111111111111</v>
      </c>
      <c r="G24" s="254">
        <f t="shared" si="3"/>
        <v>0.1111111111111111</v>
      </c>
      <c r="H24" s="256">
        <f t="shared" si="4"/>
        <v>3.5714285714285712E-2</v>
      </c>
      <c r="I24" s="626"/>
      <c r="J24" s="624"/>
      <c r="K24" s="258"/>
      <c r="L24" s="258"/>
      <c r="M24" s="258"/>
      <c r="N24" s="258"/>
      <c r="O24" s="258"/>
      <c r="P24" s="259"/>
      <c r="Q24" s="115"/>
      <c r="R24" s="627"/>
      <c r="S24" s="107"/>
      <c r="T24" s="107"/>
      <c r="U24" s="183"/>
      <c r="V24" s="199"/>
      <c r="W24" s="641"/>
      <c r="X24" s="514" t="str">
        <f t="shared" si="7"/>
        <v>Surrey</v>
      </c>
      <c r="Y24" s="513">
        <v>310</v>
      </c>
      <c r="Z24" s="514">
        <v>355</v>
      </c>
      <c r="AA24" s="548">
        <v>420</v>
      </c>
      <c r="AB24" s="548">
        <v>375</v>
      </c>
      <c r="AC24" s="548">
        <v>400</v>
      </c>
      <c r="AD24" s="513">
        <v>35</v>
      </c>
      <c r="AE24" s="514">
        <v>35</v>
      </c>
      <c r="AF24" s="548">
        <v>60</v>
      </c>
      <c r="AG24" s="548">
        <v>50</v>
      </c>
      <c r="AH24" s="548">
        <v>50</v>
      </c>
      <c r="AI24" s="247"/>
      <c r="AJ24" s="640"/>
      <c r="AK24" s="221" t="str">
        <f t="shared" si="8"/>
        <v>Surrey</v>
      </c>
      <c r="AL24" s="222">
        <v>16</v>
      </c>
      <c r="AM24" s="299"/>
      <c r="AN24" s="375" t="b">
        <v>1</v>
      </c>
      <c r="AO24" s="640" t="s">
        <v>124</v>
      </c>
      <c r="AP24" s="640" t="str">
        <f t="shared" si="5"/>
        <v>Swindon</v>
      </c>
      <c r="AQ24" s="488">
        <f t="shared" si="9"/>
        <v>0.1111111111111111</v>
      </c>
      <c r="AR24" s="488">
        <f t="shared" si="9"/>
        <v>7.1428571428571425E-2</v>
      </c>
      <c r="AS24" s="488">
        <f t="shared" si="9"/>
        <v>0.1111111111111111</v>
      </c>
      <c r="AT24" s="488">
        <f t="shared" si="9"/>
        <v>0.1111111111111111</v>
      </c>
      <c r="AU24" s="488">
        <f t="shared" si="9"/>
        <v>3.5714285714285712E-2</v>
      </c>
    </row>
    <row r="25" spans="1:47" s="147" customFormat="1" ht="14.25" customHeight="1" x14ac:dyDescent="0.2">
      <c r="A25" s="397"/>
      <c r="B25" s="158" t="s">
        <v>125</v>
      </c>
      <c r="C25" s="142"/>
      <c r="D25" s="254" t="e">
        <f t="shared" si="0"/>
        <v>#N/A</v>
      </c>
      <c r="E25" s="254">
        <f t="shared" si="1"/>
        <v>9.5238095238095233E-2</v>
      </c>
      <c r="F25" s="254">
        <f t="shared" si="2"/>
        <v>0.16129032258064516</v>
      </c>
      <c r="G25" s="254">
        <f t="shared" si="3"/>
        <v>0.16</v>
      </c>
      <c r="H25" s="256">
        <f t="shared" si="4"/>
        <v>0.24</v>
      </c>
      <c r="I25" s="626"/>
      <c r="J25" s="624"/>
      <c r="K25" s="258"/>
      <c r="L25" s="258"/>
      <c r="M25" s="258"/>
      <c r="N25" s="258"/>
      <c r="O25" s="258"/>
      <c r="P25" s="259"/>
      <c r="Q25" s="115"/>
      <c r="R25" s="627"/>
      <c r="S25" s="107"/>
      <c r="T25" s="107"/>
      <c r="U25" s="183"/>
      <c r="V25" s="199"/>
      <c r="W25" s="641"/>
      <c r="X25" s="514" t="str">
        <f t="shared" si="7"/>
        <v>Swindon</v>
      </c>
      <c r="Y25" s="513">
        <v>90</v>
      </c>
      <c r="Z25" s="514">
        <v>140</v>
      </c>
      <c r="AA25" s="514">
        <v>135</v>
      </c>
      <c r="AB25" s="548">
        <v>135</v>
      </c>
      <c r="AC25" s="548">
        <v>140</v>
      </c>
      <c r="AD25" s="513">
        <v>10</v>
      </c>
      <c r="AE25" s="514">
        <v>10</v>
      </c>
      <c r="AF25" s="514">
        <v>15</v>
      </c>
      <c r="AG25" s="548">
        <v>15</v>
      </c>
      <c r="AH25" s="548">
        <v>5</v>
      </c>
      <c r="AI25" s="247"/>
      <c r="AJ25" s="640"/>
      <c r="AK25" s="221" t="str">
        <f t="shared" si="8"/>
        <v>Swindon</v>
      </c>
      <c r="AL25" s="222">
        <v>17</v>
      </c>
      <c r="AM25" s="299"/>
      <c r="AN25" s="375" t="b">
        <v>1</v>
      </c>
      <c r="AO25" s="640" t="s">
        <v>125</v>
      </c>
      <c r="AP25" s="640" t="str">
        <f t="shared" si="5"/>
        <v>Torbay</v>
      </c>
      <c r="AQ25" s="488" t="e">
        <f t="shared" si="9"/>
        <v>#N/A</v>
      </c>
      <c r="AR25" s="488">
        <f t="shared" si="9"/>
        <v>9.5238095238095233E-2</v>
      </c>
      <c r="AS25" s="488">
        <f t="shared" si="9"/>
        <v>0.16129032258064516</v>
      </c>
      <c r="AT25" s="488">
        <f t="shared" si="9"/>
        <v>0.16</v>
      </c>
      <c r="AU25" s="488">
        <f t="shared" si="9"/>
        <v>0.24</v>
      </c>
    </row>
    <row r="26" spans="1:47" s="147" customFormat="1" ht="14.25" customHeight="1" x14ac:dyDescent="0.2">
      <c r="A26" s="397"/>
      <c r="B26" s="158" t="s">
        <v>18</v>
      </c>
      <c r="C26" s="142"/>
      <c r="D26" s="254" t="e">
        <f t="shared" si="0"/>
        <v>#N/A</v>
      </c>
      <c r="E26" s="254">
        <f t="shared" si="1"/>
        <v>0.14285714285714285</v>
      </c>
      <c r="F26" s="254">
        <f t="shared" si="2"/>
        <v>7.1428571428571425E-2</v>
      </c>
      <c r="G26" s="254" t="e">
        <f t="shared" si="3"/>
        <v>#N/A</v>
      </c>
      <c r="H26" s="256">
        <f t="shared" si="4"/>
        <v>7.1428571428571425E-2</v>
      </c>
      <c r="I26" s="626"/>
      <c r="J26" s="624"/>
      <c r="K26" s="258"/>
      <c r="L26" s="258"/>
      <c r="M26" s="258"/>
      <c r="N26" s="258"/>
      <c r="O26" s="258"/>
      <c r="P26" s="259"/>
      <c r="Q26" s="115"/>
      <c r="R26" s="627"/>
      <c r="S26" s="107"/>
      <c r="T26" s="107"/>
      <c r="U26" s="183"/>
      <c r="V26" s="199"/>
      <c r="W26" s="641"/>
      <c r="X26" s="514" t="str">
        <f t="shared" si="7"/>
        <v>Torbay</v>
      </c>
      <c r="Y26" s="513">
        <v>110</v>
      </c>
      <c r="Z26" s="514">
        <v>105</v>
      </c>
      <c r="AA26" s="514">
        <v>155</v>
      </c>
      <c r="AB26" s="548">
        <v>125</v>
      </c>
      <c r="AC26" s="548">
        <v>125</v>
      </c>
      <c r="AD26" s="513" t="e">
        <f>NA()</f>
        <v>#N/A</v>
      </c>
      <c r="AE26" s="514">
        <v>10</v>
      </c>
      <c r="AF26" s="514">
        <v>25</v>
      </c>
      <c r="AG26" s="548">
        <v>20</v>
      </c>
      <c r="AH26" s="548">
        <v>30</v>
      </c>
      <c r="AI26" s="247"/>
      <c r="AJ26" s="640"/>
      <c r="AK26" s="221" t="str">
        <f t="shared" si="8"/>
        <v>Torbay</v>
      </c>
      <c r="AL26" s="222">
        <v>18</v>
      </c>
      <c r="AM26" s="299"/>
      <c r="AN26" s="375" t="b">
        <v>1</v>
      </c>
      <c r="AO26" s="640" t="s">
        <v>18</v>
      </c>
      <c r="AP26" s="640" t="str">
        <f t="shared" si="5"/>
        <v>West Berkshire</v>
      </c>
      <c r="AQ26" s="488" t="e">
        <f t="shared" si="9"/>
        <v>#N/A</v>
      </c>
      <c r="AR26" s="488">
        <f t="shared" si="9"/>
        <v>0.14285714285714285</v>
      </c>
      <c r="AS26" s="488">
        <f t="shared" si="9"/>
        <v>7.1428571428571425E-2</v>
      </c>
      <c r="AT26" s="488" t="e">
        <f t="shared" si="9"/>
        <v>#N/A</v>
      </c>
      <c r="AU26" s="488">
        <f t="shared" si="9"/>
        <v>7.1428571428571425E-2</v>
      </c>
    </row>
    <row r="27" spans="1:47" s="147" customFormat="1" ht="14.25" customHeight="1" x14ac:dyDescent="0.2">
      <c r="A27" s="182"/>
      <c r="B27" s="158" t="s">
        <v>6</v>
      </c>
      <c r="C27" s="142"/>
      <c r="D27" s="254">
        <f t="shared" si="0"/>
        <v>0.13513513513513514</v>
      </c>
      <c r="E27" s="254">
        <f t="shared" si="1"/>
        <v>9.8591549295774641E-2</v>
      </c>
      <c r="F27" s="254">
        <f t="shared" si="2"/>
        <v>0.13157894736842105</v>
      </c>
      <c r="G27" s="254">
        <f t="shared" si="3"/>
        <v>0.12121212121212122</v>
      </c>
      <c r="H27" s="256">
        <f t="shared" si="4"/>
        <v>9.0909090909090912E-2</v>
      </c>
      <c r="I27" s="626"/>
      <c r="J27" s="624"/>
      <c r="K27" s="258"/>
      <c r="L27" s="258"/>
      <c r="M27" s="258"/>
      <c r="N27" s="258"/>
      <c r="O27" s="258"/>
      <c r="P27" s="259"/>
      <c r="Q27" s="115"/>
      <c r="R27" s="627"/>
      <c r="S27" s="107"/>
      <c r="T27" s="107"/>
      <c r="U27" s="183"/>
      <c r="V27" s="199"/>
      <c r="W27" s="641"/>
      <c r="X27" s="514" t="str">
        <f t="shared" si="7"/>
        <v>West Berkshire</v>
      </c>
      <c r="Y27" s="513">
        <v>60</v>
      </c>
      <c r="Z27" s="514">
        <v>35</v>
      </c>
      <c r="AA27" s="548">
        <v>70</v>
      </c>
      <c r="AB27" s="548">
        <v>65</v>
      </c>
      <c r="AC27" s="573">
        <v>70</v>
      </c>
      <c r="AD27" s="513" t="e">
        <f>NA()</f>
        <v>#N/A</v>
      </c>
      <c r="AE27" s="514">
        <v>5</v>
      </c>
      <c r="AF27" s="548">
        <v>5</v>
      </c>
      <c r="AG27" s="548" t="e">
        <f>NA()</f>
        <v>#N/A</v>
      </c>
      <c r="AH27" s="573">
        <v>5</v>
      </c>
      <c r="AI27" s="247"/>
      <c r="AJ27" s="640"/>
      <c r="AK27" s="221" t="str">
        <f t="shared" si="8"/>
        <v>West Berkshire</v>
      </c>
      <c r="AL27" s="222">
        <v>19</v>
      </c>
      <c r="AM27" s="299"/>
      <c r="AN27" s="375" t="b">
        <v>1</v>
      </c>
      <c r="AO27" s="640" t="s">
        <v>6</v>
      </c>
      <c r="AP27" s="640" t="str">
        <f t="shared" si="5"/>
        <v>West Sussex</v>
      </c>
      <c r="AQ27" s="488">
        <f t="shared" si="9"/>
        <v>0.13513513513513514</v>
      </c>
      <c r="AR27" s="488">
        <f t="shared" si="9"/>
        <v>9.8591549295774641E-2</v>
      </c>
      <c r="AS27" s="488">
        <f t="shared" si="9"/>
        <v>0.13157894736842105</v>
      </c>
      <c r="AT27" s="488">
        <f t="shared" si="9"/>
        <v>0.12121212121212122</v>
      </c>
      <c r="AU27" s="488">
        <f t="shared" si="9"/>
        <v>9.0909090909090912E-2</v>
      </c>
    </row>
    <row r="28" spans="1:47" s="147" customFormat="1" ht="14.25" customHeight="1" x14ac:dyDescent="0.2">
      <c r="A28" s="182"/>
      <c r="B28" s="158" t="s">
        <v>46</v>
      </c>
      <c r="C28" s="142"/>
      <c r="D28" s="254">
        <f t="shared" si="0"/>
        <v>9.0909090909090912E-2</v>
      </c>
      <c r="E28" s="254" t="e">
        <f t="shared" si="1"/>
        <v>#N/A</v>
      </c>
      <c r="F28" s="254">
        <f t="shared" si="2"/>
        <v>0.22222222222222221</v>
      </c>
      <c r="G28" s="254">
        <f t="shared" si="3"/>
        <v>0.1111111111111111</v>
      </c>
      <c r="H28" s="256">
        <f t="shared" si="4"/>
        <v>0.1111111111111111</v>
      </c>
      <c r="I28" s="626"/>
      <c r="J28" s="624"/>
      <c r="K28" s="258"/>
      <c r="L28" s="258"/>
      <c r="M28" s="258"/>
      <c r="N28" s="258"/>
      <c r="O28" s="258"/>
      <c r="P28" s="259"/>
      <c r="Q28" s="115"/>
      <c r="R28" s="627"/>
      <c r="S28" s="107"/>
      <c r="T28" s="107"/>
      <c r="U28" s="183"/>
      <c r="V28" s="199"/>
      <c r="W28" s="641"/>
      <c r="X28" s="514" t="str">
        <f t="shared" si="7"/>
        <v>West Sussex</v>
      </c>
      <c r="Y28" s="513">
        <v>370</v>
      </c>
      <c r="Z28" s="514">
        <v>355</v>
      </c>
      <c r="AA28" s="548">
        <v>380</v>
      </c>
      <c r="AB28" s="548">
        <v>330</v>
      </c>
      <c r="AC28" s="573">
        <v>385</v>
      </c>
      <c r="AD28" s="513">
        <v>50</v>
      </c>
      <c r="AE28" s="514">
        <v>35</v>
      </c>
      <c r="AF28" s="548">
        <v>50</v>
      </c>
      <c r="AG28" s="548">
        <v>40</v>
      </c>
      <c r="AH28" s="573">
        <v>35</v>
      </c>
      <c r="AI28" s="247"/>
      <c r="AJ28" s="640"/>
      <c r="AK28" s="221" t="str">
        <f t="shared" si="8"/>
        <v>West Sussex</v>
      </c>
      <c r="AL28" s="222">
        <v>20</v>
      </c>
      <c r="AM28" s="299"/>
      <c r="AN28" s="375" t="b">
        <v>1</v>
      </c>
      <c r="AO28" s="640" t="s">
        <v>46</v>
      </c>
      <c r="AP28" s="640" t="str">
        <f t="shared" si="5"/>
        <v>Windsor &amp; Maidenhead</v>
      </c>
      <c r="AQ28" s="488">
        <f t="shared" si="9"/>
        <v>9.0909090909090912E-2</v>
      </c>
      <c r="AR28" s="488" t="e">
        <f t="shared" si="9"/>
        <v>#N/A</v>
      </c>
      <c r="AS28" s="488">
        <f t="shared" si="9"/>
        <v>0.22222222222222221</v>
      </c>
      <c r="AT28" s="488">
        <f t="shared" si="9"/>
        <v>0.1111111111111111</v>
      </c>
      <c r="AU28" s="488">
        <f t="shared" si="9"/>
        <v>0.1111111111111111</v>
      </c>
    </row>
    <row r="29" spans="1:47" s="147" customFormat="1" ht="14.25" customHeight="1" x14ac:dyDescent="0.2">
      <c r="A29" s="182"/>
      <c r="B29" s="158" t="s">
        <v>19</v>
      </c>
      <c r="C29" s="142"/>
      <c r="D29" s="254" t="e">
        <f t="shared" si="0"/>
        <v>#N/A</v>
      </c>
      <c r="E29" s="254" t="e">
        <f t="shared" si="1"/>
        <v>#N/A</v>
      </c>
      <c r="F29" s="254" t="e">
        <f t="shared" si="2"/>
        <v>#N/A</v>
      </c>
      <c r="G29" s="254" t="e">
        <f t="shared" si="3"/>
        <v>#N/A</v>
      </c>
      <c r="H29" s="256" t="e">
        <f t="shared" si="4"/>
        <v>#N/A</v>
      </c>
      <c r="I29" s="626"/>
      <c r="J29" s="624"/>
      <c r="K29" s="258"/>
      <c r="L29" s="258"/>
      <c r="M29" s="258"/>
      <c r="N29" s="258"/>
      <c r="O29" s="258"/>
      <c r="P29" s="259"/>
      <c r="Q29" s="115"/>
      <c r="R29" s="627"/>
      <c r="S29" s="107"/>
      <c r="T29" s="107"/>
      <c r="U29" s="183"/>
      <c r="V29" s="199"/>
      <c r="W29" s="641"/>
      <c r="X29" s="514" t="str">
        <f t="shared" si="7"/>
        <v>Windsor &amp; Maidenhead</v>
      </c>
      <c r="Y29" s="513">
        <v>55</v>
      </c>
      <c r="Z29" s="514">
        <v>45</v>
      </c>
      <c r="AA29" s="548">
        <v>45</v>
      </c>
      <c r="AB29" s="548">
        <v>45</v>
      </c>
      <c r="AC29" s="573">
        <v>45</v>
      </c>
      <c r="AD29" s="513">
        <v>5</v>
      </c>
      <c r="AE29" s="514" t="e">
        <f>NA()</f>
        <v>#N/A</v>
      </c>
      <c r="AF29" s="548">
        <v>10</v>
      </c>
      <c r="AG29" s="548">
        <v>5</v>
      </c>
      <c r="AH29" s="573">
        <v>5</v>
      </c>
      <c r="AI29" s="247"/>
      <c r="AJ29" s="640"/>
      <c r="AK29" s="221" t="str">
        <f t="shared" si="8"/>
        <v>Windsor &amp; Maidenhead</v>
      </c>
      <c r="AL29" s="222">
        <v>21</v>
      </c>
      <c r="AM29" s="299"/>
      <c r="AN29" s="375" t="b">
        <v>1</v>
      </c>
      <c r="AO29" s="640" t="s">
        <v>19</v>
      </c>
      <c r="AP29" s="640" t="str">
        <f t="shared" si="5"/>
        <v>Wokingham</v>
      </c>
      <c r="AQ29" s="488" t="e">
        <f t="shared" si="9"/>
        <v>#N/A</v>
      </c>
      <c r="AR29" s="488" t="e">
        <f t="shared" si="9"/>
        <v>#N/A</v>
      </c>
      <c r="AS29" s="488" t="e">
        <f t="shared" si="9"/>
        <v>#N/A</v>
      </c>
      <c r="AT29" s="488" t="e">
        <f t="shared" si="9"/>
        <v>#N/A</v>
      </c>
      <c r="AU29" s="488" t="e">
        <f t="shared" si="9"/>
        <v>#N/A</v>
      </c>
    </row>
    <row r="30" spans="1:47" s="147" customFormat="1" ht="14.25" customHeight="1" x14ac:dyDescent="0.2">
      <c r="A30" s="182"/>
      <c r="B30" s="190" t="s">
        <v>69</v>
      </c>
      <c r="C30" s="142"/>
      <c r="D30" s="255">
        <f t="shared" si="0"/>
        <v>0.1122715404699739</v>
      </c>
      <c r="E30" s="255">
        <f t="shared" si="1"/>
        <v>0.13846153846153847</v>
      </c>
      <c r="F30" s="255">
        <f t="shared" si="2"/>
        <v>0.17037037037037037</v>
      </c>
      <c r="G30" s="255">
        <f t="shared" si="3"/>
        <v>0.18092909535452323</v>
      </c>
      <c r="H30" s="257">
        <f t="shared" si="4"/>
        <v>0.14254859611231102</v>
      </c>
      <c r="I30" s="626"/>
      <c r="J30" s="624"/>
      <c r="K30" s="258"/>
      <c r="L30" s="258"/>
      <c r="M30" s="258"/>
      <c r="N30" s="258"/>
      <c r="O30" s="258"/>
      <c r="P30" s="259"/>
      <c r="Q30" s="115"/>
      <c r="R30" s="627"/>
      <c r="S30" s="107"/>
      <c r="T30" s="107"/>
      <c r="U30" s="183"/>
      <c r="V30" s="199"/>
      <c r="W30" s="641"/>
      <c r="X30" s="514" t="str">
        <f t="shared" si="7"/>
        <v>Wokingham</v>
      </c>
      <c r="Y30" s="513">
        <v>35</v>
      </c>
      <c r="Z30" s="514">
        <v>30</v>
      </c>
      <c r="AA30" s="548">
        <v>35</v>
      </c>
      <c r="AB30" s="548">
        <v>40</v>
      </c>
      <c r="AC30" s="573">
        <v>35</v>
      </c>
      <c r="AD30" s="513" t="e">
        <f>NA()</f>
        <v>#N/A</v>
      </c>
      <c r="AE30" s="514" t="e">
        <f>NA()</f>
        <v>#N/A</v>
      </c>
      <c r="AF30" s="548" t="e">
        <f>NA()</f>
        <v>#N/A</v>
      </c>
      <c r="AG30" s="548" t="e">
        <f>NA()</f>
        <v>#N/A</v>
      </c>
      <c r="AH30" s="573" t="e">
        <f>NA()</f>
        <v>#N/A</v>
      </c>
      <c r="AI30" s="247"/>
      <c r="AJ30" s="640"/>
      <c r="AK30" s="221" t="str">
        <f t="shared" si="8"/>
        <v>Wokingham</v>
      </c>
      <c r="AL30" s="222">
        <v>22</v>
      </c>
      <c r="AM30" s="299"/>
      <c r="AN30" s="375" t="b">
        <v>1</v>
      </c>
      <c r="AO30" s="640" t="s">
        <v>69</v>
      </c>
      <c r="AP30" s="640" t="str">
        <f t="shared" si="5"/>
        <v>South East</v>
      </c>
      <c r="AQ30" s="488">
        <f t="shared" si="9"/>
        <v>0.1122715404699739</v>
      </c>
      <c r="AR30" s="488">
        <f t="shared" si="9"/>
        <v>0.13846153846153847</v>
      </c>
      <c r="AS30" s="488">
        <f t="shared" si="9"/>
        <v>0.17037037037037037</v>
      </c>
      <c r="AT30" s="488">
        <f t="shared" si="9"/>
        <v>0.18092909535452323</v>
      </c>
      <c r="AU30" s="488">
        <f t="shared" si="9"/>
        <v>0.14254859611231102</v>
      </c>
    </row>
    <row r="31" spans="1:47" s="147" customFormat="1" ht="14.25" customHeight="1" x14ac:dyDescent="0.2">
      <c r="A31" s="182"/>
      <c r="B31" s="458" t="s">
        <v>142</v>
      </c>
      <c r="C31" s="142"/>
      <c r="D31" s="491">
        <f t="shared" si="0"/>
        <v>0.12613595056343149</v>
      </c>
      <c r="E31" s="491">
        <f t="shared" si="1"/>
        <v>0.1399650959860384</v>
      </c>
      <c r="F31" s="491">
        <f t="shared" si="2"/>
        <v>0.16503267973856209</v>
      </c>
      <c r="G31" s="491">
        <f t="shared" si="3"/>
        <v>0.17113665389527458</v>
      </c>
      <c r="H31" s="492">
        <f t="shared" si="4"/>
        <v>0.1479028697571744</v>
      </c>
      <c r="I31" s="626"/>
      <c r="J31" s="624"/>
      <c r="K31" s="260"/>
      <c r="L31" s="260"/>
      <c r="M31" s="260"/>
      <c r="N31" s="260"/>
      <c r="O31" s="260"/>
      <c r="P31" s="261"/>
      <c r="Q31" s="115"/>
      <c r="R31" s="628"/>
      <c r="S31" s="107"/>
      <c r="T31" s="107"/>
      <c r="U31" s="183"/>
      <c r="V31" s="199"/>
      <c r="W31" s="641"/>
      <c r="X31" s="514" t="str">
        <f t="shared" si="7"/>
        <v>South East</v>
      </c>
      <c r="Y31" s="548">
        <v>3830</v>
      </c>
      <c r="Z31" s="548">
        <v>3900</v>
      </c>
      <c r="AA31" s="548">
        <v>4050</v>
      </c>
      <c r="AB31" s="548">
        <v>4090</v>
      </c>
      <c r="AC31" s="548">
        <v>4630</v>
      </c>
      <c r="AD31" s="548">
        <v>430</v>
      </c>
      <c r="AE31" s="548">
        <v>540</v>
      </c>
      <c r="AF31" s="548">
        <v>690</v>
      </c>
      <c r="AG31" s="548">
        <v>740</v>
      </c>
      <c r="AH31" s="573">
        <v>660</v>
      </c>
      <c r="AI31" s="247"/>
      <c r="AJ31" s="640"/>
      <c r="AK31" s="221" t="str">
        <f t="shared" si="8"/>
        <v>South East</v>
      </c>
      <c r="AL31" s="222">
        <v>23</v>
      </c>
      <c r="AM31" s="299"/>
      <c r="AN31" s="375" t="b">
        <v>1</v>
      </c>
      <c r="AO31" s="640" t="s">
        <v>142</v>
      </c>
      <c r="AP31" s="640" t="str">
        <f t="shared" si="5"/>
        <v>England</v>
      </c>
      <c r="AQ31" s="488">
        <f t="shared" si="9"/>
        <v>0.12613595056343149</v>
      </c>
      <c r="AR31" s="488">
        <f t="shared" si="9"/>
        <v>0.1399650959860384</v>
      </c>
      <c r="AS31" s="488">
        <f t="shared" si="9"/>
        <v>0.16503267973856209</v>
      </c>
      <c r="AT31" s="488">
        <f t="shared" si="9"/>
        <v>0.17113665389527458</v>
      </c>
      <c r="AU31" s="488">
        <f t="shared" si="9"/>
        <v>0.1479028697571744</v>
      </c>
    </row>
    <row r="32" spans="1:47" s="147" customFormat="1" ht="24" customHeight="1" x14ac:dyDescent="0.2">
      <c r="A32" s="397"/>
      <c r="B32" s="268"/>
      <c r="C32" s="268"/>
      <c r="D32" s="268"/>
      <c r="E32" s="268"/>
      <c r="F32" s="268"/>
      <c r="G32" s="268"/>
      <c r="H32" s="268"/>
      <c r="I32" s="629"/>
      <c r="J32" s="624"/>
      <c r="K32" s="630"/>
      <c r="L32" s="630"/>
      <c r="M32" s="630"/>
      <c r="N32" s="630"/>
      <c r="O32" s="630"/>
      <c r="P32" s="631"/>
      <c r="Q32" s="115"/>
      <c r="R32" s="632"/>
      <c r="S32" s="107"/>
      <c r="T32" s="107"/>
      <c r="U32" s="183"/>
      <c r="V32" s="199"/>
      <c r="W32" s="641"/>
      <c r="X32" s="514" t="str">
        <f t="shared" si="7"/>
        <v>England</v>
      </c>
      <c r="Y32" s="574">
        <v>27510</v>
      </c>
      <c r="Z32" s="526">
        <v>28650</v>
      </c>
      <c r="AA32" s="548">
        <v>30600</v>
      </c>
      <c r="AB32" s="548">
        <v>31320</v>
      </c>
      <c r="AC32" s="573">
        <v>31710</v>
      </c>
      <c r="AD32" s="574">
        <v>3470</v>
      </c>
      <c r="AE32" s="526">
        <v>4010</v>
      </c>
      <c r="AF32" s="548">
        <v>5050</v>
      </c>
      <c r="AG32" s="548">
        <v>5360</v>
      </c>
      <c r="AH32" s="573">
        <v>4690</v>
      </c>
      <c r="AI32" s="247"/>
      <c r="AJ32" s="640"/>
      <c r="AK32" s="221" t="str">
        <f t="shared" si="8"/>
        <v>England</v>
      </c>
      <c r="AL32" s="222">
        <v>24</v>
      </c>
      <c r="AM32" s="299"/>
      <c r="AN32" s="109"/>
      <c r="AO32" s="639"/>
      <c r="AP32" s="137" t="str">
        <f>Z4</f>
        <v>Selected LA- (None)</v>
      </c>
      <c r="AQ32" s="263" t="e">
        <f>VLOOKUP($Y$4,$B$8:$H$31,AQ$4,FALSE)</f>
        <v>#N/A</v>
      </c>
      <c r="AR32" s="263" t="e">
        <f>VLOOKUP($Y$4,$B$8:$H$31,AR$4,FALSE)</f>
        <v>#N/A</v>
      </c>
      <c r="AS32" s="263" t="e">
        <f>VLOOKUP($Y$4,$B$8:$H$31,AS$4,FALSE)</f>
        <v>#N/A</v>
      </c>
      <c r="AT32" s="263" t="e">
        <f>VLOOKUP($Y$4,$B$8:$H$31,AT$4,FALSE)</f>
        <v>#N/A</v>
      </c>
      <c r="AU32" s="263" t="e">
        <f>VLOOKUP($Y$4,$B$8:$H$31,AU$4,FALSE)</f>
        <v>#N/A</v>
      </c>
    </row>
    <row r="33" spans="1:58" s="133" customFormat="1" ht="16.5" customHeight="1" x14ac:dyDescent="0.2">
      <c r="A33" s="382"/>
      <c r="B33" s="633"/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93"/>
      <c r="S33" s="593"/>
      <c r="T33" s="593"/>
      <c r="U33" s="178"/>
      <c r="V33" s="197"/>
      <c r="W33" s="405"/>
      <c r="Z33" s="90"/>
      <c r="AA33" s="90"/>
      <c r="AB33" s="90"/>
      <c r="AC33" s="90"/>
      <c r="AD33" s="90"/>
      <c r="AE33" s="90"/>
      <c r="AF33" s="625"/>
      <c r="AG33" s="258"/>
      <c r="AH33" s="110"/>
      <c r="AI33" s="90"/>
      <c r="AJ33" s="245"/>
      <c r="AK33" s="282"/>
      <c r="AL33" s="282"/>
      <c r="AM33" s="282"/>
      <c r="AN33" s="282"/>
      <c r="AO33" s="137"/>
      <c r="AP33" s="137"/>
      <c r="AQ33" s="125"/>
    </row>
    <row r="34" spans="1:58" s="133" customFormat="1" ht="7.5" customHeight="1" x14ac:dyDescent="0.2">
      <c r="A34" s="179"/>
      <c r="B34" s="634"/>
      <c r="C34" s="634"/>
      <c r="D34" s="635"/>
      <c r="E34" s="635"/>
      <c r="F34" s="635"/>
      <c r="G34" s="635"/>
      <c r="H34" s="635"/>
      <c r="I34" s="635"/>
      <c r="J34" s="111"/>
      <c r="K34" s="636"/>
      <c r="L34" s="636"/>
      <c r="M34" s="636"/>
      <c r="N34" s="636"/>
      <c r="O34" s="636"/>
      <c r="P34" s="636"/>
      <c r="Q34" s="636"/>
      <c r="R34" s="636"/>
      <c r="S34" s="636"/>
      <c r="T34" s="637"/>
      <c r="U34" s="178"/>
      <c r="V34" s="197"/>
      <c r="W34" s="405"/>
      <c r="Z34" s="90"/>
      <c r="AA34" s="90"/>
      <c r="AB34" s="90"/>
      <c r="AC34" s="90"/>
      <c r="AD34" s="90"/>
      <c r="AE34" s="90"/>
      <c r="AF34" s="625"/>
      <c r="AG34" s="258"/>
      <c r="AH34" s="110"/>
      <c r="AI34" s="90"/>
      <c r="AJ34" s="245"/>
      <c r="AK34" s="282"/>
      <c r="AL34" s="282"/>
      <c r="AM34" s="282"/>
      <c r="AN34" s="282"/>
      <c r="AO34" s="137"/>
      <c r="AP34" s="137"/>
      <c r="AQ34" s="125"/>
    </row>
    <row r="35" spans="1:58" s="133" customFormat="1" ht="15" customHeight="1" x14ac:dyDescent="0.2">
      <c r="A35" s="720"/>
      <c r="B35" s="754"/>
      <c r="C35" s="754"/>
      <c r="D35" s="754"/>
      <c r="E35" s="754"/>
      <c r="F35" s="754"/>
      <c r="G35" s="754"/>
      <c r="H35" s="754"/>
      <c r="I35" s="754"/>
      <c r="J35" s="754"/>
      <c r="K35" s="754"/>
      <c r="L35" s="754"/>
      <c r="M35" s="754"/>
      <c r="N35" s="754"/>
      <c r="O35" s="754"/>
      <c r="P35" s="754"/>
      <c r="Q35" s="754"/>
      <c r="R35" s="754"/>
      <c r="S35" s="754"/>
      <c r="T35" s="754"/>
      <c r="U35" s="755"/>
      <c r="V35" s="197"/>
      <c r="W35" s="405"/>
      <c r="Z35" s="90"/>
      <c r="AA35" s="90"/>
      <c r="AB35" s="90"/>
      <c r="AC35" s="90"/>
      <c r="AD35" s="90"/>
      <c r="AE35" s="90"/>
      <c r="AF35" s="625"/>
      <c r="AG35" s="258"/>
      <c r="AH35" s="110"/>
      <c r="AO35" s="639"/>
      <c r="AP35" s="639"/>
    </row>
    <row r="36" spans="1:58" s="133" customFormat="1" ht="11.25" customHeight="1" x14ac:dyDescent="0.2">
      <c r="A36" s="756"/>
      <c r="B36" s="757"/>
      <c r="C36" s="757"/>
      <c r="D36" s="757"/>
      <c r="E36" s="757"/>
      <c r="F36" s="757"/>
      <c r="G36" s="757"/>
      <c r="H36" s="757"/>
      <c r="I36" s="758"/>
      <c r="J36" s="757"/>
      <c r="K36" s="757"/>
      <c r="L36" s="757"/>
      <c r="M36" s="757"/>
      <c r="N36" s="757"/>
      <c r="O36" s="757"/>
      <c r="P36" s="757"/>
      <c r="Q36" s="757"/>
      <c r="R36" s="757"/>
      <c r="S36" s="758"/>
      <c r="T36" s="757"/>
      <c r="U36" s="759"/>
      <c r="V36" s="197"/>
      <c r="W36" s="405"/>
      <c r="Z36" s="90"/>
      <c r="AA36" s="90"/>
      <c r="AB36" s="90"/>
      <c r="AC36" s="90"/>
      <c r="AD36" s="90"/>
      <c r="AE36" s="90"/>
      <c r="AF36" s="625"/>
      <c r="AG36" s="258"/>
      <c r="AH36" s="110"/>
      <c r="AO36" s="639"/>
      <c r="AP36" s="639"/>
    </row>
    <row r="37" spans="1:58" ht="11.25" customHeight="1" x14ac:dyDescent="0.2">
      <c r="A37" s="202"/>
      <c r="B37" s="174"/>
      <c r="C37" s="174"/>
      <c r="D37" s="174"/>
      <c r="E37" s="174"/>
      <c r="F37" s="174"/>
      <c r="G37" s="174"/>
      <c r="H37" s="174"/>
      <c r="I37" s="174"/>
      <c r="J37" s="175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97"/>
      <c r="W37" s="405"/>
      <c r="X37" s="109"/>
      <c r="Y37" s="109"/>
      <c r="Z37" s="109"/>
      <c r="AA37" s="109"/>
      <c r="AB37" s="109"/>
      <c r="AC37" s="109"/>
      <c r="AD37" s="109"/>
      <c r="AE37" s="239"/>
      <c r="AF37" s="109"/>
      <c r="AG37" s="109"/>
      <c r="AH37" s="90"/>
      <c r="AI37" s="90"/>
      <c r="AJ37" s="245"/>
      <c r="AK37" s="282"/>
      <c r="AL37" s="282"/>
      <c r="AM37" s="282"/>
      <c r="AN37" s="282"/>
      <c r="AO37" s="137"/>
      <c r="AP37" s="137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</row>
    <row r="38" spans="1:58" ht="11.25" customHeight="1" x14ac:dyDescent="0.2">
      <c r="A38" s="203"/>
      <c r="B38" s="35"/>
      <c r="C38" s="35"/>
      <c r="D38" s="35"/>
      <c r="E38" s="35"/>
      <c r="F38" s="35"/>
      <c r="G38" s="35"/>
      <c r="H38" s="35"/>
      <c r="I38" s="35"/>
      <c r="J38" s="40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197"/>
      <c r="W38" s="405"/>
      <c r="X38" s="109"/>
      <c r="Y38" s="109"/>
      <c r="Z38" s="109"/>
      <c r="AA38" s="109"/>
      <c r="AB38" s="109"/>
      <c r="AC38" s="109"/>
      <c r="AD38" s="109"/>
      <c r="AE38" s="239"/>
      <c r="AF38" s="109"/>
      <c r="AG38" s="109"/>
      <c r="AH38" s="90"/>
      <c r="AI38" s="90"/>
      <c r="AJ38" s="245"/>
      <c r="AK38" s="282"/>
      <c r="AL38" s="133"/>
      <c r="AM38" s="133"/>
      <c r="AN38" s="133"/>
      <c r="AO38" s="639"/>
      <c r="AP38" s="639"/>
      <c r="AQ38" s="133"/>
    </row>
    <row r="39" spans="1:58" ht="11.25" customHeight="1" x14ac:dyDescent="0.2">
      <c r="A39" s="203"/>
      <c r="B39" s="702" t="s">
        <v>81</v>
      </c>
      <c r="C39" s="565"/>
      <c r="D39" s="42"/>
      <c r="E39" s="42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197"/>
      <c r="W39" s="405"/>
      <c r="X39" s="109"/>
      <c r="Y39" s="109"/>
      <c r="Z39" s="109"/>
      <c r="AA39" s="109"/>
      <c r="AB39" s="109"/>
      <c r="AC39" s="109"/>
      <c r="AD39" s="109"/>
      <c r="AE39" s="239"/>
      <c r="AF39" s="109"/>
      <c r="AG39" s="109"/>
      <c r="AH39" s="90"/>
      <c r="AI39" s="90"/>
      <c r="AJ39" s="245"/>
      <c r="AK39" s="282"/>
      <c r="AL39" s="133"/>
      <c r="AM39" s="133"/>
      <c r="AN39" s="133"/>
      <c r="AO39" s="639"/>
      <c r="AP39" s="639"/>
      <c r="AQ39" s="133"/>
    </row>
    <row r="40" spans="1:58" ht="11.25" customHeight="1" x14ac:dyDescent="0.2">
      <c r="A40" s="203"/>
      <c r="B40" s="703"/>
      <c r="C40" s="564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197"/>
      <c r="W40" s="405"/>
      <c r="X40" s="109"/>
      <c r="Y40" s="109"/>
      <c r="Z40" s="109"/>
      <c r="AA40" s="109"/>
      <c r="AB40" s="109"/>
      <c r="AC40" s="109"/>
      <c r="AD40" s="109"/>
      <c r="AE40" s="239"/>
      <c r="AF40" s="109"/>
      <c r="AG40" s="109"/>
      <c r="AH40" s="90"/>
      <c r="AI40" s="90"/>
      <c r="AJ40" s="245"/>
      <c r="AK40" s="282"/>
      <c r="AL40" s="282"/>
      <c r="AM40" s="282"/>
      <c r="AN40" s="282"/>
      <c r="AO40" s="137"/>
      <c r="AP40" s="137"/>
    </row>
    <row r="41" spans="1:58" ht="11.25" customHeight="1" x14ac:dyDescent="0.2">
      <c r="A41" s="203"/>
      <c r="B41" s="704" t="s">
        <v>80</v>
      </c>
      <c r="C41" s="704"/>
      <c r="D41" s="705"/>
      <c r="E41" s="705"/>
      <c r="F41" s="70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197"/>
      <c r="W41" s="405"/>
      <c r="X41" s="109"/>
      <c r="Y41" s="109"/>
      <c r="Z41" s="109"/>
      <c r="AA41" s="109"/>
      <c r="AB41" s="109"/>
      <c r="AC41" s="109"/>
      <c r="AD41" s="109"/>
      <c r="AE41" s="239"/>
      <c r="AF41" s="109"/>
      <c r="AG41" s="109"/>
      <c r="AH41" s="90"/>
      <c r="AI41" s="90"/>
      <c r="AJ41" s="245"/>
      <c r="AK41" s="282"/>
      <c r="AL41" s="282"/>
      <c r="AM41" s="282"/>
      <c r="AN41" s="282"/>
      <c r="AO41" s="137"/>
      <c r="AP41" s="137"/>
    </row>
    <row r="42" spans="1:58" ht="11.25" customHeight="1" x14ac:dyDescent="0.2">
      <c r="A42" s="203"/>
      <c r="B42" s="704"/>
      <c r="C42" s="704"/>
      <c r="D42" s="705"/>
      <c r="E42" s="705"/>
      <c r="F42" s="70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197"/>
      <c r="W42" s="405"/>
      <c r="X42" s="109"/>
      <c r="Y42" s="109"/>
      <c r="Z42" s="109"/>
      <c r="AA42" s="109"/>
      <c r="AB42" s="109"/>
      <c r="AC42" s="109"/>
      <c r="AD42" s="109"/>
      <c r="AE42" s="239"/>
      <c r="AF42" s="109"/>
      <c r="AG42" s="109"/>
      <c r="AH42" s="106"/>
      <c r="AI42" s="106"/>
      <c r="AJ42" s="138"/>
      <c r="AK42" s="282"/>
      <c r="AL42" s="282"/>
      <c r="AM42" s="282"/>
      <c r="AN42" s="282"/>
      <c r="AO42" s="137"/>
      <c r="AP42" s="137"/>
    </row>
    <row r="43" spans="1:58" s="127" customFormat="1" ht="11.25" customHeight="1" x14ac:dyDescent="0.2">
      <c r="A43" s="203"/>
      <c r="B43" s="704" t="s">
        <v>73</v>
      </c>
      <c r="C43" s="704"/>
      <c r="D43" s="705"/>
      <c r="E43" s="705"/>
      <c r="F43" s="705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200"/>
      <c r="W43" s="642"/>
      <c r="X43" s="109"/>
      <c r="Y43" s="109"/>
      <c r="Z43" s="109"/>
      <c r="AA43" s="109"/>
      <c r="AB43" s="109"/>
      <c r="AC43" s="109"/>
      <c r="AD43" s="109"/>
      <c r="AE43" s="239"/>
      <c r="AF43" s="109"/>
      <c r="AG43" s="109"/>
      <c r="AH43" s="90"/>
      <c r="AI43" s="90"/>
      <c r="AJ43" s="245"/>
      <c r="AK43" s="286"/>
      <c r="AL43" s="286"/>
      <c r="AM43" s="286"/>
      <c r="AN43" s="286"/>
      <c r="AO43" s="138"/>
      <c r="AP43" s="138"/>
    </row>
    <row r="44" spans="1:58" ht="11.25" customHeight="1" x14ac:dyDescent="0.2">
      <c r="A44" s="203"/>
      <c r="B44" s="704"/>
      <c r="C44" s="704"/>
      <c r="D44" s="705"/>
      <c r="E44" s="705"/>
      <c r="F44" s="705"/>
      <c r="G44" s="35"/>
      <c r="H44" s="35"/>
      <c r="I44" s="35"/>
      <c r="J44" s="40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197"/>
      <c r="W44" s="405"/>
      <c r="X44" s="109"/>
      <c r="Y44" s="109"/>
      <c r="Z44" s="109"/>
      <c r="AA44" s="109"/>
      <c r="AB44" s="109"/>
      <c r="AC44" s="109"/>
      <c r="AD44" s="109"/>
      <c r="AE44" s="239"/>
      <c r="AF44" s="109"/>
      <c r="AG44" s="109"/>
      <c r="AH44" s="90"/>
      <c r="AI44" s="90"/>
      <c r="AJ44" s="245"/>
      <c r="AK44" s="282"/>
      <c r="AL44" s="282"/>
      <c r="AM44" s="282"/>
      <c r="AN44" s="282"/>
      <c r="AO44" s="137"/>
      <c r="AP44" s="137"/>
    </row>
    <row r="45" spans="1:58" ht="11.25" customHeight="1" x14ac:dyDescent="0.2">
      <c r="A45" s="203"/>
      <c r="B45" s="704" t="s">
        <v>23</v>
      </c>
      <c r="C45" s="704"/>
      <c r="D45" s="705"/>
      <c r="E45" s="705"/>
      <c r="F45" s="705"/>
      <c r="G45" s="35"/>
      <c r="H45" s="35"/>
      <c r="I45" s="35"/>
      <c r="J45" s="40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197"/>
      <c r="W45" s="405"/>
      <c r="X45" s="109"/>
      <c r="Y45" s="109"/>
      <c r="Z45" s="109"/>
      <c r="AA45" s="109"/>
      <c r="AB45" s="109"/>
      <c r="AC45" s="109"/>
      <c r="AD45" s="109"/>
      <c r="AE45" s="239"/>
      <c r="AF45" s="109"/>
      <c r="AG45" s="109"/>
      <c r="AH45" s="90"/>
      <c r="AI45" s="90"/>
      <c r="AJ45" s="245"/>
      <c r="AK45" s="282"/>
      <c r="AL45" s="282"/>
      <c r="AM45" s="282"/>
      <c r="AN45" s="282"/>
      <c r="AO45" s="137"/>
      <c r="AP45" s="137"/>
    </row>
    <row r="46" spans="1:58" ht="11.25" customHeight="1" x14ac:dyDescent="0.2">
      <c r="A46" s="203"/>
      <c r="B46" s="704"/>
      <c r="C46" s="704"/>
      <c r="D46" s="705"/>
      <c r="E46" s="705"/>
      <c r="F46" s="705"/>
      <c r="G46" s="35"/>
      <c r="H46" s="35"/>
      <c r="I46" s="35"/>
      <c r="J46" s="40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197"/>
      <c r="W46" s="405"/>
      <c r="X46" s="109"/>
      <c r="Y46" s="109"/>
      <c r="Z46" s="109"/>
      <c r="AA46" s="109"/>
      <c r="AB46" s="109"/>
      <c r="AC46" s="109"/>
      <c r="AD46" s="109"/>
      <c r="AE46" s="239"/>
      <c r="AF46" s="109"/>
      <c r="AG46" s="109"/>
      <c r="AH46" s="90"/>
      <c r="AI46" s="90"/>
      <c r="AJ46" s="245"/>
      <c r="AK46" s="282"/>
      <c r="AL46" s="282"/>
      <c r="AM46" s="282"/>
      <c r="AN46" s="282"/>
      <c r="AO46" s="137"/>
      <c r="AP46" s="137"/>
    </row>
    <row r="47" spans="1:58" ht="11.25" customHeight="1" x14ac:dyDescent="0.2">
      <c r="A47" s="203"/>
      <c r="B47" s="704" t="s">
        <v>77</v>
      </c>
      <c r="C47" s="704"/>
      <c r="D47" s="705"/>
      <c r="E47" s="705"/>
      <c r="F47" s="705"/>
      <c r="G47" s="35"/>
      <c r="H47" s="35"/>
      <c r="I47" s="35"/>
      <c r="J47" s="40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197"/>
      <c r="W47" s="405"/>
      <c r="X47" s="109"/>
      <c r="Y47" s="109"/>
      <c r="Z47" s="109"/>
      <c r="AA47" s="109"/>
      <c r="AB47" s="109"/>
      <c r="AC47" s="109"/>
      <c r="AD47" s="109"/>
      <c r="AE47" s="239"/>
      <c r="AF47" s="109"/>
      <c r="AG47" s="109"/>
      <c r="AH47" s="90"/>
      <c r="AI47" s="90"/>
      <c r="AJ47" s="245"/>
      <c r="AK47" s="282"/>
      <c r="AL47" s="282"/>
      <c r="AM47" s="282"/>
      <c r="AN47" s="282"/>
      <c r="AO47" s="137"/>
      <c r="AP47" s="137"/>
    </row>
    <row r="48" spans="1:58" ht="11.25" customHeight="1" x14ac:dyDescent="0.2">
      <c r="A48" s="203"/>
      <c r="B48" s="704"/>
      <c r="C48" s="704"/>
      <c r="D48" s="705"/>
      <c r="E48" s="705"/>
      <c r="F48" s="705"/>
      <c r="G48" s="35"/>
      <c r="H48" s="35"/>
      <c r="I48" s="35"/>
      <c r="J48" s="40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197"/>
      <c r="W48" s="405"/>
      <c r="X48" s="109"/>
      <c r="Y48" s="109"/>
      <c r="Z48" s="109"/>
      <c r="AA48" s="109"/>
      <c r="AB48" s="109"/>
      <c r="AC48" s="109"/>
      <c r="AD48" s="109"/>
      <c r="AE48" s="239"/>
      <c r="AF48" s="109"/>
      <c r="AG48" s="109"/>
      <c r="AH48" s="90"/>
      <c r="AI48" s="90"/>
      <c r="AJ48" s="245"/>
      <c r="AK48" s="282"/>
      <c r="AL48" s="282"/>
      <c r="AM48" s="282"/>
      <c r="AN48" s="282"/>
      <c r="AO48" s="137"/>
      <c r="AP48" s="137"/>
    </row>
    <row r="49" spans="1:42" ht="11.25" customHeight="1" x14ac:dyDescent="0.2">
      <c r="A49" s="203"/>
      <c r="B49" s="704" t="s">
        <v>63</v>
      </c>
      <c r="C49" s="704"/>
      <c r="D49" s="705"/>
      <c r="E49" s="705"/>
      <c r="F49" s="705"/>
      <c r="G49" s="35"/>
      <c r="H49" s="35"/>
      <c r="I49" s="35"/>
      <c r="J49" s="40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197"/>
      <c r="W49" s="405"/>
      <c r="X49" s="109"/>
      <c r="Y49" s="109"/>
      <c r="Z49" s="109"/>
      <c r="AA49" s="109"/>
      <c r="AB49" s="109"/>
      <c r="AC49" s="109"/>
      <c r="AD49" s="109"/>
      <c r="AE49" s="239"/>
      <c r="AF49" s="109"/>
      <c r="AG49" s="109"/>
      <c r="AH49" s="90"/>
      <c r="AI49" s="90"/>
      <c r="AJ49" s="245"/>
      <c r="AK49" s="282"/>
      <c r="AL49" s="282"/>
      <c r="AM49" s="282"/>
      <c r="AN49" s="282"/>
      <c r="AO49" s="137"/>
      <c r="AP49" s="137"/>
    </row>
    <row r="50" spans="1:42" ht="11.25" customHeight="1" x14ac:dyDescent="0.2">
      <c r="A50" s="203"/>
      <c r="B50" s="704"/>
      <c r="C50" s="704"/>
      <c r="D50" s="705"/>
      <c r="E50" s="705"/>
      <c r="F50" s="705"/>
      <c r="G50" s="35"/>
      <c r="H50" s="35"/>
      <c r="I50" s="35"/>
      <c r="J50" s="40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197"/>
      <c r="W50" s="405"/>
      <c r="X50" s="109"/>
      <c r="Y50" s="109"/>
      <c r="Z50" s="109"/>
      <c r="AA50" s="109"/>
      <c r="AB50" s="109"/>
      <c r="AC50" s="109"/>
      <c r="AD50" s="109"/>
      <c r="AE50" s="239"/>
      <c r="AF50" s="109"/>
      <c r="AG50" s="109"/>
      <c r="AH50" s="90"/>
      <c r="AI50" s="90"/>
      <c r="AJ50" s="245"/>
      <c r="AK50" s="282"/>
      <c r="AL50" s="282"/>
      <c r="AM50" s="282"/>
      <c r="AN50" s="282"/>
      <c r="AO50" s="137"/>
      <c r="AP50" s="137"/>
    </row>
    <row r="51" spans="1:42" ht="11.25" customHeight="1" x14ac:dyDescent="0.2">
      <c r="A51" s="203"/>
      <c r="B51" s="704" t="s">
        <v>33</v>
      </c>
      <c r="C51" s="704"/>
      <c r="D51" s="705"/>
      <c r="E51" s="705"/>
      <c r="F51" s="705"/>
      <c r="G51" s="35"/>
      <c r="H51" s="35"/>
      <c r="I51" s="35"/>
      <c r="J51" s="40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197"/>
      <c r="W51" s="405"/>
      <c r="X51" s="109"/>
      <c r="Y51" s="109"/>
      <c r="Z51" s="109"/>
      <c r="AA51" s="109"/>
      <c r="AB51" s="109"/>
      <c r="AC51" s="109"/>
      <c r="AD51" s="109"/>
      <c r="AE51" s="239"/>
      <c r="AF51" s="109"/>
      <c r="AG51" s="109"/>
      <c r="AH51" s="90"/>
      <c r="AI51" s="90"/>
      <c r="AJ51" s="245"/>
      <c r="AK51" s="282"/>
      <c r="AL51" s="282"/>
      <c r="AM51" s="282"/>
      <c r="AN51" s="282"/>
      <c r="AO51" s="137"/>
      <c r="AP51" s="137"/>
    </row>
    <row r="52" spans="1:42" ht="11.25" customHeight="1" x14ac:dyDescent="0.2">
      <c r="A52" s="203"/>
      <c r="B52" s="704"/>
      <c r="C52" s="704"/>
      <c r="D52" s="705"/>
      <c r="E52" s="705"/>
      <c r="F52" s="705"/>
      <c r="G52" s="35"/>
      <c r="H52" s="35"/>
      <c r="I52" s="35"/>
      <c r="J52" s="40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197"/>
      <c r="W52" s="405"/>
      <c r="X52" s="109"/>
      <c r="Y52" s="109"/>
      <c r="Z52" s="109"/>
      <c r="AA52" s="109"/>
      <c r="AB52" s="109"/>
      <c r="AC52" s="109"/>
      <c r="AD52" s="109"/>
      <c r="AE52" s="239"/>
      <c r="AF52" s="109"/>
      <c r="AG52" s="109"/>
      <c r="AH52" s="90"/>
      <c r="AI52" s="90"/>
      <c r="AJ52" s="245"/>
      <c r="AK52" s="282"/>
      <c r="AL52" s="282"/>
      <c r="AM52" s="282"/>
      <c r="AN52" s="282"/>
      <c r="AO52" s="137"/>
      <c r="AP52" s="137"/>
    </row>
    <row r="53" spans="1:42" ht="11.25" customHeight="1" x14ac:dyDescent="0.2">
      <c r="A53" s="203"/>
      <c r="B53" s="704" t="s">
        <v>28</v>
      </c>
      <c r="C53" s="704"/>
      <c r="D53" s="705"/>
      <c r="E53" s="705"/>
      <c r="F53" s="705"/>
      <c r="G53" s="35"/>
      <c r="H53" s="35"/>
      <c r="I53" s="35"/>
      <c r="J53" s="40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197"/>
      <c r="W53" s="405"/>
      <c r="X53" s="109"/>
      <c r="Y53" s="109"/>
      <c r="Z53" s="109"/>
      <c r="AA53" s="109"/>
      <c r="AB53" s="109"/>
      <c r="AC53" s="109"/>
      <c r="AD53" s="109"/>
      <c r="AE53" s="239"/>
      <c r="AF53" s="109"/>
      <c r="AG53" s="109"/>
      <c r="AH53" s="90"/>
      <c r="AI53" s="90"/>
      <c r="AJ53" s="245"/>
      <c r="AK53" s="282"/>
      <c r="AL53" s="282"/>
      <c r="AM53" s="282"/>
      <c r="AN53" s="282"/>
      <c r="AO53" s="137"/>
      <c r="AP53" s="137"/>
    </row>
    <row r="54" spans="1:42" ht="11.25" customHeight="1" x14ac:dyDescent="0.2">
      <c r="A54" s="203"/>
      <c r="B54" s="704"/>
      <c r="C54" s="704"/>
      <c r="D54" s="705"/>
      <c r="E54" s="705"/>
      <c r="F54" s="705"/>
      <c r="G54" s="35"/>
      <c r="H54" s="35"/>
      <c r="I54" s="35"/>
      <c r="J54" s="40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197"/>
      <c r="W54" s="405"/>
      <c r="X54" s="109"/>
      <c r="Y54" s="109"/>
      <c r="Z54" s="109"/>
      <c r="AA54" s="109"/>
      <c r="AB54" s="109"/>
      <c r="AC54" s="109"/>
      <c r="AD54" s="109"/>
      <c r="AE54" s="239"/>
      <c r="AF54" s="109"/>
      <c r="AG54" s="109"/>
      <c r="AH54" s="90"/>
      <c r="AI54" s="90"/>
      <c r="AJ54" s="245"/>
      <c r="AK54" s="282"/>
      <c r="AL54" s="282"/>
      <c r="AM54" s="282"/>
      <c r="AN54" s="282"/>
      <c r="AO54" s="137"/>
      <c r="AP54" s="137"/>
    </row>
    <row r="55" spans="1:42" ht="11.25" customHeight="1" x14ac:dyDescent="0.2">
      <c r="A55" s="203"/>
      <c r="B55" s="704" t="s">
        <v>37</v>
      </c>
      <c r="C55" s="704"/>
      <c r="D55" s="705"/>
      <c r="E55" s="705"/>
      <c r="F55" s="705"/>
      <c r="G55" s="35"/>
      <c r="H55" s="35"/>
      <c r="I55" s="35"/>
      <c r="J55" s="40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197"/>
      <c r="W55" s="405"/>
      <c r="X55" s="109"/>
      <c r="Y55" s="109"/>
      <c r="Z55" s="109"/>
      <c r="AA55" s="109"/>
      <c r="AB55" s="109"/>
      <c r="AC55" s="109"/>
      <c r="AD55" s="109"/>
      <c r="AE55" s="239"/>
      <c r="AF55" s="109"/>
      <c r="AG55" s="109"/>
      <c r="AH55" s="90"/>
      <c r="AI55" s="90"/>
      <c r="AJ55" s="245"/>
      <c r="AK55" s="282"/>
      <c r="AL55" s="282"/>
      <c r="AM55" s="282"/>
      <c r="AN55" s="282"/>
      <c r="AO55" s="137"/>
      <c r="AP55" s="137"/>
    </row>
    <row r="56" spans="1:42" ht="11.25" customHeight="1" x14ac:dyDescent="0.2">
      <c r="A56" s="203"/>
      <c r="B56" s="704"/>
      <c r="C56" s="704"/>
      <c r="D56" s="705"/>
      <c r="E56" s="705"/>
      <c r="F56" s="705"/>
      <c r="G56" s="35"/>
      <c r="H56" s="35"/>
      <c r="I56" s="35"/>
      <c r="J56" s="40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197"/>
      <c r="W56" s="405"/>
      <c r="X56" s="109"/>
      <c r="Y56" s="109"/>
      <c r="Z56" s="109"/>
      <c r="AA56" s="109"/>
      <c r="AB56" s="109"/>
      <c r="AC56" s="109"/>
      <c r="AD56" s="109"/>
      <c r="AE56" s="239"/>
      <c r="AF56" s="109"/>
      <c r="AG56" s="109"/>
      <c r="AH56" s="90"/>
      <c r="AI56" s="90"/>
      <c r="AJ56" s="245"/>
      <c r="AK56" s="282"/>
      <c r="AL56" s="282"/>
      <c r="AM56" s="282"/>
      <c r="AN56" s="282"/>
      <c r="AO56" s="137"/>
      <c r="AP56" s="137"/>
    </row>
    <row r="57" spans="1:42" ht="11.25" customHeight="1" x14ac:dyDescent="0.2">
      <c r="A57" s="203"/>
      <c r="B57" s="704" t="s">
        <v>24</v>
      </c>
      <c r="C57" s="704"/>
      <c r="D57" s="705"/>
      <c r="E57" s="705"/>
      <c r="F57" s="705"/>
      <c r="G57" s="35"/>
      <c r="H57" s="35"/>
      <c r="I57" s="35"/>
      <c r="J57" s="40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197"/>
      <c r="W57" s="405"/>
      <c r="X57" s="109"/>
      <c r="Y57" s="109"/>
      <c r="Z57" s="109"/>
      <c r="AA57" s="109"/>
      <c r="AB57" s="109"/>
      <c r="AC57" s="109"/>
      <c r="AD57" s="109"/>
      <c r="AE57" s="239"/>
      <c r="AF57" s="109"/>
      <c r="AG57" s="109"/>
      <c r="AH57" s="90"/>
      <c r="AI57" s="90"/>
      <c r="AJ57" s="245"/>
      <c r="AK57" s="282"/>
      <c r="AL57" s="282"/>
      <c r="AM57" s="282"/>
      <c r="AN57" s="282"/>
      <c r="AO57" s="137"/>
      <c r="AP57" s="137"/>
    </row>
    <row r="58" spans="1:42" ht="11.25" customHeight="1" x14ac:dyDescent="0.2">
      <c r="A58" s="203"/>
      <c r="B58" s="704"/>
      <c r="C58" s="704"/>
      <c r="D58" s="705"/>
      <c r="E58" s="705"/>
      <c r="F58" s="705"/>
      <c r="G58" s="35"/>
      <c r="H58" s="35"/>
      <c r="I58" s="35"/>
      <c r="J58" s="40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197"/>
      <c r="W58" s="405"/>
      <c r="X58" s="109"/>
      <c r="Y58" s="109"/>
      <c r="Z58" s="109"/>
      <c r="AA58" s="109"/>
      <c r="AB58" s="109"/>
      <c r="AC58" s="109"/>
      <c r="AD58" s="109"/>
      <c r="AE58" s="239"/>
      <c r="AF58" s="109"/>
      <c r="AG58" s="109"/>
      <c r="AH58" s="90"/>
      <c r="AI58" s="90"/>
      <c r="AJ58" s="245"/>
      <c r="AK58" s="282"/>
      <c r="AL58" s="282"/>
      <c r="AM58" s="282"/>
      <c r="AN58" s="282"/>
      <c r="AO58" s="137"/>
      <c r="AP58" s="137"/>
    </row>
    <row r="59" spans="1:42" ht="11.25" customHeight="1" x14ac:dyDescent="0.2">
      <c r="A59" s="203"/>
      <c r="B59" s="704" t="s">
        <v>25</v>
      </c>
      <c r="C59" s="704"/>
      <c r="D59" s="705"/>
      <c r="E59" s="705"/>
      <c r="F59" s="705"/>
      <c r="G59" s="35"/>
      <c r="H59" s="35"/>
      <c r="I59" s="35"/>
      <c r="J59" s="40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197"/>
      <c r="W59" s="405"/>
      <c r="X59" s="109"/>
      <c r="Y59" s="109"/>
      <c r="Z59" s="109"/>
      <c r="AA59" s="109"/>
      <c r="AB59" s="109"/>
      <c r="AC59" s="109"/>
      <c r="AD59" s="109"/>
      <c r="AE59" s="239"/>
      <c r="AF59" s="109"/>
      <c r="AG59" s="109"/>
      <c r="AH59" s="90"/>
      <c r="AI59" s="90"/>
      <c r="AJ59" s="245"/>
      <c r="AK59" s="282"/>
      <c r="AL59" s="282"/>
      <c r="AM59" s="282"/>
      <c r="AN59" s="282"/>
      <c r="AO59" s="137"/>
      <c r="AP59" s="137"/>
    </row>
    <row r="60" spans="1:42" ht="11.25" customHeight="1" x14ac:dyDescent="0.2">
      <c r="A60" s="203"/>
      <c r="B60" s="705"/>
      <c r="C60" s="705"/>
      <c r="D60" s="705"/>
      <c r="E60" s="705"/>
      <c r="F60" s="705"/>
      <c r="G60" s="35"/>
      <c r="H60" s="35"/>
      <c r="I60" s="35"/>
      <c r="J60" s="40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197"/>
      <c r="W60" s="405"/>
      <c r="X60" s="109"/>
      <c r="Y60" s="109"/>
      <c r="Z60" s="109"/>
      <c r="AA60" s="109"/>
      <c r="AB60" s="109"/>
      <c r="AC60" s="109"/>
      <c r="AD60" s="109"/>
      <c r="AE60" s="239"/>
      <c r="AF60" s="109"/>
      <c r="AG60" s="109"/>
      <c r="AH60" s="90"/>
      <c r="AI60" s="90"/>
      <c r="AJ60" s="245"/>
      <c r="AK60" s="282"/>
      <c r="AL60" s="282"/>
      <c r="AM60" s="282"/>
      <c r="AN60" s="282"/>
      <c r="AO60" s="137"/>
      <c r="AP60" s="137"/>
    </row>
    <row r="61" spans="1:42" ht="11.25" customHeight="1" x14ac:dyDescent="0.2">
      <c r="A61" s="203"/>
      <c r="B61" s="704" t="s">
        <v>26</v>
      </c>
      <c r="C61" s="704"/>
      <c r="D61" s="705"/>
      <c r="E61" s="705"/>
      <c r="F61" s="705"/>
      <c r="G61" s="35"/>
      <c r="H61" s="35"/>
      <c r="I61" s="35"/>
      <c r="J61" s="40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197"/>
      <c r="W61" s="405"/>
      <c r="X61" s="109"/>
      <c r="Y61" s="109"/>
      <c r="Z61" s="109"/>
      <c r="AA61" s="109"/>
      <c r="AB61" s="109"/>
      <c r="AC61" s="109"/>
      <c r="AD61" s="109"/>
      <c r="AE61" s="239"/>
      <c r="AF61" s="109"/>
      <c r="AG61" s="109"/>
      <c r="AH61" s="90"/>
      <c r="AI61" s="90"/>
      <c r="AJ61" s="245"/>
      <c r="AK61" s="282"/>
      <c r="AL61" s="282"/>
      <c r="AM61" s="282"/>
      <c r="AN61" s="282"/>
      <c r="AO61" s="137"/>
      <c r="AP61" s="137"/>
    </row>
    <row r="62" spans="1:42" ht="11.25" customHeight="1" x14ac:dyDescent="0.2">
      <c r="A62" s="203"/>
      <c r="B62" s="704"/>
      <c r="C62" s="704"/>
      <c r="D62" s="705"/>
      <c r="E62" s="705"/>
      <c r="F62" s="705"/>
      <c r="G62" s="35"/>
      <c r="H62" s="35"/>
      <c r="I62" s="35"/>
      <c r="J62" s="40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197"/>
      <c r="W62" s="405"/>
      <c r="X62" s="109"/>
      <c r="Y62" s="109"/>
      <c r="Z62" s="109"/>
      <c r="AA62" s="109"/>
      <c r="AB62" s="109"/>
      <c r="AC62" s="109"/>
      <c r="AD62" s="109"/>
      <c r="AE62" s="239"/>
      <c r="AF62" s="109"/>
      <c r="AG62" s="109"/>
      <c r="AH62" s="90"/>
      <c r="AI62" s="90"/>
      <c r="AJ62" s="245"/>
      <c r="AK62" s="282"/>
      <c r="AL62" s="282"/>
      <c r="AM62" s="282"/>
      <c r="AN62" s="282"/>
      <c r="AO62" s="137"/>
      <c r="AP62" s="137"/>
    </row>
    <row r="63" spans="1:42" ht="11.25" customHeight="1" x14ac:dyDescent="0.2">
      <c r="A63" s="203"/>
      <c r="B63" s="704" t="s">
        <v>38</v>
      </c>
      <c r="C63" s="704"/>
      <c r="D63" s="705"/>
      <c r="E63" s="705"/>
      <c r="F63" s="705"/>
      <c r="G63" s="35"/>
      <c r="H63" s="35"/>
      <c r="I63" s="35"/>
      <c r="J63" s="40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197"/>
      <c r="W63" s="405"/>
      <c r="X63" s="109"/>
      <c r="Y63" s="109"/>
      <c r="Z63" s="109"/>
      <c r="AA63" s="109"/>
      <c r="AB63" s="109"/>
      <c r="AC63" s="109"/>
      <c r="AD63" s="109"/>
      <c r="AE63" s="239"/>
      <c r="AF63" s="109"/>
      <c r="AG63" s="109"/>
      <c r="AH63" s="90"/>
      <c r="AI63" s="90"/>
      <c r="AJ63" s="245"/>
      <c r="AK63" s="282"/>
      <c r="AL63" s="282"/>
      <c r="AM63" s="282"/>
      <c r="AN63" s="282"/>
      <c r="AO63" s="137"/>
      <c r="AP63" s="137"/>
    </row>
    <row r="64" spans="1:42" ht="11.25" customHeight="1" x14ac:dyDescent="0.2">
      <c r="A64" s="203"/>
      <c r="B64" s="704"/>
      <c r="C64" s="704"/>
      <c r="D64" s="705"/>
      <c r="E64" s="705"/>
      <c r="F64" s="705"/>
      <c r="G64" s="35"/>
      <c r="H64" s="35"/>
      <c r="I64" s="35"/>
      <c r="J64" s="40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197"/>
      <c r="W64" s="405"/>
      <c r="X64" s="109"/>
      <c r="Y64" s="109"/>
      <c r="Z64" s="109"/>
      <c r="AA64" s="109"/>
      <c r="AB64" s="109"/>
      <c r="AC64" s="109"/>
      <c r="AD64" s="109"/>
      <c r="AE64" s="239"/>
      <c r="AF64" s="109"/>
      <c r="AG64" s="109"/>
      <c r="AH64" s="90"/>
      <c r="AI64" s="90"/>
      <c r="AJ64" s="245"/>
      <c r="AK64" s="282"/>
      <c r="AL64" s="282"/>
      <c r="AM64" s="282"/>
      <c r="AN64" s="282"/>
      <c r="AO64" s="137"/>
      <c r="AP64" s="137"/>
    </row>
    <row r="65" spans="1:42" ht="11.25" customHeight="1" x14ac:dyDescent="0.2">
      <c r="A65" s="203"/>
      <c r="B65" s="704" t="s">
        <v>27</v>
      </c>
      <c r="C65" s="704"/>
      <c r="D65" s="705"/>
      <c r="E65" s="705"/>
      <c r="F65" s="705"/>
      <c r="G65" s="35"/>
      <c r="H65" s="35"/>
      <c r="I65" s="35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197"/>
      <c r="W65" s="405"/>
      <c r="X65" s="109"/>
      <c r="Y65" s="109"/>
      <c r="Z65" s="109"/>
      <c r="AA65" s="109"/>
      <c r="AB65" s="109"/>
      <c r="AC65" s="109"/>
      <c r="AD65" s="109"/>
      <c r="AE65" s="239"/>
      <c r="AF65" s="109"/>
      <c r="AG65" s="109"/>
      <c r="AH65" s="90"/>
      <c r="AI65" s="90"/>
      <c r="AJ65" s="245"/>
      <c r="AK65" s="282"/>
      <c r="AL65" s="282"/>
      <c r="AM65" s="282"/>
      <c r="AN65" s="282"/>
      <c r="AO65" s="137"/>
      <c r="AP65" s="137"/>
    </row>
    <row r="66" spans="1:42" ht="11.25" customHeight="1" x14ac:dyDescent="0.2">
      <c r="A66" s="203"/>
      <c r="B66" s="704"/>
      <c r="C66" s="704"/>
      <c r="D66" s="705"/>
      <c r="E66" s="705"/>
      <c r="F66" s="705"/>
      <c r="G66" s="35"/>
      <c r="H66" s="35"/>
      <c r="I66" s="35"/>
      <c r="J66" s="40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197"/>
      <c r="W66" s="405"/>
      <c r="X66" s="109"/>
      <c r="Y66" s="109"/>
      <c r="Z66" s="109"/>
      <c r="AA66" s="109"/>
      <c r="AB66" s="109"/>
      <c r="AC66" s="109"/>
      <c r="AD66" s="109"/>
      <c r="AE66" s="239"/>
      <c r="AF66" s="109"/>
      <c r="AG66" s="109"/>
      <c r="AH66" s="90"/>
      <c r="AI66" s="90"/>
      <c r="AJ66" s="245"/>
      <c r="AK66" s="282"/>
      <c r="AL66" s="282"/>
      <c r="AM66" s="282"/>
      <c r="AN66" s="282"/>
      <c r="AO66" s="137"/>
      <c r="AP66" s="137"/>
    </row>
    <row r="67" spans="1:42" ht="11.25" customHeight="1" x14ac:dyDescent="0.2">
      <c r="A67" s="203"/>
      <c r="B67" s="704" t="s">
        <v>51</v>
      </c>
      <c r="C67" s="704"/>
      <c r="D67" s="705"/>
      <c r="E67" s="705"/>
      <c r="F67" s="705"/>
      <c r="G67" s="35"/>
      <c r="H67" s="35"/>
      <c r="I67" s="35"/>
      <c r="J67" s="40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197"/>
      <c r="W67" s="405"/>
      <c r="X67" s="109"/>
      <c r="Y67" s="109"/>
      <c r="Z67" s="109"/>
      <c r="AA67" s="109"/>
      <c r="AB67" s="109"/>
      <c r="AC67" s="109"/>
      <c r="AD67" s="109"/>
      <c r="AE67" s="239"/>
      <c r="AF67" s="109"/>
      <c r="AG67" s="109"/>
      <c r="AH67" s="90"/>
      <c r="AI67" s="90"/>
      <c r="AJ67" s="245"/>
      <c r="AK67" s="282"/>
      <c r="AL67" s="282"/>
      <c r="AM67" s="282"/>
      <c r="AN67" s="282"/>
      <c r="AO67" s="137"/>
      <c r="AP67" s="137"/>
    </row>
    <row r="68" spans="1:42" ht="11.25" customHeight="1" x14ac:dyDescent="0.2">
      <c r="A68" s="203"/>
      <c r="B68" s="704"/>
      <c r="C68" s="704"/>
      <c r="D68" s="705"/>
      <c r="E68" s="705"/>
      <c r="F68" s="705"/>
      <c r="G68" s="35"/>
      <c r="H68" s="35"/>
      <c r="I68" s="35"/>
      <c r="J68" s="40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197"/>
      <c r="W68" s="405"/>
      <c r="X68" s="109"/>
      <c r="Y68" s="109"/>
      <c r="Z68" s="109"/>
      <c r="AA68" s="109"/>
      <c r="AB68" s="109"/>
      <c r="AC68" s="109"/>
      <c r="AD68" s="109"/>
      <c r="AE68" s="239"/>
      <c r="AF68" s="109"/>
      <c r="AG68" s="109"/>
      <c r="AH68" s="90"/>
      <c r="AI68" s="90"/>
      <c r="AJ68" s="245"/>
      <c r="AK68" s="282"/>
      <c r="AL68" s="282"/>
      <c r="AM68" s="282"/>
      <c r="AN68" s="282"/>
      <c r="AO68" s="137"/>
      <c r="AP68" s="137"/>
    </row>
    <row r="69" spans="1:42" ht="11.25" customHeight="1" x14ac:dyDescent="0.2">
      <c r="A69" s="203"/>
      <c r="B69" s="704" t="s">
        <v>92</v>
      </c>
      <c r="C69" s="704"/>
      <c r="D69" s="716"/>
      <c r="E69" s="716"/>
      <c r="F69" s="716"/>
      <c r="G69" s="35"/>
      <c r="H69" s="35"/>
      <c r="I69" s="35"/>
      <c r="J69" s="40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197"/>
      <c r="W69" s="405"/>
      <c r="X69" s="297"/>
      <c r="Y69" s="297"/>
      <c r="Z69" s="109"/>
      <c r="AA69" s="109"/>
      <c r="AB69" s="109"/>
      <c r="AC69" s="109"/>
      <c r="AD69" s="109"/>
      <c r="AE69" s="239"/>
      <c r="AF69" s="109"/>
      <c r="AG69" s="109"/>
      <c r="AH69" s="90"/>
      <c r="AI69" s="90"/>
      <c r="AJ69" s="245"/>
      <c r="AK69" s="282"/>
      <c r="AL69" s="282"/>
      <c r="AM69" s="282"/>
      <c r="AN69" s="282"/>
      <c r="AO69" s="137"/>
      <c r="AP69" s="137"/>
    </row>
    <row r="70" spans="1:42" ht="11.25" customHeight="1" x14ac:dyDescent="0.2">
      <c r="A70" s="203"/>
      <c r="B70" s="704"/>
      <c r="C70" s="704"/>
      <c r="D70" s="716"/>
      <c r="E70" s="716"/>
      <c r="F70" s="716"/>
      <c r="G70" s="35"/>
      <c r="H70" s="35"/>
      <c r="I70" s="35"/>
      <c r="J70" s="40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197"/>
      <c r="W70" s="405"/>
      <c r="Z70" s="109"/>
      <c r="AA70" s="109"/>
      <c r="AB70" s="109"/>
      <c r="AC70" s="109"/>
      <c r="AD70" s="109"/>
      <c r="AE70" s="239"/>
      <c r="AF70" s="109"/>
      <c r="AG70" s="109"/>
      <c r="AH70" s="90"/>
      <c r="AI70" s="90"/>
      <c r="AJ70" s="245"/>
      <c r="AK70" s="282"/>
      <c r="AL70" s="282"/>
      <c r="AM70" s="282"/>
      <c r="AN70" s="282"/>
      <c r="AO70" s="137"/>
      <c r="AP70" s="137"/>
    </row>
    <row r="71" spans="1:42" ht="18.75" customHeight="1" x14ac:dyDescent="0.2">
      <c r="A71" s="204"/>
      <c r="B71" s="205"/>
      <c r="C71" s="205"/>
      <c r="D71" s="205"/>
      <c r="E71" s="205"/>
      <c r="F71" s="205"/>
      <c r="G71" s="205"/>
      <c r="H71" s="205"/>
      <c r="I71" s="205"/>
      <c r="J71" s="206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1"/>
      <c r="W71" s="251"/>
      <c r="X71" s="643"/>
      <c r="Y71" s="643"/>
      <c r="Z71" s="297"/>
      <c r="AA71" s="297"/>
      <c r="AB71" s="297"/>
      <c r="AC71" s="297"/>
      <c r="AD71" s="297"/>
      <c r="AE71" s="297"/>
      <c r="AF71" s="297"/>
      <c r="AG71" s="297"/>
      <c r="AH71" s="297"/>
      <c r="AI71" s="298"/>
      <c r="AJ71" s="592"/>
      <c r="AK71" s="644"/>
      <c r="AL71" s="644"/>
      <c r="AM71" s="644"/>
      <c r="AN71" s="644"/>
      <c r="AO71" s="592"/>
      <c r="AP71" s="592"/>
    </row>
    <row r="72" spans="1:42" s="132" customFormat="1" ht="11.25" customHeight="1" x14ac:dyDescent="0.2">
      <c r="A72" s="125"/>
      <c r="B72" s="125"/>
      <c r="C72" s="125"/>
      <c r="D72" s="125"/>
      <c r="E72" s="125"/>
      <c r="F72" s="125"/>
      <c r="G72" s="125"/>
      <c r="H72" s="125"/>
      <c r="I72" s="125"/>
      <c r="J72" s="152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</row>
    <row r="198" spans="37:37" ht="11.25" customHeight="1" x14ac:dyDescent="0.2">
      <c r="AK198" s="125" t="b">
        <v>1</v>
      </c>
    </row>
  </sheetData>
  <sheetProtection sheet="1" objects="1" scenarios="1"/>
  <mergeCells count="23">
    <mergeCell ref="K7:O7"/>
    <mergeCell ref="P7:P8"/>
    <mergeCell ref="I7:I8"/>
    <mergeCell ref="B63:F64"/>
    <mergeCell ref="B65:F66"/>
    <mergeCell ref="B47:F48"/>
    <mergeCell ref="B61:F62"/>
    <mergeCell ref="B5:I6"/>
    <mergeCell ref="B69:F70"/>
    <mergeCell ref="R7:R8"/>
    <mergeCell ref="B49:F50"/>
    <mergeCell ref="B51:F52"/>
    <mergeCell ref="B53:F54"/>
    <mergeCell ref="B55:F56"/>
    <mergeCell ref="B57:F58"/>
    <mergeCell ref="B59:F60"/>
    <mergeCell ref="B39:B40"/>
    <mergeCell ref="B41:F42"/>
    <mergeCell ref="B43:F44"/>
    <mergeCell ref="B45:F46"/>
    <mergeCell ref="B67:F68"/>
    <mergeCell ref="A35:U35"/>
    <mergeCell ref="A36:U36"/>
  </mergeCells>
  <conditionalFormatting sqref="K9:P30 AF33:AG36 I9:I30 D8:H29">
    <cfRule type="containsErrors" dxfId="5" priority="26">
      <formula>ISERROR(D8)</formula>
    </cfRule>
  </conditionalFormatting>
  <conditionalFormatting sqref="D8:H29 B8:B29">
    <cfRule type="expression" dxfId="4" priority="2131">
      <formula>$B8=$Y$4</formula>
    </cfRule>
  </conditionalFormatting>
  <conditionalFormatting sqref="R9:R30">
    <cfRule type="expression" dxfId="3" priority="2132">
      <formula>#REF!=$X$5</formula>
    </cfRule>
  </conditionalFormatting>
  <conditionalFormatting sqref="AF33:AG36">
    <cfRule type="expression" dxfId="2" priority="2143">
      <formula>#REF!=$Y$4</formula>
    </cfRule>
  </conditionalFormatting>
  <conditionalFormatting sqref="K9:P30 I9:I30">
    <cfRule type="expression" dxfId="1" priority="2146">
      <formula>#REF!=$Y$4</formula>
    </cfRule>
  </conditionalFormatting>
  <conditionalFormatting sqref="B8:B29">
    <cfRule type="containsErrors" dxfId="0" priority="2">
      <formula>ISERROR(B8)</formula>
    </cfRule>
  </conditionalFormatting>
  <hyperlinks>
    <hyperlink ref="B41:B42" location="Coverage!A1" display="Participating LA's"/>
    <hyperlink ref="B43:B44" location="IDACI!A1" display="IDACI"/>
    <hyperlink ref="B67:B68" location="Adoption!A1" display="Adoption"/>
    <hyperlink ref="B65:B66" location="'Looked After Children'!A1" display="Looked After Children"/>
    <hyperlink ref="B63:B64" location="'Court Applications'!A1" display="Court Applications"/>
    <hyperlink ref="B61:B62" location="'Child Protection Plans'!A1" display="Child Protection Plans"/>
    <hyperlink ref="B59:B60" location="'Initial CP Conferences'!A1" display="Initial Child Protection Conferences"/>
    <hyperlink ref="B57:B58" location="'Section 47 Enquiries'!A1" display="Section 47 Enquiries"/>
    <hyperlink ref="B55:B56" location="'Children in Need'!A1" display="Children in Need"/>
    <hyperlink ref="B53:B54" location="Assessments!A1" display="Assessments"/>
    <hyperlink ref="B51:B52" location="'Re-referrals'!A1" display="Re-referrals"/>
    <hyperlink ref="B49:B50" location="Referral_Source!A1" display="Referral Source"/>
    <hyperlink ref="B47:B48" location="Referrals!A1" display="Referrals"/>
    <hyperlink ref="B45:B46" location="Population!A1" display="Population"/>
    <hyperlink ref="B69:B70" location="Adoption!A1" display="Adoption"/>
    <hyperlink ref="B69:F70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45" r:id="rId4" name="Check Box 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</xdr:row>
                    <xdr:rowOff>142875</xdr:rowOff>
                  </from>
                  <to>
                    <xdr:col>40</xdr:col>
                    <xdr:colOff>47625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6" r:id="rId5" name="Check Box 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7</xdr:row>
                    <xdr:rowOff>161925</xdr:rowOff>
                  </from>
                  <to>
                    <xdr:col>40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7" r:id="rId6" name="Check Box 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8</xdr:row>
                    <xdr:rowOff>161925</xdr:rowOff>
                  </from>
                  <to>
                    <xdr:col>40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8" r:id="rId7" name="Check Box 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9</xdr:row>
                    <xdr:rowOff>161925</xdr:rowOff>
                  </from>
                  <to>
                    <xdr:col>40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9" r:id="rId8" name="Check Box 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10</xdr:row>
                    <xdr:rowOff>161925</xdr:rowOff>
                  </from>
                  <to>
                    <xdr:col>40</xdr:col>
                    <xdr:colOff>47625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0" r:id="rId9" name="Check Box 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11</xdr:row>
                    <xdr:rowOff>161925</xdr:rowOff>
                  </from>
                  <to>
                    <xdr:col>40</xdr:col>
                    <xdr:colOff>47625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1" r:id="rId10" name="Check Box 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12</xdr:row>
                    <xdr:rowOff>161925</xdr:rowOff>
                  </from>
                  <to>
                    <xdr:col>40</xdr:col>
                    <xdr:colOff>47625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2" r:id="rId11" name="Check Box 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13</xdr:row>
                    <xdr:rowOff>161925</xdr:rowOff>
                  </from>
                  <to>
                    <xdr:col>40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3" r:id="rId12" name="Check Box 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14</xdr:row>
                    <xdr:rowOff>161925</xdr:rowOff>
                  </from>
                  <to>
                    <xdr:col>40</xdr:col>
                    <xdr:colOff>47625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4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15</xdr:row>
                    <xdr:rowOff>161925</xdr:rowOff>
                  </from>
                  <to>
                    <xdr:col>40</xdr:col>
                    <xdr:colOff>47625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5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16</xdr:row>
                    <xdr:rowOff>161925</xdr:rowOff>
                  </from>
                  <to>
                    <xdr:col>40</xdr:col>
                    <xdr:colOff>47625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6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17</xdr:row>
                    <xdr:rowOff>161925</xdr:rowOff>
                  </from>
                  <to>
                    <xdr:col>40</xdr:col>
                    <xdr:colOff>47625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7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18</xdr:row>
                    <xdr:rowOff>161925</xdr:rowOff>
                  </from>
                  <to>
                    <xdr:col>40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8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19</xdr:row>
                    <xdr:rowOff>161925</xdr:rowOff>
                  </from>
                  <to>
                    <xdr:col>40</xdr:col>
                    <xdr:colOff>47625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9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20</xdr:row>
                    <xdr:rowOff>161925</xdr:rowOff>
                  </from>
                  <to>
                    <xdr:col>40</xdr:col>
                    <xdr:colOff>47625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0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21</xdr:row>
                    <xdr:rowOff>161925</xdr:rowOff>
                  </from>
                  <to>
                    <xdr:col>40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1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24</xdr:row>
                    <xdr:rowOff>161925</xdr:rowOff>
                  </from>
                  <to>
                    <xdr:col>40</xdr:col>
                    <xdr:colOff>47625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2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25</xdr:row>
                    <xdr:rowOff>161925</xdr:rowOff>
                  </from>
                  <to>
                    <xdr:col>40</xdr:col>
                    <xdr:colOff>47625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3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26</xdr:row>
                    <xdr:rowOff>161925</xdr:rowOff>
                  </from>
                  <to>
                    <xdr:col>40</xdr:col>
                    <xdr:colOff>47625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4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27</xdr:row>
                    <xdr:rowOff>161925</xdr:rowOff>
                  </from>
                  <to>
                    <xdr:col>40</xdr:col>
                    <xdr:colOff>47625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5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28</xdr:row>
                    <xdr:rowOff>161925</xdr:rowOff>
                  </from>
                  <to>
                    <xdr:col>40</xdr:col>
                    <xdr:colOff>47625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6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22</xdr:row>
                    <xdr:rowOff>161925</xdr:rowOff>
                  </from>
                  <to>
                    <xdr:col>40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7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23</xdr:row>
                    <xdr:rowOff>161925</xdr:rowOff>
                  </from>
                  <to>
                    <xdr:col>40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8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29</xdr:row>
                    <xdr:rowOff>161925</xdr:rowOff>
                  </from>
                  <to>
                    <xdr:col>40</xdr:col>
                    <xdr:colOff>47625</xdr:colOff>
                    <xdr:row>31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9"/>
  </sheetPr>
  <dimension ref="A1:AH87"/>
  <sheetViews>
    <sheetView zoomScaleNormal="100" workbookViewId="0"/>
  </sheetViews>
  <sheetFormatPr defaultRowHeight="11.25" customHeight="1" x14ac:dyDescent="0.2"/>
  <cols>
    <col min="1" max="1" width="4" style="125" customWidth="1"/>
    <col min="2" max="2" width="21.85546875" style="125" customWidth="1"/>
    <col min="3" max="3" width="2.7109375" style="125" customWidth="1"/>
    <col min="4" max="4" width="83.5703125" style="125" customWidth="1"/>
    <col min="5" max="5" width="10.28515625" style="125" customWidth="1"/>
    <col min="6" max="6" width="5.7109375" style="655" customWidth="1"/>
    <col min="7" max="7" width="5.7109375" style="125" customWidth="1"/>
    <col min="8" max="8" width="4" style="125" customWidth="1"/>
    <col min="9" max="9" width="6.5703125" style="125" customWidth="1"/>
    <col min="10" max="10" width="18.7109375" style="37" hidden="1" customWidth="1"/>
    <col min="11" max="11" width="9.140625" style="282"/>
    <col min="12" max="12" width="12.140625" style="282" bestFit="1" customWidth="1"/>
    <col min="13" max="16384" width="9.140625" style="282"/>
  </cols>
  <sheetData>
    <row r="1" spans="1:34" ht="18.75" customHeight="1" x14ac:dyDescent="0.2">
      <c r="A1" s="173"/>
      <c r="B1" s="174"/>
      <c r="C1" s="174"/>
      <c r="D1" s="174"/>
      <c r="E1" s="174"/>
      <c r="F1" s="174"/>
      <c r="G1" s="174"/>
      <c r="H1" s="176"/>
      <c r="I1" s="372"/>
      <c r="J1" s="174"/>
      <c r="V1" s="132"/>
      <c r="W1" s="132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4" ht="18.75" customHeight="1" x14ac:dyDescent="0.2">
      <c r="A2" s="179"/>
      <c r="B2" s="189" t="s">
        <v>123</v>
      </c>
      <c r="C2" s="35"/>
      <c r="D2" s="35"/>
      <c r="E2" s="35"/>
      <c r="F2" s="35"/>
      <c r="G2" s="35"/>
      <c r="H2" s="178"/>
      <c r="I2" s="361"/>
      <c r="J2" s="35"/>
      <c r="V2" s="132"/>
      <c r="W2" s="13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4" ht="18.75" customHeight="1" x14ac:dyDescent="0.2">
      <c r="A3" s="349"/>
      <c r="B3" s="350"/>
      <c r="C3" s="350"/>
      <c r="D3" s="350"/>
      <c r="E3" s="350"/>
      <c r="F3" s="350"/>
      <c r="G3" s="350"/>
      <c r="H3" s="351"/>
      <c r="I3" s="361"/>
      <c r="J3" s="35"/>
      <c r="V3" s="132"/>
      <c r="W3" s="132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4" ht="11.25" customHeight="1" x14ac:dyDescent="0.2">
      <c r="A4" s="179"/>
      <c r="B4" s="35"/>
      <c r="C4" s="35"/>
      <c r="D4" s="35"/>
      <c r="E4" s="35"/>
      <c r="F4" s="87"/>
      <c r="G4" s="35"/>
      <c r="H4" s="178"/>
      <c r="I4" s="331"/>
    </row>
    <row r="5" spans="1:34" ht="11.25" customHeight="1" x14ac:dyDescent="0.2">
      <c r="A5" s="179"/>
      <c r="B5" s="679" t="s">
        <v>84</v>
      </c>
      <c r="C5" s="680"/>
      <c r="D5" s="680"/>
      <c r="E5" s="88"/>
      <c r="F5" s="89"/>
      <c r="G5" s="90"/>
      <c r="H5" s="178"/>
      <c r="I5" s="331"/>
    </row>
    <row r="6" spans="1:34" ht="10.5" customHeight="1" thickBot="1" x14ac:dyDescent="0.25">
      <c r="A6" s="179"/>
      <c r="B6" s="680"/>
      <c r="C6" s="680"/>
      <c r="D6" s="680"/>
      <c r="E6" s="88"/>
      <c r="F6" s="89"/>
      <c r="G6" s="90"/>
      <c r="H6" s="178"/>
      <c r="I6" s="331"/>
    </row>
    <row r="7" spans="1:34" ht="22.5" customHeight="1" thickBot="1" x14ac:dyDescent="0.25">
      <c r="A7" s="179"/>
      <c r="B7" s="681" t="s">
        <v>85</v>
      </c>
      <c r="C7" s="682"/>
      <c r="D7" s="683"/>
      <c r="E7" s="664"/>
      <c r="F7" s="664"/>
      <c r="G7" s="664"/>
      <c r="H7" s="178"/>
      <c r="I7" s="331"/>
    </row>
    <row r="8" spans="1:34" ht="6" customHeight="1" x14ac:dyDescent="0.2">
      <c r="A8" s="179"/>
      <c r="B8" s="35"/>
      <c r="C8" s="282"/>
      <c r="D8" s="90"/>
      <c r="E8" s="90"/>
      <c r="F8" s="90"/>
      <c r="G8" s="90"/>
      <c r="H8" s="178"/>
      <c r="I8" s="331"/>
      <c r="M8" s="360"/>
    </row>
    <row r="9" spans="1:34" ht="11.25" customHeight="1" x14ac:dyDescent="0.2">
      <c r="A9" s="179"/>
      <c r="B9" s="35" t="s">
        <v>118</v>
      </c>
      <c r="C9" s="35"/>
      <c r="D9" s="35"/>
      <c r="E9" s="35"/>
      <c r="F9" s="87"/>
      <c r="G9" s="35"/>
      <c r="H9" s="178"/>
      <c r="I9" s="331"/>
    </row>
    <row r="10" spans="1:34" ht="21.75" customHeight="1" x14ac:dyDescent="0.2">
      <c r="A10" s="179"/>
      <c r="B10" s="684" t="s">
        <v>119</v>
      </c>
      <c r="C10" s="684"/>
      <c r="D10" s="684"/>
      <c r="E10" s="684"/>
      <c r="F10" s="684"/>
      <c r="G10" s="684"/>
      <c r="H10" s="178"/>
      <c r="I10" s="331"/>
    </row>
    <row r="11" spans="1:34" ht="11.25" customHeight="1" x14ac:dyDescent="0.2">
      <c r="A11" s="179"/>
      <c r="B11" s="282" t="s">
        <v>121</v>
      </c>
      <c r="C11" s="376"/>
      <c r="D11" s="376"/>
      <c r="E11" s="376"/>
      <c r="F11" s="376"/>
      <c r="G11" s="376"/>
      <c r="H11" s="178"/>
      <c r="I11" s="331"/>
    </row>
    <row r="12" spans="1:34" ht="10.5" customHeight="1" x14ac:dyDescent="0.2">
      <c r="A12" s="179"/>
      <c r="B12" s="687" t="s">
        <v>30</v>
      </c>
      <c r="C12" s="687"/>
      <c r="D12" s="687"/>
      <c r="E12" s="307"/>
      <c r="F12" s="87"/>
      <c r="G12" s="35"/>
      <c r="H12" s="178"/>
      <c r="I12" s="331"/>
    </row>
    <row r="13" spans="1:34" s="286" customFormat="1" ht="10.5" customHeight="1" x14ac:dyDescent="0.2">
      <c r="A13" s="180"/>
      <c r="B13" s="687"/>
      <c r="C13" s="687"/>
      <c r="D13" s="687"/>
      <c r="E13" s="42"/>
      <c r="F13" s="685" t="s">
        <v>40</v>
      </c>
      <c r="G13" s="42"/>
      <c r="H13" s="181"/>
      <c r="I13" s="200"/>
      <c r="J13" s="44"/>
    </row>
    <row r="14" spans="1:34" ht="10.5" customHeight="1" x14ac:dyDescent="0.2">
      <c r="A14" s="179"/>
      <c r="B14" s="688"/>
      <c r="C14" s="688"/>
      <c r="D14" s="688"/>
      <c r="E14" s="362"/>
      <c r="F14" s="686"/>
      <c r="G14" s="362"/>
      <c r="H14" s="178"/>
      <c r="I14" s="331"/>
    </row>
    <row r="15" spans="1:34" ht="11.25" customHeight="1" x14ac:dyDescent="0.2">
      <c r="A15" s="179"/>
      <c r="B15" s="672" t="s">
        <v>80</v>
      </c>
      <c r="C15" s="672"/>
      <c r="D15" s="35" t="s">
        <v>41</v>
      </c>
      <c r="E15" s="35"/>
      <c r="F15" s="87"/>
      <c r="G15" s="92"/>
      <c r="H15" s="178"/>
      <c r="I15" s="331"/>
      <c r="J15" s="37" t="s">
        <v>1</v>
      </c>
    </row>
    <row r="16" spans="1:34" ht="11.25" customHeight="1" x14ac:dyDescent="0.2">
      <c r="A16" s="179"/>
      <c r="B16" s="673"/>
      <c r="C16" s="673"/>
      <c r="D16" s="35"/>
      <c r="E16" s="35"/>
      <c r="F16" s="87">
        <v>4</v>
      </c>
      <c r="G16" s="35"/>
      <c r="H16" s="178"/>
      <c r="I16" s="331"/>
      <c r="J16" s="37" t="s">
        <v>47</v>
      </c>
    </row>
    <row r="17" spans="1:10" ht="11.25" customHeight="1" x14ac:dyDescent="0.2">
      <c r="A17" s="179"/>
      <c r="B17" s="674"/>
      <c r="C17" s="674"/>
      <c r="D17" s="362"/>
      <c r="E17" s="362"/>
      <c r="F17" s="364"/>
      <c r="G17" s="362"/>
      <c r="H17" s="178"/>
      <c r="I17" s="331"/>
      <c r="J17" s="37" t="s">
        <v>11</v>
      </c>
    </row>
    <row r="18" spans="1:10" ht="11.25" customHeight="1" x14ac:dyDescent="0.2">
      <c r="A18" s="179"/>
      <c r="B18" s="672" t="s">
        <v>73</v>
      </c>
      <c r="C18" s="672"/>
      <c r="D18" s="92" t="s">
        <v>76</v>
      </c>
      <c r="E18" s="92"/>
      <c r="F18" s="93"/>
      <c r="G18" s="92"/>
      <c r="H18" s="178"/>
      <c r="I18" s="331"/>
      <c r="J18" s="37" t="s">
        <v>5</v>
      </c>
    </row>
    <row r="19" spans="1:10" ht="11.25" customHeight="1" x14ac:dyDescent="0.2">
      <c r="A19" s="179"/>
      <c r="B19" s="35"/>
      <c r="C19" s="35"/>
      <c r="D19" s="35"/>
      <c r="E19" s="35"/>
      <c r="F19" s="87">
        <f>F16+1</f>
        <v>5</v>
      </c>
      <c r="G19" s="35"/>
      <c r="H19" s="178"/>
      <c r="I19" s="331"/>
      <c r="J19" s="37" t="s">
        <v>7</v>
      </c>
    </row>
    <row r="20" spans="1:10" ht="11.25" customHeight="1" x14ac:dyDescent="0.2">
      <c r="A20" s="179"/>
      <c r="B20" s="362"/>
      <c r="C20" s="362"/>
      <c r="D20" s="362"/>
      <c r="E20" s="362"/>
      <c r="F20" s="364"/>
      <c r="G20" s="362"/>
      <c r="H20" s="178"/>
      <c r="I20" s="331"/>
      <c r="J20" s="37" t="s">
        <v>2</v>
      </c>
    </row>
    <row r="21" spans="1:10" ht="11.25" customHeight="1" x14ac:dyDescent="0.2">
      <c r="A21" s="179"/>
      <c r="B21" s="675" t="s">
        <v>23</v>
      </c>
      <c r="C21" s="675"/>
      <c r="D21" s="35" t="s">
        <v>75</v>
      </c>
      <c r="E21" s="35"/>
      <c r="F21" s="87"/>
      <c r="G21" s="92"/>
      <c r="H21" s="178"/>
      <c r="I21" s="331"/>
      <c r="J21" s="37" t="s">
        <v>12</v>
      </c>
    </row>
    <row r="22" spans="1:10" ht="11.25" customHeight="1" x14ac:dyDescent="0.2">
      <c r="A22" s="179"/>
      <c r="B22" s="673"/>
      <c r="C22" s="673"/>
      <c r="D22" s="35"/>
      <c r="E22" s="35"/>
      <c r="F22" s="87">
        <f>F19+1</f>
        <v>6</v>
      </c>
      <c r="G22" s="35"/>
      <c r="H22" s="178"/>
      <c r="I22" s="331"/>
      <c r="J22" s="37" t="s">
        <v>3</v>
      </c>
    </row>
    <row r="23" spans="1:10" ht="11.25" customHeight="1" x14ac:dyDescent="0.2">
      <c r="A23" s="179"/>
      <c r="B23" s="674"/>
      <c r="C23" s="674"/>
      <c r="D23" s="362"/>
      <c r="E23" s="362"/>
      <c r="F23" s="364"/>
      <c r="G23" s="362"/>
      <c r="H23" s="178"/>
      <c r="I23" s="331"/>
      <c r="J23" s="37" t="s">
        <v>13</v>
      </c>
    </row>
    <row r="24" spans="1:10" ht="11.25" customHeight="1" x14ac:dyDescent="0.2">
      <c r="A24" s="179"/>
      <c r="B24" s="620" t="s">
        <v>77</v>
      </c>
      <c r="C24" s="620"/>
      <c r="D24" s="92" t="s">
        <v>48</v>
      </c>
      <c r="E24" s="92"/>
      <c r="F24" s="93">
        <v>7</v>
      </c>
      <c r="G24" s="92"/>
      <c r="H24" s="178"/>
      <c r="I24" s="331"/>
      <c r="J24" s="37" t="s">
        <v>14</v>
      </c>
    </row>
    <row r="25" spans="1:10" ht="11.25" customHeight="1" x14ac:dyDescent="0.2">
      <c r="A25" s="179"/>
      <c r="B25" s="306"/>
      <c r="C25" s="306"/>
      <c r="D25" s="35" t="s">
        <v>20</v>
      </c>
      <c r="E25" s="35"/>
      <c r="F25" s="87">
        <v>8</v>
      </c>
      <c r="G25" s="35"/>
      <c r="H25" s="178"/>
      <c r="I25" s="331"/>
      <c r="J25" s="37" t="s">
        <v>15</v>
      </c>
    </row>
    <row r="26" spans="1:10" ht="11.25" customHeight="1" x14ac:dyDescent="0.2">
      <c r="A26" s="179"/>
      <c r="B26" s="306"/>
      <c r="C26" s="306"/>
      <c r="D26" s="35" t="s">
        <v>9</v>
      </c>
      <c r="E26" s="35"/>
      <c r="F26" s="87">
        <v>8</v>
      </c>
      <c r="G26" s="35"/>
      <c r="H26" s="178"/>
      <c r="I26" s="331"/>
      <c r="J26" s="37" t="s">
        <v>4</v>
      </c>
    </row>
    <row r="27" spans="1:10" ht="11.25" customHeight="1" x14ac:dyDescent="0.2">
      <c r="A27" s="179"/>
      <c r="B27" s="588"/>
      <c r="C27" s="588"/>
      <c r="D27" s="35" t="s">
        <v>197</v>
      </c>
      <c r="E27" s="35"/>
      <c r="F27" s="87">
        <v>9</v>
      </c>
      <c r="G27" s="35"/>
      <c r="H27" s="178"/>
      <c r="I27" s="331"/>
      <c r="J27" s="37" t="s">
        <v>16</v>
      </c>
    </row>
    <row r="28" spans="1:10" ht="11.25" customHeight="1" x14ac:dyDescent="0.2">
      <c r="A28" s="179"/>
      <c r="B28" s="620" t="s">
        <v>63</v>
      </c>
      <c r="C28" s="620"/>
      <c r="D28" s="94" t="s">
        <v>231</v>
      </c>
      <c r="E28" s="94"/>
      <c r="F28" s="93">
        <v>10</v>
      </c>
      <c r="G28" s="92"/>
      <c r="H28" s="178"/>
      <c r="I28" s="331"/>
      <c r="J28" s="37" t="s">
        <v>96</v>
      </c>
    </row>
    <row r="29" spans="1:10" ht="11.25" customHeight="1" x14ac:dyDescent="0.2">
      <c r="A29" s="179"/>
      <c r="B29" s="619"/>
      <c r="C29" s="619"/>
      <c r="D29" s="35" t="s">
        <v>64</v>
      </c>
      <c r="E29" s="35"/>
      <c r="F29" s="87">
        <v>11</v>
      </c>
      <c r="G29" s="35"/>
      <c r="H29" s="178"/>
      <c r="I29" s="331"/>
      <c r="J29" s="37" t="s">
        <v>17</v>
      </c>
    </row>
    <row r="30" spans="1:10" ht="11.25" customHeight="1" x14ac:dyDescent="0.2">
      <c r="A30" s="382"/>
      <c r="B30" s="594"/>
      <c r="C30" s="594"/>
      <c r="D30" s="205" t="s">
        <v>120</v>
      </c>
      <c r="E30" s="205"/>
      <c r="F30" s="596">
        <v>12</v>
      </c>
      <c r="G30" s="205"/>
      <c r="H30" s="178"/>
      <c r="I30" s="331"/>
      <c r="J30" s="37" t="s">
        <v>8</v>
      </c>
    </row>
    <row r="31" spans="1:10" ht="11.25" customHeight="1" x14ac:dyDescent="0.2">
      <c r="A31" s="179"/>
      <c r="B31" s="308" t="s">
        <v>33</v>
      </c>
      <c r="C31" s="308"/>
      <c r="D31" s="92" t="s">
        <v>207</v>
      </c>
      <c r="E31" s="92"/>
      <c r="F31" s="93">
        <v>13</v>
      </c>
      <c r="G31" s="92"/>
      <c r="H31" s="178"/>
      <c r="I31" s="331"/>
      <c r="J31" s="37" t="s">
        <v>124</v>
      </c>
    </row>
    <row r="32" spans="1:10" ht="11.25" customHeight="1" x14ac:dyDescent="0.2">
      <c r="A32" s="179"/>
      <c r="B32" s="306"/>
      <c r="C32" s="306"/>
      <c r="D32" s="35" t="s">
        <v>208</v>
      </c>
      <c r="E32" s="35"/>
      <c r="F32" s="87">
        <v>14</v>
      </c>
      <c r="G32" s="35"/>
      <c r="H32" s="178"/>
      <c r="I32" s="331"/>
      <c r="J32" s="37" t="s">
        <v>125</v>
      </c>
    </row>
    <row r="33" spans="1:15" ht="11.25" customHeight="1" x14ac:dyDescent="0.2">
      <c r="A33" s="179"/>
      <c r="B33" s="306"/>
      <c r="C33" s="306"/>
      <c r="D33" s="35" t="s">
        <v>31</v>
      </c>
      <c r="E33" s="35"/>
      <c r="F33" s="87">
        <v>14</v>
      </c>
      <c r="G33" s="35"/>
      <c r="H33" s="178"/>
      <c r="I33" s="331"/>
      <c r="J33" s="37" t="s">
        <v>18</v>
      </c>
    </row>
    <row r="34" spans="1:15" ht="11.25" customHeight="1" x14ac:dyDescent="0.2">
      <c r="A34" s="179"/>
      <c r="B34" s="588"/>
      <c r="C34" s="588"/>
      <c r="D34" s="35" t="s">
        <v>196</v>
      </c>
      <c r="E34" s="35"/>
      <c r="F34" s="87">
        <v>15</v>
      </c>
      <c r="G34" s="35"/>
      <c r="H34" s="178"/>
      <c r="I34" s="331"/>
      <c r="J34" s="37" t="s">
        <v>6</v>
      </c>
    </row>
    <row r="35" spans="1:15" ht="11.25" customHeight="1" x14ac:dyDescent="0.2">
      <c r="A35" s="179"/>
      <c r="B35" s="365"/>
      <c r="C35" s="365"/>
      <c r="D35" s="362" t="s">
        <v>221</v>
      </c>
      <c r="E35" s="362"/>
      <c r="F35" s="364">
        <v>16</v>
      </c>
      <c r="G35" s="362"/>
      <c r="H35" s="178"/>
      <c r="I35" s="331"/>
      <c r="J35" s="37" t="s">
        <v>46</v>
      </c>
    </row>
    <row r="36" spans="1:15" ht="11.25" customHeight="1" x14ac:dyDescent="0.2">
      <c r="A36" s="179"/>
      <c r="B36" s="37"/>
      <c r="C36" s="37"/>
      <c r="D36" s="37"/>
      <c r="E36" s="37"/>
      <c r="F36" s="86"/>
      <c r="G36" s="37"/>
      <c r="H36" s="178"/>
      <c r="I36" s="331"/>
      <c r="J36" s="37" t="s">
        <v>19</v>
      </c>
    </row>
    <row r="37" spans="1:15" ht="11.25" customHeight="1" x14ac:dyDescent="0.2">
      <c r="A37" s="179"/>
      <c r="B37" s="37"/>
      <c r="C37" s="37"/>
      <c r="D37" s="37"/>
      <c r="E37" s="37"/>
      <c r="F37" s="86"/>
      <c r="G37" s="37"/>
      <c r="H37" s="178"/>
      <c r="I37" s="331"/>
      <c r="J37" s="37" t="s">
        <v>85</v>
      </c>
    </row>
    <row r="38" spans="1:15" ht="11.25" customHeight="1" x14ac:dyDescent="0.2">
      <c r="A38" s="382"/>
      <c r="B38" s="37"/>
      <c r="C38" s="37"/>
      <c r="D38" s="37"/>
      <c r="E38" s="37"/>
      <c r="F38" s="86"/>
      <c r="G38" s="37"/>
      <c r="H38" s="178"/>
      <c r="I38" s="331"/>
    </row>
    <row r="39" spans="1:15" ht="11.25" customHeight="1" x14ac:dyDescent="0.2">
      <c r="A39" s="179"/>
      <c r="B39" s="37"/>
      <c r="C39" s="37"/>
      <c r="D39" s="37"/>
      <c r="E39" s="37"/>
      <c r="F39" s="86"/>
      <c r="G39" s="37"/>
      <c r="H39" s="178"/>
      <c r="I39" s="331"/>
    </row>
    <row r="40" spans="1:15" ht="15" customHeight="1" x14ac:dyDescent="0.25">
      <c r="A40" s="179"/>
      <c r="B40" s="35"/>
      <c r="C40" s="35"/>
      <c r="D40" s="35"/>
      <c r="E40" s="35"/>
      <c r="F40" s="87"/>
      <c r="G40" s="95" t="s">
        <v>42</v>
      </c>
      <c r="H40" s="178"/>
      <c r="I40" s="197"/>
    </row>
    <row r="41" spans="1:15" ht="13.5" customHeight="1" x14ac:dyDescent="0.2">
      <c r="A41" s="179"/>
      <c r="B41" s="35"/>
      <c r="C41" s="35"/>
      <c r="D41" s="35"/>
      <c r="E41" s="35"/>
      <c r="F41" s="87"/>
      <c r="G41" s="35"/>
      <c r="H41" s="178"/>
      <c r="I41" s="197"/>
    </row>
    <row r="42" spans="1:15" ht="16.5" customHeight="1" x14ac:dyDescent="0.2">
      <c r="A42" s="309"/>
      <c r="B42" s="50"/>
      <c r="C42" s="50"/>
      <c r="D42" s="50"/>
      <c r="E42" s="50"/>
      <c r="F42" s="50"/>
      <c r="G42" s="50"/>
      <c r="H42" s="373"/>
      <c r="I42" s="197"/>
    </row>
    <row r="43" spans="1:15" ht="11.25" customHeight="1" x14ac:dyDescent="0.2">
      <c r="A43" s="676"/>
      <c r="B43" s="677"/>
      <c r="C43" s="677"/>
      <c r="D43" s="677"/>
      <c r="E43" s="677"/>
      <c r="F43" s="677"/>
      <c r="G43" s="677"/>
      <c r="H43" s="678"/>
      <c r="I43" s="197"/>
      <c r="J43" s="96"/>
    </row>
    <row r="44" spans="1:15" ht="11.25" customHeight="1" x14ac:dyDescent="0.2">
      <c r="A44" s="173"/>
      <c r="B44" s="174"/>
      <c r="C44" s="174"/>
      <c r="D44" s="174"/>
      <c r="E44" s="174"/>
      <c r="F44" s="374"/>
      <c r="G44" s="174"/>
      <c r="H44" s="176"/>
      <c r="I44" s="331"/>
    </row>
    <row r="45" spans="1:15" s="286" customFormat="1" ht="11.25" customHeight="1" x14ac:dyDescent="0.2">
      <c r="A45" s="180"/>
      <c r="B45" s="42"/>
      <c r="C45" s="41"/>
      <c r="D45" s="41"/>
      <c r="E45" s="41"/>
      <c r="F45" s="87"/>
      <c r="G45" s="42"/>
      <c r="H45" s="181"/>
      <c r="I45" s="200"/>
      <c r="J45" s="37"/>
      <c r="K45" s="282"/>
      <c r="L45" s="282"/>
      <c r="M45" s="282"/>
      <c r="N45" s="282"/>
      <c r="O45" s="282"/>
    </row>
    <row r="46" spans="1:15" ht="21" customHeight="1" x14ac:dyDescent="0.2">
      <c r="A46" s="179"/>
      <c r="B46" s="366" t="s">
        <v>30</v>
      </c>
      <c r="C46" s="362"/>
      <c r="D46" s="362"/>
      <c r="E46" s="362"/>
      <c r="F46" s="363" t="s">
        <v>40</v>
      </c>
      <c r="G46" s="362"/>
      <c r="H46" s="178"/>
      <c r="I46" s="331"/>
    </row>
    <row r="47" spans="1:15" ht="11.25" customHeight="1" x14ac:dyDescent="0.2">
      <c r="A47" s="179"/>
      <c r="B47" s="308" t="s">
        <v>28</v>
      </c>
      <c r="C47" s="308"/>
      <c r="D47" s="92" t="s">
        <v>49</v>
      </c>
      <c r="E47" s="35"/>
      <c r="F47" s="87">
        <v>17</v>
      </c>
      <c r="G47" s="92"/>
      <c r="H47" s="178"/>
      <c r="I47" s="331"/>
    </row>
    <row r="48" spans="1:15" ht="11.25" customHeight="1" x14ac:dyDescent="0.2">
      <c r="A48" s="179"/>
      <c r="B48" s="306"/>
      <c r="C48" s="306"/>
      <c r="D48" s="35" t="s">
        <v>36</v>
      </c>
      <c r="E48" s="35"/>
      <c r="F48" s="87">
        <v>18</v>
      </c>
      <c r="G48" s="35"/>
      <c r="H48" s="178"/>
      <c r="I48" s="331"/>
    </row>
    <row r="49" spans="1:9" ht="11.25" customHeight="1" x14ac:dyDescent="0.2">
      <c r="A49" s="179"/>
      <c r="B49" s="306"/>
      <c r="C49" s="306"/>
      <c r="D49" s="35" t="s">
        <v>32</v>
      </c>
      <c r="E49" s="35"/>
      <c r="F49" s="87">
        <v>18</v>
      </c>
      <c r="G49" s="35"/>
      <c r="H49" s="178"/>
      <c r="I49" s="331"/>
    </row>
    <row r="50" spans="1:9" ht="11.25" customHeight="1" x14ac:dyDescent="0.2">
      <c r="A50" s="382"/>
      <c r="B50" s="588"/>
      <c r="C50" s="588"/>
      <c r="D50" s="35" t="s">
        <v>198</v>
      </c>
      <c r="E50" s="35"/>
      <c r="F50" s="87">
        <v>19</v>
      </c>
      <c r="G50" s="35"/>
      <c r="H50" s="178"/>
      <c r="I50" s="331"/>
    </row>
    <row r="51" spans="1:9" ht="11.25" customHeight="1" x14ac:dyDescent="0.2">
      <c r="A51" s="179"/>
      <c r="B51" s="306"/>
      <c r="C51" s="306"/>
      <c r="D51" s="35" t="s">
        <v>222</v>
      </c>
      <c r="E51" s="35"/>
      <c r="F51" s="87">
        <v>20</v>
      </c>
      <c r="G51" s="35"/>
      <c r="H51" s="178"/>
      <c r="I51" s="331"/>
    </row>
    <row r="52" spans="1:9" ht="11.25" customHeight="1" x14ac:dyDescent="0.2">
      <c r="A52" s="179"/>
      <c r="B52" s="306"/>
      <c r="C52" s="306"/>
      <c r="D52" s="35" t="s">
        <v>62</v>
      </c>
      <c r="E52" s="35"/>
      <c r="F52" s="87">
        <v>21</v>
      </c>
      <c r="G52" s="35"/>
      <c r="H52" s="178"/>
      <c r="I52" s="331"/>
    </row>
    <row r="53" spans="1:9" ht="11.25" customHeight="1" x14ac:dyDescent="0.2">
      <c r="A53" s="179"/>
      <c r="B53" s="379" t="s">
        <v>37</v>
      </c>
      <c r="C53" s="379"/>
      <c r="D53" s="94" t="s">
        <v>209</v>
      </c>
      <c r="E53" s="94"/>
      <c r="F53" s="93">
        <v>22</v>
      </c>
      <c r="G53" s="92"/>
      <c r="H53" s="178"/>
      <c r="I53" s="331"/>
    </row>
    <row r="54" spans="1:9" ht="11.25" customHeight="1" x14ac:dyDescent="0.2">
      <c r="A54" s="179"/>
      <c r="B54" s="378"/>
      <c r="C54" s="378"/>
      <c r="D54" s="97" t="s">
        <v>210</v>
      </c>
      <c r="E54" s="97"/>
      <c r="F54" s="87">
        <v>23</v>
      </c>
      <c r="G54" s="35"/>
      <c r="H54" s="178"/>
      <c r="I54" s="331"/>
    </row>
    <row r="55" spans="1:9" ht="11.25" customHeight="1" x14ac:dyDescent="0.2">
      <c r="A55" s="179"/>
      <c r="B55" s="588"/>
      <c r="C55" s="588"/>
      <c r="D55" s="97" t="s">
        <v>35</v>
      </c>
      <c r="E55" s="97"/>
      <c r="F55" s="87">
        <v>23</v>
      </c>
      <c r="G55" s="35"/>
      <c r="H55" s="178"/>
      <c r="I55" s="331"/>
    </row>
    <row r="56" spans="1:9" ht="11.25" customHeight="1" x14ac:dyDescent="0.2">
      <c r="A56" s="179"/>
      <c r="B56" s="594"/>
      <c r="C56" s="594"/>
      <c r="D56" s="35" t="s">
        <v>199</v>
      </c>
      <c r="E56" s="595"/>
      <c r="F56" s="596">
        <v>24</v>
      </c>
      <c r="G56" s="205"/>
      <c r="H56" s="178"/>
      <c r="I56" s="331"/>
    </row>
    <row r="57" spans="1:9" ht="11.25" customHeight="1" x14ac:dyDescent="0.2">
      <c r="A57" s="382"/>
      <c r="B57" s="379" t="s">
        <v>24</v>
      </c>
      <c r="C57" s="379"/>
      <c r="D57" s="92" t="s">
        <v>50</v>
      </c>
      <c r="E57" s="92"/>
      <c r="F57" s="93">
        <v>25</v>
      </c>
      <c r="G57" s="92"/>
      <c r="H57" s="178"/>
      <c r="I57" s="331"/>
    </row>
    <row r="58" spans="1:9" ht="11.25" customHeight="1" x14ac:dyDescent="0.2">
      <c r="A58" s="179"/>
      <c r="B58" s="378"/>
      <c r="C58" s="378"/>
      <c r="D58" s="35" t="s">
        <v>21</v>
      </c>
      <c r="E58" s="35"/>
      <c r="F58" s="87">
        <v>26</v>
      </c>
      <c r="G58" s="35"/>
      <c r="H58" s="178"/>
      <c r="I58" s="331"/>
    </row>
    <row r="59" spans="1:9" ht="11.25" customHeight="1" x14ac:dyDescent="0.2">
      <c r="A59" s="179"/>
      <c r="B59" s="378"/>
      <c r="C59" s="378"/>
      <c r="D59" s="35" t="s">
        <v>22</v>
      </c>
      <c r="E59" s="35"/>
      <c r="F59" s="87">
        <v>26</v>
      </c>
      <c r="G59" s="35"/>
      <c r="H59" s="178"/>
      <c r="I59" s="331"/>
    </row>
    <row r="60" spans="1:9" ht="11.25" customHeight="1" x14ac:dyDescent="0.2">
      <c r="A60" s="179"/>
      <c r="B60" s="588"/>
      <c r="C60" s="588"/>
      <c r="D60" s="35" t="s">
        <v>200</v>
      </c>
      <c r="E60" s="35"/>
      <c r="F60" s="87">
        <v>27</v>
      </c>
      <c r="G60" s="35"/>
      <c r="H60" s="178"/>
      <c r="I60" s="331"/>
    </row>
    <row r="61" spans="1:9" ht="11.25" customHeight="1" x14ac:dyDescent="0.2">
      <c r="A61" s="382"/>
      <c r="B61" s="379" t="s">
        <v>25</v>
      </c>
      <c r="C61" s="379"/>
      <c r="D61" s="92" t="s">
        <v>211</v>
      </c>
      <c r="E61" s="92"/>
      <c r="F61" s="600">
        <v>28</v>
      </c>
      <c r="G61" s="599"/>
      <c r="H61" s="178"/>
      <c r="I61" s="331"/>
    </row>
    <row r="62" spans="1:9" ht="11.25" customHeight="1" x14ac:dyDescent="0.2">
      <c r="A62" s="179"/>
      <c r="B62" s="380"/>
      <c r="C62" s="381"/>
      <c r="D62" s="35" t="s">
        <v>52</v>
      </c>
      <c r="E62" s="35"/>
      <c r="F62" s="87">
        <v>29</v>
      </c>
      <c r="G62" s="35"/>
      <c r="H62" s="178"/>
      <c r="I62" s="331"/>
    </row>
    <row r="63" spans="1:9" ht="11.25" customHeight="1" x14ac:dyDescent="0.2">
      <c r="A63" s="179"/>
      <c r="B63" s="381"/>
      <c r="C63" s="381"/>
      <c r="D63" s="35" t="s">
        <v>53</v>
      </c>
      <c r="E63" s="35"/>
      <c r="F63" s="87">
        <v>29</v>
      </c>
      <c r="G63" s="35"/>
      <c r="H63" s="178"/>
      <c r="I63" s="331"/>
    </row>
    <row r="64" spans="1:9" ht="11.25" customHeight="1" x14ac:dyDescent="0.2">
      <c r="A64" s="179"/>
      <c r="B64" s="588"/>
      <c r="C64" s="588"/>
      <c r="D64" s="35" t="s">
        <v>201</v>
      </c>
      <c r="E64" s="35"/>
      <c r="F64" s="87">
        <v>30</v>
      </c>
      <c r="G64" s="35"/>
      <c r="H64" s="178"/>
      <c r="I64" s="331"/>
    </row>
    <row r="65" spans="1:9" ht="11.25" customHeight="1" x14ac:dyDescent="0.2">
      <c r="A65" s="179"/>
      <c r="B65" s="381"/>
      <c r="C65" s="381"/>
      <c r="D65" s="35" t="s">
        <v>212</v>
      </c>
      <c r="E65" s="35"/>
      <c r="F65" s="87">
        <v>31</v>
      </c>
      <c r="G65" s="35"/>
      <c r="H65" s="178"/>
      <c r="I65" s="331"/>
    </row>
    <row r="66" spans="1:9" ht="11.25" customHeight="1" x14ac:dyDescent="0.2">
      <c r="A66" s="382"/>
      <c r="B66" s="370"/>
      <c r="C66" s="370"/>
      <c r="D66" s="369" t="s">
        <v>55</v>
      </c>
      <c r="E66" s="369"/>
      <c r="F66" s="364">
        <v>32</v>
      </c>
      <c r="G66" s="369"/>
      <c r="H66" s="178"/>
      <c r="I66" s="331"/>
    </row>
    <row r="67" spans="1:9" ht="11.25" customHeight="1" x14ac:dyDescent="0.2">
      <c r="A67" s="179"/>
      <c r="B67" s="379" t="s">
        <v>26</v>
      </c>
      <c r="C67" s="50"/>
      <c r="D67" s="35" t="s">
        <v>213</v>
      </c>
      <c r="E67" s="35"/>
      <c r="F67" s="87">
        <v>33</v>
      </c>
      <c r="G67" s="42"/>
      <c r="H67" s="178"/>
      <c r="I67" s="331"/>
    </row>
    <row r="68" spans="1:9" ht="11.25" customHeight="1" x14ac:dyDescent="0.2">
      <c r="A68" s="179"/>
      <c r="B68" s="50"/>
      <c r="C68" s="50"/>
      <c r="D68" s="35" t="s">
        <v>34</v>
      </c>
      <c r="E68" s="35"/>
      <c r="F68" s="87">
        <v>34</v>
      </c>
      <c r="G68" s="42"/>
      <c r="H68" s="178"/>
      <c r="I68" s="331"/>
    </row>
    <row r="69" spans="1:9" ht="11.25" customHeight="1" x14ac:dyDescent="0.2">
      <c r="A69" s="179"/>
      <c r="B69" s="50"/>
      <c r="C69" s="50"/>
      <c r="D69" s="35" t="s">
        <v>0</v>
      </c>
      <c r="E69" s="35"/>
      <c r="F69" s="87">
        <v>34</v>
      </c>
      <c r="G69" s="35"/>
      <c r="H69" s="178"/>
      <c r="I69" s="331"/>
    </row>
    <row r="70" spans="1:9" ht="11.25" customHeight="1" x14ac:dyDescent="0.2">
      <c r="A70" s="179"/>
      <c r="B70" s="50"/>
      <c r="C70" s="50"/>
      <c r="D70" s="35" t="s">
        <v>202</v>
      </c>
      <c r="E70" s="42"/>
      <c r="F70" s="87">
        <v>35</v>
      </c>
      <c r="G70" s="35"/>
      <c r="H70" s="178"/>
      <c r="I70" s="331"/>
    </row>
    <row r="71" spans="1:9" ht="11.25" customHeight="1" x14ac:dyDescent="0.2">
      <c r="A71" s="179"/>
      <c r="B71" s="50"/>
      <c r="C71" s="50"/>
      <c r="D71" s="101" t="s">
        <v>214</v>
      </c>
      <c r="E71" s="98"/>
      <c r="F71" s="99">
        <v>36</v>
      </c>
      <c r="G71" s="35"/>
      <c r="H71" s="178"/>
      <c r="I71" s="331"/>
    </row>
    <row r="72" spans="1:9" ht="11.25" customHeight="1" x14ac:dyDescent="0.2">
      <c r="A72" s="179"/>
      <c r="B72" s="50"/>
      <c r="C72" s="50"/>
      <c r="D72" s="622" t="s">
        <v>215</v>
      </c>
      <c r="E72" s="622"/>
      <c r="F72" s="99">
        <v>37</v>
      </c>
      <c r="G72" s="42"/>
      <c r="H72" s="178"/>
      <c r="I72" s="331"/>
    </row>
    <row r="73" spans="1:9" ht="11.25" customHeight="1" x14ac:dyDescent="0.2">
      <c r="A73" s="179"/>
      <c r="B73" s="367"/>
      <c r="C73" s="367"/>
      <c r="D73" s="621" t="s">
        <v>216</v>
      </c>
      <c r="E73" s="621"/>
      <c r="F73" s="368">
        <v>38</v>
      </c>
      <c r="G73" s="369"/>
      <c r="H73" s="178"/>
      <c r="I73" s="331"/>
    </row>
    <row r="74" spans="1:9" x14ac:dyDescent="0.2">
      <c r="A74" s="179"/>
      <c r="B74" s="598" t="s">
        <v>38</v>
      </c>
      <c r="C74" s="598"/>
      <c r="D74" s="599" t="s">
        <v>217</v>
      </c>
      <c r="E74" s="599"/>
      <c r="F74" s="600">
        <v>39</v>
      </c>
      <c r="G74" s="599"/>
      <c r="H74" s="178"/>
      <c r="I74" s="331"/>
    </row>
    <row r="75" spans="1:9" ht="12" x14ac:dyDescent="0.2">
      <c r="A75" s="179"/>
      <c r="B75" s="588"/>
      <c r="C75" s="588"/>
      <c r="D75" s="623" t="s">
        <v>218</v>
      </c>
      <c r="E75" s="623"/>
      <c r="F75" s="87">
        <v>40</v>
      </c>
      <c r="G75" s="35"/>
      <c r="H75" s="178"/>
      <c r="I75" s="331"/>
    </row>
    <row r="76" spans="1:9" ht="11.25" customHeight="1" x14ac:dyDescent="0.2">
      <c r="A76" s="179"/>
      <c r="B76" s="588"/>
      <c r="C76" s="588"/>
      <c r="D76" s="97" t="s">
        <v>219</v>
      </c>
      <c r="E76" s="97"/>
      <c r="F76" s="102">
        <v>40</v>
      </c>
      <c r="G76" s="35"/>
      <c r="H76" s="178"/>
      <c r="I76" s="331"/>
    </row>
    <row r="77" spans="1:9" ht="11.25" customHeight="1" x14ac:dyDescent="0.2">
      <c r="A77" s="179"/>
      <c r="B77" s="594"/>
      <c r="C77" s="594"/>
      <c r="D77" s="205" t="s">
        <v>203</v>
      </c>
      <c r="E77" s="595"/>
      <c r="F77" s="597">
        <v>41</v>
      </c>
      <c r="G77" s="205"/>
      <c r="H77" s="178"/>
      <c r="I77" s="331"/>
    </row>
    <row r="78" spans="1:9" ht="11.25" customHeight="1" x14ac:dyDescent="0.2">
      <c r="A78" s="179"/>
      <c r="B78" s="620" t="s">
        <v>27</v>
      </c>
      <c r="C78" s="620"/>
      <c r="D78" s="100" t="s">
        <v>183</v>
      </c>
      <c r="E78" s="100"/>
      <c r="F78" s="93">
        <v>42</v>
      </c>
      <c r="G78" s="92"/>
      <c r="H78" s="178"/>
      <c r="I78" s="331"/>
    </row>
    <row r="79" spans="1:9" ht="11.25" customHeight="1" x14ac:dyDescent="0.2">
      <c r="A79" s="382"/>
      <c r="B79" s="619"/>
      <c r="C79" s="619"/>
      <c r="D79" s="42" t="s">
        <v>220</v>
      </c>
      <c r="E79" s="42"/>
      <c r="F79" s="87">
        <v>43</v>
      </c>
      <c r="G79" s="35"/>
      <c r="H79" s="178"/>
      <c r="I79" s="331"/>
    </row>
    <row r="80" spans="1:9" ht="11.25" customHeight="1" x14ac:dyDescent="0.2">
      <c r="A80" s="382"/>
      <c r="B80" s="619"/>
      <c r="C80" s="619"/>
      <c r="D80" s="42" t="s">
        <v>39</v>
      </c>
      <c r="E80" s="42"/>
      <c r="F80" s="87">
        <v>43</v>
      </c>
      <c r="G80" s="35"/>
      <c r="H80" s="178"/>
      <c r="I80" s="331"/>
    </row>
    <row r="81" spans="1:9" ht="11.25" customHeight="1" x14ac:dyDescent="0.2">
      <c r="A81" s="382"/>
      <c r="B81" s="619"/>
      <c r="C81" s="619"/>
      <c r="D81" s="42" t="s">
        <v>204</v>
      </c>
      <c r="E81" s="42"/>
      <c r="F81" s="87">
        <v>44</v>
      </c>
      <c r="G81" s="35"/>
      <c r="H81" s="178"/>
      <c r="I81" s="331"/>
    </row>
    <row r="82" spans="1:9" ht="11.25" customHeight="1" x14ac:dyDescent="0.2">
      <c r="A82" s="382"/>
      <c r="B82" s="594"/>
      <c r="C82" s="594"/>
      <c r="D82" s="647" t="s">
        <v>205</v>
      </c>
      <c r="E82" s="648"/>
      <c r="F82" s="649">
        <v>45</v>
      </c>
      <c r="G82" s="205"/>
      <c r="H82" s="178"/>
      <c r="I82" s="331"/>
    </row>
    <row r="83" spans="1:9" ht="36" customHeight="1" x14ac:dyDescent="0.2">
      <c r="A83" s="382"/>
      <c r="B83" s="654" t="s">
        <v>51</v>
      </c>
      <c r="C83" s="650"/>
      <c r="D83" s="651" t="s">
        <v>206</v>
      </c>
      <c r="E83" s="652"/>
      <c r="F83" s="653">
        <v>46</v>
      </c>
      <c r="G83" s="650"/>
      <c r="H83" s="178"/>
      <c r="I83" s="331"/>
    </row>
    <row r="84" spans="1:9" ht="15" customHeight="1" x14ac:dyDescent="0.2">
      <c r="A84" s="179"/>
      <c r="B84" s="671"/>
      <c r="C84" s="671"/>
      <c r="D84" s="35"/>
      <c r="E84" s="35"/>
      <c r="F84" s="87"/>
      <c r="G84" s="35"/>
      <c r="H84" s="178"/>
      <c r="I84" s="197"/>
    </row>
    <row r="85" spans="1:9" ht="16.5" customHeight="1" x14ac:dyDescent="0.2">
      <c r="A85" s="309"/>
      <c r="B85" s="50"/>
      <c r="C85" s="50"/>
      <c r="D85" s="50"/>
      <c r="E85" s="50"/>
      <c r="F85" s="50"/>
      <c r="G85" s="50"/>
      <c r="H85" s="373"/>
      <c r="I85" s="197"/>
    </row>
    <row r="86" spans="1:9" ht="11.25" customHeight="1" x14ac:dyDescent="0.2">
      <c r="A86" s="345"/>
      <c r="B86" s="347"/>
      <c r="C86" s="347"/>
      <c r="D86" s="347"/>
      <c r="E86" s="347"/>
      <c r="F86" s="347"/>
      <c r="G86" s="347"/>
      <c r="H86" s="348"/>
      <c r="I86" s="197"/>
    </row>
    <row r="87" spans="1:9" ht="33.75" customHeight="1" x14ac:dyDescent="0.2">
      <c r="A87" s="362"/>
      <c r="B87" s="362"/>
      <c r="C87" s="362"/>
      <c r="D87" s="362"/>
      <c r="E87" s="362"/>
      <c r="F87" s="364"/>
      <c r="G87" s="362"/>
      <c r="H87" s="362"/>
      <c r="I87" s="371"/>
    </row>
  </sheetData>
  <sheetProtection sheet="1" objects="1" scenarios="1" selectLockedCells="1"/>
  <mergeCells count="15">
    <mergeCell ref="B5:D6"/>
    <mergeCell ref="B7:C7"/>
    <mergeCell ref="D7:G7"/>
    <mergeCell ref="B10:G10"/>
    <mergeCell ref="F13:F14"/>
    <mergeCell ref="B12:D14"/>
    <mergeCell ref="B84:C84"/>
    <mergeCell ref="B15:C15"/>
    <mergeCell ref="B16:C16"/>
    <mergeCell ref="B17:C17"/>
    <mergeCell ref="B18:C18"/>
    <mergeCell ref="B22:C22"/>
    <mergeCell ref="B21:C21"/>
    <mergeCell ref="A43:H43"/>
    <mergeCell ref="B23:C23"/>
  </mergeCells>
  <phoneticPr fontId="2" type="noConversion"/>
  <dataValidations count="1">
    <dataValidation type="list" allowBlank="1" showInputMessage="1" showErrorMessage="1" sqref="B7:C7">
      <formula1>BMLIST</formula1>
    </dataValidation>
  </dataValidation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39"/>
  </sheetPr>
  <dimension ref="A1:AN397"/>
  <sheetViews>
    <sheetView showRowColHeaders="0" zoomScaleNormal="100" workbookViewId="0"/>
  </sheetViews>
  <sheetFormatPr defaultRowHeight="11.25" customHeight="1" x14ac:dyDescent="0.2"/>
  <cols>
    <col min="1" max="1" width="2.85546875" style="126" customWidth="1"/>
    <col min="2" max="2" width="12.7109375" style="126" customWidth="1"/>
    <col min="3" max="3" width="18.85546875" style="126" bestFit="1" customWidth="1"/>
    <col min="4" max="4" width="14.85546875" style="126" customWidth="1"/>
    <col min="5" max="5" width="9.28515625" style="126" customWidth="1"/>
    <col min="6" max="25" width="3.42578125" style="126" customWidth="1"/>
    <col min="26" max="26" width="4.28515625" style="126" customWidth="1"/>
    <col min="27" max="27" width="3.42578125" style="126" customWidth="1"/>
    <col min="28" max="28" width="2.85546875" style="126" customWidth="1"/>
    <col min="29" max="29" width="6.42578125" style="126" customWidth="1"/>
    <col min="30" max="30" width="12.140625" style="126" customWidth="1"/>
    <col min="31" max="31" width="9.140625" style="126" customWidth="1"/>
    <col min="32" max="32" width="12.140625" style="126" customWidth="1"/>
    <col min="33" max="36" width="9.140625" style="126" customWidth="1"/>
    <col min="37" max="16384" width="9.140625" style="126"/>
  </cols>
  <sheetData>
    <row r="1" spans="1:40" s="125" customFormat="1" ht="18.75" customHeight="1" x14ac:dyDescent="0.2">
      <c r="A1" s="173"/>
      <c r="B1" s="302"/>
      <c r="C1" s="302"/>
      <c r="D1" s="302"/>
      <c r="E1" s="302"/>
      <c r="F1" s="302"/>
      <c r="G1" s="302"/>
      <c r="H1" s="302"/>
      <c r="I1" s="302"/>
      <c r="J1" s="302"/>
      <c r="K1" s="303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52"/>
      <c r="AA1" s="352"/>
      <c r="AB1" s="304"/>
      <c r="AC1" s="358"/>
      <c r="AD1" s="279"/>
      <c r="AE1" s="279"/>
      <c r="AF1" s="279"/>
      <c r="AG1" s="279"/>
      <c r="AH1" s="279"/>
      <c r="AI1" s="279"/>
      <c r="AJ1" s="279"/>
      <c r="AK1" s="279"/>
      <c r="AL1" s="282"/>
      <c r="AM1" s="282"/>
      <c r="AN1" s="282"/>
    </row>
    <row r="2" spans="1:40" s="125" customFormat="1" ht="18.75" customHeight="1" x14ac:dyDescent="0.2">
      <c r="A2" s="179"/>
      <c r="B2" s="353" t="s">
        <v>122</v>
      </c>
      <c r="C2" s="90"/>
      <c r="D2" s="90"/>
      <c r="E2" s="90"/>
      <c r="F2" s="90"/>
      <c r="G2" s="90"/>
      <c r="H2" s="90"/>
      <c r="I2" s="90"/>
      <c r="J2" s="90"/>
      <c r="K2" s="111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108"/>
      <c r="AA2" s="108"/>
      <c r="AB2" s="325"/>
      <c r="AC2" s="249"/>
      <c r="AD2" s="133"/>
      <c r="AE2" s="133"/>
      <c r="AF2" s="133"/>
      <c r="AG2" s="133"/>
      <c r="AH2" s="133"/>
      <c r="AI2" s="133"/>
      <c r="AJ2" s="133"/>
      <c r="AK2" s="133"/>
      <c r="AL2" s="282"/>
      <c r="AM2" s="282"/>
      <c r="AN2" s="282"/>
    </row>
    <row r="3" spans="1:40" s="125" customFormat="1" ht="18.75" customHeight="1" x14ac:dyDescent="0.2">
      <c r="A3" s="349"/>
      <c r="B3" s="354"/>
      <c r="C3" s="354"/>
      <c r="D3" s="391"/>
      <c r="E3" s="354"/>
      <c r="F3" s="354"/>
      <c r="G3" s="354"/>
      <c r="H3" s="354"/>
      <c r="I3" s="354"/>
      <c r="J3" s="354"/>
      <c r="K3" s="355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91"/>
      <c r="X3" s="354"/>
      <c r="Y3" s="354"/>
      <c r="Z3" s="356"/>
      <c r="AA3" s="356"/>
      <c r="AB3" s="357"/>
      <c r="AC3" s="249"/>
      <c r="AD3" s="133"/>
      <c r="AE3" s="133"/>
      <c r="AF3" s="133"/>
      <c r="AG3" s="133"/>
      <c r="AH3" s="133"/>
      <c r="AI3" s="133"/>
      <c r="AJ3" s="133"/>
      <c r="AK3" s="133"/>
      <c r="AL3" s="282"/>
      <c r="AM3" s="282"/>
      <c r="AN3" s="282"/>
    </row>
    <row r="4" spans="1:40" ht="13.5" customHeight="1" x14ac:dyDescent="0.2">
      <c r="A4" s="3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39"/>
      <c r="AC4" s="314"/>
    </row>
    <row r="5" spans="1:40" s="130" customFormat="1" ht="15" x14ac:dyDescent="0.2">
      <c r="A5" s="321"/>
      <c r="B5" s="103" t="s">
        <v>80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340"/>
      <c r="AC5" s="359"/>
    </row>
    <row r="6" spans="1:40" ht="20.25" customHeight="1" x14ac:dyDescent="0.2">
      <c r="A6" s="320"/>
      <c r="B6" s="673" t="s">
        <v>105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89"/>
      <c r="V6" s="689"/>
      <c r="W6" s="689"/>
      <c r="X6" s="689"/>
      <c r="Y6" s="689"/>
      <c r="Z6" s="689"/>
      <c r="AA6" s="689"/>
      <c r="AB6" s="341"/>
      <c r="AC6" s="314"/>
    </row>
    <row r="7" spans="1:40" s="145" customFormat="1" ht="13.5" customHeight="1" x14ac:dyDescent="0.2">
      <c r="A7" s="322"/>
      <c r="B7" s="709" t="s">
        <v>82</v>
      </c>
      <c r="C7" s="712" t="s">
        <v>45</v>
      </c>
      <c r="D7" s="699" t="s">
        <v>126</v>
      </c>
      <c r="E7" s="696" t="s">
        <v>127</v>
      </c>
      <c r="F7" s="706" t="s">
        <v>70</v>
      </c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8"/>
      <c r="AB7" s="342"/>
      <c r="AC7" s="335"/>
    </row>
    <row r="8" spans="1:40" ht="57" customHeight="1" x14ac:dyDescent="0.2">
      <c r="A8" s="320"/>
      <c r="B8" s="710"/>
      <c r="C8" s="713"/>
      <c r="D8" s="700"/>
      <c r="E8" s="697"/>
      <c r="F8" s="694" t="s">
        <v>1</v>
      </c>
      <c r="G8" s="690" t="s">
        <v>47</v>
      </c>
      <c r="H8" s="690" t="s">
        <v>11</v>
      </c>
      <c r="I8" s="690" t="s">
        <v>5</v>
      </c>
      <c r="J8" s="690" t="s">
        <v>7</v>
      </c>
      <c r="K8" s="690" t="s">
        <v>2</v>
      </c>
      <c r="L8" s="690" t="s">
        <v>12</v>
      </c>
      <c r="M8" s="690" t="s">
        <v>3</v>
      </c>
      <c r="N8" s="690" t="s">
        <v>13</v>
      </c>
      <c r="O8" s="690" t="s">
        <v>14</v>
      </c>
      <c r="P8" s="690" t="s">
        <v>15</v>
      </c>
      <c r="Q8" s="690" t="s">
        <v>4</v>
      </c>
      <c r="R8" s="690" t="s">
        <v>16</v>
      </c>
      <c r="S8" s="690" t="s">
        <v>96</v>
      </c>
      <c r="T8" s="690" t="s">
        <v>17</v>
      </c>
      <c r="U8" s="690" t="s">
        <v>8</v>
      </c>
      <c r="V8" s="715" t="s">
        <v>124</v>
      </c>
      <c r="W8" s="715" t="s">
        <v>125</v>
      </c>
      <c r="X8" s="690" t="s">
        <v>18</v>
      </c>
      <c r="Y8" s="690" t="s">
        <v>6</v>
      </c>
      <c r="Z8" s="690" t="s">
        <v>46</v>
      </c>
      <c r="AA8" s="692" t="s">
        <v>19</v>
      </c>
      <c r="AB8" s="341"/>
      <c r="AC8" s="333"/>
    </row>
    <row r="9" spans="1:40" ht="11.25" customHeight="1" x14ac:dyDescent="0.2">
      <c r="A9" s="320"/>
      <c r="B9" s="711"/>
      <c r="C9" s="714"/>
      <c r="D9" s="701"/>
      <c r="E9" s="698"/>
      <c r="F9" s="695"/>
      <c r="G9" s="691"/>
      <c r="H9" s="691"/>
      <c r="I9" s="691"/>
      <c r="J9" s="691"/>
      <c r="K9" s="691"/>
      <c r="L9" s="691"/>
      <c r="M9" s="691"/>
      <c r="N9" s="691"/>
      <c r="O9" s="691"/>
      <c r="P9" s="691"/>
      <c r="Q9" s="691"/>
      <c r="R9" s="691"/>
      <c r="S9" s="691"/>
      <c r="T9" s="691"/>
      <c r="U9" s="691"/>
      <c r="V9" s="691"/>
      <c r="W9" s="691"/>
      <c r="X9" s="691"/>
      <c r="Y9" s="691"/>
      <c r="Z9" s="691"/>
      <c r="AA9" s="693"/>
      <c r="AB9" s="341"/>
      <c r="AC9" s="333"/>
    </row>
    <row r="10" spans="1:40" ht="13.5" customHeight="1" x14ac:dyDescent="0.2">
      <c r="A10" s="320"/>
      <c r="B10" s="410" t="s">
        <v>69</v>
      </c>
      <c r="C10" s="416" t="s">
        <v>1</v>
      </c>
      <c r="D10" s="589" t="s">
        <v>133</v>
      </c>
      <c r="E10" s="421" t="s">
        <v>134</v>
      </c>
      <c r="F10" s="414"/>
      <c r="G10" s="56"/>
      <c r="H10" s="57" t="s">
        <v>54</v>
      </c>
      <c r="I10" s="58"/>
      <c r="J10" s="57" t="s">
        <v>54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7" t="s">
        <v>54</v>
      </c>
      <c r="V10" s="394"/>
      <c r="W10" s="394"/>
      <c r="X10" s="58"/>
      <c r="Y10" s="58"/>
      <c r="Z10" s="57" t="s">
        <v>54</v>
      </c>
      <c r="AA10" s="59"/>
      <c r="AB10" s="341"/>
      <c r="AC10" s="333"/>
    </row>
    <row r="11" spans="1:40" ht="13.5" customHeight="1" x14ac:dyDescent="0.2">
      <c r="A11" s="320"/>
      <c r="B11" s="410" t="s">
        <v>69</v>
      </c>
      <c r="C11" s="417" t="s">
        <v>47</v>
      </c>
      <c r="D11" s="589" t="s">
        <v>191</v>
      </c>
      <c r="E11" s="419"/>
      <c r="F11" s="414"/>
      <c r="G11" s="56"/>
      <c r="H11" s="58"/>
      <c r="I11" s="58"/>
      <c r="J11" s="58"/>
      <c r="K11" s="58"/>
      <c r="L11" s="58"/>
      <c r="M11" s="58"/>
      <c r="N11" s="58"/>
      <c r="O11" s="58"/>
      <c r="P11" s="57" t="s">
        <v>54</v>
      </c>
      <c r="Q11" s="57" t="s">
        <v>54</v>
      </c>
      <c r="R11" s="58"/>
      <c r="S11" s="58"/>
      <c r="T11" s="57" t="s">
        <v>54</v>
      </c>
      <c r="U11" s="58"/>
      <c r="V11" s="395"/>
      <c r="W11" s="395"/>
      <c r="X11" s="58"/>
      <c r="Y11" s="58"/>
      <c r="Z11" s="60"/>
      <c r="AA11" s="61"/>
      <c r="AB11" s="341"/>
      <c r="AC11" s="333"/>
    </row>
    <row r="12" spans="1:40" ht="13.5" customHeight="1" x14ac:dyDescent="0.2">
      <c r="A12" s="320"/>
      <c r="B12" s="410" t="s">
        <v>69</v>
      </c>
      <c r="C12" s="417" t="s">
        <v>11</v>
      </c>
      <c r="D12" s="589" t="s">
        <v>130</v>
      </c>
      <c r="E12" s="420" t="s">
        <v>129</v>
      </c>
      <c r="F12" s="415" t="s">
        <v>54</v>
      </c>
      <c r="G12" s="56"/>
      <c r="H12" s="58"/>
      <c r="I12" s="58"/>
      <c r="J12" s="57" t="s">
        <v>54</v>
      </c>
      <c r="K12" s="58"/>
      <c r="L12" s="58"/>
      <c r="M12" s="58"/>
      <c r="N12" s="58"/>
      <c r="O12" s="57" t="s">
        <v>54</v>
      </c>
      <c r="P12" s="58"/>
      <c r="Q12" s="58"/>
      <c r="R12" s="58"/>
      <c r="S12" s="58"/>
      <c r="T12" s="58"/>
      <c r="U12" s="57" t="s">
        <v>54</v>
      </c>
      <c r="V12" s="394"/>
      <c r="W12" s="394"/>
      <c r="X12" s="57" t="s">
        <v>54</v>
      </c>
      <c r="Y12" s="58"/>
      <c r="Z12" s="57" t="s">
        <v>54</v>
      </c>
      <c r="AA12" s="62" t="s">
        <v>54</v>
      </c>
      <c r="AB12" s="341"/>
      <c r="AC12" s="333"/>
    </row>
    <row r="13" spans="1:40" ht="13.5" customHeight="1" x14ac:dyDescent="0.2">
      <c r="A13" s="320"/>
      <c r="B13" s="410" t="s">
        <v>69</v>
      </c>
      <c r="C13" s="417" t="s">
        <v>5</v>
      </c>
      <c r="D13" s="589" t="s">
        <v>130</v>
      </c>
      <c r="E13" s="420" t="s">
        <v>129</v>
      </c>
      <c r="F13" s="414"/>
      <c r="G13" s="56"/>
      <c r="H13" s="58"/>
      <c r="I13" s="58"/>
      <c r="J13" s="58"/>
      <c r="K13" s="58"/>
      <c r="L13" s="57" t="s">
        <v>54</v>
      </c>
      <c r="M13" s="58"/>
      <c r="N13" s="58"/>
      <c r="O13" s="58"/>
      <c r="P13" s="58"/>
      <c r="Q13" s="58"/>
      <c r="R13" s="58"/>
      <c r="S13" s="58"/>
      <c r="T13" s="58"/>
      <c r="U13" s="58"/>
      <c r="V13" s="395"/>
      <c r="W13" s="395"/>
      <c r="X13" s="58"/>
      <c r="Y13" s="57" t="s">
        <v>54</v>
      </c>
      <c r="Z13" s="60"/>
      <c r="AA13" s="61"/>
      <c r="AB13" s="341"/>
      <c r="AC13" s="333"/>
    </row>
    <row r="14" spans="1:40" ht="13.5" customHeight="1" x14ac:dyDescent="0.2">
      <c r="A14" s="320"/>
      <c r="B14" s="410" t="s">
        <v>69</v>
      </c>
      <c r="C14" s="417" t="s">
        <v>7</v>
      </c>
      <c r="D14" s="589" t="s">
        <v>132</v>
      </c>
      <c r="E14" s="419"/>
      <c r="F14" s="414"/>
      <c r="G14" s="56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395"/>
      <c r="W14" s="395"/>
      <c r="X14" s="57" t="s">
        <v>54</v>
      </c>
      <c r="Y14" s="57" t="s">
        <v>54</v>
      </c>
      <c r="Z14" s="60"/>
      <c r="AA14" s="61"/>
      <c r="AB14" s="341"/>
      <c r="AC14" s="333"/>
    </row>
    <row r="15" spans="1:40" ht="13.5" customHeight="1" x14ac:dyDescent="0.2">
      <c r="A15" s="320"/>
      <c r="B15" s="410" t="s">
        <v>69</v>
      </c>
      <c r="C15" s="417" t="s">
        <v>2</v>
      </c>
      <c r="D15" s="589" t="s">
        <v>192</v>
      </c>
      <c r="E15" s="419"/>
      <c r="F15" s="414"/>
      <c r="G15" s="56"/>
      <c r="H15" s="58"/>
      <c r="I15" s="57" t="s">
        <v>54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395"/>
      <c r="W15" s="57" t="s">
        <v>54</v>
      </c>
      <c r="X15" s="58"/>
      <c r="Y15" s="58"/>
      <c r="Z15" s="60"/>
      <c r="AA15" s="61"/>
      <c r="AB15" s="341"/>
      <c r="AC15" s="333"/>
    </row>
    <row r="16" spans="1:40" ht="13.5" customHeight="1" x14ac:dyDescent="0.2">
      <c r="A16" s="320"/>
      <c r="B16" s="410" t="s">
        <v>69</v>
      </c>
      <c r="C16" s="417" t="s">
        <v>12</v>
      </c>
      <c r="D16" s="589" t="s">
        <v>130</v>
      </c>
      <c r="E16" s="420" t="s">
        <v>129</v>
      </c>
      <c r="F16" s="414"/>
      <c r="G16" s="56"/>
      <c r="H16" s="58"/>
      <c r="I16" s="57" t="s">
        <v>54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7" t="s">
        <v>54</v>
      </c>
      <c r="W16" s="395"/>
      <c r="X16" s="58"/>
      <c r="Y16" s="57" t="s">
        <v>54</v>
      </c>
      <c r="Z16" s="60"/>
      <c r="AA16" s="61"/>
      <c r="AB16" s="341"/>
      <c r="AC16" s="333"/>
    </row>
    <row r="17" spans="1:29" ht="13.5" customHeight="1" x14ac:dyDescent="0.2">
      <c r="A17" s="320"/>
      <c r="B17" s="410" t="s">
        <v>69</v>
      </c>
      <c r="C17" s="417" t="s">
        <v>3</v>
      </c>
      <c r="D17" s="589" t="s">
        <v>133</v>
      </c>
      <c r="E17" s="420" t="s">
        <v>129</v>
      </c>
      <c r="F17" s="414"/>
      <c r="G17" s="56"/>
      <c r="H17" s="58"/>
      <c r="I17" s="58"/>
      <c r="J17" s="58"/>
      <c r="K17" s="58"/>
      <c r="L17" s="57" t="s">
        <v>54</v>
      </c>
      <c r="M17" s="58"/>
      <c r="N17" s="58"/>
      <c r="O17" s="58"/>
      <c r="P17" s="58"/>
      <c r="Q17" s="58"/>
      <c r="R17" s="58"/>
      <c r="S17" s="58"/>
      <c r="T17" s="58"/>
      <c r="U17" s="58"/>
      <c r="V17" s="57" t="s">
        <v>54</v>
      </c>
      <c r="W17" s="395"/>
      <c r="X17" s="58"/>
      <c r="Y17" s="58"/>
      <c r="Z17" s="60"/>
      <c r="AA17" s="61"/>
      <c r="AB17" s="341"/>
      <c r="AC17" s="333"/>
    </row>
    <row r="18" spans="1:29" ht="13.5" customHeight="1" x14ac:dyDescent="0.2">
      <c r="A18" s="320"/>
      <c r="B18" s="410" t="s">
        <v>69</v>
      </c>
      <c r="C18" s="417" t="s">
        <v>13</v>
      </c>
      <c r="D18" s="589" t="s">
        <v>130</v>
      </c>
      <c r="E18" s="419"/>
      <c r="F18" s="414"/>
      <c r="G18" s="56"/>
      <c r="H18" s="58"/>
      <c r="I18" s="58"/>
      <c r="J18" s="58"/>
      <c r="K18" s="58"/>
      <c r="L18" s="57" t="s">
        <v>54</v>
      </c>
      <c r="M18" s="58"/>
      <c r="N18" s="58"/>
      <c r="O18" s="58"/>
      <c r="P18" s="58"/>
      <c r="Q18" s="58"/>
      <c r="R18" s="58"/>
      <c r="S18" s="58"/>
      <c r="T18" s="58"/>
      <c r="U18" s="58"/>
      <c r="V18" s="57" t="s">
        <v>54</v>
      </c>
      <c r="W18" s="395"/>
      <c r="X18" s="58"/>
      <c r="Y18" s="58"/>
      <c r="Z18" s="60"/>
      <c r="AA18" s="61"/>
      <c r="AB18" s="341"/>
      <c r="AC18" s="333"/>
    </row>
    <row r="19" spans="1:29" ht="13.5" customHeight="1" x14ac:dyDescent="0.2">
      <c r="A19" s="320"/>
      <c r="B19" s="410" t="s">
        <v>69</v>
      </c>
      <c r="C19" s="417" t="s">
        <v>14</v>
      </c>
      <c r="D19" s="589" t="s">
        <v>193</v>
      </c>
      <c r="E19" s="419"/>
      <c r="F19" s="415" t="s">
        <v>54</v>
      </c>
      <c r="G19" s="56"/>
      <c r="H19" s="57" t="s">
        <v>54</v>
      </c>
      <c r="I19" s="58"/>
      <c r="J19" s="57" t="s">
        <v>54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7" t="s">
        <v>54</v>
      </c>
      <c r="V19" s="394"/>
      <c r="W19" s="394"/>
      <c r="X19" s="57" t="s">
        <v>54</v>
      </c>
      <c r="Y19" s="58"/>
      <c r="Z19" s="60"/>
      <c r="AA19" s="61"/>
      <c r="AB19" s="341"/>
      <c r="AC19" s="333"/>
    </row>
    <row r="20" spans="1:29" ht="13.5" customHeight="1" x14ac:dyDescent="0.2">
      <c r="A20" s="320"/>
      <c r="B20" s="410" t="s">
        <v>69</v>
      </c>
      <c r="C20" s="417" t="s">
        <v>15</v>
      </c>
      <c r="D20" s="589"/>
      <c r="E20" s="419"/>
      <c r="F20" s="414"/>
      <c r="G20" s="56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7" t="s">
        <v>54</v>
      </c>
      <c r="U20" s="58"/>
      <c r="V20" s="395"/>
      <c r="W20" s="395"/>
      <c r="X20" s="58"/>
      <c r="Y20" s="58"/>
      <c r="Z20" s="60"/>
      <c r="AA20" s="61"/>
      <c r="AB20" s="341"/>
      <c r="AC20" s="333"/>
    </row>
    <row r="21" spans="1:29" ht="13.5" customHeight="1" x14ac:dyDescent="0.2">
      <c r="A21" s="320"/>
      <c r="B21" s="410" t="s">
        <v>69</v>
      </c>
      <c r="C21" s="417" t="s">
        <v>4</v>
      </c>
      <c r="D21" s="589"/>
      <c r="E21" s="419"/>
      <c r="F21" s="414"/>
      <c r="G21" s="57" t="s">
        <v>54</v>
      </c>
      <c r="H21" s="58"/>
      <c r="I21" s="58"/>
      <c r="J21" s="58"/>
      <c r="K21" s="58"/>
      <c r="L21" s="58"/>
      <c r="M21" s="58"/>
      <c r="N21" s="57" t="s">
        <v>54</v>
      </c>
      <c r="O21" s="58"/>
      <c r="P21" s="58"/>
      <c r="Q21" s="58"/>
      <c r="R21" s="58"/>
      <c r="S21" s="58"/>
      <c r="T21" s="58"/>
      <c r="U21" s="58"/>
      <c r="V21" s="395"/>
      <c r="W21" s="395"/>
      <c r="X21" s="58"/>
      <c r="Y21" s="58"/>
      <c r="Z21" s="60"/>
      <c r="AA21" s="63"/>
      <c r="AB21" s="341"/>
      <c r="AC21" s="333"/>
    </row>
    <row r="22" spans="1:29" ht="13.5" customHeight="1" x14ac:dyDescent="0.2">
      <c r="A22" s="320"/>
      <c r="B22" s="410" t="s">
        <v>69</v>
      </c>
      <c r="C22" s="417" t="s">
        <v>16</v>
      </c>
      <c r="D22" s="589"/>
      <c r="E22" s="419"/>
      <c r="F22" s="414"/>
      <c r="G22" s="56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395"/>
      <c r="W22" s="395"/>
      <c r="X22" s="58"/>
      <c r="Y22" s="58"/>
      <c r="Z22" s="60"/>
      <c r="AA22" s="63"/>
      <c r="AB22" s="341"/>
      <c r="AC22" s="333"/>
    </row>
    <row r="23" spans="1:29" ht="13.5" customHeight="1" x14ac:dyDescent="0.2">
      <c r="A23" s="320"/>
      <c r="B23" s="409" t="s">
        <v>83</v>
      </c>
      <c r="C23" s="418" t="s">
        <v>96</v>
      </c>
      <c r="D23" s="589" t="s">
        <v>130</v>
      </c>
      <c r="E23" s="420" t="s">
        <v>129</v>
      </c>
      <c r="F23" s="414"/>
      <c r="G23" s="56"/>
      <c r="H23" s="58"/>
      <c r="I23" s="57" t="s">
        <v>54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395"/>
      <c r="W23" s="395"/>
      <c r="X23" s="58"/>
      <c r="Y23" s="58"/>
      <c r="Z23" s="58"/>
      <c r="AA23" s="61"/>
      <c r="AB23" s="341"/>
      <c r="AC23" s="333"/>
    </row>
    <row r="24" spans="1:29" ht="13.5" customHeight="1" x14ac:dyDescent="0.2">
      <c r="A24" s="320"/>
      <c r="B24" s="410" t="s">
        <v>69</v>
      </c>
      <c r="C24" s="417" t="s">
        <v>17</v>
      </c>
      <c r="D24" s="589" t="s">
        <v>130</v>
      </c>
      <c r="E24" s="419"/>
      <c r="F24" s="414"/>
      <c r="G24" s="56"/>
      <c r="H24" s="58"/>
      <c r="I24" s="58"/>
      <c r="J24" s="58"/>
      <c r="K24" s="57" t="s">
        <v>54</v>
      </c>
      <c r="L24" s="58"/>
      <c r="M24" s="58"/>
      <c r="N24" s="58"/>
      <c r="O24" s="58"/>
      <c r="P24" s="58"/>
      <c r="Q24" s="58"/>
      <c r="R24" s="58"/>
      <c r="S24" s="58"/>
      <c r="T24" s="57" t="s">
        <v>54</v>
      </c>
      <c r="U24" s="58"/>
      <c r="V24" s="395"/>
      <c r="W24" s="395"/>
      <c r="X24" s="58"/>
      <c r="Y24" s="58"/>
      <c r="Z24" s="60"/>
      <c r="AA24" s="63"/>
      <c r="AB24" s="341"/>
      <c r="AC24" s="333"/>
    </row>
    <row r="25" spans="1:29" ht="13.5" customHeight="1" x14ac:dyDescent="0.2">
      <c r="A25" s="320"/>
      <c r="B25" s="410" t="s">
        <v>69</v>
      </c>
      <c r="C25" s="417" t="s">
        <v>8</v>
      </c>
      <c r="D25" s="589"/>
      <c r="E25" s="419"/>
      <c r="F25" s="415" t="s">
        <v>54</v>
      </c>
      <c r="G25" s="64"/>
      <c r="H25" s="57" t="s">
        <v>54</v>
      </c>
      <c r="I25" s="58"/>
      <c r="J25" s="57" t="s">
        <v>54</v>
      </c>
      <c r="K25" s="58"/>
      <c r="L25" s="58"/>
      <c r="M25" s="58"/>
      <c r="N25" s="58"/>
      <c r="O25" s="57" t="s">
        <v>54</v>
      </c>
      <c r="P25" s="58"/>
      <c r="Q25" s="58"/>
      <c r="R25" s="58"/>
      <c r="S25" s="58"/>
      <c r="T25" s="58"/>
      <c r="U25" s="58"/>
      <c r="V25" s="395"/>
      <c r="W25" s="395"/>
      <c r="X25" s="57" t="s">
        <v>54</v>
      </c>
      <c r="Y25" s="58"/>
      <c r="Z25" s="57" t="s">
        <v>54</v>
      </c>
      <c r="AA25" s="62" t="s">
        <v>54</v>
      </c>
      <c r="AB25" s="341"/>
      <c r="AC25" s="333"/>
    </row>
    <row r="26" spans="1:29" ht="13.5" customHeight="1" x14ac:dyDescent="0.2">
      <c r="A26" s="320"/>
      <c r="B26" s="409" t="s">
        <v>83</v>
      </c>
      <c r="C26" s="418" t="s">
        <v>124</v>
      </c>
      <c r="D26" s="589" t="s">
        <v>131</v>
      </c>
      <c r="E26" s="420"/>
      <c r="F26" s="414"/>
      <c r="G26" s="56"/>
      <c r="H26" s="58"/>
      <c r="I26" s="58"/>
      <c r="J26" s="58"/>
      <c r="K26" s="58"/>
      <c r="L26" s="57" t="s">
        <v>54</v>
      </c>
      <c r="M26" s="57" t="s">
        <v>54</v>
      </c>
      <c r="N26" s="58"/>
      <c r="O26" s="58"/>
      <c r="P26" s="58"/>
      <c r="Q26" s="58"/>
      <c r="R26" s="58"/>
      <c r="S26" s="58"/>
      <c r="T26" s="58"/>
      <c r="U26" s="58"/>
      <c r="V26" s="395"/>
      <c r="W26" s="395"/>
      <c r="X26" s="58"/>
      <c r="Y26" s="58"/>
      <c r="Z26" s="58"/>
      <c r="AA26" s="61"/>
      <c r="AB26" s="341"/>
      <c r="AC26" s="333"/>
    </row>
    <row r="27" spans="1:29" ht="13.5" customHeight="1" x14ac:dyDescent="0.2">
      <c r="A27" s="320"/>
      <c r="B27" s="409" t="s">
        <v>83</v>
      </c>
      <c r="C27" s="418" t="s">
        <v>125</v>
      </c>
      <c r="D27" s="589"/>
      <c r="E27" s="420"/>
      <c r="F27" s="414"/>
      <c r="G27" s="56"/>
      <c r="H27" s="56"/>
      <c r="I27" s="56"/>
      <c r="J27" s="56"/>
      <c r="K27" s="57" t="s">
        <v>54</v>
      </c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396"/>
      <c r="W27" s="396"/>
      <c r="X27" s="56"/>
      <c r="Y27" s="58"/>
      <c r="Z27" s="58"/>
      <c r="AA27" s="61"/>
      <c r="AB27" s="341"/>
      <c r="AC27" s="333"/>
    </row>
    <row r="28" spans="1:29" ht="13.5" customHeight="1" x14ac:dyDescent="0.2">
      <c r="A28" s="320"/>
      <c r="B28" s="410" t="s">
        <v>69</v>
      </c>
      <c r="C28" s="417" t="s">
        <v>18</v>
      </c>
      <c r="D28" s="589" t="s">
        <v>194</v>
      </c>
      <c r="E28" s="419"/>
      <c r="F28" s="415" t="s">
        <v>54</v>
      </c>
      <c r="G28" s="64"/>
      <c r="H28" s="57" t="s">
        <v>54</v>
      </c>
      <c r="I28" s="58"/>
      <c r="J28" s="57" t="s">
        <v>54</v>
      </c>
      <c r="K28" s="58"/>
      <c r="L28" s="58"/>
      <c r="M28" s="58"/>
      <c r="N28" s="58"/>
      <c r="O28" s="57" t="s">
        <v>54</v>
      </c>
      <c r="P28" s="58"/>
      <c r="Q28" s="58"/>
      <c r="R28" s="58"/>
      <c r="S28" s="58"/>
      <c r="T28" s="58"/>
      <c r="U28" s="57" t="s">
        <v>54</v>
      </c>
      <c r="V28" s="394"/>
      <c r="W28" s="394"/>
      <c r="X28" s="58"/>
      <c r="Y28" s="58"/>
      <c r="Z28" s="65"/>
      <c r="AA28" s="63"/>
      <c r="AB28" s="341"/>
      <c r="AC28" s="333"/>
    </row>
    <row r="29" spans="1:29" ht="13.5" customHeight="1" x14ac:dyDescent="0.2">
      <c r="A29" s="320"/>
      <c r="B29" s="410" t="s">
        <v>69</v>
      </c>
      <c r="C29" s="417" t="s">
        <v>6</v>
      </c>
      <c r="D29" s="589" t="s">
        <v>133</v>
      </c>
      <c r="E29" s="420" t="s">
        <v>129</v>
      </c>
      <c r="F29" s="414"/>
      <c r="G29" s="56"/>
      <c r="H29" s="66"/>
      <c r="I29" s="57" t="s">
        <v>54</v>
      </c>
      <c r="J29" s="57" t="s">
        <v>54</v>
      </c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395"/>
      <c r="W29" s="395"/>
      <c r="X29" s="58"/>
      <c r="Y29" s="58"/>
      <c r="Z29" s="60"/>
      <c r="AA29" s="63"/>
      <c r="AB29" s="341"/>
      <c r="AC29" s="333"/>
    </row>
    <row r="30" spans="1:29" ht="13.5" customHeight="1" x14ac:dyDescent="0.2">
      <c r="A30" s="320"/>
      <c r="B30" s="410" t="s">
        <v>69</v>
      </c>
      <c r="C30" s="417" t="s">
        <v>46</v>
      </c>
      <c r="D30" s="589" t="s">
        <v>128</v>
      </c>
      <c r="E30" s="420" t="s">
        <v>129</v>
      </c>
      <c r="F30" s="415" t="s">
        <v>54</v>
      </c>
      <c r="G30" s="64"/>
      <c r="H30" s="57" t="s">
        <v>54</v>
      </c>
      <c r="I30" s="58"/>
      <c r="J30" s="57" t="s">
        <v>54</v>
      </c>
      <c r="K30" s="58"/>
      <c r="L30" s="58"/>
      <c r="M30" s="58"/>
      <c r="N30" s="58"/>
      <c r="O30" s="57" t="s">
        <v>54</v>
      </c>
      <c r="P30" s="58"/>
      <c r="Q30" s="58"/>
      <c r="R30" s="58"/>
      <c r="S30" s="58"/>
      <c r="T30" s="58"/>
      <c r="U30" s="57" t="s">
        <v>54</v>
      </c>
      <c r="V30" s="394"/>
      <c r="W30" s="394"/>
      <c r="X30" s="57" t="s">
        <v>54</v>
      </c>
      <c r="Y30" s="58"/>
      <c r="Z30" s="60"/>
      <c r="AA30" s="62" t="s">
        <v>54</v>
      </c>
      <c r="AB30" s="341"/>
      <c r="AC30" s="333"/>
    </row>
    <row r="31" spans="1:29" ht="13.5" customHeight="1" x14ac:dyDescent="0.2">
      <c r="A31" s="320"/>
      <c r="B31" s="410" t="s">
        <v>69</v>
      </c>
      <c r="C31" s="417" t="s">
        <v>19</v>
      </c>
      <c r="D31" s="589"/>
      <c r="E31" s="419"/>
      <c r="F31" s="415" t="s">
        <v>54</v>
      </c>
      <c r="G31" s="64"/>
      <c r="H31" s="57" t="s">
        <v>54</v>
      </c>
      <c r="I31" s="58"/>
      <c r="J31" s="57" t="s">
        <v>54</v>
      </c>
      <c r="K31" s="58"/>
      <c r="L31" s="58"/>
      <c r="M31" s="58"/>
      <c r="N31" s="58"/>
      <c r="O31" s="57" t="s">
        <v>54</v>
      </c>
      <c r="P31" s="58"/>
      <c r="Q31" s="58"/>
      <c r="R31" s="58"/>
      <c r="S31" s="58"/>
      <c r="T31" s="58"/>
      <c r="U31" s="57" t="s">
        <v>54</v>
      </c>
      <c r="V31" s="394"/>
      <c r="W31" s="394"/>
      <c r="X31" s="57" t="s">
        <v>54</v>
      </c>
      <c r="Y31" s="58"/>
      <c r="Z31" s="57" t="s">
        <v>54</v>
      </c>
      <c r="AA31" s="63"/>
      <c r="AB31" s="341"/>
      <c r="AC31" s="333"/>
    </row>
    <row r="32" spans="1:29" ht="19.5" customHeight="1" x14ac:dyDescent="0.2">
      <c r="A32" s="32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2"/>
      <c r="AB32" s="341"/>
      <c r="AC32" s="333"/>
    </row>
    <row r="33" spans="1:31" ht="16.5" customHeight="1" x14ac:dyDescent="0.2">
      <c r="A33" s="343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344"/>
      <c r="AC33" s="333"/>
    </row>
    <row r="34" spans="1:31" ht="11.25" customHeight="1" x14ac:dyDescent="0.2">
      <c r="A34" s="345"/>
      <c r="B34" s="346"/>
      <c r="C34" s="346"/>
      <c r="D34" s="324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7"/>
      <c r="U34" s="347"/>
      <c r="V34" s="347"/>
      <c r="W34" s="392"/>
      <c r="X34" s="347"/>
      <c r="Y34" s="347"/>
      <c r="Z34" s="347"/>
      <c r="AA34" s="347"/>
      <c r="AB34" s="348"/>
      <c r="AC34" s="333"/>
    </row>
    <row r="35" spans="1:31" s="125" customFormat="1" ht="11.25" customHeight="1" x14ac:dyDescent="0.2">
      <c r="A35" s="203"/>
      <c r="B35" s="35"/>
      <c r="C35" s="35"/>
      <c r="D35" s="35"/>
      <c r="E35" s="35"/>
      <c r="F35" s="35"/>
      <c r="G35" s="35"/>
      <c r="H35" s="35"/>
      <c r="I35" s="35"/>
      <c r="J35" s="40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8"/>
      <c r="V35" s="38"/>
      <c r="W35" s="38"/>
      <c r="X35" s="39"/>
      <c r="Y35" s="39"/>
      <c r="Z35" s="39"/>
      <c r="AA35" s="39"/>
      <c r="AB35" s="39"/>
      <c r="AC35" s="331"/>
      <c r="AE35" s="126"/>
    </row>
    <row r="36" spans="1:31" s="125" customFormat="1" ht="11.25" customHeight="1" x14ac:dyDescent="0.2">
      <c r="A36" s="203"/>
      <c r="B36" s="35"/>
      <c r="C36" s="35"/>
      <c r="D36" s="35"/>
      <c r="E36" s="35"/>
      <c r="F36" s="35"/>
      <c r="G36" s="35"/>
      <c r="H36" s="35"/>
      <c r="I36" s="35"/>
      <c r="J36" s="40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8"/>
      <c r="V36" s="38"/>
      <c r="W36" s="38"/>
      <c r="X36" s="39"/>
      <c r="Y36" s="39"/>
      <c r="Z36" s="39"/>
      <c r="AA36" s="39"/>
      <c r="AB36" s="39"/>
      <c r="AC36" s="331"/>
      <c r="AE36" s="126"/>
    </row>
    <row r="37" spans="1:31" s="125" customFormat="1" ht="11.25" customHeight="1" x14ac:dyDescent="0.2">
      <c r="A37" s="203"/>
      <c r="B37" s="702" t="s">
        <v>81</v>
      </c>
      <c r="C37" s="42"/>
      <c r="D37" s="42"/>
      <c r="E37" s="42"/>
      <c r="F37" s="42"/>
      <c r="G37" s="35"/>
      <c r="H37" s="35"/>
      <c r="I37" s="35"/>
      <c r="J37" s="40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8"/>
      <c r="V37" s="38"/>
      <c r="W37" s="38"/>
      <c r="X37" s="39"/>
      <c r="Y37" s="39"/>
      <c r="Z37" s="39"/>
      <c r="AA37" s="39"/>
      <c r="AB37" s="39"/>
      <c r="AC37" s="331"/>
      <c r="AE37" s="126"/>
    </row>
    <row r="38" spans="1:31" s="125" customFormat="1" ht="11.25" customHeight="1" x14ac:dyDescent="0.2">
      <c r="A38" s="203"/>
      <c r="B38" s="703"/>
      <c r="C38" s="35"/>
      <c r="D38" s="35"/>
      <c r="E38" s="35"/>
      <c r="F38" s="35"/>
      <c r="G38" s="35"/>
      <c r="H38" s="35"/>
      <c r="I38" s="35"/>
      <c r="J38" s="40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8"/>
      <c r="V38" s="38"/>
      <c r="W38" s="38"/>
      <c r="X38" s="39"/>
      <c r="Y38" s="39"/>
      <c r="Z38" s="39"/>
      <c r="AA38" s="39"/>
      <c r="AB38" s="39"/>
      <c r="AC38" s="333"/>
      <c r="AD38" s="126"/>
      <c r="AE38" s="126"/>
    </row>
    <row r="39" spans="1:31" s="125" customFormat="1" ht="11.25" customHeight="1" x14ac:dyDescent="0.2">
      <c r="A39" s="203"/>
      <c r="B39" s="704" t="s">
        <v>80</v>
      </c>
      <c r="C39" s="705"/>
      <c r="D39" s="705"/>
      <c r="E39" s="705"/>
      <c r="F39" s="705"/>
      <c r="G39" s="70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8"/>
      <c r="V39" s="38"/>
      <c r="W39" s="38"/>
      <c r="X39" s="39"/>
      <c r="Y39" s="39"/>
      <c r="Z39" s="39"/>
      <c r="AA39" s="39"/>
      <c r="AB39" s="39"/>
      <c r="AC39" s="333"/>
      <c r="AD39" s="126"/>
      <c r="AE39" s="126"/>
    </row>
    <row r="40" spans="1:31" s="125" customFormat="1" ht="11.25" customHeight="1" x14ac:dyDescent="0.2">
      <c r="A40" s="203"/>
      <c r="B40" s="704"/>
      <c r="C40" s="705"/>
      <c r="D40" s="705"/>
      <c r="E40" s="705"/>
      <c r="F40" s="705"/>
      <c r="G40" s="70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8"/>
      <c r="V40" s="38"/>
      <c r="W40" s="38"/>
      <c r="X40" s="39"/>
      <c r="Y40" s="39"/>
      <c r="Z40" s="39"/>
      <c r="AA40" s="39"/>
      <c r="AB40" s="39"/>
      <c r="AC40" s="334"/>
      <c r="AD40" s="130"/>
      <c r="AE40" s="130"/>
    </row>
    <row r="41" spans="1:31" s="127" customFormat="1" ht="11.25" customHeight="1" x14ac:dyDescent="0.2">
      <c r="A41" s="203"/>
      <c r="B41" s="704" t="s">
        <v>73</v>
      </c>
      <c r="C41" s="716"/>
      <c r="D41" s="716"/>
      <c r="E41" s="716"/>
      <c r="F41" s="716"/>
      <c r="G41" s="716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39"/>
      <c r="Y41" s="39"/>
      <c r="Z41" s="39"/>
      <c r="AA41" s="39"/>
      <c r="AB41" s="39"/>
      <c r="AC41" s="333"/>
      <c r="AD41" s="126"/>
      <c r="AE41" s="126"/>
    </row>
    <row r="42" spans="1:31" s="125" customFormat="1" ht="11.25" customHeight="1" x14ac:dyDescent="0.2">
      <c r="A42" s="203"/>
      <c r="B42" s="704"/>
      <c r="C42" s="716"/>
      <c r="D42" s="716"/>
      <c r="E42" s="716"/>
      <c r="F42" s="716"/>
      <c r="G42" s="716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8"/>
      <c r="V42" s="38"/>
      <c r="W42" s="38"/>
      <c r="X42" s="39"/>
      <c r="Y42" s="39"/>
      <c r="Z42" s="39"/>
      <c r="AA42" s="39"/>
      <c r="AB42" s="39"/>
      <c r="AC42" s="333"/>
      <c r="AD42" s="126"/>
      <c r="AE42" s="126"/>
    </row>
    <row r="43" spans="1:31" s="125" customFormat="1" ht="11.25" customHeight="1" x14ac:dyDescent="0.2">
      <c r="A43" s="203"/>
      <c r="B43" s="704" t="s">
        <v>23</v>
      </c>
      <c r="C43" s="705"/>
      <c r="D43" s="705"/>
      <c r="E43" s="705"/>
      <c r="F43" s="705"/>
      <c r="G43" s="705"/>
      <c r="H43" s="35"/>
      <c r="I43" s="35"/>
      <c r="J43" s="40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8"/>
      <c r="V43" s="38"/>
      <c r="W43" s="38"/>
      <c r="X43" s="39"/>
      <c r="Y43" s="39"/>
      <c r="Z43" s="39"/>
      <c r="AA43" s="39"/>
      <c r="AB43" s="39"/>
      <c r="AC43" s="333"/>
      <c r="AD43" s="126"/>
      <c r="AE43" s="126"/>
    </row>
    <row r="44" spans="1:31" s="125" customFormat="1" ht="11.25" customHeight="1" x14ac:dyDescent="0.2">
      <c r="A44" s="203"/>
      <c r="B44" s="704"/>
      <c r="C44" s="705"/>
      <c r="D44" s="705"/>
      <c r="E44" s="705"/>
      <c r="F44" s="705"/>
      <c r="G44" s="705"/>
      <c r="H44" s="35"/>
      <c r="I44" s="35"/>
      <c r="J44" s="40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8"/>
      <c r="V44" s="38"/>
      <c r="W44" s="38"/>
      <c r="X44" s="39"/>
      <c r="Y44" s="39"/>
      <c r="Z44" s="39"/>
      <c r="AA44" s="39"/>
      <c r="AB44" s="39"/>
      <c r="AC44" s="333"/>
      <c r="AD44" s="126"/>
      <c r="AE44" s="126"/>
    </row>
    <row r="45" spans="1:31" s="125" customFormat="1" ht="11.25" customHeight="1" x14ac:dyDescent="0.2">
      <c r="A45" s="203"/>
      <c r="B45" s="704" t="s">
        <v>77</v>
      </c>
      <c r="C45" s="705"/>
      <c r="D45" s="705"/>
      <c r="E45" s="705"/>
      <c r="F45" s="705"/>
      <c r="G45" s="705"/>
      <c r="H45" s="35"/>
      <c r="I45" s="35"/>
      <c r="J45" s="40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8"/>
      <c r="V45" s="38"/>
      <c r="W45" s="38"/>
      <c r="X45" s="39"/>
      <c r="Y45" s="39"/>
      <c r="Z45" s="39"/>
      <c r="AA45" s="39"/>
      <c r="AB45" s="39"/>
      <c r="AC45" s="333"/>
      <c r="AD45" s="126"/>
      <c r="AE45" s="126"/>
    </row>
    <row r="46" spans="1:31" s="125" customFormat="1" ht="11.25" customHeight="1" x14ac:dyDescent="0.2">
      <c r="A46" s="203"/>
      <c r="B46" s="704"/>
      <c r="C46" s="705"/>
      <c r="D46" s="705"/>
      <c r="E46" s="705"/>
      <c r="F46" s="705"/>
      <c r="G46" s="705"/>
      <c r="H46" s="35"/>
      <c r="I46" s="35"/>
      <c r="J46" s="40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8"/>
      <c r="V46" s="38"/>
      <c r="W46" s="38"/>
      <c r="X46" s="39"/>
      <c r="Y46" s="39"/>
      <c r="Z46" s="39"/>
      <c r="AA46" s="39"/>
      <c r="AB46" s="39"/>
      <c r="AC46" s="333"/>
      <c r="AD46" s="126"/>
      <c r="AE46" s="126"/>
    </row>
    <row r="47" spans="1:31" s="125" customFormat="1" ht="11.25" customHeight="1" x14ac:dyDescent="0.2">
      <c r="A47" s="203"/>
      <c r="B47" s="704" t="s">
        <v>63</v>
      </c>
      <c r="C47" s="705"/>
      <c r="D47" s="705"/>
      <c r="E47" s="705"/>
      <c r="F47" s="705"/>
      <c r="G47" s="705"/>
      <c r="H47" s="35"/>
      <c r="I47" s="35"/>
      <c r="J47" s="40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8"/>
      <c r="V47" s="38"/>
      <c r="W47" s="38"/>
      <c r="X47" s="39"/>
      <c r="Y47" s="39"/>
      <c r="Z47" s="39"/>
      <c r="AA47" s="39"/>
      <c r="AB47" s="39"/>
      <c r="AC47" s="333"/>
      <c r="AD47" s="126"/>
      <c r="AE47" s="126"/>
    </row>
    <row r="48" spans="1:31" s="125" customFormat="1" ht="11.25" customHeight="1" x14ac:dyDescent="0.2">
      <c r="A48" s="203"/>
      <c r="B48" s="704"/>
      <c r="C48" s="705"/>
      <c r="D48" s="705"/>
      <c r="E48" s="705"/>
      <c r="F48" s="705"/>
      <c r="G48" s="705"/>
      <c r="H48" s="35"/>
      <c r="I48" s="35"/>
      <c r="J48" s="40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8"/>
      <c r="V48" s="38"/>
      <c r="W48" s="38"/>
      <c r="X48" s="39"/>
      <c r="Y48" s="39"/>
      <c r="Z48" s="39"/>
      <c r="AA48" s="39"/>
      <c r="AB48" s="39"/>
      <c r="AC48" s="333"/>
      <c r="AD48" s="126"/>
      <c r="AE48" s="126"/>
    </row>
    <row r="49" spans="1:31" s="125" customFormat="1" ht="11.25" customHeight="1" x14ac:dyDescent="0.2">
      <c r="A49" s="203"/>
      <c r="B49" s="704" t="s">
        <v>33</v>
      </c>
      <c r="C49" s="705"/>
      <c r="D49" s="705"/>
      <c r="E49" s="705"/>
      <c r="F49" s="705"/>
      <c r="G49" s="705"/>
      <c r="H49" s="35"/>
      <c r="I49" s="35"/>
      <c r="J49" s="40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8"/>
      <c r="V49" s="38"/>
      <c r="W49" s="38"/>
      <c r="X49" s="39"/>
      <c r="Y49" s="39"/>
      <c r="Z49" s="39"/>
      <c r="AA49" s="39"/>
      <c r="AB49" s="39"/>
      <c r="AC49" s="333"/>
      <c r="AD49" s="126"/>
      <c r="AE49" s="126"/>
    </row>
    <row r="50" spans="1:31" s="125" customFormat="1" ht="11.25" customHeight="1" x14ac:dyDescent="0.2">
      <c r="A50" s="203"/>
      <c r="B50" s="704"/>
      <c r="C50" s="705"/>
      <c r="D50" s="705"/>
      <c r="E50" s="705"/>
      <c r="F50" s="705"/>
      <c r="G50" s="705"/>
      <c r="H50" s="35"/>
      <c r="I50" s="35"/>
      <c r="J50" s="40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8"/>
      <c r="V50" s="38"/>
      <c r="W50" s="38"/>
      <c r="X50" s="39"/>
      <c r="Y50" s="39"/>
      <c r="Z50" s="39"/>
      <c r="AA50" s="39"/>
      <c r="AB50" s="39"/>
      <c r="AC50" s="333"/>
      <c r="AD50" s="126"/>
      <c r="AE50" s="126"/>
    </row>
    <row r="51" spans="1:31" s="125" customFormat="1" ht="11.25" customHeight="1" x14ac:dyDescent="0.2">
      <c r="A51" s="203"/>
      <c r="B51" s="704" t="s">
        <v>28</v>
      </c>
      <c r="C51" s="705"/>
      <c r="D51" s="705"/>
      <c r="E51" s="705"/>
      <c r="F51" s="705"/>
      <c r="G51" s="705"/>
      <c r="H51" s="35"/>
      <c r="I51" s="35"/>
      <c r="J51" s="40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8"/>
      <c r="V51" s="38"/>
      <c r="W51" s="38"/>
      <c r="X51" s="39"/>
      <c r="Y51" s="39"/>
      <c r="Z51" s="39"/>
      <c r="AA51" s="39"/>
      <c r="AB51" s="39"/>
      <c r="AC51" s="333"/>
      <c r="AD51" s="126"/>
      <c r="AE51" s="126"/>
    </row>
    <row r="52" spans="1:31" s="125" customFormat="1" ht="11.25" customHeight="1" x14ac:dyDescent="0.2">
      <c r="A52" s="203"/>
      <c r="B52" s="704"/>
      <c r="C52" s="705"/>
      <c r="D52" s="705"/>
      <c r="E52" s="705"/>
      <c r="F52" s="705"/>
      <c r="G52" s="705"/>
      <c r="H52" s="35"/>
      <c r="I52" s="35"/>
      <c r="J52" s="40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8"/>
      <c r="V52" s="38"/>
      <c r="W52" s="38"/>
      <c r="X52" s="39"/>
      <c r="Y52" s="39"/>
      <c r="Z52" s="39"/>
      <c r="AA52" s="39"/>
      <c r="AB52" s="39"/>
      <c r="AC52" s="333"/>
      <c r="AD52" s="126"/>
      <c r="AE52" s="126"/>
    </row>
    <row r="53" spans="1:31" s="125" customFormat="1" ht="11.25" customHeight="1" x14ac:dyDescent="0.2">
      <c r="A53" s="203"/>
      <c r="B53" s="704" t="s">
        <v>37</v>
      </c>
      <c r="C53" s="705"/>
      <c r="D53" s="705"/>
      <c r="E53" s="705"/>
      <c r="F53" s="705"/>
      <c r="G53" s="705"/>
      <c r="H53" s="35"/>
      <c r="I53" s="35"/>
      <c r="J53" s="40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8"/>
      <c r="V53" s="38"/>
      <c r="W53" s="38"/>
      <c r="X53" s="39"/>
      <c r="Y53" s="39"/>
      <c r="Z53" s="39"/>
      <c r="AA53" s="39"/>
      <c r="AB53" s="39"/>
      <c r="AC53" s="333"/>
      <c r="AD53" s="126"/>
      <c r="AE53" s="126"/>
    </row>
    <row r="54" spans="1:31" s="125" customFormat="1" ht="11.25" customHeight="1" x14ac:dyDescent="0.2">
      <c r="A54" s="203"/>
      <c r="B54" s="704"/>
      <c r="C54" s="705"/>
      <c r="D54" s="705"/>
      <c r="E54" s="705"/>
      <c r="F54" s="705"/>
      <c r="G54" s="705"/>
      <c r="H54" s="35"/>
      <c r="I54" s="35"/>
      <c r="J54" s="40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8"/>
      <c r="V54" s="38"/>
      <c r="W54" s="38"/>
      <c r="X54" s="39"/>
      <c r="Y54" s="39"/>
      <c r="Z54" s="39"/>
      <c r="AA54" s="39"/>
      <c r="AB54" s="39"/>
      <c r="AC54" s="333"/>
      <c r="AD54" s="126"/>
      <c r="AE54" s="126"/>
    </row>
    <row r="55" spans="1:31" s="125" customFormat="1" ht="11.25" customHeight="1" x14ac:dyDescent="0.2">
      <c r="A55" s="203"/>
      <c r="B55" s="704" t="s">
        <v>24</v>
      </c>
      <c r="C55" s="705"/>
      <c r="D55" s="705"/>
      <c r="E55" s="705"/>
      <c r="F55" s="705"/>
      <c r="G55" s="705"/>
      <c r="H55" s="35"/>
      <c r="I55" s="35"/>
      <c r="J55" s="40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8"/>
      <c r="V55" s="38"/>
      <c r="W55" s="38"/>
      <c r="X55" s="39"/>
      <c r="Y55" s="39"/>
      <c r="Z55" s="39"/>
      <c r="AA55" s="39"/>
      <c r="AB55" s="39"/>
      <c r="AC55" s="333"/>
      <c r="AD55" s="126"/>
      <c r="AE55" s="126"/>
    </row>
    <row r="56" spans="1:31" s="125" customFormat="1" ht="11.25" customHeight="1" x14ac:dyDescent="0.2">
      <c r="A56" s="203"/>
      <c r="B56" s="704"/>
      <c r="C56" s="705"/>
      <c r="D56" s="705"/>
      <c r="E56" s="705"/>
      <c r="F56" s="705"/>
      <c r="G56" s="705"/>
      <c r="H56" s="35"/>
      <c r="I56" s="35"/>
      <c r="J56" s="40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8"/>
      <c r="V56" s="38"/>
      <c r="W56" s="38"/>
      <c r="X56" s="39"/>
      <c r="Y56" s="39"/>
      <c r="Z56" s="39"/>
      <c r="AA56" s="39"/>
      <c r="AB56" s="39"/>
      <c r="AC56" s="333"/>
      <c r="AD56" s="126"/>
      <c r="AE56" s="126"/>
    </row>
    <row r="57" spans="1:31" s="125" customFormat="1" ht="11.25" customHeight="1" x14ac:dyDescent="0.2">
      <c r="A57" s="203"/>
      <c r="B57" s="704" t="s">
        <v>25</v>
      </c>
      <c r="C57" s="664"/>
      <c r="D57" s="664"/>
      <c r="E57" s="664"/>
      <c r="F57" s="664"/>
      <c r="G57" s="664"/>
      <c r="H57" s="664"/>
      <c r="I57" s="35"/>
      <c r="J57" s="40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8"/>
      <c r="V57" s="38"/>
      <c r="W57" s="38"/>
      <c r="X57" s="39"/>
      <c r="Y57" s="39"/>
      <c r="Z57" s="39"/>
      <c r="AA57" s="39"/>
      <c r="AB57" s="39"/>
      <c r="AC57" s="333"/>
      <c r="AD57" s="126"/>
      <c r="AE57" s="126"/>
    </row>
    <row r="58" spans="1:31" s="125" customFormat="1" ht="11.25" customHeight="1" x14ac:dyDescent="0.2">
      <c r="A58" s="203"/>
      <c r="B58" s="664"/>
      <c r="C58" s="664"/>
      <c r="D58" s="664"/>
      <c r="E58" s="664"/>
      <c r="F58" s="664"/>
      <c r="G58" s="664"/>
      <c r="H58" s="664"/>
      <c r="I58" s="35"/>
      <c r="J58" s="40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8"/>
      <c r="V58" s="38"/>
      <c r="W58" s="38"/>
      <c r="X58" s="39"/>
      <c r="Y58" s="39"/>
      <c r="Z58" s="39"/>
      <c r="AA58" s="39"/>
      <c r="AB58" s="39"/>
      <c r="AC58" s="333"/>
      <c r="AD58" s="126"/>
      <c r="AE58" s="126"/>
    </row>
    <row r="59" spans="1:31" s="125" customFormat="1" ht="11.25" customHeight="1" x14ac:dyDescent="0.2">
      <c r="A59" s="203"/>
      <c r="B59" s="704" t="s">
        <v>26</v>
      </c>
      <c r="C59" s="705"/>
      <c r="D59" s="705"/>
      <c r="E59" s="705"/>
      <c r="F59" s="705"/>
      <c r="G59" s="705"/>
      <c r="H59" s="35"/>
      <c r="I59" s="35"/>
      <c r="J59" s="40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8"/>
      <c r="V59" s="38"/>
      <c r="W59" s="38"/>
      <c r="X59" s="39"/>
      <c r="Y59" s="39"/>
      <c r="Z59" s="39"/>
      <c r="AA59" s="39"/>
      <c r="AB59" s="39"/>
      <c r="AC59" s="333"/>
      <c r="AD59" s="126"/>
      <c r="AE59" s="126"/>
    </row>
    <row r="60" spans="1:31" s="125" customFormat="1" ht="11.25" customHeight="1" x14ac:dyDescent="0.2">
      <c r="A60" s="203"/>
      <c r="B60" s="704"/>
      <c r="C60" s="705"/>
      <c r="D60" s="705"/>
      <c r="E60" s="705"/>
      <c r="F60" s="705"/>
      <c r="G60" s="705"/>
      <c r="H60" s="35"/>
      <c r="I60" s="35"/>
      <c r="J60" s="40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8"/>
      <c r="V60" s="38"/>
      <c r="W60" s="38"/>
      <c r="X60" s="39"/>
      <c r="Y60" s="39"/>
      <c r="Z60" s="39"/>
      <c r="AA60" s="39"/>
      <c r="AB60" s="39"/>
      <c r="AC60" s="333"/>
      <c r="AD60" s="126"/>
      <c r="AE60" s="126"/>
    </row>
    <row r="61" spans="1:31" s="125" customFormat="1" ht="11.25" customHeight="1" x14ac:dyDescent="0.2">
      <c r="A61" s="203"/>
      <c r="B61" s="704" t="s">
        <v>38</v>
      </c>
      <c r="C61" s="705"/>
      <c r="D61" s="705"/>
      <c r="E61" s="705"/>
      <c r="F61" s="705"/>
      <c r="G61" s="705"/>
      <c r="H61" s="35"/>
      <c r="I61" s="35"/>
      <c r="J61" s="40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8"/>
      <c r="V61" s="38"/>
      <c r="W61" s="38"/>
      <c r="X61" s="39"/>
      <c r="Y61" s="39"/>
      <c r="Z61" s="39"/>
      <c r="AA61" s="39"/>
      <c r="AB61" s="39"/>
      <c r="AC61" s="333"/>
      <c r="AD61" s="126"/>
      <c r="AE61" s="126"/>
    </row>
    <row r="62" spans="1:31" s="125" customFormat="1" ht="11.25" customHeight="1" x14ac:dyDescent="0.2">
      <c r="A62" s="203"/>
      <c r="B62" s="704"/>
      <c r="C62" s="705"/>
      <c r="D62" s="705"/>
      <c r="E62" s="705"/>
      <c r="F62" s="705"/>
      <c r="G62" s="705"/>
      <c r="H62" s="35"/>
      <c r="I62" s="35"/>
      <c r="J62" s="40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8"/>
      <c r="V62" s="38"/>
      <c r="W62" s="38"/>
      <c r="X62" s="39"/>
      <c r="Y62" s="39"/>
      <c r="Z62" s="39"/>
      <c r="AA62" s="39"/>
      <c r="AB62" s="39"/>
      <c r="AC62" s="333"/>
      <c r="AD62" s="126"/>
      <c r="AE62" s="126"/>
    </row>
    <row r="63" spans="1:31" s="125" customFormat="1" ht="11.25" customHeight="1" x14ac:dyDescent="0.2">
      <c r="A63" s="203"/>
      <c r="B63" s="704" t="s">
        <v>27</v>
      </c>
      <c r="C63" s="705"/>
      <c r="D63" s="705"/>
      <c r="E63" s="705"/>
      <c r="F63" s="705"/>
      <c r="G63" s="705"/>
      <c r="H63" s="35"/>
      <c r="I63" s="35"/>
      <c r="J63" s="40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8"/>
      <c r="V63" s="38"/>
      <c r="W63" s="38"/>
      <c r="X63" s="39"/>
      <c r="Y63" s="39"/>
      <c r="Z63" s="39"/>
      <c r="AA63" s="39"/>
      <c r="AB63" s="39"/>
      <c r="AC63" s="333"/>
      <c r="AD63" s="126"/>
      <c r="AE63" s="126"/>
    </row>
    <row r="64" spans="1:31" s="125" customFormat="1" ht="11.25" customHeight="1" x14ac:dyDescent="0.2">
      <c r="A64" s="203"/>
      <c r="B64" s="704"/>
      <c r="C64" s="705"/>
      <c r="D64" s="705"/>
      <c r="E64" s="705"/>
      <c r="F64" s="705"/>
      <c r="G64" s="705"/>
      <c r="H64" s="35"/>
      <c r="I64" s="35"/>
      <c r="J64" s="40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8"/>
      <c r="V64" s="38"/>
      <c r="W64" s="38"/>
      <c r="X64" s="39"/>
      <c r="Y64" s="39"/>
      <c r="Z64" s="39"/>
      <c r="AA64" s="39"/>
      <c r="AB64" s="39"/>
      <c r="AC64" s="333"/>
      <c r="AD64" s="126"/>
      <c r="AE64" s="126"/>
    </row>
    <row r="65" spans="1:31" s="125" customFormat="1" ht="11.25" customHeight="1" x14ac:dyDescent="0.2">
      <c r="A65" s="203"/>
      <c r="B65" s="704" t="s">
        <v>51</v>
      </c>
      <c r="C65" s="705"/>
      <c r="D65" s="705"/>
      <c r="E65" s="705"/>
      <c r="F65" s="705"/>
      <c r="G65" s="705"/>
      <c r="H65" s="35"/>
      <c r="I65" s="35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8"/>
      <c r="V65" s="38"/>
      <c r="W65" s="38"/>
      <c r="X65" s="39"/>
      <c r="Y65" s="39"/>
      <c r="Z65" s="39"/>
      <c r="AA65" s="39"/>
      <c r="AB65" s="39"/>
      <c r="AC65" s="333"/>
      <c r="AD65" s="126"/>
      <c r="AE65" s="126"/>
    </row>
    <row r="66" spans="1:31" s="125" customFormat="1" ht="11.25" customHeight="1" x14ac:dyDescent="0.2">
      <c r="A66" s="203"/>
      <c r="B66" s="704"/>
      <c r="C66" s="705"/>
      <c r="D66" s="705"/>
      <c r="E66" s="705"/>
      <c r="F66" s="705"/>
      <c r="G66" s="705"/>
      <c r="H66" s="35"/>
      <c r="I66" s="35"/>
      <c r="J66" s="40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8"/>
      <c r="V66" s="38"/>
      <c r="W66" s="38"/>
      <c r="X66" s="39"/>
      <c r="Y66" s="39"/>
      <c r="Z66" s="39"/>
      <c r="AA66" s="39"/>
      <c r="AB66" s="39"/>
      <c r="AC66" s="333"/>
      <c r="AD66" s="126"/>
      <c r="AE66" s="126"/>
    </row>
    <row r="67" spans="1:31" s="125" customFormat="1" ht="11.25" customHeight="1" x14ac:dyDescent="0.2">
      <c r="A67" s="203"/>
      <c r="B67" s="704" t="s">
        <v>92</v>
      </c>
      <c r="C67" s="704"/>
      <c r="D67" s="704"/>
      <c r="E67" s="704"/>
      <c r="F67" s="716"/>
      <c r="G67" s="716"/>
      <c r="H67" s="716"/>
      <c r="I67" s="35"/>
      <c r="J67" s="40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8"/>
      <c r="V67" s="38"/>
      <c r="W67" s="38"/>
      <c r="X67" s="39"/>
      <c r="Y67" s="39"/>
      <c r="Z67" s="39"/>
      <c r="AA67" s="39"/>
      <c r="AB67" s="39"/>
      <c r="AC67" s="333"/>
      <c r="AD67" s="126"/>
      <c r="AE67" s="126"/>
    </row>
    <row r="68" spans="1:31" s="125" customFormat="1" ht="11.25" customHeight="1" x14ac:dyDescent="0.2">
      <c r="A68" s="203"/>
      <c r="B68" s="704"/>
      <c r="C68" s="704"/>
      <c r="D68" s="704"/>
      <c r="E68" s="704"/>
      <c r="F68" s="716"/>
      <c r="G68" s="716"/>
      <c r="H68" s="716"/>
      <c r="I68" s="35"/>
      <c r="J68" s="40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8"/>
      <c r="V68" s="38"/>
      <c r="W68" s="38"/>
      <c r="X68" s="39"/>
      <c r="Y68" s="39"/>
      <c r="Z68" s="39"/>
      <c r="AA68" s="39"/>
      <c r="AB68" s="39"/>
      <c r="AC68" s="333"/>
      <c r="AD68" s="126"/>
      <c r="AE68" s="126"/>
    </row>
    <row r="69" spans="1:31" ht="11.25" customHeight="1" x14ac:dyDescent="0.2">
      <c r="A69" s="338"/>
      <c r="B69" s="336"/>
      <c r="C69" s="336"/>
      <c r="D69" s="393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93"/>
      <c r="X69" s="336"/>
      <c r="Y69" s="336"/>
      <c r="Z69" s="336"/>
      <c r="AA69" s="336"/>
      <c r="AB69" s="336"/>
      <c r="AC69" s="337"/>
    </row>
    <row r="84" spans="30:32" ht="11.25" customHeight="1" x14ac:dyDescent="0.2">
      <c r="AD84" s="125"/>
      <c r="AE84" s="125"/>
    </row>
    <row r="85" spans="30:32" ht="11.25" customHeight="1" x14ac:dyDescent="0.2">
      <c r="AD85" s="125"/>
      <c r="AE85" s="125"/>
    </row>
    <row r="86" spans="30:32" ht="11.25" customHeight="1" x14ac:dyDescent="0.2">
      <c r="AD86" s="125"/>
      <c r="AE86" s="125"/>
    </row>
    <row r="89" spans="30:32" ht="11.25" customHeight="1" x14ac:dyDescent="0.2">
      <c r="AD89" s="130"/>
      <c r="AE89" s="130"/>
      <c r="AF89" s="130"/>
    </row>
    <row r="128" spans="30:31" ht="11.25" customHeight="1" x14ac:dyDescent="0.2">
      <c r="AD128" s="125"/>
      <c r="AE128" s="125"/>
    </row>
    <row r="129" spans="30:32" ht="11.25" customHeight="1" x14ac:dyDescent="0.2">
      <c r="AD129" s="125"/>
      <c r="AE129" s="125"/>
    </row>
    <row r="130" spans="30:32" ht="11.25" customHeight="1" x14ac:dyDescent="0.2">
      <c r="AD130" s="125"/>
      <c r="AE130" s="125"/>
    </row>
    <row r="133" spans="30:32" ht="11.25" customHeight="1" x14ac:dyDescent="0.2">
      <c r="AD133" s="130"/>
      <c r="AE133" s="130"/>
      <c r="AF133" s="130"/>
    </row>
    <row r="172" spans="30:31" ht="11.25" customHeight="1" x14ac:dyDescent="0.2">
      <c r="AD172" s="125"/>
      <c r="AE172" s="125"/>
    </row>
    <row r="173" spans="30:31" ht="11.25" customHeight="1" x14ac:dyDescent="0.2">
      <c r="AD173" s="125"/>
      <c r="AE173" s="125"/>
    </row>
    <row r="174" spans="30:31" ht="11.25" customHeight="1" x14ac:dyDescent="0.2">
      <c r="AD174" s="125"/>
      <c r="AE174" s="125"/>
    </row>
    <row r="177" spans="30:32" ht="11.25" customHeight="1" x14ac:dyDescent="0.2">
      <c r="AD177" s="130"/>
      <c r="AE177" s="130"/>
      <c r="AF177" s="130"/>
    </row>
    <row r="216" spans="30:32" ht="11.25" customHeight="1" x14ac:dyDescent="0.2">
      <c r="AD216" s="125"/>
      <c r="AE216" s="125"/>
    </row>
    <row r="217" spans="30:32" ht="11.25" customHeight="1" x14ac:dyDescent="0.2">
      <c r="AD217" s="125"/>
      <c r="AE217" s="125"/>
    </row>
    <row r="218" spans="30:32" ht="11.25" customHeight="1" x14ac:dyDescent="0.2">
      <c r="AD218" s="125"/>
      <c r="AE218" s="125"/>
    </row>
    <row r="221" spans="30:32" ht="11.25" customHeight="1" x14ac:dyDescent="0.2">
      <c r="AD221" s="130"/>
      <c r="AE221" s="130"/>
      <c r="AF221" s="130"/>
    </row>
    <row r="260" spans="30:32" ht="11.25" customHeight="1" x14ac:dyDescent="0.2">
      <c r="AD260" s="125"/>
      <c r="AE260" s="125"/>
    </row>
    <row r="261" spans="30:32" ht="11.25" customHeight="1" x14ac:dyDescent="0.2">
      <c r="AD261" s="125"/>
      <c r="AE261" s="125"/>
    </row>
    <row r="262" spans="30:32" ht="11.25" customHeight="1" x14ac:dyDescent="0.2">
      <c r="AD262" s="125"/>
      <c r="AE262" s="125"/>
    </row>
    <row r="265" spans="30:32" ht="11.25" customHeight="1" x14ac:dyDescent="0.2">
      <c r="AD265" s="130"/>
      <c r="AE265" s="130"/>
      <c r="AF265" s="130"/>
    </row>
    <row r="304" spans="30:31" ht="11.25" customHeight="1" x14ac:dyDescent="0.2">
      <c r="AD304" s="125"/>
      <c r="AE304" s="125"/>
    </row>
    <row r="305" spans="30:32" ht="11.25" customHeight="1" x14ac:dyDescent="0.2">
      <c r="AD305" s="125"/>
      <c r="AE305" s="125"/>
    </row>
    <row r="306" spans="30:32" ht="11.25" customHeight="1" x14ac:dyDescent="0.2">
      <c r="AD306" s="125"/>
      <c r="AE306" s="125"/>
    </row>
    <row r="309" spans="30:32" ht="11.25" customHeight="1" x14ac:dyDescent="0.2">
      <c r="AD309" s="130"/>
      <c r="AE309" s="130"/>
      <c r="AF309" s="130"/>
    </row>
    <row r="348" spans="30:31" ht="11.25" customHeight="1" x14ac:dyDescent="0.2">
      <c r="AD348" s="125"/>
      <c r="AE348" s="125"/>
    </row>
    <row r="349" spans="30:31" ht="11.25" customHeight="1" x14ac:dyDescent="0.2">
      <c r="AD349" s="125"/>
      <c r="AE349" s="125"/>
    </row>
    <row r="350" spans="30:31" ht="11.25" customHeight="1" x14ac:dyDescent="0.2">
      <c r="AD350" s="125"/>
      <c r="AE350" s="125"/>
    </row>
    <row r="353" spans="30:32" ht="11.25" customHeight="1" x14ac:dyDescent="0.2">
      <c r="AD353" s="130"/>
      <c r="AE353" s="130"/>
      <c r="AF353" s="130"/>
    </row>
    <row r="392" spans="30:32" ht="11.25" customHeight="1" x14ac:dyDescent="0.2">
      <c r="AD392" s="125"/>
      <c r="AE392" s="125"/>
    </row>
    <row r="393" spans="30:32" ht="11.25" customHeight="1" x14ac:dyDescent="0.2">
      <c r="AD393" s="125"/>
      <c r="AE393" s="125"/>
    </row>
    <row r="394" spans="30:32" ht="11.25" customHeight="1" x14ac:dyDescent="0.2">
      <c r="AD394" s="125"/>
      <c r="AE394" s="125"/>
    </row>
    <row r="397" spans="30:32" ht="11.25" customHeight="1" x14ac:dyDescent="0.2">
      <c r="AD397" s="130"/>
      <c r="AE397" s="130"/>
      <c r="AF397" s="130"/>
    </row>
  </sheetData>
  <sheetProtection sheet="1" objects="1" scenarios="1" selectLockedCells="1"/>
  <mergeCells count="44">
    <mergeCell ref="B47:G48"/>
    <mergeCell ref="B49:G50"/>
    <mergeCell ref="B51:G52"/>
    <mergeCell ref="B53:G54"/>
    <mergeCell ref="B41:G42"/>
    <mergeCell ref="B43:G44"/>
    <mergeCell ref="B45:G46"/>
    <mergeCell ref="B67:H68"/>
    <mergeCell ref="B63:G64"/>
    <mergeCell ref="B65:G66"/>
    <mergeCell ref="B57:H58"/>
    <mergeCell ref="B55:G56"/>
    <mergeCell ref="B59:G60"/>
    <mergeCell ref="B61:G62"/>
    <mergeCell ref="B37:B38"/>
    <mergeCell ref="B39:G40"/>
    <mergeCell ref="F7:AA7"/>
    <mergeCell ref="B7:B9"/>
    <mergeCell ref="C7:C9"/>
    <mergeCell ref="S8:S9"/>
    <mergeCell ref="T8:T9"/>
    <mergeCell ref="U8:U9"/>
    <mergeCell ref="I8:I9"/>
    <mergeCell ref="J8:J9"/>
    <mergeCell ref="K8:K9"/>
    <mergeCell ref="L8:L9"/>
    <mergeCell ref="M8:M9"/>
    <mergeCell ref="Q8:Q9"/>
    <mergeCell ref="V8:V9"/>
    <mergeCell ref="W8:W9"/>
    <mergeCell ref="B6:AA6"/>
    <mergeCell ref="Z8:Z9"/>
    <mergeCell ref="AA8:AA9"/>
    <mergeCell ref="F8:F9"/>
    <mergeCell ref="G8:G9"/>
    <mergeCell ref="H8:H9"/>
    <mergeCell ref="X8:X9"/>
    <mergeCell ref="Y8:Y9"/>
    <mergeCell ref="N8:N9"/>
    <mergeCell ref="R8:R9"/>
    <mergeCell ref="O8:O9"/>
    <mergeCell ref="P8:P9"/>
    <mergeCell ref="E7:E9"/>
    <mergeCell ref="D7:D9"/>
  </mergeCells>
  <phoneticPr fontId="2" type="noConversion"/>
  <hyperlinks>
    <hyperlink ref="B39:B40" location="Coverage!A1" display="Participating LA's"/>
    <hyperlink ref="B41:B42" location="IDACI!A1" display="IDACI"/>
    <hyperlink ref="B65:B66" location="Adoption!A1" display="Adoption"/>
    <hyperlink ref="B63:B64" location="'Looked After Children'!A1" display="Looked After Children"/>
    <hyperlink ref="B61:B62" location="'Court Applications'!A1" display="Court Applications"/>
    <hyperlink ref="B59:B60" location="'Child Protection Plans'!A1" display="Child Protection Plans"/>
    <hyperlink ref="B57:B58" location="'Initial CP Conferences'!A1" display="Initial Child Protection Conferences"/>
    <hyperlink ref="B55:B56" location="'Section 47 Enquiries'!A1" display="Section 47 Enquiries"/>
    <hyperlink ref="B53:B54" location="'Children in Need'!A1" display="Children in Need"/>
    <hyperlink ref="B51:B52" location="Assessments!A1" display="Assessments"/>
    <hyperlink ref="B49:B50" location="'Re-referrals'!A1" display="Re-referrals"/>
    <hyperlink ref="B47:B48" location="Referral_Source!A1" display="Referral Source"/>
    <hyperlink ref="B45:B46" location="Referrals!A1" display="Referrals"/>
    <hyperlink ref="B43:B44" location="Population!A1" display="Population"/>
    <hyperlink ref="B41:G42" location="IDACI!A1" display="IDACI"/>
    <hyperlink ref="B67:B68" location="Adoption!A1" display="Adoption"/>
    <hyperlink ref="B67:H68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39"/>
  </sheetPr>
  <dimension ref="A1:AK397"/>
  <sheetViews>
    <sheetView showRowColHeaders="0" zoomScaleNormal="100" workbookViewId="0">
      <selection activeCell="B32" sqref="B32:E35"/>
    </sheetView>
  </sheetViews>
  <sheetFormatPr defaultRowHeight="11.25" customHeight="1" x14ac:dyDescent="0.2"/>
  <cols>
    <col min="1" max="1" width="2.85546875" style="125" customWidth="1"/>
    <col min="2" max="2" width="17" style="125" bestFit="1" customWidth="1"/>
    <col min="3" max="3" width="11.7109375" style="125" customWidth="1"/>
    <col min="4" max="5" width="12.42578125" style="125" customWidth="1"/>
    <col min="6" max="6" width="2.28515625" style="125" customWidth="1"/>
    <col min="7" max="7" width="10" style="125" customWidth="1"/>
    <col min="8" max="8" width="6.140625" style="125" customWidth="1"/>
    <col min="9" max="9" width="8.28515625" style="125" customWidth="1"/>
    <col min="10" max="10" width="4" style="125" customWidth="1"/>
    <col min="11" max="15" width="8.28515625" style="125" customWidth="1"/>
    <col min="16" max="16" width="2.85546875" style="125" customWidth="1"/>
    <col min="17" max="18" width="6.42578125" style="125" customWidth="1"/>
    <col min="19" max="19" width="12.140625" style="125" hidden="1" customWidth="1"/>
    <col min="20" max="20" width="15.42578125" style="125" hidden="1" customWidth="1"/>
    <col min="21" max="21" width="20.28515625" style="125" hidden="1" customWidth="1"/>
    <col min="22" max="22" width="4.42578125" style="125" customWidth="1"/>
    <col min="23" max="23" width="13.7109375" style="125" customWidth="1"/>
    <col min="24" max="24" width="4.42578125" style="125" customWidth="1"/>
    <col min="25" max="25" width="9.140625" style="125"/>
    <col min="26" max="26" width="12.140625" style="126" customWidth="1"/>
    <col min="27" max="27" width="9.140625" style="126"/>
    <col min="28" max="28" width="12.140625" style="126" customWidth="1"/>
    <col min="29" max="31" width="9.140625" style="125"/>
    <col min="32" max="32" width="9.140625" style="125" customWidth="1"/>
    <col min="33" max="34" width="9.140625" style="125"/>
    <col min="35" max="37" width="9.140625" style="282"/>
    <col min="38" max="16384" width="9.140625" style="125"/>
  </cols>
  <sheetData>
    <row r="1" spans="1:37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5"/>
      <c r="J1" s="174"/>
      <c r="K1" s="174"/>
      <c r="L1" s="174"/>
      <c r="M1" s="174"/>
      <c r="N1" s="174"/>
      <c r="O1" s="174"/>
      <c r="P1" s="174"/>
      <c r="Q1" s="176"/>
      <c r="R1" s="315"/>
      <c r="S1" s="282"/>
      <c r="T1" s="282"/>
      <c r="U1" s="282"/>
      <c r="V1" s="132"/>
      <c r="W1" s="132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</row>
    <row r="2" spans="1:37" ht="18.75" customHeight="1" x14ac:dyDescent="0.2">
      <c r="A2" s="179"/>
      <c r="B2" s="189" t="s">
        <v>73</v>
      </c>
      <c r="C2" s="35"/>
      <c r="D2" s="35"/>
      <c r="E2" s="35"/>
      <c r="F2" s="35"/>
      <c r="G2" s="35"/>
      <c r="H2" s="35"/>
      <c r="I2" s="40"/>
      <c r="J2" s="35"/>
      <c r="K2" s="35"/>
      <c r="L2" s="35"/>
      <c r="M2" s="35"/>
      <c r="N2" s="35"/>
      <c r="O2" s="35"/>
      <c r="P2" s="35"/>
      <c r="Q2" s="178"/>
      <c r="R2" s="331"/>
      <c r="S2" s="282"/>
      <c r="T2" s="282"/>
      <c r="U2" s="282"/>
      <c r="V2" s="132"/>
      <c r="W2" s="13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</row>
    <row r="3" spans="1:37" ht="18.75" customHeight="1" x14ac:dyDescent="0.2">
      <c r="A3" s="179"/>
      <c r="B3" s="35"/>
      <c r="C3" s="35"/>
      <c r="D3" s="35"/>
      <c r="E3" s="35"/>
      <c r="F3" s="35"/>
      <c r="G3" s="35"/>
      <c r="H3" s="35"/>
      <c r="I3" s="40"/>
      <c r="J3" s="35"/>
      <c r="K3" s="35"/>
      <c r="L3" s="35"/>
      <c r="M3" s="35"/>
      <c r="N3" s="35"/>
      <c r="O3" s="35"/>
      <c r="P3" s="35"/>
      <c r="Q3" s="178"/>
      <c r="R3" s="331"/>
      <c r="S3" s="282"/>
      <c r="T3" s="282"/>
      <c r="U3" s="282"/>
      <c r="V3" s="132"/>
      <c r="W3" s="132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</row>
    <row r="4" spans="1:37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304"/>
      <c r="R4" s="245"/>
      <c r="X4" s="126"/>
      <c r="Y4" s="126"/>
      <c r="AA4" s="125"/>
      <c r="AB4" s="125"/>
    </row>
    <row r="5" spans="1:37" s="127" customFormat="1" ht="15" x14ac:dyDescent="0.2">
      <c r="A5" s="180"/>
      <c r="B5" s="103" t="s">
        <v>102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106"/>
      <c r="O5" s="106"/>
      <c r="P5" s="42"/>
      <c r="Q5" s="305"/>
      <c r="R5" s="246"/>
      <c r="S5" s="135" t="e">
        <f>VLOOKUP(T5,$S$8:$T$29,2,FALSE)</f>
        <v>#N/A</v>
      </c>
      <c r="T5" s="128" t="str">
        <f>Home!B7</f>
        <v>(None)</v>
      </c>
      <c r="U5" s="329" t="str">
        <f>"Selected LA- "&amp;T5</f>
        <v>Selected LA- (None)</v>
      </c>
      <c r="V5" s="282"/>
      <c r="X5" s="130"/>
      <c r="Y5" s="327"/>
      <c r="Z5" s="130"/>
      <c r="AI5" s="286"/>
      <c r="AJ5" s="286"/>
      <c r="AK5" s="286"/>
    </row>
    <row r="6" spans="1:37" ht="30.75" customHeight="1" x14ac:dyDescent="0.2">
      <c r="A6" s="179"/>
      <c r="B6" s="673" t="s">
        <v>100</v>
      </c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35"/>
      <c r="Q6" s="325"/>
      <c r="R6" s="245"/>
      <c r="U6" s="127"/>
      <c r="V6" s="286"/>
      <c r="W6" s="127"/>
      <c r="X6" s="127"/>
      <c r="Y6" s="282"/>
    </row>
    <row r="7" spans="1:37" ht="24.75" customHeight="1" x14ac:dyDescent="0.2">
      <c r="A7" s="179"/>
      <c r="B7" s="35"/>
      <c r="C7" s="119" t="s">
        <v>98</v>
      </c>
      <c r="D7" s="120" t="s">
        <v>99</v>
      </c>
      <c r="E7" s="121" t="s">
        <v>103</v>
      </c>
      <c r="F7" s="69"/>
      <c r="G7" s="69"/>
      <c r="H7" s="69"/>
      <c r="I7" s="69"/>
      <c r="J7" s="69"/>
      <c r="K7" s="312"/>
      <c r="L7" s="68"/>
      <c r="M7" s="68"/>
      <c r="N7" s="68"/>
      <c r="O7" s="35"/>
      <c r="P7" s="35"/>
      <c r="Q7" s="325"/>
      <c r="R7" s="245"/>
      <c r="V7" s="282"/>
      <c r="Y7" s="282"/>
    </row>
    <row r="8" spans="1:37" ht="12.75" customHeight="1" x14ac:dyDescent="0.2">
      <c r="A8" s="320"/>
      <c r="B8" s="70" t="s">
        <v>1</v>
      </c>
      <c r="C8" s="122">
        <v>11</v>
      </c>
      <c r="D8" s="123">
        <v>23799</v>
      </c>
      <c r="E8" s="124">
        <f>D8*(C8/100)</f>
        <v>2617.89</v>
      </c>
      <c r="F8" s="312"/>
      <c r="G8" s="312"/>
      <c r="H8" s="71"/>
      <c r="I8" s="42"/>
      <c r="J8" s="42"/>
      <c r="K8" s="42"/>
      <c r="L8" s="67"/>
      <c r="M8" s="68"/>
      <c r="N8" s="67"/>
      <c r="O8" s="35"/>
      <c r="P8" s="35"/>
      <c r="Q8" s="325"/>
      <c r="R8" s="245"/>
      <c r="S8" s="136" t="s">
        <v>1</v>
      </c>
      <c r="T8" s="131">
        <v>1</v>
      </c>
      <c r="U8" s="330" t="str">
        <f>IF(B8=$T$5,C8," ")</f>
        <v xml:space="preserve"> </v>
      </c>
      <c r="V8" s="282"/>
      <c r="X8" s="126"/>
      <c r="Y8" s="328"/>
      <c r="AA8" s="125"/>
      <c r="AB8" s="125"/>
    </row>
    <row r="9" spans="1:37" ht="12.75" customHeight="1" x14ac:dyDescent="0.2">
      <c r="A9" s="320"/>
      <c r="B9" s="72" t="s">
        <v>47</v>
      </c>
      <c r="C9" s="122">
        <v>18.3</v>
      </c>
      <c r="D9" s="123">
        <v>44814</v>
      </c>
      <c r="E9" s="124">
        <f t="shared" ref="E9:E29" si="0">D9*(C9/100)</f>
        <v>8200.9619999999995</v>
      </c>
      <c r="F9" s="312"/>
      <c r="G9" s="312"/>
      <c r="H9" s="71"/>
      <c r="I9" s="73"/>
      <c r="J9" s="42"/>
      <c r="K9" s="35"/>
      <c r="L9" s="35"/>
      <c r="M9" s="35"/>
      <c r="N9" s="35"/>
      <c r="O9" s="35"/>
      <c r="P9" s="35"/>
      <c r="Q9" s="325"/>
      <c r="R9" s="245"/>
      <c r="S9" s="136" t="s">
        <v>47</v>
      </c>
      <c r="T9" s="131">
        <v>2</v>
      </c>
      <c r="U9" s="330" t="str">
        <f t="shared" ref="U9:U29" si="1">IF(B9=$T$5,C9," ")</f>
        <v xml:space="preserve"> </v>
      </c>
      <c r="V9" s="282"/>
      <c r="X9" s="126"/>
      <c r="Y9" s="328"/>
      <c r="AA9" s="125"/>
      <c r="AB9" s="125"/>
    </row>
    <row r="10" spans="1:37" ht="12.75" customHeight="1" x14ac:dyDescent="0.2">
      <c r="A10" s="320"/>
      <c r="B10" s="72" t="s">
        <v>11</v>
      </c>
      <c r="C10" s="122">
        <v>9.8000000000000007</v>
      </c>
      <c r="D10" s="123">
        <v>103548</v>
      </c>
      <c r="E10" s="124">
        <f t="shared" si="0"/>
        <v>10147.704</v>
      </c>
      <c r="F10" s="312"/>
      <c r="G10" s="71"/>
      <c r="H10" s="71"/>
      <c r="I10" s="42"/>
      <c r="J10" s="42"/>
      <c r="K10" s="35"/>
      <c r="L10" s="67"/>
      <c r="M10" s="68"/>
      <c r="N10" s="67"/>
      <c r="O10" s="35"/>
      <c r="P10" s="35"/>
      <c r="Q10" s="325"/>
      <c r="R10" s="245"/>
      <c r="S10" s="136" t="s">
        <v>11</v>
      </c>
      <c r="T10" s="131">
        <v>3</v>
      </c>
      <c r="U10" s="330" t="str">
        <f t="shared" si="1"/>
        <v xml:space="preserve"> </v>
      </c>
      <c r="V10" s="282"/>
      <c r="X10" s="126"/>
      <c r="Y10" s="328"/>
      <c r="AA10" s="125"/>
      <c r="AB10" s="125"/>
    </row>
    <row r="11" spans="1:37" ht="12.75" customHeight="1" x14ac:dyDescent="0.2">
      <c r="A11" s="320"/>
      <c r="B11" s="72" t="s">
        <v>5</v>
      </c>
      <c r="C11" s="122">
        <v>17.399999999999999</v>
      </c>
      <c r="D11" s="123">
        <v>91918</v>
      </c>
      <c r="E11" s="124">
        <f t="shared" si="0"/>
        <v>15993.731999999998</v>
      </c>
      <c r="F11" s="312"/>
      <c r="G11" s="312"/>
      <c r="H11" s="312"/>
      <c r="I11" s="42"/>
      <c r="J11" s="42"/>
      <c r="K11" s="35"/>
      <c r="L11" s="67"/>
      <c r="M11" s="68"/>
      <c r="N11" s="67"/>
      <c r="O11" s="35"/>
      <c r="P11" s="35"/>
      <c r="Q11" s="325"/>
      <c r="R11" s="245"/>
      <c r="S11" s="136" t="s">
        <v>5</v>
      </c>
      <c r="T11" s="131">
        <v>4</v>
      </c>
      <c r="U11" s="330" t="str">
        <f t="shared" si="1"/>
        <v xml:space="preserve"> </v>
      </c>
      <c r="V11" s="282"/>
      <c r="X11" s="126"/>
      <c r="Y11" s="328"/>
      <c r="AA11" s="125"/>
      <c r="AB11" s="125"/>
    </row>
    <row r="12" spans="1:37" ht="12.75" customHeight="1" x14ac:dyDescent="0.2">
      <c r="A12" s="320"/>
      <c r="B12" s="72" t="s">
        <v>7</v>
      </c>
      <c r="C12" s="122">
        <v>11.799999999999999</v>
      </c>
      <c r="D12" s="123">
        <v>247800</v>
      </c>
      <c r="E12" s="124">
        <f t="shared" si="0"/>
        <v>29240.399999999998</v>
      </c>
      <c r="F12" s="312"/>
      <c r="G12" s="312"/>
      <c r="H12" s="312"/>
      <c r="I12" s="42"/>
      <c r="J12" s="42"/>
      <c r="K12" s="35"/>
      <c r="L12" s="67"/>
      <c r="M12" s="68"/>
      <c r="N12" s="67"/>
      <c r="O12" s="35"/>
      <c r="P12" s="35"/>
      <c r="Q12" s="325"/>
      <c r="R12" s="245"/>
      <c r="S12" s="136" t="s">
        <v>7</v>
      </c>
      <c r="T12" s="131">
        <v>5</v>
      </c>
      <c r="U12" s="330" t="str">
        <f t="shared" si="1"/>
        <v xml:space="preserve"> </v>
      </c>
      <c r="V12" s="282"/>
      <c r="X12" s="126"/>
      <c r="Y12" s="328"/>
      <c r="AA12" s="125"/>
      <c r="AB12" s="125"/>
    </row>
    <row r="13" spans="1:37" ht="12.75" customHeight="1" x14ac:dyDescent="0.2">
      <c r="A13" s="320"/>
      <c r="B13" s="72" t="s">
        <v>2</v>
      </c>
      <c r="C13" s="122">
        <v>20.399999999999999</v>
      </c>
      <c r="D13" s="123">
        <v>22502</v>
      </c>
      <c r="E13" s="124">
        <f t="shared" si="0"/>
        <v>4590.4079999999994</v>
      </c>
      <c r="F13" s="312"/>
      <c r="G13" s="312"/>
      <c r="H13" s="312"/>
      <c r="I13" s="42"/>
      <c r="J13" s="42"/>
      <c r="K13" s="35"/>
      <c r="L13" s="67"/>
      <c r="M13" s="68"/>
      <c r="N13" s="67"/>
      <c r="O13" s="35"/>
      <c r="P13" s="35"/>
      <c r="Q13" s="325"/>
      <c r="R13" s="245"/>
      <c r="S13" s="136" t="s">
        <v>2</v>
      </c>
      <c r="T13" s="131">
        <v>6</v>
      </c>
      <c r="U13" s="330" t="str">
        <f t="shared" si="1"/>
        <v xml:space="preserve"> </v>
      </c>
      <c r="V13" s="282"/>
      <c r="X13" s="126"/>
      <c r="Y13" s="328"/>
      <c r="AA13" s="125"/>
      <c r="AB13" s="125"/>
    </row>
    <row r="14" spans="1:37" ht="12.75" customHeight="1" x14ac:dyDescent="0.2">
      <c r="A14" s="320"/>
      <c r="B14" s="72" t="s">
        <v>12</v>
      </c>
      <c r="C14" s="122">
        <v>17.8</v>
      </c>
      <c r="D14" s="123">
        <v>286168</v>
      </c>
      <c r="E14" s="124">
        <f t="shared" si="0"/>
        <v>50937.904000000002</v>
      </c>
      <c r="F14" s="71"/>
      <c r="G14" s="71"/>
      <c r="H14" s="312"/>
      <c r="I14" s="42"/>
      <c r="J14" s="42"/>
      <c r="K14" s="35"/>
      <c r="L14" s="67"/>
      <c r="M14" s="68"/>
      <c r="N14" s="67"/>
      <c r="O14" s="35"/>
      <c r="P14" s="35"/>
      <c r="Q14" s="325"/>
      <c r="R14" s="245"/>
      <c r="S14" s="136" t="s">
        <v>12</v>
      </c>
      <c r="T14" s="131">
        <v>7</v>
      </c>
      <c r="U14" s="330" t="str">
        <f t="shared" si="1"/>
        <v xml:space="preserve"> </v>
      </c>
      <c r="V14" s="282"/>
      <c r="X14" s="126"/>
      <c r="Y14" s="328"/>
      <c r="AA14" s="125"/>
      <c r="AB14" s="125"/>
    </row>
    <row r="15" spans="1:37" ht="12.75" customHeight="1" x14ac:dyDescent="0.2">
      <c r="A15" s="320"/>
      <c r="B15" s="72" t="s">
        <v>3</v>
      </c>
      <c r="C15" s="122">
        <v>22</v>
      </c>
      <c r="D15" s="123">
        <v>54280</v>
      </c>
      <c r="E15" s="124">
        <f t="shared" si="0"/>
        <v>11941.6</v>
      </c>
      <c r="F15" s="312"/>
      <c r="G15" s="312"/>
      <c r="H15" s="312"/>
      <c r="I15" s="42"/>
      <c r="J15" s="42"/>
      <c r="K15" s="35"/>
      <c r="L15" s="67"/>
      <c r="M15" s="68"/>
      <c r="N15" s="67"/>
      <c r="O15" s="35"/>
      <c r="P15" s="35"/>
      <c r="Q15" s="325"/>
      <c r="R15" s="245"/>
      <c r="S15" s="136" t="s">
        <v>3</v>
      </c>
      <c r="T15" s="131">
        <v>8</v>
      </c>
      <c r="U15" s="330" t="str">
        <f t="shared" si="1"/>
        <v xml:space="preserve"> </v>
      </c>
      <c r="V15" s="282"/>
      <c r="X15" s="126"/>
      <c r="Y15" s="328"/>
      <c r="AA15" s="125"/>
      <c r="AB15" s="125"/>
    </row>
    <row r="16" spans="1:37" ht="12.75" customHeight="1" x14ac:dyDescent="0.2">
      <c r="A16" s="320"/>
      <c r="B16" s="72" t="s">
        <v>13</v>
      </c>
      <c r="C16" s="122">
        <v>19.7</v>
      </c>
      <c r="D16" s="123">
        <v>56637</v>
      </c>
      <c r="E16" s="124">
        <f t="shared" si="0"/>
        <v>11157.489</v>
      </c>
      <c r="F16" s="312"/>
      <c r="G16" s="312"/>
      <c r="H16" s="312"/>
      <c r="I16" s="42"/>
      <c r="J16" s="42"/>
      <c r="K16" s="35"/>
      <c r="L16" s="67"/>
      <c r="M16" s="68"/>
      <c r="N16" s="67"/>
      <c r="O16" s="35"/>
      <c r="P16" s="35"/>
      <c r="Q16" s="325"/>
      <c r="R16" s="245"/>
      <c r="S16" s="136" t="s">
        <v>13</v>
      </c>
      <c r="T16" s="131">
        <v>9</v>
      </c>
      <c r="U16" s="330" t="str">
        <f t="shared" si="1"/>
        <v xml:space="preserve"> </v>
      </c>
      <c r="V16" s="282"/>
      <c r="X16" s="126"/>
      <c r="Y16" s="328"/>
      <c r="AA16" s="125"/>
      <c r="AB16" s="125"/>
    </row>
    <row r="17" spans="1:28" ht="12.75" customHeight="1" x14ac:dyDescent="0.2">
      <c r="A17" s="320"/>
      <c r="B17" s="72" t="s">
        <v>14</v>
      </c>
      <c r="C17" s="122">
        <v>11.799999999999999</v>
      </c>
      <c r="D17" s="123">
        <v>123975</v>
      </c>
      <c r="E17" s="124">
        <f t="shared" si="0"/>
        <v>14629.05</v>
      </c>
      <c r="F17" s="312"/>
      <c r="G17" s="312"/>
      <c r="H17" s="312"/>
      <c r="I17" s="42"/>
      <c r="J17" s="42"/>
      <c r="K17" s="35"/>
      <c r="L17" s="67"/>
      <c r="M17" s="68"/>
      <c r="N17" s="67"/>
      <c r="O17" s="35"/>
      <c r="P17" s="35"/>
      <c r="Q17" s="325"/>
      <c r="R17" s="245"/>
      <c r="S17" s="136" t="s">
        <v>14</v>
      </c>
      <c r="T17" s="131">
        <v>10</v>
      </c>
      <c r="U17" s="330" t="str">
        <f t="shared" si="1"/>
        <v xml:space="preserve"> </v>
      </c>
      <c r="V17" s="282"/>
      <c r="X17" s="126"/>
      <c r="Y17" s="328"/>
      <c r="AA17" s="125"/>
      <c r="AB17" s="125"/>
    </row>
    <row r="18" spans="1:28" ht="12.75" customHeight="1" x14ac:dyDescent="0.2">
      <c r="A18" s="320"/>
      <c r="B18" s="72" t="s">
        <v>15</v>
      </c>
      <c r="C18" s="122">
        <v>23.799999999999997</v>
      </c>
      <c r="D18" s="123">
        <v>37912</v>
      </c>
      <c r="E18" s="124">
        <f t="shared" si="0"/>
        <v>9023.0559999999987</v>
      </c>
      <c r="F18" s="312"/>
      <c r="G18" s="312"/>
      <c r="H18" s="312"/>
      <c r="I18" s="42"/>
      <c r="J18" s="42"/>
      <c r="K18" s="35"/>
      <c r="L18" s="67"/>
      <c r="M18" s="68"/>
      <c r="N18" s="67"/>
      <c r="O18" s="35"/>
      <c r="P18" s="35"/>
      <c r="Q18" s="325"/>
      <c r="R18" s="245"/>
      <c r="S18" s="136" t="s">
        <v>15</v>
      </c>
      <c r="T18" s="131">
        <v>11</v>
      </c>
      <c r="U18" s="330" t="str">
        <f t="shared" si="1"/>
        <v xml:space="preserve"> </v>
      </c>
      <c r="V18" s="282"/>
      <c r="X18" s="126"/>
      <c r="Y18" s="328"/>
      <c r="AA18" s="125"/>
      <c r="AB18" s="125"/>
    </row>
    <row r="19" spans="1:28" ht="12.75" customHeight="1" x14ac:dyDescent="0.2">
      <c r="A19" s="320"/>
      <c r="B19" s="72" t="s">
        <v>4</v>
      </c>
      <c r="C19" s="122">
        <v>19.8</v>
      </c>
      <c r="D19" s="123">
        <v>30916</v>
      </c>
      <c r="E19" s="124">
        <f t="shared" si="0"/>
        <v>6121.3680000000004</v>
      </c>
      <c r="F19" s="312"/>
      <c r="G19" s="71"/>
      <c r="H19" s="312"/>
      <c r="I19" s="71"/>
      <c r="J19" s="71"/>
      <c r="K19" s="35"/>
      <c r="L19" s="67"/>
      <c r="M19" s="68"/>
      <c r="N19" s="67"/>
      <c r="O19" s="35"/>
      <c r="P19" s="35"/>
      <c r="Q19" s="325"/>
      <c r="R19" s="245"/>
      <c r="S19" s="136" t="s">
        <v>4</v>
      </c>
      <c r="T19" s="131">
        <v>12</v>
      </c>
      <c r="U19" s="330" t="str">
        <f t="shared" si="1"/>
        <v xml:space="preserve"> </v>
      </c>
      <c r="V19" s="282"/>
      <c r="X19" s="126"/>
      <c r="Y19" s="328"/>
      <c r="AA19" s="125"/>
      <c r="AB19" s="125"/>
    </row>
    <row r="20" spans="1:28" ht="12.75" customHeight="1" x14ac:dyDescent="0.2">
      <c r="A20" s="320"/>
      <c r="B20" s="72" t="s">
        <v>16</v>
      </c>
      <c r="C20" s="122">
        <v>19.5</v>
      </c>
      <c r="D20" s="123">
        <v>34703</v>
      </c>
      <c r="E20" s="124">
        <f t="shared" si="0"/>
        <v>6767.085</v>
      </c>
      <c r="F20" s="71"/>
      <c r="G20" s="312"/>
      <c r="H20" s="312"/>
      <c r="I20" s="42"/>
      <c r="J20" s="42"/>
      <c r="K20" s="35"/>
      <c r="L20" s="67"/>
      <c r="M20" s="68"/>
      <c r="N20" s="67"/>
      <c r="O20" s="35"/>
      <c r="P20" s="35"/>
      <c r="Q20" s="325"/>
      <c r="R20" s="245"/>
      <c r="S20" s="136" t="s">
        <v>16</v>
      </c>
      <c r="T20" s="131">
        <v>13</v>
      </c>
      <c r="U20" s="330" t="str">
        <f t="shared" si="1"/>
        <v xml:space="preserve"> </v>
      </c>
      <c r="V20" s="282"/>
      <c r="X20" s="126"/>
      <c r="Y20" s="328"/>
      <c r="AA20" s="125"/>
      <c r="AB20" s="125"/>
    </row>
    <row r="21" spans="1:28" ht="12.75" customHeight="1" x14ac:dyDescent="0.2">
      <c r="A21" s="320"/>
      <c r="B21" s="72" t="s">
        <v>96</v>
      </c>
      <c r="C21" s="122">
        <v>14.8</v>
      </c>
      <c r="D21" s="123">
        <v>94797</v>
      </c>
      <c r="E21" s="124">
        <f t="shared" si="0"/>
        <v>14029.956000000002</v>
      </c>
      <c r="F21" s="71"/>
      <c r="G21" s="312"/>
      <c r="H21" s="312"/>
      <c r="I21" s="42"/>
      <c r="J21" s="42"/>
      <c r="K21" s="35"/>
      <c r="L21" s="67"/>
      <c r="M21" s="68"/>
      <c r="N21" s="67"/>
      <c r="O21" s="35"/>
      <c r="P21" s="35"/>
      <c r="Q21" s="325"/>
      <c r="R21" s="245"/>
      <c r="S21" s="136" t="s">
        <v>96</v>
      </c>
      <c r="T21" s="131">
        <v>14</v>
      </c>
      <c r="U21" s="330" t="str">
        <f t="shared" si="1"/>
        <v xml:space="preserve"> </v>
      </c>
      <c r="V21" s="282"/>
      <c r="X21" s="126"/>
      <c r="Y21" s="328"/>
      <c r="AA21" s="125"/>
      <c r="AB21" s="125"/>
    </row>
    <row r="22" spans="1:28" ht="12.75" customHeight="1" x14ac:dyDescent="0.2">
      <c r="A22" s="320"/>
      <c r="B22" s="72" t="s">
        <v>17</v>
      </c>
      <c r="C22" s="122">
        <v>25</v>
      </c>
      <c r="D22" s="123">
        <v>42079</v>
      </c>
      <c r="E22" s="124">
        <f t="shared" si="0"/>
        <v>10519.75</v>
      </c>
      <c r="F22" s="312"/>
      <c r="G22" s="312"/>
      <c r="H22" s="312"/>
      <c r="I22" s="42"/>
      <c r="J22" s="42"/>
      <c r="K22" s="35"/>
      <c r="L22" s="67"/>
      <c r="M22" s="68"/>
      <c r="N22" s="67"/>
      <c r="O22" s="35"/>
      <c r="P22" s="35"/>
      <c r="Q22" s="325"/>
      <c r="R22" s="245"/>
      <c r="S22" s="136" t="s">
        <v>17</v>
      </c>
      <c r="T22" s="131">
        <v>15</v>
      </c>
      <c r="U22" s="330" t="str">
        <f t="shared" si="1"/>
        <v xml:space="preserve"> </v>
      </c>
      <c r="V22" s="282"/>
      <c r="X22" s="126"/>
      <c r="Y22" s="328"/>
      <c r="AA22" s="125"/>
      <c r="AB22" s="125"/>
    </row>
    <row r="23" spans="1:28" ht="12.75" customHeight="1" x14ac:dyDescent="0.2">
      <c r="A23" s="320"/>
      <c r="B23" s="72" t="s">
        <v>8</v>
      </c>
      <c r="C23" s="122">
        <v>9.7000000000000011</v>
      </c>
      <c r="D23" s="123">
        <v>221989</v>
      </c>
      <c r="E23" s="124">
        <f t="shared" si="0"/>
        <v>21532.933000000005</v>
      </c>
      <c r="F23" s="71"/>
      <c r="G23" s="71"/>
      <c r="H23" s="312"/>
      <c r="I23" s="42"/>
      <c r="J23" s="71"/>
      <c r="K23" s="35"/>
      <c r="L23" s="67"/>
      <c r="M23" s="68"/>
      <c r="N23" s="67"/>
      <c r="O23" s="35"/>
      <c r="P23" s="35"/>
      <c r="Q23" s="325"/>
      <c r="R23" s="245"/>
      <c r="S23" s="136" t="s">
        <v>8</v>
      </c>
      <c r="T23" s="131">
        <v>16</v>
      </c>
      <c r="U23" s="330" t="str">
        <f t="shared" si="1"/>
        <v xml:space="preserve"> </v>
      </c>
      <c r="V23" s="282"/>
      <c r="X23" s="126"/>
      <c r="Y23" s="328"/>
      <c r="AA23" s="125"/>
      <c r="AB23" s="125"/>
    </row>
    <row r="24" spans="1:28" ht="12.75" customHeight="1" x14ac:dyDescent="0.2">
      <c r="A24" s="384"/>
      <c r="B24" s="72" t="s">
        <v>124</v>
      </c>
      <c r="C24" s="122">
        <v>17.2</v>
      </c>
      <c r="D24" s="123">
        <v>42184</v>
      </c>
      <c r="E24" s="124">
        <f t="shared" si="0"/>
        <v>7255.6479999999992</v>
      </c>
      <c r="F24" s="71"/>
      <c r="G24" s="71"/>
      <c r="H24" s="312"/>
      <c r="I24" s="42"/>
      <c r="J24" s="71"/>
      <c r="K24" s="35"/>
      <c r="L24" s="67"/>
      <c r="M24" s="68"/>
      <c r="N24" s="67"/>
      <c r="O24" s="35"/>
      <c r="P24" s="35"/>
      <c r="Q24" s="325"/>
      <c r="R24" s="245"/>
      <c r="S24" s="136"/>
      <c r="T24" s="131"/>
      <c r="U24" s="330" t="str">
        <f t="shared" si="1"/>
        <v xml:space="preserve"> </v>
      </c>
      <c r="V24" s="282"/>
      <c r="X24" s="126"/>
      <c r="Y24" s="328"/>
      <c r="AA24" s="125"/>
      <c r="AB24" s="125"/>
    </row>
    <row r="25" spans="1:28" ht="12.75" customHeight="1" x14ac:dyDescent="0.2">
      <c r="A25" s="384"/>
      <c r="B25" s="72" t="s">
        <v>125</v>
      </c>
      <c r="C25" s="122">
        <v>24.1</v>
      </c>
      <c r="D25" s="123">
        <v>21714</v>
      </c>
      <c r="E25" s="124">
        <f t="shared" si="0"/>
        <v>5233.0740000000005</v>
      </c>
      <c r="F25" s="71"/>
      <c r="G25" s="71"/>
      <c r="H25" s="312"/>
      <c r="I25" s="42"/>
      <c r="J25" s="71"/>
      <c r="K25" s="35"/>
      <c r="L25" s="67"/>
      <c r="M25" s="68"/>
      <c r="N25" s="67"/>
      <c r="O25" s="35"/>
      <c r="P25" s="35"/>
      <c r="Q25" s="325"/>
      <c r="R25" s="245"/>
      <c r="S25" s="136"/>
      <c r="T25" s="131"/>
      <c r="U25" s="330" t="str">
        <f t="shared" si="1"/>
        <v xml:space="preserve"> </v>
      </c>
      <c r="V25" s="282"/>
      <c r="X25" s="126"/>
      <c r="Y25" s="328"/>
      <c r="AA25" s="125"/>
      <c r="AB25" s="125"/>
    </row>
    <row r="26" spans="1:28" ht="12.75" customHeight="1" x14ac:dyDescent="0.2">
      <c r="A26" s="320"/>
      <c r="B26" s="72" t="s">
        <v>18</v>
      </c>
      <c r="C26" s="122">
        <v>10.4</v>
      </c>
      <c r="D26" s="123">
        <v>31302</v>
      </c>
      <c r="E26" s="124">
        <f t="shared" si="0"/>
        <v>3255.4080000000004</v>
      </c>
      <c r="F26" s="71"/>
      <c r="G26" s="71"/>
      <c r="H26" s="312"/>
      <c r="I26" s="71"/>
      <c r="J26" s="42"/>
      <c r="K26" s="35"/>
      <c r="L26" s="67"/>
      <c r="M26" s="68"/>
      <c r="N26" s="67"/>
      <c r="O26" s="35"/>
      <c r="P26" s="35"/>
      <c r="Q26" s="325"/>
      <c r="R26" s="245"/>
      <c r="S26" s="136" t="s">
        <v>18</v>
      </c>
      <c r="T26" s="131">
        <v>17</v>
      </c>
      <c r="U26" s="330" t="str">
        <f t="shared" si="1"/>
        <v xml:space="preserve"> </v>
      </c>
      <c r="V26" s="282"/>
      <c r="X26" s="126"/>
      <c r="Y26" s="328"/>
      <c r="AA26" s="125"/>
      <c r="AB26" s="125"/>
    </row>
    <row r="27" spans="1:28" ht="12.75" customHeight="1" x14ac:dyDescent="0.2">
      <c r="A27" s="320"/>
      <c r="B27" s="72" t="s">
        <v>6</v>
      </c>
      <c r="C27" s="122">
        <v>12.9</v>
      </c>
      <c r="D27" s="123">
        <v>146958</v>
      </c>
      <c r="E27" s="124">
        <f t="shared" si="0"/>
        <v>18957.582000000002</v>
      </c>
      <c r="F27" s="35"/>
      <c r="G27" s="35"/>
      <c r="H27" s="35"/>
      <c r="I27" s="35"/>
      <c r="J27" s="42"/>
      <c r="K27" s="35"/>
      <c r="L27" s="67"/>
      <c r="M27" s="68"/>
      <c r="N27" s="67"/>
      <c r="O27" s="35"/>
      <c r="P27" s="35"/>
      <c r="Q27" s="325"/>
      <c r="R27" s="245"/>
      <c r="S27" s="136" t="s">
        <v>6</v>
      </c>
      <c r="T27" s="131">
        <v>18</v>
      </c>
      <c r="U27" s="330" t="str">
        <f t="shared" si="1"/>
        <v xml:space="preserve"> </v>
      </c>
      <c r="V27" s="282"/>
      <c r="X27" s="126"/>
      <c r="Y27" s="328"/>
      <c r="AA27" s="125"/>
      <c r="AB27" s="125"/>
    </row>
    <row r="28" spans="1:28" ht="12.75" customHeight="1" x14ac:dyDescent="0.2">
      <c r="A28" s="320"/>
      <c r="B28" s="72" t="s">
        <v>46</v>
      </c>
      <c r="C28" s="122">
        <v>8.4</v>
      </c>
      <c r="D28" s="123">
        <v>29154</v>
      </c>
      <c r="E28" s="124">
        <f t="shared" si="0"/>
        <v>2448.9360000000001</v>
      </c>
      <c r="F28" s="35"/>
      <c r="G28" s="35"/>
      <c r="H28" s="35"/>
      <c r="I28" s="35"/>
      <c r="J28" s="42"/>
      <c r="K28" s="35"/>
      <c r="L28" s="67"/>
      <c r="M28" s="68"/>
      <c r="N28" s="67"/>
      <c r="O28" s="35"/>
      <c r="P28" s="35"/>
      <c r="Q28" s="325"/>
      <c r="R28" s="245"/>
      <c r="S28" s="136" t="s">
        <v>46</v>
      </c>
      <c r="T28" s="131">
        <v>19</v>
      </c>
      <c r="U28" s="330" t="str">
        <f t="shared" si="1"/>
        <v xml:space="preserve"> </v>
      </c>
      <c r="V28" s="282"/>
      <c r="X28" s="126"/>
      <c r="Y28" s="328"/>
      <c r="AA28" s="125"/>
      <c r="AB28" s="125"/>
    </row>
    <row r="29" spans="1:28" ht="12.75" customHeight="1" x14ac:dyDescent="0.2">
      <c r="A29" s="320"/>
      <c r="B29" s="72" t="s">
        <v>19</v>
      </c>
      <c r="C29" s="122">
        <v>6.8000000000000007</v>
      </c>
      <c r="D29" s="123">
        <v>31967</v>
      </c>
      <c r="E29" s="124">
        <f t="shared" si="0"/>
        <v>2173.7560000000003</v>
      </c>
      <c r="F29" s="50"/>
      <c r="G29" s="50"/>
      <c r="H29" s="50"/>
      <c r="I29" s="50"/>
      <c r="J29" s="50"/>
      <c r="K29" s="50"/>
      <c r="L29" s="50"/>
      <c r="M29" s="50"/>
      <c r="N29" s="50"/>
      <c r="O29" s="43"/>
      <c r="P29" s="35"/>
      <c r="Q29" s="325"/>
      <c r="R29" s="245"/>
      <c r="S29" s="136" t="s">
        <v>19</v>
      </c>
      <c r="T29" s="131">
        <v>20</v>
      </c>
      <c r="U29" s="330" t="str">
        <f t="shared" si="1"/>
        <v xml:space="preserve"> </v>
      </c>
      <c r="V29" s="282"/>
      <c r="X29" s="126"/>
      <c r="Y29" s="328"/>
      <c r="AA29" s="125"/>
      <c r="AB29" s="125"/>
    </row>
    <row r="30" spans="1:28" ht="12.75" customHeight="1" x14ac:dyDescent="0.2">
      <c r="A30" s="320"/>
      <c r="B30" s="469" t="s">
        <v>69</v>
      </c>
      <c r="C30" s="470">
        <f>E30/D30*100</f>
        <v>14.45223640702325</v>
      </c>
      <c r="D30" s="471">
        <f>SUM(D8:D20,D22:D23,D26:D29)</f>
        <v>1662421</v>
      </c>
      <c r="E30" s="472">
        <f>SUM(E8:E20,E22:E23,E26:E29)</f>
        <v>240257.01299999998</v>
      </c>
      <c r="F30" s="35"/>
      <c r="G30" s="35"/>
      <c r="H30" s="35"/>
      <c r="I30" s="35"/>
      <c r="J30" s="42"/>
      <c r="K30" s="35"/>
      <c r="L30" s="67"/>
      <c r="M30" s="68"/>
      <c r="N30" s="67"/>
      <c r="O30" s="35"/>
      <c r="P30" s="35"/>
      <c r="Q30" s="325"/>
      <c r="R30" s="245"/>
      <c r="X30" s="126"/>
      <c r="Y30" s="328"/>
      <c r="AA30" s="125"/>
      <c r="AB30" s="125"/>
    </row>
    <row r="31" spans="1:28" ht="12.75" customHeight="1" x14ac:dyDescent="0.2">
      <c r="A31" s="384"/>
      <c r="B31" s="465" t="s">
        <v>142</v>
      </c>
      <c r="C31" s="466">
        <f>E31/D31*100</f>
        <v>19.902611588091716</v>
      </c>
      <c r="D31" s="467">
        <v>10130158</v>
      </c>
      <c r="E31" s="468">
        <v>2016166</v>
      </c>
      <c r="F31" s="35"/>
      <c r="G31" s="35"/>
      <c r="H31" s="35"/>
      <c r="I31" s="35"/>
      <c r="J31" s="42"/>
      <c r="K31" s="35"/>
      <c r="L31" s="67"/>
      <c r="M31" s="68"/>
      <c r="N31" s="67"/>
      <c r="O31" s="35"/>
      <c r="P31" s="35"/>
      <c r="Q31" s="325"/>
      <c r="R31" s="245"/>
      <c r="X31" s="126"/>
      <c r="Y31" s="328"/>
      <c r="AA31" s="125"/>
      <c r="AB31" s="125"/>
    </row>
    <row r="32" spans="1:28" ht="11.25" customHeight="1" x14ac:dyDescent="0.2">
      <c r="A32" s="179"/>
      <c r="B32" s="721" t="s">
        <v>104</v>
      </c>
      <c r="C32" s="721"/>
      <c r="D32" s="721"/>
      <c r="E32" s="721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35"/>
      <c r="Q32" s="325"/>
      <c r="R32" s="245"/>
    </row>
    <row r="33" spans="1:37" ht="12" customHeight="1" x14ac:dyDescent="0.2">
      <c r="A33" s="179"/>
      <c r="B33" s="722"/>
      <c r="C33" s="722"/>
      <c r="D33" s="722"/>
      <c r="E33" s="722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35"/>
      <c r="Q33" s="325"/>
      <c r="R33" s="245"/>
    </row>
    <row r="34" spans="1:37" ht="15.75" customHeight="1" x14ac:dyDescent="0.2">
      <c r="A34" s="179"/>
      <c r="B34" s="722"/>
      <c r="C34" s="722"/>
      <c r="D34" s="722"/>
      <c r="E34" s="722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35"/>
      <c r="Q34" s="325"/>
      <c r="R34" s="245"/>
    </row>
    <row r="35" spans="1:37" ht="12" customHeight="1" x14ac:dyDescent="0.2">
      <c r="A35" s="179"/>
      <c r="B35" s="722"/>
      <c r="C35" s="722"/>
      <c r="D35" s="722"/>
      <c r="E35" s="722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35"/>
      <c r="Q35" s="325"/>
      <c r="R35" s="245"/>
    </row>
    <row r="36" spans="1:37" ht="7.5" customHeight="1" x14ac:dyDescent="0.2">
      <c r="A36" s="320"/>
      <c r="B36" s="35"/>
      <c r="C36" s="67"/>
      <c r="D36" s="74"/>
      <c r="E36" s="67"/>
      <c r="F36" s="35"/>
      <c r="G36" s="35"/>
      <c r="H36" s="35"/>
      <c r="I36" s="35"/>
      <c r="J36" s="42"/>
      <c r="K36" s="35"/>
      <c r="L36" s="67"/>
      <c r="M36" s="68"/>
      <c r="N36" s="67"/>
      <c r="O36" s="35"/>
      <c r="P36" s="35"/>
      <c r="Q36" s="325"/>
      <c r="R36" s="245"/>
    </row>
    <row r="37" spans="1:37" ht="15" customHeight="1" x14ac:dyDescent="0.2">
      <c r="A37" s="720"/>
      <c r="B37" s="717"/>
      <c r="C37" s="717"/>
      <c r="D37" s="717"/>
      <c r="E37" s="717"/>
      <c r="F37" s="717"/>
      <c r="G37" s="717"/>
      <c r="H37" s="717"/>
      <c r="I37" s="717"/>
      <c r="J37" s="717"/>
      <c r="K37" s="717"/>
      <c r="L37" s="717"/>
      <c r="M37" s="717"/>
      <c r="N37" s="717"/>
      <c r="O37" s="717"/>
      <c r="P37" s="717"/>
      <c r="Q37" s="325"/>
      <c r="R37" s="245"/>
    </row>
    <row r="38" spans="1:37" ht="11.25" customHeight="1" x14ac:dyDescent="0.2">
      <c r="A38" s="718"/>
      <c r="B38" s="719"/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719"/>
      <c r="O38" s="719"/>
      <c r="P38" s="719"/>
      <c r="Q38" s="326"/>
      <c r="R38" s="245"/>
    </row>
    <row r="39" spans="1:37" ht="11.25" customHeight="1" x14ac:dyDescent="0.2">
      <c r="A39" s="140"/>
      <c r="B39" s="35"/>
      <c r="C39" s="35"/>
      <c r="D39" s="35"/>
      <c r="E39" s="35"/>
      <c r="F39" s="35"/>
      <c r="G39" s="35"/>
      <c r="H39" s="40"/>
      <c r="I39" s="35"/>
      <c r="J39" s="35"/>
      <c r="K39" s="35"/>
      <c r="L39" s="35"/>
      <c r="M39" s="35"/>
      <c r="N39" s="35"/>
      <c r="O39" s="35"/>
      <c r="P39" s="35"/>
      <c r="Q39" s="90"/>
      <c r="R39" s="245"/>
      <c r="T39" s="132"/>
      <c r="U39" s="133"/>
      <c r="V39" s="133"/>
      <c r="W39" s="133"/>
      <c r="X39" s="133"/>
      <c r="Y39" s="133"/>
      <c r="Z39" s="133"/>
      <c r="AA39" s="133"/>
      <c r="AB39" s="134"/>
      <c r="AC39" s="133"/>
      <c r="AD39" s="133"/>
      <c r="AG39" s="126"/>
    </row>
    <row r="40" spans="1:37" ht="11.25" customHeight="1" x14ac:dyDescent="0.2">
      <c r="A40" s="140"/>
      <c r="B40" s="35"/>
      <c r="C40" s="35"/>
      <c r="D40" s="35"/>
      <c r="E40" s="35"/>
      <c r="F40" s="35"/>
      <c r="G40" s="35"/>
      <c r="H40" s="40"/>
      <c r="I40" s="35"/>
      <c r="J40" s="35"/>
      <c r="K40" s="35"/>
      <c r="L40" s="35"/>
      <c r="M40" s="35"/>
      <c r="N40" s="35"/>
      <c r="O40" s="35"/>
      <c r="P40" s="35"/>
      <c r="Q40" s="90"/>
      <c r="R40" s="245"/>
      <c r="T40" s="132"/>
      <c r="U40" s="133"/>
      <c r="V40" s="133"/>
      <c r="W40" s="133"/>
      <c r="X40" s="133"/>
      <c r="Y40" s="133"/>
      <c r="Z40" s="133"/>
      <c r="AA40" s="133"/>
      <c r="AB40" s="134"/>
      <c r="AC40" s="133"/>
      <c r="AD40" s="133"/>
      <c r="AG40" s="126"/>
    </row>
    <row r="41" spans="1:37" ht="11.25" customHeight="1" x14ac:dyDescent="0.2">
      <c r="A41" s="140"/>
      <c r="B41" s="702" t="s">
        <v>81</v>
      </c>
      <c r="C41" s="42"/>
      <c r="D41" s="42"/>
      <c r="E41" s="35"/>
      <c r="F41" s="35"/>
      <c r="G41" s="35"/>
      <c r="H41" s="40"/>
      <c r="I41" s="35"/>
      <c r="J41" s="35"/>
      <c r="K41" s="35"/>
      <c r="L41" s="35"/>
      <c r="M41" s="35"/>
      <c r="N41" s="35"/>
      <c r="O41" s="35"/>
      <c r="P41" s="35"/>
      <c r="Q41" s="90"/>
      <c r="R41" s="245"/>
      <c r="T41" s="132"/>
      <c r="U41" s="133"/>
      <c r="V41" s="133"/>
      <c r="W41" s="133"/>
      <c r="X41" s="133"/>
      <c r="Y41" s="133"/>
      <c r="Z41" s="133"/>
      <c r="AA41" s="133"/>
      <c r="AB41" s="134"/>
      <c r="AC41" s="133"/>
      <c r="AD41" s="133"/>
      <c r="AG41" s="126"/>
    </row>
    <row r="42" spans="1:37" ht="11.25" customHeight="1" x14ac:dyDescent="0.2">
      <c r="A42" s="140"/>
      <c r="B42" s="703"/>
      <c r="C42" s="35"/>
      <c r="D42" s="35"/>
      <c r="E42" s="35"/>
      <c r="F42" s="35"/>
      <c r="G42" s="35"/>
      <c r="H42" s="40"/>
      <c r="I42" s="35"/>
      <c r="J42" s="35"/>
      <c r="K42" s="35"/>
      <c r="L42" s="35"/>
      <c r="M42" s="35"/>
      <c r="N42" s="35"/>
      <c r="O42" s="35"/>
      <c r="P42" s="35"/>
      <c r="Q42" s="90"/>
      <c r="R42" s="245"/>
      <c r="T42" s="132"/>
      <c r="U42" s="133"/>
      <c r="V42" s="133"/>
      <c r="W42" s="133"/>
      <c r="X42" s="133"/>
      <c r="Y42" s="133"/>
      <c r="Z42" s="133"/>
      <c r="AA42" s="133"/>
      <c r="AB42" s="134"/>
      <c r="AC42" s="133"/>
      <c r="AD42" s="133"/>
      <c r="AE42" s="126"/>
      <c r="AF42" s="126"/>
      <c r="AG42" s="126"/>
    </row>
    <row r="43" spans="1:37" ht="11.25" customHeight="1" x14ac:dyDescent="0.2">
      <c r="A43" s="140"/>
      <c r="B43" s="704" t="s">
        <v>80</v>
      </c>
      <c r="C43" s="705"/>
      <c r="D43" s="705"/>
      <c r="E43" s="705"/>
      <c r="F43" s="35"/>
      <c r="G43" s="35"/>
      <c r="H43" s="40"/>
      <c r="I43" s="35"/>
      <c r="J43" s="35"/>
      <c r="K43" s="35"/>
      <c r="L43" s="35"/>
      <c r="M43" s="35"/>
      <c r="N43" s="35"/>
      <c r="O43" s="35"/>
      <c r="P43" s="35"/>
      <c r="Q43" s="90"/>
      <c r="R43" s="245"/>
      <c r="T43" s="132"/>
      <c r="U43" s="133"/>
      <c r="V43" s="133"/>
      <c r="W43" s="133"/>
      <c r="X43" s="133"/>
      <c r="Y43" s="133"/>
      <c r="Z43" s="133"/>
      <c r="AA43" s="133"/>
      <c r="AB43" s="134"/>
      <c r="AC43" s="133"/>
      <c r="AD43" s="133"/>
      <c r="AE43" s="126"/>
      <c r="AF43" s="126"/>
      <c r="AG43" s="126"/>
    </row>
    <row r="44" spans="1:37" ht="11.25" customHeight="1" x14ac:dyDescent="0.2">
      <c r="A44" s="140"/>
      <c r="B44" s="704"/>
      <c r="C44" s="705"/>
      <c r="D44" s="705"/>
      <c r="E44" s="705"/>
      <c r="F44" s="35"/>
      <c r="G44" s="35"/>
      <c r="H44" s="40"/>
      <c r="I44" s="35"/>
      <c r="J44" s="35"/>
      <c r="K44" s="35"/>
      <c r="L44" s="35"/>
      <c r="M44" s="35"/>
      <c r="N44" s="35"/>
      <c r="O44" s="35"/>
      <c r="P44" s="35"/>
      <c r="Q44" s="90"/>
      <c r="R44" s="245"/>
      <c r="T44" s="132"/>
      <c r="U44" s="133"/>
      <c r="V44" s="133"/>
      <c r="W44" s="133"/>
      <c r="X44" s="133"/>
      <c r="Y44" s="133"/>
      <c r="Z44" s="133"/>
      <c r="AA44" s="133"/>
      <c r="AB44" s="134"/>
      <c r="AC44" s="133"/>
      <c r="AD44" s="133"/>
      <c r="AE44" s="130"/>
      <c r="AF44" s="130"/>
      <c r="AG44" s="130"/>
    </row>
    <row r="45" spans="1:37" s="127" customFormat="1" ht="11.25" customHeight="1" x14ac:dyDescent="0.2">
      <c r="A45" s="140"/>
      <c r="B45" s="704" t="s">
        <v>73</v>
      </c>
      <c r="C45" s="705"/>
      <c r="D45" s="705"/>
      <c r="E45" s="705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106"/>
      <c r="R45" s="246"/>
      <c r="U45" s="133"/>
      <c r="V45" s="133"/>
      <c r="W45" s="133"/>
      <c r="X45" s="133"/>
      <c r="Y45" s="133"/>
      <c r="Z45" s="133"/>
      <c r="AA45" s="133"/>
      <c r="AB45" s="134"/>
      <c r="AC45" s="133"/>
      <c r="AD45" s="133"/>
      <c r="AE45" s="126"/>
      <c r="AF45" s="126"/>
      <c r="AG45" s="126"/>
      <c r="AI45" s="286"/>
      <c r="AJ45" s="286"/>
      <c r="AK45" s="286"/>
    </row>
    <row r="46" spans="1:37" ht="11.25" customHeight="1" x14ac:dyDescent="0.2">
      <c r="A46" s="140"/>
      <c r="B46" s="704"/>
      <c r="C46" s="705"/>
      <c r="D46" s="705"/>
      <c r="E46" s="705"/>
      <c r="F46" s="35"/>
      <c r="G46" s="35"/>
      <c r="H46" s="40"/>
      <c r="I46" s="35"/>
      <c r="J46" s="35"/>
      <c r="K46" s="35"/>
      <c r="L46" s="35"/>
      <c r="M46" s="35"/>
      <c r="N46" s="35"/>
      <c r="O46" s="35"/>
      <c r="P46" s="35"/>
      <c r="Q46" s="90"/>
      <c r="R46" s="245"/>
      <c r="T46" s="132"/>
      <c r="U46" s="133"/>
      <c r="V46" s="133"/>
      <c r="W46" s="133"/>
      <c r="X46" s="133"/>
      <c r="Y46" s="133"/>
      <c r="Z46" s="133"/>
      <c r="AA46" s="133"/>
      <c r="AB46" s="134"/>
      <c r="AC46" s="133"/>
      <c r="AD46" s="133"/>
      <c r="AE46" s="126"/>
      <c r="AF46" s="126"/>
      <c r="AG46" s="126"/>
    </row>
    <row r="47" spans="1:37" ht="11.25" customHeight="1" x14ac:dyDescent="0.2">
      <c r="A47" s="140"/>
      <c r="B47" s="704" t="s">
        <v>23</v>
      </c>
      <c r="C47" s="705"/>
      <c r="D47" s="705"/>
      <c r="E47" s="705"/>
      <c r="F47" s="35"/>
      <c r="G47" s="35"/>
      <c r="H47" s="40"/>
      <c r="I47" s="35"/>
      <c r="J47" s="35"/>
      <c r="K47" s="35"/>
      <c r="L47" s="35"/>
      <c r="M47" s="35"/>
      <c r="N47" s="35"/>
      <c r="O47" s="35"/>
      <c r="P47" s="35"/>
      <c r="Q47" s="90"/>
      <c r="R47" s="245"/>
      <c r="T47" s="132"/>
      <c r="U47" s="133"/>
      <c r="V47" s="133"/>
      <c r="W47" s="133"/>
      <c r="X47" s="133"/>
      <c r="Y47" s="133"/>
      <c r="Z47" s="133"/>
      <c r="AA47" s="133"/>
      <c r="AB47" s="134"/>
      <c r="AC47" s="133"/>
      <c r="AD47" s="133"/>
      <c r="AE47" s="126"/>
      <c r="AF47" s="126"/>
      <c r="AG47" s="126"/>
    </row>
    <row r="48" spans="1:37" ht="11.25" customHeight="1" x14ac:dyDescent="0.2">
      <c r="A48" s="140"/>
      <c r="B48" s="704"/>
      <c r="C48" s="705"/>
      <c r="D48" s="705"/>
      <c r="E48" s="705"/>
      <c r="F48" s="35"/>
      <c r="G48" s="35"/>
      <c r="H48" s="40"/>
      <c r="I48" s="35"/>
      <c r="J48" s="35"/>
      <c r="K48" s="35"/>
      <c r="L48" s="35"/>
      <c r="M48" s="35"/>
      <c r="N48" s="35"/>
      <c r="O48" s="35"/>
      <c r="P48" s="35"/>
      <c r="Q48" s="90"/>
      <c r="R48" s="245"/>
      <c r="T48" s="132"/>
      <c r="U48" s="133"/>
      <c r="V48" s="133"/>
      <c r="W48" s="133"/>
      <c r="X48" s="133"/>
      <c r="Y48" s="133"/>
      <c r="Z48" s="133"/>
      <c r="AA48" s="133"/>
      <c r="AB48" s="134"/>
      <c r="AC48" s="133"/>
      <c r="AD48" s="133"/>
      <c r="AE48" s="126"/>
      <c r="AF48" s="126"/>
      <c r="AG48" s="126"/>
    </row>
    <row r="49" spans="1:33" ht="11.25" customHeight="1" x14ac:dyDescent="0.2">
      <c r="A49" s="140"/>
      <c r="B49" s="704" t="s">
        <v>77</v>
      </c>
      <c r="C49" s="705"/>
      <c r="D49" s="705"/>
      <c r="E49" s="705"/>
      <c r="F49" s="35"/>
      <c r="G49" s="35"/>
      <c r="H49" s="40"/>
      <c r="I49" s="35"/>
      <c r="J49" s="35"/>
      <c r="K49" s="35"/>
      <c r="L49" s="35"/>
      <c r="M49" s="35"/>
      <c r="N49" s="35"/>
      <c r="O49" s="35"/>
      <c r="P49" s="35"/>
      <c r="Q49" s="90"/>
      <c r="R49" s="245"/>
      <c r="T49" s="132"/>
      <c r="U49" s="133"/>
      <c r="V49" s="133"/>
      <c r="W49" s="133"/>
      <c r="X49" s="133"/>
      <c r="Y49" s="133"/>
      <c r="Z49" s="133"/>
      <c r="AA49" s="133"/>
      <c r="AB49" s="134"/>
      <c r="AC49" s="133"/>
      <c r="AD49" s="133"/>
      <c r="AE49" s="126"/>
      <c r="AF49" s="126"/>
      <c r="AG49" s="126"/>
    </row>
    <row r="50" spans="1:33" ht="11.25" customHeight="1" x14ac:dyDescent="0.2">
      <c r="A50" s="140"/>
      <c r="B50" s="704"/>
      <c r="C50" s="705"/>
      <c r="D50" s="705"/>
      <c r="E50" s="705"/>
      <c r="F50" s="35"/>
      <c r="G50" s="35"/>
      <c r="H50" s="40"/>
      <c r="I50" s="35"/>
      <c r="J50" s="35"/>
      <c r="K50" s="35"/>
      <c r="L50" s="35"/>
      <c r="M50" s="35"/>
      <c r="N50" s="35"/>
      <c r="O50" s="35"/>
      <c r="P50" s="35"/>
      <c r="Q50" s="90"/>
      <c r="R50" s="245"/>
      <c r="T50" s="132"/>
      <c r="U50" s="133"/>
      <c r="V50" s="133"/>
      <c r="W50" s="133"/>
      <c r="X50" s="133"/>
      <c r="Y50" s="133"/>
      <c r="Z50" s="133"/>
      <c r="AA50" s="133"/>
      <c r="AB50" s="134"/>
      <c r="AC50" s="133"/>
      <c r="AD50" s="133"/>
      <c r="AE50" s="126"/>
      <c r="AF50" s="126"/>
      <c r="AG50" s="126"/>
    </row>
    <row r="51" spans="1:33" ht="11.25" customHeight="1" x14ac:dyDescent="0.2">
      <c r="A51" s="140"/>
      <c r="B51" s="704" t="s">
        <v>63</v>
      </c>
      <c r="C51" s="705"/>
      <c r="D51" s="705"/>
      <c r="E51" s="705"/>
      <c r="F51" s="35"/>
      <c r="G51" s="35"/>
      <c r="H51" s="40"/>
      <c r="I51" s="35"/>
      <c r="J51" s="35"/>
      <c r="K51" s="35"/>
      <c r="L51" s="35"/>
      <c r="M51" s="35"/>
      <c r="N51" s="35"/>
      <c r="O51" s="35"/>
      <c r="P51" s="35"/>
      <c r="Q51" s="90"/>
      <c r="R51" s="245"/>
      <c r="T51" s="132"/>
      <c r="U51" s="133"/>
      <c r="V51" s="133"/>
      <c r="W51" s="133"/>
      <c r="X51" s="133"/>
      <c r="Y51" s="133"/>
      <c r="Z51" s="133"/>
      <c r="AA51" s="133"/>
      <c r="AB51" s="134"/>
      <c r="AC51" s="133"/>
      <c r="AD51" s="133"/>
      <c r="AE51" s="126"/>
      <c r="AF51" s="126"/>
      <c r="AG51" s="126"/>
    </row>
    <row r="52" spans="1:33" ht="11.25" customHeight="1" x14ac:dyDescent="0.2">
      <c r="A52" s="140"/>
      <c r="B52" s="704"/>
      <c r="C52" s="705"/>
      <c r="D52" s="705"/>
      <c r="E52" s="705"/>
      <c r="F52" s="35"/>
      <c r="G52" s="35"/>
      <c r="H52" s="40"/>
      <c r="I52" s="35"/>
      <c r="J52" s="35"/>
      <c r="K52" s="35"/>
      <c r="L52" s="35"/>
      <c r="M52" s="35"/>
      <c r="N52" s="35"/>
      <c r="O52" s="35"/>
      <c r="P52" s="35"/>
      <c r="Q52" s="90"/>
      <c r="R52" s="245"/>
      <c r="T52" s="132"/>
      <c r="U52" s="133"/>
      <c r="V52" s="133"/>
      <c r="W52" s="133"/>
      <c r="X52" s="133"/>
      <c r="Y52" s="133"/>
      <c r="Z52" s="133"/>
      <c r="AA52" s="133"/>
      <c r="AB52" s="134"/>
      <c r="AC52" s="133"/>
      <c r="AD52" s="133"/>
      <c r="AE52" s="126"/>
      <c r="AF52" s="126"/>
      <c r="AG52" s="126"/>
    </row>
    <row r="53" spans="1:33" ht="11.25" customHeight="1" x14ac:dyDescent="0.2">
      <c r="A53" s="140"/>
      <c r="B53" s="704" t="s">
        <v>33</v>
      </c>
      <c r="C53" s="705"/>
      <c r="D53" s="705"/>
      <c r="E53" s="705"/>
      <c r="F53" s="35"/>
      <c r="G53" s="35"/>
      <c r="H53" s="40"/>
      <c r="I53" s="35"/>
      <c r="J53" s="35"/>
      <c r="K53" s="35"/>
      <c r="L53" s="35"/>
      <c r="M53" s="35"/>
      <c r="N53" s="35"/>
      <c r="O53" s="35"/>
      <c r="P53" s="35"/>
      <c r="Q53" s="90"/>
      <c r="R53" s="245"/>
      <c r="T53" s="132"/>
      <c r="U53" s="133"/>
      <c r="V53" s="133"/>
      <c r="W53" s="133"/>
      <c r="X53" s="133"/>
      <c r="Y53" s="133"/>
      <c r="Z53" s="133"/>
      <c r="AA53" s="133"/>
      <c r="AB53" s="134"/>
      <c r="AC53" s="133"/>
      <c r="AD53" s="133"/>
      <c r="AE53" s="126"/>
      <c r="AF53" s="126"/>
      <c r="AG53" s="126"/>
    </row>
    <row r="54" spans="1:33" ht="11.25" customHeight="1" x14ac:dyDescent="0.2">
      <c r="A54" s="140"/>
      <c r="B54" s="704"/>
      <c r="C54" s="705"/>
      <c r="D54" s="705"/>
      <c r="E54" s="705"/>
      <c r="F54" s="35"/>
      <c r="G54" s="35"/>
      <c r="H54" s="40"/>
      <c r="I54" s="35"/>
      <c r="J54" s="35"/>
      <c r="K54" s="35"/>
      <c r="L54" s="35"/>
      <c r="M54" s="35"/>
      <c r="N54" s="35"/>
      <c r="O54" s="35"/>
      <c r="P54" s="35"/>
      <c r="Q54" s="90"/>
      <c r="R54" s="245"/>
      <c r="T54" s="132"/>
      <c r="U54" s="133"/>
      <c r="V54" s="133"/>
      <c r="W54" s="133"/>
      <c r="X54" s="133"/>
      <c r="Y54" s="133"/>
      <c r="Z54" s="133"/>
      <c r="AA54" s="133"/>
      <c r="AB54" s="134"/>
      <c r="AC54" s="133"/>
      <c r="AD54" s="133"/>
      <c r="AE54" s="126"/>
      <c r="AF54" s="126"/>
      <c r="AG54" s="126"/>
    </row>
    <row r="55" spans="1:33" ht="11.25" customHeight="1" x14ac:dyDescent="0.2">
      <c r="A55" s="140"/>
      <c r="B55" s="704" t="s">
        <v>28</v>
      </c>
      <c r="C55" s="705"/>
      <c r="D55" s="705"/>
      <c r="E55" s="705"/>
      <c r="F55" s="35"/>
      <c r="G55" s="35"/>
      <c r="H55" s="40"/>
      <c r="I55" s="35"/>
      <c r="J55" s="35"/>
      <c r="K55" s="35"/>
      <c r="L55" s="35"/>
      <c r="M55" s="35"/>
      <c r="N55" s="35"/>
      <c r="O55" s="35"/>
      <c r="P55" s="35"/>
      <c r="Q55" s="90"/>
      <c r="R55" s="245"/>
      <c r="T55" s="132"/>
      <c r="U55" s="133"/>
      <c r="V55" s="133"/>
      <c r="W55" s="133"/>
      <c r="X55" s="133"/>
      <c r="Y55" s="133"/>
      <c r="Z55" s="133"/>
      <c r="AA55" s="133"/>
      <c r="AB55" s="134"/>
      <c r="AC55" s="133"/>
      <c r="AD55" s="133"/>
      <c r="AE55" s="126"/>
      <c r="AF55" s="126"/>
      <c r="AG55" s="126"/>
    </row>
    <row r="56" spans="1:33" ht="11.25" customHeight="1" x14ac:dyDescent="0.2">
      <c r="A56" s="140"/>
      <c r="B56" s="704"/>
      <c r="C56" s="705"/>
      <c r="D56" s="705"/>
      <c r="E56" s="705"/>
      <c r="F56" s="35"/>
      <c r="G56" s="35"/>
      <c r="H56" s="40"/>
      <c r="I56" s="35"/>
      <c r="J56" s="35"/>
      <c r="K56" s="35"/>
      <c r="L56" s="35"/>
      <c r="M56" s="35"/>
      <c r="N56" s="35"/>
      <c r="O56" s="35"/>
      <c r="P56" s="35"/>
      <c r="Q56" s="90"/>
      <c r="R56" s="245"/>
      <c r="T56" s="132"/>
      <c r="U56" s="133"/>
      <c r="V56" s="133"/>
      <c r="W56" s="133"/>
      <c r="X56" s="133"/>
      <c r="Y56" s="133"/>
      <c r="Z56" s="133"/>
      <c r="AA56" s="133"/>
      <c r="AB56" s="134"/>
      <c r="AC56" s="133"/>
      <c r="AD56" s="133"/>
      <c r="AE56" s="126"/>
      <c r="AF56" s="126"/>
      <c r="AG56" s="126"/>
    </row>
    <row r="57" spans="1:33" ht="11.25" customHeight="1" x14ac:dyDescent="0.2">
      <c r="A57" s="140"/>
      <c r="B57" s="704" t="s">
        <v>37</v>
      </c>
      <c r="C57" s="705"/>
      <c r="D57" s="705"/>
      <c r="E57" s="705"/>
      <c r="F57" s="35"/>
      <c r="G57" s="35"/>
      <c r="H57" s="40"/>
      <c r="I57" s="35"/>
      <c r="J57" s="35"/>
      <c r="K57" s="35"/>
      <c r="L57" s="35"/>
      <c r="M57" s="35"/>
      <c r="N57" s="35"/>
      <c r="O57" s="35"/>
      <c r="P57" s="35"/>
      <c r="Q57" s="90"/>
      <c r="R57" s="245"/>
      <c r="T57" s="132"/>
      <c r="U57" s="133"/>
      <c r="V57" s="133"/>
      <c r="W57" s="133"/>
      <c r="X57" s="133"/>
      <c r="Y57" s="133"/>
      <c r="Z57" s="133"/>
      <c r="AA57" s="133"/>
      <c r="AB57" s="134"/>
      <c r="AC57" s="133"/>
      <c r="AD57" s="133"/>
      <c r="AE57" s="126"/>
      <c r="AF57" s="126"/>
      <c r="AG57" s="126"/>
    </row>
    <row r="58" spans="1:33" ht="11.25" customHeight="1" x14ac:dyDescent="0.2">
      <c r="A58" s="140"/>
      <c r="B58" s="704"/>
      <c r="C58" s="705"/>
      <c r="D58" s="705"/>
      <c r="E58" s="705"/>
      <c r="F58" s="35"/>
      <c r="G58" s="35"/>
      <c r="H58" s="40"/>
      <c r="I58" s="35"/>
      <c r="J58" s="35"/>
      <c r="K58" s="35"/>
      <c r="L58" s="35"/>
      <c r="M58" s="35"/>
      <c r="N58" s="35"/>
      <c r="O58" s="35"/>
      <c r="P58" s="35"/>
      <c r="Q58" s="90"/>
      <c r="R58" s="245"/>
      <c r="T58" s="132"/>
      <c r="U58" s="133"/>
      <c r="V58" s="133"/>
      <c r="W58" s="133"/>
      <c r="X58" s="133"/>
      <c r="Y58" s="133"/>
      <c r="Z58" s="133"/>
      <c r="AA58" s="133"/>
      <c r="AB58" s="134"/>
      <c r="AC58" s="133"/>
      <c r="AD58" s="133"/>
      <c r="AE58" s="126"/>
      <c r="AF58" s="126"/>
      <c r="AG58" s="126"/>
    </row>
    <row r="59" spans="1:33" ht="11.25" customHeight="1" x14ac:dyDescent="0.2">
      <c r="A59" s="140"/>
      <c r="B59" s="704" t="s">
        <v>24</v>
      </c>
      <c r="C59" s="705"/>
      <c r="D59" s="705"/>
      <c r="E59" s="705"/>
      <c r="F59" s="35"/>
      <c r="G59" s="35"/>
      <c r="H59" s="40"/>
      <c r="I59" s="35"/>
      <c r="J59" s="35"/>
      <c r="K59" s="35"/>
      <c r="L59" s="35"/>
      <c r="M59" s="35"/>
      <c r="N59" s="35"/>
      <c r="O59" s="35"/>
      <c r="P59" s="35"/>
      <c r="Q59" s="90"/>
      <c r="R59" s="245"/>
      <c r="T59" s="132"/>
      <c r="U59" s="133"/>
      <c r="V59" s="133"/>
      <c r="W59" s="133"/>
      <c r="X59" s="133"/>
      <c r="Y59" s="133"/>
      <c r="Z59" s="133"/>
      <c r="AA59" s="133"/>
      <c r="AB59" s="134"/>
      <c r="AC59" s="133"/>
      <c r="AD59" s="133"/>
      <c r="AE59" s="126"/>
      <c r="AF59" s="126"/>
      <c r="AG59" s="126"/>
    </row>
    <row r="60" spans="1:33" ht="11.25" customHeight="1" x14ac:dyDescent="0.2">
      <c r="A60" s="140"/>
      <c r="B60" s="704"/>
      <c r="C60" s="705"/>
      <c r="D60" s="705"/>
      <c r="E60" s="705"/>
      <c r="F60" s="35"/>
      <c r="G60" s="35"/>
      <c r="H60" s="40"/>
      <c r="I60" s="35"/>
      <c r="J60" s="35"/>
      <c r="K60" s="35"/>
      <c r="L60" s="35"/>
      <c r="M60" s="35"/>
      <c r="N60" s="35"/>
      <c r="O60" s="35"/>
      <c r="P60" s="35"/>
      <c r="Q60" s="90"/>
      <c r="R60" s="245"/>
      <c r="T60" s="132"/>
      <c r="U60" s="133"/>
      <c r="V60" s="133"/>
      <c r="W60" s="133"/>
      <c r="X60" s="133"/>
      <c r="Y60" s="133"/>
      <c r="Z60" s="133"/>
      <c r="AA60" s="133"/>
      <c r="AB60" s="134"/>
      <c r="AC60" s="133"/>
      <c r="AD60" s="133"/>
      <c r="AE60" s="126"/>
      <c r="AF60" s="126"/>
      <c r="AG60" s="126"/>
    </row>
    <row r="61" spans="1:33" ht="11.25" customHeight="1" x14ac:dyDescent="0.2">
      <c r="A61" s="140"/>
      <c r="B61" s="704" t="s">
        <v>25</v>
      </c>
      <c r="C61" s="705"/>
      <c r="D61" s="705"/>
      <c r="E61" s="705"/>
      <c r="F61" s="35"/>
      <c r="G61" s="35"/>
      <c r="H61" s="40"/>
      <c r="I61" s="35"/>
      <c r="J61" s="35"/>
      <c r="K61" s="35"/>
      <c r="L61" s="35"/>
      <c r="M61" s="35"/>
      <c r="N61" s="35"/>
      <c r="O61" s="35"/>
      <c r="P61" s="35"/>
      <c r="Q61" s="90"/>
      <c r="R61" s="245"/>
      <c r="T61" s="132"/>
      <c r="U61" s="133"/>
      <c r="V61" s="133"/>
      <c r="W61" s="133"/>
      <c r="X61" s="133"/>
      <c r="Y61" s="133"/>
      <c r="Z61" s="133"/>
      <c r="AA61" s="133"/>
      <c r="AB61" s="134"/>
      <c r="AC61" s="133"/>
      <c r="AD61" s="133"/>
      <c r="AE61" s="126"/>
      <c r="AF61" s="126"/>
      <c r="AG61" s="126"/>
    </row>
    <row r="62" spans="1:33" ht="11.25" customHeight="1" x14ac:dyDescent="0.2">
      <c r="A62" s="140"/>
      <c r="B62" s="705"/>
      <c r="C62" s="705"/>
      <c r="D62" s="705"/>
      <c r="E62" s="705"/>
      <c r="F62" s="35"/>
      <c r="G62" s="35"/>
      <c r="H62" s="40"/>
      <c r="I62" s="35"/>
      <c r="J62" s="35"/>
      <c r="K62" s="35"/>
      <c r="L62" s="35"/>
      <c r="M62" s="35"/>
      <c r="N62" s="35"/>
      <c r="O62" s="35"/>
      <c r="P62" s="35"/>
      <c r="Q62" s="90"/>
      <c r="R62" s="245"/>
      <c r="T62" s="132"/>
      <c r="U62" s="133"/>
      <c r="V62" s="133"/>
      <c r="W62" s="133"/>
      <c r="X62" s="133"/>
      <c r="Y62" s="133"/>
      <c r="Z62" s="133"/>
      <c r="AA62" s="133"/>
      <c r="AB62" s="134"/>
      <c r="AC62" s="133"/>
      <c r="AD62" s="133"/>
      <c r="AE62" s="126"/>
      <c r="AF62" s="126"/>
      <c r="AG62" s="126"/>
    </row>
    <row r="63" spans="1:33" ht="11.25" customHeight="1" x14ac:dyDescent="0.2">
      <c r="A63" s="140"/>
      <c r="B63" s="704" t="s">
        <v>26</v>
      </c>
      <c r="C63" s="705"/>
      <c r="D63" s="705"/>
      <c r="E63" s="705"/>
      <c r="F63" s="35"/>
      <c r="G63" s="35"/>
      <c r="H63" s="40"/>
      <c r="I63" s="35"/>
      <c r="J63" s="35"/>
      <c r="K63" s="35"/>
      <c r="L63" s="35"/>
      <c r="M63" s="35"/>
      <c r="N63" s="35"/>
      <c r="O63" s="35"/>
      <c r="P63" s="35"/>
      <c r="Q63" s="90"/>
      <c r="R63" s="245"/>
      <c r="T63" s="132"/>
      <c r="U63" s="133"/>
      <c r="V63" s="133"/>
      <c r="W63" s="133"/>
      <c r="X63" s="133"/>
      <c r="Y63" s="133"/>
      <c r="Z63" s="133"/>
      <c r="AA63" s="133"/>
      <c r="AB63" s="134"/>
      <c r="AC63" s="133"/>
      <c r="AD63" s="133"/>
      <c r="AE63" s="126"/>
      <c r="AF63" s="126"/>
      <c r="AG63" s="126"/>
    </row>
    <row r="64" spans="1:33" ht="11.25" customHeight="1" x14ac:dyDescent="0.2">
      <c r="A64" s="140"/>
      <c r="B64" s="704"/>
      <c r="C64" s="705"/>
      <c r="D64" s="705"/>
      <c r="E64" s="705"/>
      <c r="F64" s="35"/>
      <c r="G64" s="35"/>
      <c r="H64" s="40"/>
      <c r="I64" s="35"/>
      <c r="J64" s="35"/>
      <c r="K64" s="35"/>
      <c r="L64" s="35"/>
      <c r="M64" s="35"/>
      <c r="N64" s="35"/>
      <c r="O64" s="35"/>
      <c r="P64" s="35"/>
      <c r="Q64" s="90"/>
      <c r="R64" s="245"/>
      <c r="T64" s="132"/>
      <c r="U64" s="133"/>
      <c r="V64" s="133"/>
      <c r="W64" s="133"/>
      <c r="X64" s="133"/>
      <c r="Y64" s="133"/>
      <c r="Z64" s="133"/>
      <c r="AA64" s="133"/>
      <c r="AB64" s="134"/>
      <c r="AC64" s="133"/>
      <c r="AD64" s="133"/>
      <c r="AE64" s="126"/>
      <c r="AF64" s="126"/>
      <c r="AG64" s="126"/>
    </row>
    <row r="65" spans="1:33" ht="11.25" customHeight="1" x14ac:dyDescent="0.2">
      <c r="A65" s="140"/>
      <c r="B65" s="704" t="s">
        <v>38</v>
      </c>
      <c r="C65" s="705"/>
      <c r="D65" s="705"/>
      <c r="E65" s="705"/>
      <c r="F65" s="35"/>
      <c r="G65" s="35"/>
      <c r="H65" s="40"/>
      <c r="I65" s="35"/>
      <c r="J65" s="35"/>
      <c r="K65" s="35"/>
      <c r="L65" s="35"/>
      <c r="M65" s="35"/>
      <c r="N65" s="35"/>
      <c r="O65" s="35"/>
      <c r="P65" s="35"/>
      <c r="Q65" s="90"/>
      <c r="R65" s="245"/>
      <c r="T65" s="132"/>
      <c r="U65" s="133"/>
      <c r="V65" s="133"/>
      <c r="W65" s="133"/>
      <c r="X65" s="133"/>
      <c r="Y65" s="133"/>
      <c r="Z65" s="133"/>
      <c r="AA65" s="133"/>
      <c r="AB65" s="134"/>
      <c r="AC65" s="133"/>
      <c r="AD65" s="133"/>
      <c r="AE65" s="126"/>
      <c r="AF65" s="126"/>
      <c r="AG65" s="126"/>
    </row>
    <row r="66" spans="1:33" ht="11.25" customHeight="1" x14ac:dyDescent="0.2">
      <c r="A66" s="140"/>
      <c r="B66" s="704"/>
      <c r="C66" s="705"/>
      <c r="D66" s="705"/>
      <c r="E66" s="705"/>
      <c r="F66" s="35"/>
      <c r="G66" s="35"/>
      <c r="H66" s="40"/>
      <c r="I66" s="35"/>
      <c r="J66" s="35"/>
      <c r="K66" s="35"/>
      <c r="L66" s="35"/>
      <c r="M66" s="35"/>
      <c r="N66" s="35"/>
      <c r="O66" s="35"/>
      <c r="P66" s="35"/>
      <c r="Q66" s="90"/>
      <c r="R66" s="245"/>
      <c r="T66" s="132"/>
      <c r="U66" s="133"/>
      <c r="V66" s="133"/>
      <c r="W66" s="133"/>
      <c r="X66" s="133"/>
      <c r="Y66" s="133"/>
      <c r="Z66" s="133"/>
      <c r="AA66" s="133"/>
      <c r="AB66" s="134"/>
      <c r="AC66" s="133"/>
      <c r="AD66" s="133"/>
      <c r="AE66" s="126"/>
      <c r="AF66" s="126"/>
      <c r="AG66" s="126"/>
    </row>
    <row r="67" spans="1:33" ht="11.25" customHeight="1" x14ac:dyDescent="0.2">
      <c r="A67" s="140"/>
      <c r="B67" s="704" t="s">
        <v>27</v>
      </c>
      <c r="C67" s="705"/>
      <c r="D67" s="705"/>
      <c r="E67" s="705"/>
      <c r="F67" s="35"/>
      <c r="G67" s="35"/>
      <c r="H67" s="40"/>
      <c r="I67" s="35"/>
      <c r="J67" s="35"/>
      <c r="K67" s="35"/>
      <c r="L67" s="35"/>
      <c r="M67" s="35"/>
      <c r="N67" s="35"/>
      <c r="O67" s="35"/>
      <c r="P67" s="35"/>
      <c r="Q67" s="90"/>
      <c r="R67" s="245"/>
      <c r="T67" s="132"/>
      <c r="U67" s="133"/>
      <c r="V67" s="133"/>
      <c r="W67" s="133"/>
      <c r="X67" s="133"/>
      <c r="Y67" s="133"/>
      <c r="Z67" s="133"/>
      <c r="AA67" s="133"/>
      <c r="AB67" s="134"/>
      <c r="AC67" s="133"/>
      <c r="AD67" s="133"/>
      <c r="AE67" s="126"/>
      <c r="AF67" s="126"/>
      <c r="AG67" s="126"/>
    </row>
    <row r="68" spans="1:33" ht="11.25" customHeight="1" x14ac:dyDescent="0.2">
      <c r="A68" s="140"/>
      <c r="B68" s="704"/>
      <c r="C68" s="705"/>
      <c r="D68" s="705"/>
      <c r="E68" s="705"/>
      <c r="F68" s="35"/>
      <c r="G68" s="35"/>
      <c r="H68" s="40"/>
      <c r="I68" s="35"/>
      <c r="J68" s="35"/>
      <c r="K68" s="35"/>
      <c r="L68" s="35"/>
      <c r="M68" s="35"/>
      <c r="N68" s="35"/>
      <c r="O68" s="35"/>
      <c r="P68" s="35"/>
      <c r="Q68" s="90"/>
      <c r="R68" s="245"/>
      <c r="T68" s="132"/>
      <c r="U68" s="133"/>
      <c r="V68" s="133"/>
      <c r="W68" s="133"/>
      <c r="X68" s="133"/>
      <c r="Y68" s="133"/>
      <c r="Z68" s="133"/>
      <c r="AA68" s="133"/>
      <c r="AB68" s="134"/>
      <c r="AC68" s="133"/>
      <c r="AD68" s="133"/>
      <c r="AE68" s="126"/>
      <c r="AF68" s="126"/>
      <c r="AG68" s="126"/>
    </row>
    <row r="69" spans="1:33" ht="11.25" customHeight="1" x14ac:dyDescent="0.2">
      <c r="A69" s="140"/>
      <c r="B69" s="704" t="s">
        <v>51</v>
      </c>
      <c r="C69" s="705"/>
      <c r="D69" s="705"/>
      <c r="E69" s="705"/>
      <c r="F69" s="35"/>
      <c r="G69" s="35"/>
      <c r="H69" s="40"/>
      <c r="I69" s="35"/>
      <c r="J69" s="35"/>
      <c r="K69" s="35"/>
      <c r="L69" s="35"/>
      <c r="M69" s="35"/>
      <c r="N69" s="35"/>
      <c r="O69" s="35"/>
      <c r="P69" s="35"/>
      <c r="Q69" s="90"/>
      <c r="R69" s="245"/>
      <c r="T69" s="132"/>
      <c r="U69" s="133"/>
      <c r="V69" s="133"/>
      <c r="W69" s="133"/>
      <c r="X69" s="133"/>
      <c r="Y69" s="133"/>
      <c r="Z69" s="133"/>
      <c r="AA69" s="133"/>
      <c r="AB69" s="134"/>
      <c r="AC69" s="133"/>
      <c r="AD69" s="133"/>
      <c r="AE69" s="126"/>
      <c r="AF69" s="126"/>
      <c r="AG69" s="126"/>
    </row>
    <row r="70" spans="1:33" ht="11.25" customHeight="1" x14ac:dyDescent="0.2">
      <c r="A70" s="140"/>
      <c r="B70" s="704"/>
      <c r="C70" s="705"/>
      <c r="D70" s="705"/>
      <c r="E70" s="705"/>
      <c r="F70" s="35"/>
      <c r="G70" s="35"/>
      <c r="H70" s="40"/>
      <c r="I70" s="35"/>
      <c r="J70" s="35"/>
      <c r="K70" s="35"/>
      <c r="L70" s="35"/>
      <c r="M70" s="35"/>
      <c r="N70" s="35"/>
      <c r="O70" s="35"/>
      <c r="P70" s="35"/>
      <c r="Q70" s="90"/>
      <c r="R70" s="245"/>
      <c r="T70" s="132"/>
      <c r="U70" s="133"/>
      <c r="V70" s="133"/>
      <c r="W70" s="133"/>
      <c r="X70" s="133"/>
      <c r="Y70" s="133"/>
      <c r="Z70" s="133"/>
      <c r="AA70" s="133"/>
      <c r="AB70" s="134"/>
      <c r="AC70" s="133"/>
      <c r="AD70" s="133"/>
      <c r="AE70" s="126"/>
      <c r="AF70" s="126"/>
      <c r="AG70" s="126"/>
    </row>
    <row r="71" spans="1:33" ht="11.25" customHeight="1" x14ac:dyDescent="0.2">
      <c r="A71" s="140"/>
      <c r="B71" s="704" t="s">
        <v>92</v>
      </c>
      <c r="C71" s="704"/>
      <c r="D71" s="716"/>
      <c r="E71" s="716"/>
      <c r="F71" s="716"/>
      <c r="G71" s="35"/>
      <c r="H71" s="40"/>
      <c r="I71" s="35"/>
      <c r="J71" s="35"/>
      <c r="K71" s="35"/>
      <c r="L71" s="35"/>
      <c r="M71" s="35"/>
      <c r="N71" s="35"/>
      <c r="O71" s="35"/>
      <c r="P71" s="35"/>
      <c r="Q71" s="90"/>
      <c r="R71" s="245"/>
      <c r="T71" s="132"/>
      <c r="U71" s="133"/>
      <c r="V71" s="133"/>
      <c r="W71" s="133"/>
      <c r="X71" s="133"/>
      <c r="Y71" s="133"/>
      <c r="Z71" s="133"/>
      <c r="AA71" s="133"/>
      <c r="AB71" s="134"/>
      <c r="AC71" s="133"/>
      <c r="AD71" s="133"/>
      <c r="AE71" s="126"/>
      <c r="AF71" s="126"/>
      <c r="AG71" s="126"/>
    </row>
    <row r="72" spans="1:33" ht="11.25" customHeight="1" x14ac:dyDescent="0.2">
      <c r="A72" s="140"/>
      <c r="B72" s="704"/>
      <c r="C72" s="704"/>
      <c r="D72" s="716"/>
      <c r="E72" s="716"/>
      <c r="F72" s="716"/>
      <c r="G72" s="35"/>
      <c r="H72" s="40"/>
      <c r="I72" s="35"/>
      <c r="J72" s="35"/>
      <c r="K72" s="35"/>
      <c r="L72" s="35"/>
      <c r="M72" s="35"/>
      <c r="N72" s="35"/>
      <c r="O72" s="35"/>
      <c r="P72" s="35"/>
      <c r="Q72" s="90"/>
      <c r="R72" s="245"/>
      <c r="T72" s="132"/>
      <c r="U72" s="133"/>
      <c r="V72" s="133"/>
      <c r="W72" s="133"/>
      <c r="X72" s="133"/>
      <c r="Y72" s="133"/>
      <c r="Z72" s="133"/>
      <c r="AA72" s="133"/>
      <c r="AB72" s="134"/>
      <c r="AC72" s="133"/>
      <c r="AD72" s="133"/>
      <c r="AE72" s="126"/>
      <c r="AF72" s="126"/>
      <c r="AG72" s="126"/>
    </row>
    <row r="73" spans="1:33" ht="22.5" customHeight="1" x14ac:dyDescent="0.2">
      <c r="A73" s="204"/>
      <c r="B73" s="205"/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98"/>
      <c r="R73" s="332"/>
    </row>
    <row r="84" spans="26:28" ht="11.25" customHeight="1" x14ac:dyDescent="0.2">
      <c r="Z84" s="125"/>
      <c r="AA84" s="125"/>
    </row>
    <row r="85" spans="26:28" ht="11.25" customHeight="1" x14ac:dyDescent="0.2">
      <c r="Z85" s="125"/>
      <c r="AA85" s="125"/>
    </row>
    <row r="86" spans="26:28" ht="11.25" customHeight="1" x14ac:dyDescent="0.2">
      <c r="Z86" s="125"/>
      <c r="AA86" s="125"/>
    </row>
    <row r="89" spans="26:28" ht="11.25" customHeight="1" x14ac:dyDescent="0.2">
      <c r="Z89" s="130"/>
      <c r="AA89" s="130"/>
      <c r="AB89" s="130"/>
    </row>
    <row r="128" spans="26:27" ht="11.25" customHeight="1" x14ac:dyDescent="0.2">
      <c r="Z128" s="125"/>
      <c r="AA128" s="125"/>
    </row>
    <row r="129" spans="26:28" ht="11.25" customHeight="1" x14ac:dyDescent="0.2">
      <c r="Z129" s="125"/>
      <c r="AA129" s="125"/>
    </row>
    <row r="130" spans="26:28" ht="11.25" customHeight="1" x14ac:dyDescent="0.2">
      <c r="Z130" s="125"/>
      <c r="AA130" s="125"/>
    </row>
    <row r="133" spans="26:28" ht="11.25" customHeight="1" x14ac:dyDescent="0.2">
      <c r="Z133" s="130"/>
      <c r="AA133" s="130"/>
      <c r="AB133" s="130"/>
    </row>
    <row r="172" spans="26:27" ht="11.25" customHeight="1" x14ac:dyDescent="0.2">
      <c r="Z172" s="125"/>
      <c r="AA172" s="125"/>
    </row>
    <row r="173" spans="26:27" ht="11.25" customHeight="1" x14ac:dyDescent="0.2">
      <c r="Z173" s="125"/>
      <c r="AA173" s="125"/>
    </row>
    <row r="174" spans="26:27" ht="11.25" customHeight="1" x14ac:dyDescent="0.2">
      <c r="Z174" s="125"/>
      <c r="AA174" s="125"/>
    </row>
    <row r="177" spans="26:28" ht="11.25" customHeight="1" x14ac:dyDescent="0.2">
      <c r="Z177" s="130"/>
      <c r="AA177" s="130"/>
      <c r="AB177" s="130"/>
    </row>
    <row r="216" spans="26:28" ht="11.25" customHeight="1" x14ac:dyDescent="0.2">
      <c r="Z216" s="125"/>
      <c r="AA216" s="125"/>
    </row>
    <row r="217" spans="26:28" ht="11.25" customHeight="1" x14ac:dyDescent="0.2">
      <c r="Z217" s="125"/>
      <c r="AA217" s="125"/>
    </row>
    <row r="218" spans="26:28" ht="11.25" customHeight="1" x14ac:dyDescent="0.2">
      <c r="Z218" s="125"/>
      <c r="AA218" s="125"/>
    </row>
    <row r="221" spans="26:28" ht="11.25" customHeight="1" x14ac:dyDescent="0.2">
      <c r="Z221" s="130"/>
      <c r="AA221" s="130"/>
      <c r="AB221" s="130"/>
    </row>
    <row r="260" spans="26:28" ht="11.25" customHeight="1" x14ac:dyDescent="0.2">
      <c r="Z260" s="125"/>
      <c r="AA260" s="125"/>
    </row>
    <row r="261" spans="26:28" ht="11.25" customHeight="1" x14ac:dyDescent="0.2">
      <c r="Z261" s="125"/>
      <c r="AA261" s="125"/>
    </row>
    <row r="262" spans="26:28" ht="11.25" customHeight="1" x14ac:dyDescent="0.2">
      <c r="Z262" s="125"/>
      <c r="AA262" s="125"/>
    </row>
    <row r="265" spans="26:28" ht="11.25" customHeight="1" x14ac:dyDescent="0.2">
      <c r="Z265" s="130"/>
      <c r="AA265" s="130"/>
      <c r="AB265" s="130"/>
    </row>
    <row r="304" spans="26:27" ht="11.25" customHeight="1" x14ac:dyDescent="0.2">
      <c r="Z304" s="125"/>
      <c r="AA304" s="125"/>
    </row>
    <row r="305" spans="26:28" ht="11.25" customHeight="1" x14ac:dyDescent="0.2">
      <c r="Z305" s="125"/>
      <c r="AA305" s="125"/>
    </row>
    <row r="306" spans="26:28" ht="11.25" customHeight="1" x14ac:dyDescent="0.2">
      <c r="Z306" s="125"/>
      <c r="AA306" s="125"/>
    </row>
    <row r="309" spans="26:28" ht="11.25" customHeight="1" x14ac:dyDescent="0.2">
      <c r="Z309" s="130"/>
      <c r="AA309" s="130"/>
      <c r="AB309" s="130"/>
    </row>
    <row r="348" spans="26:27" ht="11.25" customHeight="1" x14ac:dyDescent="0.2">
      <c r="Z348" s="125"/>
      <c r="AA348" s="125"/>
    </row>
    <row r="349" spans="26:27" ht="11.25" customHeight="1" x14ac:dyDescent="0.2">
      <c r="Z349" s="125"/>
      <c r="AA349" s="125"/>
    </row>
    <row r="350" spans="26:27" ht="11.25" customHeight="1" x14ac:dyDescent="0.2">
      <c r="Z350" s="125"/>
      <c r="AA350" s="125"/>
    </row>
    <row r="353" spans="26:28" ht="11.25" customHeight="1" x14ac:dyDescent="0.2">
      <c r="Z353" s="130"/>
      <c r="AA353" s="130"/>
      <c r="AB353" s="130"/>
    </row>
    <row r="392" spans="26:28" ht="11.25" customHeight="1" x14ac:dyDescent="0.2">
      <c r="Z392" s="125"/>
      <c r="AA392" s="125"/>
    </row>
    <row r="393" spans="26:28" ht="11.25" customHeight="1" x14ac:dyDescent="0.2">
      <c r="Z393" s="125"/>
      <c r="AA393" s="125"/>
    </row>
    <row r="394" spans="26:28" ht="11.25" customHeight="1" x14ac:dyDescent="0.2">
      <c r="Z394" s="125"/>
      <c r="AA394" s="125"/>
    </row>
    <row r="397" spans="26:28" ht="11.25" customHeight="1" x14ac:dyDescent="0.2">
      <c r="Z397" s="130"/>
      <c r="AA397" s="130"/>
      <c r="AB397" s="130"/>
    </row>
  </sheetData>
  <sheetProtection sheet="1" objects="1" scenarios="1"/>
  <mergeCells count="20">
    <mergeCell ref="B71:F72"/>
    <mergeCell ref="B63:E64"/>
    <mergeCell ref="B65:E66"/>
    <mergeCell ref="B67:E68"/>
    <mergeCell ref="B69:E70"/>
    <mergeCell ref="B55:E56"/>
    <mergeCell ref="B57:E58"/>
    <mergeCell ref="B59:E60"/>
    <mergeCell ref="B61:E62"/>
    <mergeCell ref="B49:E50"/>
    <mergeCell ref="B51:E52"/>
    <mergeCell ref="B53:E54"/>
    <mergeCell ref="B6:O6"/>
    <mergeCell ref="B41:B42"/>
    <mergeCell ref="B43:E44"/>
    <mergeCell ref="B45:E46"/>
    <mergeCell ref="B47:E48"/>
    <mergeCell ref="A38:P38"/>
    <mergeCell ref="A37:P37"/>
    <mergeCell ref="B32:E35"/>
  </mergeCells>
  <phoneticPr fontId="2" type="noConversion"/>
  <conditionalFormatting sqref="B8:E29">
    <cfRule type="expression" dxfId="117" priority="18" stopIfTrue="1">
      <formula>$B8=$T$5</formula>
    </cfRule>
  </conditionalFormatting>
  <hyperlinks>
    <hyperlink ref="B43:B44" location="Coverage!A1" display="Participating LA's"/>
    <hyperlink ref="B45:B46" location="IDACI!A1" display="IDACI"/>
    <hyperlink ref="B69:B70" location="Adoption!A1" display="Adoption"/>
    <hyperlink ref="B67:B68" location="'Looked After Children'!A1" display="Looked After Children"/>
    <hyperlink ref="B65:B66" location="'Court Applications'!A1" display="Court Applications"/>
    <hyperlink ref="B63:B64" location="'Child Protection Plans'!A1" display="Child Protection Plans"/>
    <hyperlink ref="B61:B62" location="'Initial CP Conferences'!A1" display="Initial Child Protection Conferences"/>
    <hyperlink ref="B59:B60" location="'Section 47 Enquiries'!A1" display="Section 47 Enquiries"/>
    <hyperlink ref="B57:B58" location="'Children in Need'!A1" display="Children in Need"/>
    <hyperlink ref="B55:B56" location="Assessments!A1" display="Assessments"/>
    <hyperlink ref="B53:B54" location="'Re-referrals'!A1" display="Re-referrals"/>
    <hyperlink ref="B51:B52" location="Referral_Source!A1" display="Referral Source"/>
    <hyperlink ref="B49:B50" location="Referrals!A1" display="Referrals"/>
    <hyperlink ref="B47:B48" location="Population!A1" display="Population"/>
    <hyperlink ref="B71:B72" location="Adoption!A1" display="Adoption"/>
    <hyperlink ref="B71:F72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39"/>
  </sheetPr>
  <dimension ref="A1:AI394"/>
  <sheetViews>
    <sheetView showRowColHeaders="0" zoomScaleNormal="100" workbookViewId="0"/>
  </sheetViews>
  <sheetFormatPr defaultRowHeight="11.25" customHeight="1" x14ac:dyDescent="0.2"/>
  <cols>
    <col min="1" max="1" width="2.5703125" style="126" customWidth="1"/>
    <col min="2" max="2" width="17.140625" style="126" customWidth="1"/>
    <col min="3" max="7" width="8.5703125" style="126" customWidth="1"/>
    <col min="8" max="8" width="2.140625" style="126" customWidth="1"/>
    <col min="9" max="9" width="10.7109375" style="126" customWidth="1"/>
    <col min="10" max="14" width="10" style="126" customWidth="1"/>
    <col min="15" max="15" width="9.85546875" style="126" customWidth="1"/>
    <col min="16" max="16" width="2.5703125" style="126" customWidth="1"/>
    <col min="17" max="17" width="6.42578125" style="126" customWidth="1"/>
    <col min="18" max="18" width="16.140625" style="125" hidden="1" customWidth="1"/>
    <col min="19" max="19" width="9.5703125" style="125" hidden="1" customWidth="1"/>
    <col min="20" max="20" width="20.28515625" style="125" hidden="1" customWidth="1"/>
    <col min="21" max="21" width="14" style="125" hidden="1" customWidth="1"/>
    <col min="22" max="22" width="5.28515625" style="125" hidden="1" customWidth="1"/>
    <col min="23" max="23" width="12.140625" style="126" hidden="1" customWidth="1"/>
    <col min="24" max="24" width="9.140625" style="126" hidden="1" customWidth="1"/>
    <col min="25" max="25" width="12.140625" style="126" customWidth="1"/>
    <col min="26" max="26" width="9.140625" style="126" customWidth="1"/>
    <col min="27" max="16384" width="9.140625" style="126"/>
  </cols>
  <sheetData>
    <row r="1" spans="1:35" s="125" customFormat="1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6"/>
      <c r="Q1" s="315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80"/>
      <c r="AH1" s="280"/>
      <c r="AI1" s="280"/>
    </row>
    <row r="2" spans="1:35" s="125" customFormat="1" ht="18.75" customHeight="1" x14ac:dyDescent="0.2">
      <c r="A2" s="382"/>
      <c r="B2" s="189" t="s">
        <v>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78"/>
      <c r="Q2" s="316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282"/>
      <c r="AH2" s="282"/>
      <c r="AI2" s="282"/>
    </row>
    <row r="3" spans="1:35" s="125" customFormat="1" ht="18.75" customHeight="1" x14ac:dyDescent="0.2">
      <c r="A3" s="382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1"/>
      <c r="Q3" s="316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282"/>
      <c r="AH3" s="282"/>
      <c r="AI3" s="282"/>
    </row>
    <row r="4" spans="1:35" ht="13.5" customHeight="1" x14ac:dyDescent="0.2">
      <c r="A4" s="3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83"/>
      <c r="Q4" s="154"/>
      <c r="R4" s="135" t="e">
        <f>VLOOKUP(S4,R8:S29,2,FALSE)</f>
        <v>#N/A</v>
      </c>
      <c r="S4" s="144" t="str">
        <f>Home!B7</f>
        <v>(None)</v>
      </c>
      <c r="T4" s="129" t="str">
        <f>"Selected LA- "&amp;S4</f>
        <v>Selected LA- (None)</v>
      </c>
    </row>
    <row r="5" spans="1:35" s="130" customFormat="1" ht="15" customHeight="1" x14ac:dyDescent="0.2">
      <c r="A5" s="385"/>
      <c r="B5" s="723" t="s">
        <v>140</v>
      </c>
      <c r="C5" s="724"/>
      <c r="D5" s="724"/>
      <c r="E5" s="724"/>
      <c r="F5" s="724"/>
      <c r="G5" s="724"/>
      <c r="H5" s="724"/>
      <c r="I5" s="35"/>
      <c r="J5" s="35"/>
      <c r="K5" s="35"/>
      <c r="L5" s="35"/>
      <c r="M5" s="42"/>
      <c r="N5" s="42"/>
      <c r="O5" s="42"/>
      <c r="P5" s="386"/>
      <c r="Q5" s="155"/>
      <c r="R5" s="127"/>
      <c r="S5" s="127"/>
      <c r="T5" s="127"/>
      <c r="U5" s="125"/>
      <c r="V5" s="127"/>
      <c r="W5" s="126"/>
      <c r="X5" s="126"/>
      <c r="Y5" s="126"/>
    </row>
    <row r="6" spans="1:35" ht="13.5" customHeight="1" x14ac:dyDescent="0.2">
      <c r="A6" s="384"/>
      <c r="B6" s="724"/>
      <c r="C6" s="724"/>
      <c r="D6" s="724"/>
      <c r="E6" s="724"/>
      <c r="F6" s="724"/>
      <c r="G6" s="724"/>
      <c r="H6" s="724"/>
      <c r="I6" s="35"/>
      <c r="J6" s="35"/>
      <c r="K6" s="35"/>
      <c r="L6" s="35"/>
      <c r="M6" s="35"/>
      <c r="N6" s="35"/>
      <c r="O6" s="35"/>
      <c r="P6" s="383"/>
      <c r="Q6" s="154"/>
    </row>
    <row r="7" spans="1:35" ht="22.5" customHeight="1" x14ac:dyDescent="0.2">
      <c r="A7" s="384"/>
      <c r="B7" s="51"/>
      <c r="C7" s="449" t="s">
        <v>136</v>
      </c>
      <c r="D7" s="269" t="s">
        <v>137</v>
      </c>
      <c r="E7" s="269" t="s">
        <v>138</v>
      </c>
      <c r="F7" s="269" t="s">
        <v>101</v>
      </c>
      <c r="G7" s="270" t="s">
        <v>135</v>
      </c>
      <c r="H7" s="51"/>
      <c r="I7" s="35"/>
      <c r="J7" s="35"/>
      <c r="K7" s="35"/>
      <c r="L7" s="35"/>
      <c r="M7" s="35"/>
      <c r="N7" s="35"/>
      <c r="O7" s="35"/>
      <c r="P7" s="383"/>
      <c r="Q7" s="154"/>
      <c r="U7" s="125" t="s">
        <v>141</v>
      </c>
    </row>
    <row r="8" spans="1:35" s="145" customFormat="1" ht="13.5" customHeight="1" x14ac:dyDescent="0.2">
      <c r="A8" s="387"/>
      <c r="B8" s="55" t="s">
        <v>1</v>
      </c>
      <c r="C8" s="445">
        <v>26600</v>
      </c>
      <c r="D8" s="446">
        <v>26600</v>
      </c>
      <c r="E8" s="446">
        <v>27100</v>
      </c>
      <c r="F8" s="446">
        <v>27800</v>
      </c>
      <c r="G8" s="447">
        <v>28200</v>
      </c>
      <c r="H8" s="141"/>
      <c r="I8" s="142"/>
      <c r="J8" s="142"/>
      <c r="K8" s="142"/>
      <c r="L8" s="142"/>
      <c r="M8" s="142"/>
      <c r="N8" s="142"/>
      <c r="O8" s="142"/>
      <c r="P8" s="388"/>
      <c r="Q8" s="156"/>
      <c r="R8" s="153" t="str">
        <f>B8</f>
        <v>Bracknell Forest</v>
      </c>
      <c r="S8" s="143">
        <v>1</v>
      </c>
      <c r="T8" s="146" t="b">
        <f t="shared" ref="T8:T29" si="0">IF(B8=$S$4,G8)</f>
        <v>0</v>
      </c>
      <c r="U8" s="147">
        <v>28158</v>
      </c>
      <c r="V8" s="147"/>
      <c r="W8" s="145">
        <f>ROUND(U8,-2)</f>
        <v>28200</v>
      </c>
    </row>
    <row r="9" spans="1:35" s="145" customFormat="1" ht="13.5" customHeight="1" x14ac:dyDescent="0.2">
      <c r="A9" s="387"/>
      <c r="B9" s="70" t="s">
        <v>47</v>
      </c>
      <c r="C9" s="445">
        <v>49900</v>
      </c>
      <c r="D9" s="446">
        <v>50200</v>
      </c>
      <c r="E9" s="446">
        <v>50500</v>
      </c>
      <c r="F9" s="446">
        <v>51000</v>
      </c>
      <c r="G9" s="447">
        <v>51200</v>
      </c>
      <c r="H9" s="141"/>
      <c r="I9" s="142"/>
      <c r="J9" s="142"/>
      <c r="K9" s="142"/>
      <c r="L9" s="142"/>
      <c r="M9" s="142"/>
      <c r="N9" s="142"/>
      <c r="O9" s="142"/>
      <c r="P9" s="388"/>
      <c r="Q9" s="156"/>
      <c r="R9" s="153" t="str">
        <f t="shared" ref="R9:R29" si="1">B9</f>
        <v>Brighton &amp; Hove</v>
      </c>
      <c r="S9" s="143">
        <v>2</v>
      </c>
      <c r="T9" s="146" t="b">
        <f t="shared" si="0"/>
        <v>0</v>
      </c>
      <c r="U9" s="147">
        <v>51249</v>
      </c>
      <c r="V9" s="147"/>
      <c r="W9" s="145">
        <f>ROUND(U9,-2)</f>
        <v>51200</v>
      </c>
    </row>
    <row r="10" spans="1:35" s="145" customFormat="1" ht="13.5" customHeight="1" x14ac:dyDescent="0.2">
      <c r="A10" s="387"/>
      <c r="B10" s="55" t="s">
        <v>11</v>
      </c>
      <c r="C10" s="445">
        <v>115500</v>
      </c>
      <c r="D10" s="446">
        <v>116300</v>
      </c>
      <c r="E10" s="446">
        <v>117600</v>
      </c>
      <c r="F10" s="446">
        <v>118900</v>
      </c>
      <c r="G10" s="447">
        <v>120600</v>
      </c>
      <c r="H10" s="141"/>
      <c r="I10" s="142"/>
      <c r="J10" s="142"/>
      <c r="K10" s="142"/>
      <c r="L10" s="142"/>
      <c r="M10" s="142"/>
      <c r="N10" s="142"/>
      <c r="O10" s="142"/>
      <c r="P10" s="388"/>
      <c r="Q10" s="156"/>
      <c r="R10" s="153" t="str">
        <f t="shared" si="1"/>
        <v>Buckinghamshire</v>
      </c>
      <c r="S10" s="143">
        <v>3</v>
      </c>
      <c r="T10" s="146" t="b">
        <f t="shared" si="0"/>
        <v>0</v>
      </c>
      <c r="U10" s="147">
        <v>120643</v>
      </c>
      <c r="V10" s="147"/>
      <c r="W10" s="145">
        <f>ROUND(U10,-2)</f>
        <v>120600</v>
      </c>
    </row>
    <row r="11" spans="1:35" s="145" customFormat="1" ht="13.5" customHeight="1" x14ac:dyDescent="0.2">
      <c r="A11" s="387"/>
      <c r="B11" s="55" t="s">
        <v>5</v>
      </c>
      <c r="C11" s="445">
        <v>104300</v>
      </c>
      <c r="D11" s="446">
        <v>104400</v>
      </c>
      <c r="E11" s="446">
        <v>104800</v>
      </c>
      <c r="F11" s="446">
        <v>105400</v>
      </c>
      <c r="G11" s="447">
        <v>105900</v>
      </c>
      <c r="H11" s="141"/>
      <c r="I11" s="142"/>
      <c r="J11" s="142"/>
      <c r="K11" s="142"/>
      <c r="L11" s="142"/>
      <c r="M11" s="142"/>
      <c r="N11" s="142"/>
      <c r="O11" s="142"/>
      <c r="P11" s="388"/>
      <c r="Q11" s="156"/>
      <c r="R11" s="153" t="str">
        <f t="shared" si="1"/>
        <v>East Sussex</v>
      </c>
      <c r="S11" s="143">
        <v>4</v>
      </c>
      <c r="T11" s="146" t="b">
        <f t="shared" si="0"/>
        <v>0</v>
      </c>
      <c r="U11" s="147">
        <v>105873</v>
      </c>
      <c r="V11" s="147"/>
      <c r="W11" s="145">
        <f>ROUND(U11,-2)</f>
        <v>105900</v>
      </c>
    </row>
    <row r="12" spans="1:35" s="145" customFormat="1" ht="13.5" customHeight="1" x14ac:dyDescent="0.2">
      <c r="A12" s="387"/>
      <c r="B12" s="70" t="s">
        <v>7</v>
      </c>
      <c r="C12" s="445">
        <v>280200</v>
      </c>
      <c r="D12" s="446">
        <v>280900</v>
      </c>
      <c r="E12" s="446">
        <v>281900</v>
      </c>
      <c r="F12" s="446">
        <v>281500</v>
      </c>
      <c r="G12" s="447">
        <v>281900</v>
      </c>
      <c r="H12" s="141"/>
      <c r="I12" s="142"/>
      <c r="J12" s="142"/>
      <c r="K12" s="142"/>
      <c r="L12" s="142"/>
      <c r="M12" s="142"/>
      <c r="N12" s="142"/>
      <c r="O12" s="142"/>
      <c r="P12" s="388"/>
      <c r="Q12" s="156"/>
      <c r="R12" s="153" t="str">
        <f t="shared" si="1"/>
        <v>Hampshire</v>
      </c>
      <c r="S12" s="143">
        <v>5</v>
      </c>
      <c r="T12" s="146" t="b">
        <f t="shared" si="0"/>
        <v>0</v>
      </c>
      <c r="U12" s="147">
        <v>281923</v>
      </c>
      <c r="V12" s="147"/>
      <c r="W12" s="145">
        <f t="shared" ref="W12:W30" si="2">ROUND(U12,-2)</f>
        <v>281900</v>
      </c>
    </row>
    <row r="13" spans="1:35" s="145" customFormat="1" ht="13.5" customHeight="1" x14ac:dyDescent="0.2">
      <c r="A13" s="387"/>
      <c r="B13" s="55" t="s">
        <v>2</v>
      </c>
      <c r="C13" s="445">
        <v>26100</v>
      </c>
      <c r="D13" s="446">
        <v>26000</v>
      </c>
      <c r="E13" s="446">
        <v>25800</v>
      </c>
      <c r="F13" s="446">
        <v>25500</v>
      </c>
      <c r="G13" s="447">
        <v>25300</v>
      </c>
      <c r="H13" s="141"/>
      <c r="I13" s="142"/>
      <c r="J13" s="142"/>
      <c r="K13" s="142"/>
      <c r="L13" s="142"/>
      <c r="M13" s="142"/>
      <c r="N13" s="142"/>
      <c r="O13" s="142"/>
      <c r="P13" s="388"/>
      <c r="Q13" s="156"/>
      <c r="R13" s="153" t="str">
        <f t="shared" si="1"/>
        <v>Isle of Wight</v>
      </c>
      <c r="S13" s="143">
        <v>6</v>
      </c>
      <c r="T13" s="146" t="b">
        <f t="shared" si="0"/>
        <v>0</v>
      </c>
      <c r="U13" s="147">
        <v>25314</v>
      </c>
      <c r="V13" s="147"/>
      <c r="W13" s="145">
        <f t="shared" si="2"/>
        <v>25300</v>
      </c>
    </row>
    <row r="14" spans="1:35" s="145" customFormat="1" ht="13.5" customHeight="1" x14ac:dyDescent="0.2">
      <c r="A14" s="387"/>
      <c r="B14" s="55" t="s">
        <v>12</v>
      </c>
      <c r="C14" s="445">
        <v>322700</v>
      </c>
      <c r="D14" s="446">
        <v>323900</v>
      </c>
      <c r="E14" s="446">
        <v>325600</v>
      </c>
      <c r="F14" s="446">
        <v>328300</v>
      </c>
      <c r="G14" s="447">
        <v>330400</v>
      </c>
      <c r="H14" s="141"/>
      <c r="I14" s="142"/>
      <c r="J14" s="142"/>
      <c r="K14" s="142"/>
      <c r="L14" s="142"/>
      <c r="M14" s="142"/>
      <c r="N14" s="142"/>
      <c r="O14" s="142"/>
      <c r="P14" s="388"/>
      <c r="Q14" s="156"/>
      <c r="R14" s="153" t="str">
        <f t="shared" si="1"/>
        <v>Kent</v>
      </c>
      <c r="S14" s="143">
        <v>7</v>
      </c>
      <c r="T14" s="146" t="b">
        <f t="shared" si="0"/>
        <v>0</v>
      </c>
      <c r="U14" s="147">
        <v>330387</v>
      </c>
      <c r="V14" s="147"/>
      <c r="W14" s="145">
        <f t="shared" si="2"/>
        <v>330400</v>
      </c>
    </row>
    <row r="15" spans="1:35" s="145" customFormat="1" ht="13.5" customHeight="1" x14ac:dyDescent="0.2">
      <c r="A15" s="387"/>
      <c r="B15" s="55" t="s">
        <v>3</v>
      </c>
      <c r="C15" s="445">
        <v>61000</v>
      </c>
      <c r="D15" s="446">
        <v>60900</v>
      </c>
      <c r="E15" s="446">
        <v>61600</v>
      </c>
      <c r="F15" s="446">
        <v>62500</v>
      </c>
      <c r="G15" s="447">
        <v>63200</v>
      </c>
      <c r="H15" s="141"/>
      <c r="I15" s="142"/>
      <c r="J15" s="142"/>
      <c r="K15" s="142"/>
      <c r="L15" s="142"/>
      <c r="M15" s="142"/>
      <c r="N15" s="142"/>
      <c r="O15" s="142"/>
      <c r="P15" s="388"/>
      <c r="Q15" s="156"/>
      <c r="R15" s="153" t="str">
        <f t="shared" si="1"/>
        <v>Medway</v>
      </c>
      <c r="S15" s="143">
        <v>8</v>
      </c>
      <c r="T15" s="146" t="b">
        <f t="shared" si="0"/>
        <v>0</v>
      </c>
      <c r="U15" s="147">
        <v>63173</v>
      </c>
      <c r="V15" s="147"/>
      <c r="W15" s="145">
        <f t="shared" si="2"/>
        <v>63200</v>
      </c>
    </row>
    <row r="16" spans="1:35" s="145" customFormat="1" ht="13.5" customHeight="1" x14ac:dyDescent="0.2">
      <c r="A16" s="387"/>
      <c r="B16" s="55" t="s">
        <v>13</v>
      </c>
      <c r="C16" s="445">
        <v>62000</v>
      </c>
      <c r="D16" s="446">
        <v>63400</v>
      </c>
      <c r="E16" s="446">
        <v>64000</v>
      </c>
      <c r="F16" s="446">
        <v>65200</v>
      </c>
      <c r="G16" s="447">
        <v>66100</v>
      </c>
      <c r="H16" s="141"/>
      <c r="I16" s="142"/>
      <c r="J16" s="142"/>
      <c r="K16" s="142"/>
      <c r="L16" s="142"/>
      <c r="M16" s="142"/>
      <c r="N16" s="142"/>
      <c r="O16" s="142"/>
      <c r="P16" s="388"/>
      <c r="Q16" s="156"/>
      <c r="R16" s="153" t="str">
        <f t="shared" si="1"/>
        <v>Milton Keynes</v>
      </c>
      <c r="S16" s="143">
        <v>9</v>
      </c>
      <c r="T16" s="146" t="b">
        <f t="shared" si="0"/>
        <v>0</v>
      </c>
      <c r="U16" s="147">
        <v>66123</v>
      </c>
      <c r="V16" s="147"/>
      <c r="W16" s="145">
        <f t="shared" si="2"/>
        <v>66100</v>
      </c>
    </row>
    <row r="17" spans="1:23" s="145" customFormat="1" ht="13.5" customHeight="1" x14ac:dyDescent="0.2">
      <c r="A17" s="387"/>
      <c r="B17" s="55" t="s">
        <v>14</v>
      </c>
      <c r="C17" s="445">
        <v>138000</v>
      </c>
      <c r="D17" s="446">
        <v>139200</v>
      </c>
      <c r="E17" s="446">
        <v>140300</v>
      </c>
      <c r="F17" s="446">
        <v>141200</v>
      </c>
      <c r="G17" s="447">
        <v>141800</v>
      </c>
      <c r="H17" s="141"/>
      <c r="I17" s="142"/>
      <c r="J17" s="142"/>
      <c r="K17" s="142"/>
      <c r="L17" s="142"/>
      <c r="M17" s="142"/>
      <c r="N17" s="142"/>
      <c r="O17" s="142"/>
      <c r="P17" s="388"/>
      <c r="Q17" s="156"/>
      <c r="R17" s="153" t="str">
        <f t="shared" si="1"/>
        <v>Oxfordshire</v>
      </c>
      <c r="S17" s="143">
        <v>10</v>
      </c>
      <c r="T17" s="146" t="b">
        <f t="shared" si="0"/>
        <v>0</v>
      </c>
      <c r="U17" s="147">
        <v>141779</v>
      </c>
      <c r="V17" s="147"/>
      <c r="W17" s="145">
        <f t="shared" si="2"/>
        <v>141800</v>
      </c>
    </row>
    <row r="18" spans="1:23" s="145" customFormat="1" ht="13.5" customHeight="1" x14ac:dyDescent="0.2">
      <c r="A18" s="387"/>
      <c r="B18" s="55" t="s">
        <v>15</v>
      </c>
      <c r="C18" s="445">
        <v>42500</v>
      </c>
      <c r="D18" s="446">
        <v>42300</v>
      </c>
      <c r="E18" s="446">
        <v>42600</v>
      </c>
      <c r="F18" s="446">
        <v>43400</v>
      </c>
      <c r="G18" s="447">
        <v>43800</v>
      </c>
      <c r="H18" s="141"/>
      <c r="I18" s="142"/>
      <c r="J18" s="142"/>
      <c r="K18" s="142"/>
      <c r="L18" s="142"/>
      <c r="M18" s="142"/>
      <c r="N18" s="142"/>
      <c r="O18" s="142"/>
      <c r="P18" s="388"/>
      <c r="Q18" s="156"/>
      <c r="R18" s="153" t="str">
        <f t="shared" si="1"/>
        <v>Portsmouth</v>
      </c>
      <c r="S18" s="143">
        <v>11</v>
      </c>
      <c r="T18" s="146" t="b">
        <f t="shared" si="0"/>
        <v>0</v>
      </c>
      <c r="U18" s="147">
        <v>43766</v>
      </c>
      <c r="V18" s="147"/>
      <c r="W18" s="145">
        <f t="shared" si="2"/>
        <v>43800</v>
      </c>
    </row>
    <row r="19" spans="1:23" s="145" customFormat="1" ht="13.5" customHeight="1" x14ac:dyDescent="0.2">
      <c r="A19" s="387"/>
      <c r="B19" s="55" t="s">
        <v>4</v>
      </c>
      <c r="C19" s="445">
        <v>33400</v>
      </c>
      <c r="D19" s="446">
        <v>34000</v>
      </c>
      <c r="E19" s="446">
        <v>34700</v>
      </c>
      <c r="F19" s="446">
        <v>35900</v>
      </c>
      <c r="G19" s="447">
        <v>36400</v>
      </c>
      <c r="H19" s="141"/>
      <c r="I19" s="142"/>
      <c r="J19" s="142"/>
      <c r="K19" s="142"/>
      <c r="L19" s="142"/>
      <c r="M19" s="142"/>
      <c r="N19" s="142"/>
      <c r="O19" s="142"/>
      <c r="P19" s="388"/>
      <c r="Q19" s="156"/>
      <c r="R19" s="153" t="str">
        <f t="shared" si="1"/>
        <v>Reading</v>
      </c>
      <c r="S19" s="143">
        <v>12</v>
      </c>
      <c r="T19" s="146" t="b">
        <f t="shared" si="0"/>
        <v>0</v>
      </c>
      <c r="U19" s="147">
        <v>36433</v>
      </c>
      <c r="V19" s="147"/>
      <c r="W19" s="145">
        <f t="shared" si="2"/>
        <v>36400</v>
      </c>
    </row>
    <row r="20" spans="1:23" s="145" customFormat="1" ht="13.5" customHeight="1" x14ac:dyDescent="0.2">
      <c r="A20" s="387"/>
      <c r="B20" s="55" t="s">
        <v>16</v>
      </c>
      <c r="C20" s="445">
        <v>37400</v>
      </c>
      <c r="D20" s="446">
        <v>38000</v>
      </c>
      <c r="E20" s="446">
        <v>38900</v>
      </c>
      <c r="F20" s="446">
        <v>39900</v>
      </c>
      <c r="G20" s="447">
        <v>40600</v>
      </c>
      <c r="H20" s="141"/>
      <c r="I20" s="142"/>
      <c r="J20" s="142"/>
      <c r="K20" s="142"/>
      <c r="L20" s="142"/>
      <c r="M20" s="142"/>
      <c r="N20" s="142"/>
      <c r="O20" s="142"/>
      <c r="P20" s="388"/>
      <c r="Q20" s="156"/>
      <c r="R20" s="153" t="str">
        <f t="shared" si="1"/>
        <v>Slough</v>
      </c>
      <c r="S20" s="143">
        <v>13</v>
      </c>
      <c r="T20" s="146" t="b">
        <f t="shared" si="0"/>
        <v>0</v>
      </c>
      <c r="U20" s="147">
        <v>40561</v>
      </c>
      <c r="V20" s="147"/>
      <c r="W20" s="145">
        <f t="shared" si="2"/>
        <v>40600</v>
      </c>
    </row>
    <row r="21" spans="1:23" s="145" customFormat="1" ht="13.5" customHeight="1" x14ac:dyDescent="0.2">
      <c r="A21" s="387"/>
      <c r="B21" s="55" t="s">
        <v>96</v>
      </c>
      <c r="C21" s="445">
        <v>108800</v>
      </c>
      <c r="D21" s="446">
        <v>108800</v>
      </c>
      <c r="E21" s="446">
        <v>108800</v>
      </c>
      <c r="F21" s="446">
        <v>108900</v>
      </c>
      <c r="G21" s="447">
        <v>109200</v>
      </c>
      <c r="H21" s="141"/>
      <c r="I21" s="142"/>
      <c r="J21" s="142"/>
      <c r="K21" s="142"/>
      <c r="L21" s="142"/>
      <c r="M21" s="142"/>
      <c r="N21" s="142"/>
      <c r="O21" s="142"/>
      <c r="P21" s="388"/>
      <c r="Q21" s="156"/>
      <c r="R21" s="153" t="str">
        <f t="shared" si="1"/>
        <v>Somerset</v>
      </c>
      <c r="S21" s="143">
        <v>14</v>
      </c>
      <c r="T21" s="146" t="b">
        <f t="shared" si="0"/>
        <v>0</v>
      </c>
      <c r="U21" s="147">
        <v>109183</v>
      </c>
      <c r="V21" s="147"/>
      <c r="W21" s="145">
        <f t="shared" si="2"/>
        <v>109200</v>
      </c>
    </row>
    <row r="22" spans="1:23" s="145" customFormat="1" ht="13.5" customHeight="1" x14ac:dyDescent="0.2">
      <c r="A22" s="387"/>
      <c r="B22" s="55" t="s">
        <v>17</v>
      </c>
      <c r="C22" s="445">
        <v>46200</v>
      </c>
      <c r="D22" s="446">
        <v>46500</v>
      </c>
      <c r="E22" s="446">
        <v>47400</v>
      </c>
      <c r="F22" s="446">
        <v>48600</v>
      </c>
      <c r="G22" s="447">
        <v>49200</v>
      </c>
      <c r="H22" s="141"/>
      <c r="I22" s="142"/>
      <c r="J22" s="142"/>
      <c r="K22" s="142"/>
      <c r="L22" s="142"/>
      <c r="M22" s="142"/>
      <c r="N22" s="142"/>
      <c r="O22" s="142"/>
      <c r="P22" s="388"/>
      <c r="Q22" s="156"/>
      <c r="R22" s="153" t="str">
        <f t="shared" si="1"/>
        <v>Southampton</v>
      </c>
      <c r="S22" s="143">
        <v>15</v>
      </c>
      <c r="T22" s="146" t="b">
        <f t="shared" si="0"/>
        <v>0</v>
      </c>
      <c r="U22" s="147">
        <v>49152</v>
      </c>
      <c r="V22" s="147"/>
      <c r="W22" s="145">
        <f t="shared" si="2"/>
        <v>49200</v>
      </c>
    </row>
    <row r="23" spans="1:23" s="145" customFormat="1" ht="13.5" customHeight="1" x14ac:dyDescent="0.2">
      <c r="A23" s="387"/>
      <c r="B23" s="55" t="s">
        <v>8</v>
      </c>
      <c r="C23" s="445">
        <v>247000</v>
      </c>
      <c r="D23" s="446">
        <v>249600</v>
      </c>
      <c r="E23" s="446">
        <v>252000</v>
      </c>
      <c r="F23" s="446">
        <v>254600</v>
      </c>
      <c r="G23" s="447">
        <v>256400</v>
      </c>
      <c r="H23" s="141"/>
      <c r="I23" s="142"/>
      <c r="J23" s="142"/>
      <c r="K23" s="142"/>
      <c r="L23" s="142"/>
      <c r="M23" s="142"/>
      <c r="N23" s="142"/>
      <c r="O23" s="142"/>
      <c r="P23" s="388"/>
      <c r="Q23" s="156"/>
      <c r="R23" s="153" t="str">
        <f t="shared" si="1"/>
        <v>Surrey</v>
      </c>
      <c r="S23" s="143">
        <v>16</v>
      </c>
      <c r="T23" s="146" t="b">
        <f t="shared" si="0"/>
        <v>0</v>
      </c>
      <c r="U23" s="147">
        <v>256383</v>
      </c>
      <c r="V23" s="147"/>
      <c r="W23" s="145">
        <f t="shared" si="2"/>
        <v>256400</v>
      </c>
    </row>
    <row r="24" spans="1:23" s="145" customFormat="1" ht="13.5" customHeight="1" x14ac:dyDescent="0.2">
      <c r="A24" s="387"/>
      <c r="B24" s="55" t="s">
        <v>124</v>
      </c>
      <c r="C24" s="445">
        <v>46600</v>
      </c>
      <c r="D24" s="446">
        <v>47400</v>
      </c>
      <c r="E24" s="446">
        <v>47900</v>
      </c>
      <c r="F24" s="446">
        <v>48600</v>
      </c>
      <c r="G24" s="447">
        <v>49000</v>
      </c>
      <c r="H24" s="141"/>
      <c r="I24" s="142"/>
      <c r="J24" s="142"/>
      <c r="K24" s="142"/>
      <c r="L24" s="142"/>
      <c r="M24" s="142"/>
      <c r="N24" s="142"/>
      <c r="O24" s="142"/>
      <c r="P24" s="388"/>
      <c r="Q24" s="156"/>
      <c r="R24" s="153" t="str">
        <f t="shared" si="1"/>
        <v>Swindon</v>
      </c>
      <c r="S24" s="143">
        <v>17</v>
      </c>
      <c r="T24" s="146" t="b">
        <f t="shared" si="0"/>
        <v>0</v>
      </c>
      <c r="U24" s="147">
        <v>49026</v>
      </c>
      <c r="V24" s="147"/>
      <c r="W24" s="145">
        <f t="shared" si="2"/>
        <v>49000</v>
      </c>
    </row>
    <row r="25" spans="1:23" s="145" customFormat="1" ht="13.5" customHeight="1" x14ac:dyDescent="0.2">
      <c r="A25" s="387"/>
      <c r="B25" s="55" t="s">
        <v>125</v>
      </c>
      <c r="C25" s="445">
        <v>24800</v>
      </c>
      <c r="D25" s="446">
        <v>24900</v>
      </c>
      <c r="E25" s="446">
        <v>24800</v>
      </c>
      <c r="F25" s="446">
        <v>25100</v>
      </c>
      <c r="G25" s="447">
        <v>25200</v>
      </c>
      <c r="H25" s="141"/>
      <c r="I25" s="142"/>
      <c r="J25" s="142"/>
      <c r="K25" s="142"/>
      <c r="L25" s="142"/>
      <c r="M25" s="142"/>
      <c r="N25" s="142"/>
      <c r="O25" s="142"/>
      <c r="P25" s="388"/>
      <c r="Q25" s="156"/>
      <c r="R25" s="153" t="str">
        <f t="shared" si="1"/>
        <v>Torbay</v>
      </c>
      <c r="S25" s="143">
        <v>18</v>
      </c>
      <c r="T25" s="146" t="b">
        <f t="shared" si="0"/>
        <v>0</v>
      </c>
      <c r="U25" s="147">
        <v>25242</v>
      </c>
      <c r="V25" s="147"/>
      <c r="W25" s="145">
        <f t="shared" si="2"/>
        <v>25200</v>
      </c>
    </row>
    <row r="26" spans="1:23" s="145" customFormat="1" ht="13.5" customHeight="1" x14ac:dyDescent="0.2">
      <c r="A26" s="387"/>
      <c r="B26" s="55" t="s">
        <v>18</v>
      </c>
      <c r="C26" s="445">
        <v>35400</v>
      </c>
      <c r="D26" s="446">
        <v>35900</v>
      </c>
      <c r="E26" s="446">
        <v>35700</v>
      </c>
      <c r="F26" s="446">
        <v>35600</v>
      </c>
      <c r="G26" s="447">
        <v>35700</v>
      </c>
      <c r="H26" s="141"/>
      <c r="I26" s="142"/>
      <c r="J26" s="142"/>
      <c r="K26" s="142"/>
      <c r="L26" s="142"/>
      <c r="M26" s="142"/>
      <c r="N26" s="142"/>
      <c r="O26" s="142"/>
      <c r="P26" s="388"/>
      <c r="Q26" s="156"/>
      <c r="R26" s="153" t="str">
        <f t="shared" si="1"/>
        <v>West Berkshire</v>
      </c>
      <c r="S26" s="143">
        <v>19</v>
      </c>
      <c r="T26" s="146" t="b">
        <f t="shared" si="0"/>
        <v>0</v>
      </c>
      <c r="U26" s="147">
        <v>35681</v>
      </c>
      <c r="V26" s="147"/>
      <c r="W26" s="145">
        <f t="shared" si="2"/>
        <v>35700</v>
      </c>
    </row>
    <row r="27" spans="1:23" s="145" customFormat="1" ht="13.5" customHeight="1" x14ac:dyDescent="0.2">
      <c r="A27" s="387"/>
      <c r="B27" s="55" t="s">
        <v>6</v>
      </c>
      <c r="C27" s="445">
        <v>164400</v>
      </c>
      <c r="D27" s="446">
        <v>165600</v>
      </c>
      <c r="E27" s="446">
        <v>167000</v>
      </c>
      <c r="F27" s="446">
        <v>168800</v>
      </c>
      <c r="G27" s="447">
        <v>170400</v>
      </c>
      <c r="H27" s="141"/>
      <c r="I27" s="142"/>
      <c r="J27" s="142"/>
      <c r="K27" s="142"/>
      <c r="L27" s="142"/>
      <c r="M27" s="142"/>
      <c r="N27" s="142"/>
      <c r="O27" s="142"/>
      <c r="P27" s="388"/>
      <c r="Q27" s="156"/>
      <c r="R27" s="153" t="str">
        <f t="shared" si="1"/>
        <v>West Sussex</v>
      </c>
      <c r="S27" s="143">
        <v>20</v>
      </c>
      <c r="T27" s="146" t="b">
        <f t="shared" si="0"/>
        <v>0</v>
      </c>
      <c r="U27" s="147">
        <v>170439</v>
      </c>
      <c r="V27" s="147"/>
      <c r="W27" s="145">
        <f t="shared" si="2"/>
        <v>170400</v>
      </c>
    </row>
    <row r="28" spans="1:23" s="145" customFormat="1" ht="13.5" customHeight="1" x14ac:dyDescent="0.2">
      <c r="A28" s="387"/>
      <c r="B28" s="70" t="s">
        <v>46</v>
      </c>
      <c r="C28" s="445">
        <v>32600</v>
      </c>
      <c r="D28" s="446">
        <v>33100</v>
      </c>
      <c r="E28" s="446">
        <v>33300</v>
      </c>
      <c r="F28" s="446">
        <v>33400</v>
      </c>
      <c r="G28" s="447">
        <v>33700</v>
      </c>
      <c r="H28" s="141"/>
      <c r="I28" s="142"/>
      <c r="J28" s="142"/>
      <c r="K28" s="142"/>
      <c r="L28" s="142"/>
      <c r="M28" s="142"/>
      <c r="N28" s="142"/>
      <c r="O28" s="142"/>
      <c r="P28" s="388"/>
      <c r="Q28" s="156"/>
      <c r="R28" s="153" t="str">
        <f t="shared" si="1"/>
        <v>Windsor &amp; Maidenhead</v>
      </c>
      <c r="S28" s="143">
        <v>21</v>
      </c>
      <c r="T28" s="146" t="b">
        <f t="shared" si="0"/>
        <v>0</v>
      </c>
      <c r="U28" s="147">
        <v>33746</v>
      </c>
      <c r="V28" s="147"/>
      <c r="W28" s="145">
        <f t="shared" si="2"/>
        <v>33700</v>
      </c>
    </row>
    <row r="29" spans="1:23" s="145" customFormat="1" ht="13.5" customHeight="1" x14ac:dyDescent="0.2">
      <c r="A29" s="387"/>
      <c r="B29" s="55" t="s">
        <v>19</v>
      </c>
      <c r="C29" s="445">
        <v>35600</v>
      </c>
      <c r="D29" s="446">
        <v>35800</v>
      </c>
      <c r="E29" s="446">
        <v>36200</v>
      </c>
      <c r="F29" s="446">
        <v>36900</v>
      </c>
      <c r="G29" s="447">
        <v>37300</v>
      </c>
      <c r="H29" s="141"/>
      <c r="I29" s="142"/>
      <c r="J29" s="142"/>
      <c r="K29" s="142"/>
      <c r="L29" s="142"/>
      <c r="M29" s="142"/>
      <c r="N29" s="142"/>
      <c r="O29" s="142"/>
      <c r="P29" s="388"/>
      <c r="Q29" s="156"/>
      <c r="R29" s="153" t="str">
        <f t="shared" si="1"/>
        <v>Wokingham</v>
      </c>
      <c r="S29" s="143">
        <v>22</v>
      </c>
      <c r="T29" s="146" t="b">
        <f t="shared" si="0"/>
        <v>0</v>
      </c>
      <c r="U29" s="147">
        <v>37292</v>
      </c>
      <c r="V29" s="147"/>
      <c r="W29" s="145">
        <f t="shared" si="2"/>
        <v>37300</v>
      </c>
    </row>
    <row r="30" spans="1:23" s="145" customFormat="1" ht="13.5" customHeight="1" x14ac:dyDescent="0.2">
      <c r="A30" s="387"/>
      <c r="B30" s="456" t="s">
        <v>69</v>
      </c>
      <c r="C30" s="453">
        <v>1860800</v>
      </c>
      <c r="D30" s="454">
        <v>1872400</v>
      </c>
      <c r="E30" s="454">
        <v>1886800</v>
      </c>
      <c r="F30" s="454">
        <v>1904200</v>
      </c>
      <c r="G30" s="455">
        <v>1918100</v>
      </c>
      <c r="H30" s="141"/>
      <c r="I30" s="142"/>
      <c r="J30" s="142"/>
      <c r="K30" s="142"/>
      <c r="L30" s="142"/>
      <c r="M30" s="142"/>
      <c r="N30" s="142"/>
      <c r="O30" s="142"/>
      <c r="P30" s="388"/>
      <c r="Q30" s="156"/>
      <c r="R30" s="147"/>
      <c r="S30" s="147"/>
      <c r="T30" s="147"/>
      <c r="U30" s="147">
        <v>1918075</v>
      </c>
      <c r="V30" s="147"/>
      <c r="W30" s="145">
        <f t="shared" si="2"/>
        <v>1918100</v>
      </c>
    </row>
    <row r="31" spans="1:23" s="145" customFormat="1" ht="13.5" customHeight="1" x14ac:dyDescent="0.2">
      <c r="A31" s="387"/>
      <c r="B31" s="457" t="s">
        <v>142</v>
      </c>
      <c r="C31" s="450">
        <v>11340800</v>
      </c>
      <c r="D31" s="451">
        <v>11397500</v>
      </c>
      <c r="E31" s="451">
        <v>11478900</v>
      </c>
      <c r="F31" s="451">
        <v>11591700</v>
      </c>
      <c r="G31" s="452">
        <v>11677900</v>
      </c>
      <c r="H31" s="141"/>
      <c r="I31" s="142"/>
      <c r="J31" s="142"/>
      <c r="K31" s="142"/>
      <c r="L31" s="142"/>
      <c r="M31" s="142"/>
      <c r="N31" s="142"/>
      <c r="O31" s="142"/>
      <c r="P31" s="388"/>
      <c r="Q31" s="156"/>
      <c r="R31" s="147"/>
      <c r="S31" s="147"/>
      <c r="T31" s="147"/>
      <c r="U31" s="147"/>
      <c r="V31" s="147"/>
    </row>
    <row r="32" spans="1:23" x14ac:dyDescent="0.2">
      <c r="A32" s="384"/>
      <c r="B32" s="51"/>
      <c r="C32" s="51"/>
      <c r="D32" s="51"/>
      <c r="E32" s="51"/>
      <c r="F32" s="51"/>
      <c r="G32" s="51"/>
      <c r="H32" s="51"/>
      <c r="I32" s="35"/>
      <c r="J32" s="35"/>
      <c r="K32" s="35"/>
      <c r="L32" s="35"/>
      <c r="M32" s="35"/>
      <c r="N32" s="35"/>
      <c r="O32" s="35"/>
      <c r="P32" s="383"/>
      <c r="Q32" s="154"/>
    </row>
    <row r="33" spans="1:32" ht="11.25" customHeight="1" x14ac:dyDescent="0.2">
      <c r="A33" s="384"/>
      <c r="B33" s="729" t="s">
        <v>139</v>
      </c>
      <c r="C33" s="729"/>
      <c r="D33" s="729"/>
      <c r="E33" s="729"/>
      <c r="F33" s="729"/>
      <c r="G33" s="729"/>
      <c r="H33" s="729"/>
      <c r="I33" s="35"/>
      <c r="J33" s="35"/>
      <c r="K33" s="35"/>
      <c r="L33" s="35"/>
      <c r="M33" s="35"/>
      <c r="N33" s="35"/>
      <c r="O33" s="35"/>
      <c r="P33" s="383"/>
      <c r="Q33" s="154"/>
    </row>
    <row r="34" spans="1:32" ht="11.25" customHeight="1" x14ac:dyDescent="0.2">
      <c r="A34" s="384"/>
      <c r="B34" s="729"/>
      <c r="C34" s="729"/>
      <c r="D34" s="729"/>
      <c r="E34" s="729"/>
      <c r="F34" s="729"/>
      <c r="G34" s="729"/>
      <c r="H34" s="729"/>
      <c r="I34" s="35"/>
      <c r="J34" s="35"/>
      <c r="K34" s="35"/>
      <c r="L34" s="35"/>
      <c r="M34" s="35"/>
      <c r="N34" s="35"/>
      <c r="O34" s="35"/>
      <c r="P34" s="383"/>
      <c r="Q34" s="154"/>
    </row>
    <row r="35" spans="1:32" ht="13.5" customHeight="1" x14ac:dyDescent="0.2">
      <c r="A35" s="384"/>
      <c r="B35" s="729"/>
      <c r="C35" s="729"/>
      <c r="D35" s="729"/>
      <c r="E35" s="729"/>
      <c r="F35" s="729"/>
      <c r="G35" s="729"/>
      <c r="H35" s="729"/>
      <c r="I35" s="35"/>
      <c r="J35" s="35"/>
      <c r="K35" s="35"/>
      <c r="L35" s="35"/>
      <c r="M35" s="35"/>
      <c r="N35" s="35"/>
      <c r="O35" s="35"/>
      <c r="P35" s="383"/>
      <c r="Q35" s="154"/>
    </row>
    <row r="36" spans="1:32" ht="11.25" customHeight="1" x14ac:dyDescent="0.2">
      <c r="A36" s="384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1"/>
      <c r="P36" s="383"/>
      <c r="Q36" s="154"/>
    </row>
    <row r="37" spans="1:32" ht="16.5" customHeight="1" x14ac:dyDescent="0.2">
      <c r="A37" s="38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383"/>
      <c r="Q37" s="154"/>
    </row>
    <row r="38" spans="1:32" ht="11.25" customHeight="1" x14ac:dyDescent="0.2">
      <c r="A38" s="323"/>
      <c r="B38" s="324"/>
      <c r="C38" s="346"/>
      <c r="D38" s="346"/>
      <c r="E38" s="346"/>
      <c r="F38" s="346"/>
      <c r="G38" s="324"/>
      <c r="H38" s="324"/>
      <c r="I38" s="324"/>
      <c r="J38" s="324"/>
      <c r="K38" s="324"/>
      <c r="L38" s="324"/>
      <c r="M38" s="324"/>
      <c r="N38" s="324"/>
      <c r="O38" s="324"/>
      <c r="P38" s="390"/>
      <c r="Q38" s="154"/>
    </row>
    <row r="39" spans="1:32" s="125" customFormat="1" ht="11.25" customHeight="1" x14ac:dyDescent="0.2">
      <c r="A39" s="148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137"/>
      <c r="S39" s="132"/>
      <c r="T39" s="133"/>
      <c r="U39" s="133"/>
      <c r="V39" s="133"/>
      <c r="W39" s="133"/>
      <c r="X39" s="133"/>
      <c r="Y39" s="133"/>
      <c r="Z39" s="133"/>
      <c r="AA39" s="134"/>
      <c r="AB39" s="133"/>
      <c r="AC39" s="133"/>
      <c r="AF39" s="126"/>
    </row>
    <row r="40" spans="1:32" s="125" customFormat="1" ht="11.25" customHeight="1" x14ac:dyDescent="0.2">
      <c r="A40" s="148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137"/>
      <c r="S40" s="132"/>
      <c r="T40" s="133"/>
      <c r="U40" s="133"/>
      <c r="V40" s="133"/>
      <c r="W40" s="133"/>
      <c r="X40" s="133"/>
      <c r="Y40" s="133"/>
      <c r="Z40" s="133"/>
      <c r="AA40" s="134"/>
      <c r="AB40" s="133"/>
      <c r="AC40" s="133"/>
      <c r="AF40" s="126"/>
    </row>
    <row r="41" spans="1:32" s="125" customFormat="1" ht="11.25" customHeight="1" x14ac:dyDescent="0.2">
      <c r="A41" s="148"/>
      <c r="B41" s="725" t="s">
        <v>81</v>
      </c>
      <c r="C41" s="106"/>
      <c r="D41" s="106"/>
      <c r="E41" s="106"/>
      <c r="F41" s="106"/>
      <c r="G41" s="106"/>
      <c r="H41" s="106"/>
      <c r="I41" s="90"/>
      <c r="J41" s="90"/>
      <c r="K41" s="90"/>
      <c r="L41" s="90"/>
      <c r="M41" s="90"/>
      <c r="N41" s="90"/>
      <c r="O41" s="90"/>
      <c r="P41" s="90"/>
      <c r="Q41" s="137"/>
      <c r="S41" s="132"/>
      <c r="T41" s="133"/>
      <c r="U41" s="133"/>
      <c r="V41" s="133"/>
      <c r="W41" s="133"/>
      <c r="X41" s="133"/>
      <c r="Y41" s="133"/>
      <c r="Z41" s="133"/>
      <c r="AA41" s="134"/>
      <c r="AB41" s="133"/>
      <c r="AC41" s="133"/>
      <c r="AF41" s="126"/>
    </row>
    <row r="42" spans="1:32" s="125" customFormat="1" ht="11.25" customHeight="1" x14ac:dyDescent="0.2">
      <c r="A42" s="148"/>
      <c r="B42" s="726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137"/>
      <c r="S42" s="132"/>
      <c r="T42" s="133"/>
      <c r="U42" s="133"/>
      <c r="V42" s="133"/>
      <c r="W42" s="133"/>
      <c r="X42" s="133"/>
      <c r="Y42" s="133"/>
      <c r="Z42" s="133"/>
      <c r="AA42" s="134"/>
      <c r="AB42" s="133"/>
      <c r="AC42" s="133"/>
      <c r="AD42" s="126"/>
      <c r="AE42" s="126"/>
      <c r="AF42" s="126"/>
    </row>
    <row r="43" spans="1:32" s="125" customFormat="1" ht="11.25" customHeight="1" x14ac:dyDescent="0.2">
      <c r="A43" s="148"/>
      <c r="B43" s="727" t="s">
        <v>80</v>
      </c>
      <c r="C43" s="728"/>
      <c r="D43" s="728"/>
      <c r="E43" s="728"/>
      <c r="F43" s="728"/>
      <c r="G43" s="728"/>
      <c r="H43" s="728"/>
      <c r="I43" s="90"/>
      <c r="J43" s="90"/>
      <c r="K43" s="90"/>
      <c r="L43" s="90"/>
      <c r="M43" s="90"/>
      <c r="N43" s="90"/>
      <c r="O43" s="90"/>
      <c r="P43" s="90"/>
      <c r="Q43" s="137"/>
      <c r="S43" s="132"/>
      <c r="T43" s="133"/>
      <c r="U43" s="133"/>
      <c r="V43" s="133"/>
      <c r="W43" s="133"/>
      <c r="X43" s="133"/>
      <c r="Y43" s="133"/>
      <c r="Z43" s="133"/>
      <c r="AA43" s="134"/>
      <c r="AB43" s="133"/>
      <c r="AC43" s="133"/>
      <c r="AD43" s="126"/>
      <c r="AE43" s="126"/>
      <c r="AF43" s="126"/>
    </row>
    <row r="44" spans="1:32" s="125" customFormat="1" ht="11.25" customHeight="1" x14ac:dyDescent="0.2">
      <c r="A44" s="148"/>
      <c r="B44" s="727"/>
      <c r="C44" s="728"/>
      <c r="D44" s="728"/>
      <c r="E44" s="728"/>
      <c r="F44" s="728"/>
      <c r="G44" s="728"/>
      <c r="H44" s="728"/>
      <c r="I44" s="90"/>
      <c r="J44" s="90"/>
      <c r="K44" s="90"/>
      <c r="L44" s="90"/>
      <c r="M44" s="90"/>
      <c r="N44" s="90"/>
      <c r="O44" s="90"/>
      <c r="P44" s="90"/>
      <c r="Q44" s="137"/>
      <c r="S44" s="132"/>
      <c r="T44" s="133"/>
      <c r="U44" s="133"/>
      <c r="V44" s="133"/>
      <c r="W44" s="133"/>
      <c r="X44" s="133"/>
      <c r="Y44" s="133"/>
      <c r="Z44" s="133"/>
      <c r="AA44" s="134"/>
      <c r="AB44" s="133"/>
      <c r="AC44" s="133"/>
      <c r="AD44" s="130"/>
      <c r="AE44" s="130"/>
      <c r="AF44" s="130"/>
    </row>
    <row r="45" spans="1:32" s="127" customFormat="1" ht="11.25" customHeight="1" x14ac:dyDescent="0.2">
      <c r="A45" s="148"/>
      <c r="B45" s="727" t="s">
        <v>73</v>
      </c>
      <c r="C45" s="728"/>
      <c r="D45" s="728"/>
      <c r="E45" s="728"/>
      <c r="F45" s="728"/>
      <c r="G45" s="728"/>
      <c r="H45" s="728"/>
      <c r="I45" s="106"/>
      <c r="J45" s="106"/>
      <c r="K45" s="106"/>
      <c r="L45" s="106"/>
      <c r="M45" s="106"/>
      <c r="N45" s="106"/>
      <c r="O45" s="106"/>
      <c r="P45" s="106"/>
      <c r="Q45" s="138"/>
      <c r="T45" s="133"/>
      <c r="U45" s="133"/>
      <c r="V45" s="133"/>
      <c r="W45" s="133"/>
      <c r="X45" s="133"/>
      <c r="Y45" s="133"/>
      <c r="Z45" s="133"/>
      <c r="AA45" s="134"/>
      <c r="AB45" s="133"/>
      <c r="AC45" s="133"/>
      <c r="AD45" s="126"/>
      <c r="AE45" s="126"/>
      <c r="AF45" s="126"/>
    </row>
    <row r="46" spans="1:32" s="125" customFormat="1" ht="11.25" customHeight="1" x14ac:dyDescent="0.2">
      <c r="A46" s="148"/>
      <c r="B46" s="727"/>
      <c r="C46" s="728"/>
      <c r="D46" s="728"/>
      <c r="E46" s="728"/>
      <c r="F46" s="728"/>
      <c r="G46" s="728"/>
      <c r="H46" s="728"/>
      <c r="I46" s="90"/>
      <c r="J46" s="90"/>
      <c r="K46" s="90"/>
      <c r="L46" s="90"/>
      <c r="M46" s="90"/>
      <c r="N46" s="90"/>
      <c r="O46" s="90"/>
      <c r="P46" s="90"/>
      <c r="Q46" s="137"/>
      <c r="S46" s="132"/>
      <c r="T46" s="133"/>
      <c r="U46" s="133"/>
      <c r="V46" s="133"/>
      <c r="W46" s="133"/>
      <c r="X46" s="133"/>
      <c r="Y46" s="133"/>
      <c r="Z46" s="133"/>
      <c r="AA46" s="134"/>
      <c r="AB46" s="133"/>
      <c r="AC46" s="133"/>
      <c r="AD46" s="126"/>
      <c r="AE46" s="126"/>
      <c r="AF46" s="126"/>
    </row>
    <row r="47" spans="1:32" s="125" customFormat="1" ht="11.25" customHeight="1" x14ac:dyDescent="0.2">
      <c r="A47" s="148"/>
      <c r="B47" s="727" t="s">
        <v>23</v>
      </c>
      <c r="C47" s="728"/>
      <c r="D47" s="728"/>
      <c r="E47" s="728"/>
      <c r="F47" s="728"/>
      <c r="G47" s="728"/>
      <c r="H47" s="728"/>
      <c r="I47" s="90"/>
      <c r="J47" s="90"/>
      <c r="K47" s="90"/>
      <c r="L47" s="90"/>
      <c r="M47" s="90"/>
      <c r="N47" s="90"/>
      <c r="O47" s="90"/>
      <c r="P47" s="90"/>
      <c r="Q47" s="137"/>
      <c r="S47" s="132"/>
      <c r="T47" s="133"/>
      <c r="U47" s="133"/>
      <c r="V47" s="133"/>
      <c r="W47" s="133"/>
      <c r="X47" s="133"/>
      <c r="Y47" s="133"/>
      <c r="Z47" s="133"/>
      <c r="AA47" s="134"/>
      <c r="AB47" s="133"/>
      <c r="AC47" s="133"/>
      <c r="AD47" s="126"/>
      <c r="AE47" s="126"/>
      <c r="AF47" s="126"/>
    </row>
    <row r="48" spans="1:32" s="125" customFormat="1" ht="11.25" customHeight="1" x14ac:dyDescent="0.2">
      <c r="A48" s="148"/>
      <c r="B48" s="727"/>
      <c r="C48" s="728"/>
      <c r="D48" s="728"/>
      <c r="E48" s="728"/>
      <c r="F48" s="728"/>
      <c r="G48" s="728"/>
      <c r="H48" s="728"/>
      <c r="I48" s="90"/>
      <c r="J48" s="90"/>
      <c r="K48" s="90"/>
      <c r="L48" s="90"/>
      <c r="M48" s="90"/>
      <c r="N48" s="90"/>
      <c r="O48" s="90"/>
      <c r="P48" s="90"/>
      <c r="Q48" s="137"/>
      <c r="S48" s="132"/>
      <c r="T48" s="133"/>
      <c r="U48" s="133"/>
      <c r="V48" s="133"/>
      <c r="W48" s="133"/>
      <c r="X48" s="133"/>
      <c r="Y48" s="133"/>
      <c r="Z48" s="133"/>
      <c r="AA48" s="134"/>
      <c r="AB48" s="133"/>
      <c r="AC48" s="133"/>
      <c r="AD48" s="126"/>
      <c r="AE48" s="126"/>
      <c r="AF48" s="126"/>
    </row>
    <row r="49" spans="1:32" s="125" customFormat="1" ht="11.25" customHeight="1" x14ac:dyDescent="0.2">
      <c r="A49" s="148"/>
      <c r="B49" s="727" t="s">
        <v>77</v>
      </c>
      <c r="C49" s="728"/>
      <c r="D49" s="728"/>
      <c r="E49" s="728"/>
      <c r="F49" s="728"/>
      <c r="G49" s="728"/>
      <c r="H49" s="728"/>
      <c r="I49" s="90"/>
      <c r="J49" s="90"/>
      <c r="K49" s="90"/>
      <c r="L49" s="90"/>
      <c r="M49" s="90"/>
      <c r="N49" s="90"/>
      <c r="O49" s="90"/>
      <c r="P49" s="90"/>
      <c r="Q49" s="137"/>
      <c r="S49" s="132"/>
      <c r="T49" s="133"/>
      <c r="U49" s="133"/>
      <c r="V49" s="133"/>
      <c r="W49" s="133"/>
      <c r="X49" s="133"/>
      <c r="Y49" s="133"/>
      <c r="Z49" s="133"/>
      <c r="AA49" s="134"/>
      <c r="AB49" s="133"/>
      <c r="AC49" s="133"/>
      <c r="AD49" s="126"/>
      <c r="AE49" s="126"/>
      <c r="AF49" s="126"/>
    </row>
    <row r="50" spans="1:32" s="125" customFormat="1" ht="11.25" customHeight="1" x14ac:dyDescent="0.2">
      <c r="A50" s="148"/>
      <c r="B50" s="727"/>
      <c r="C50" s="728"/>
      <c r="D50" s="728"/>
      <c r="E50" s="728"/>
      <c r="F50" s="728"/>
      <c r="G50" s="728"/>
      <c r="H50" s="728"/>
      <c r="I50" s="90"/>
      <c r="J50" s="90"/>
      <c r="K50" s="90"/>
      <c r="L50" s="90"/>
      <c r="M50" s="90"/>
      <c r="N50" s="90"/>
      <c r="O50" s="90"/>
      <c r="P50" s="90"/>
      <c r="Q50" s="137"/>
      <c r="S50" s="132"/>
      <c r="T50" s="133"/>
      <c r="U50" s="133"/>
      <c r="V50" s="133"/>
      <c r="W50" s="133"/>
      <c r="X50" s="133"/>
      <c r="Y50" s="133"/>
      <c r="Z50" s="133"/>
      <c r="AA50" s="134"/>
      <c r="AB50" s="133"/>
      <c r="AC50" s="133"/>
      <c r="AD50" s="126"/>
      <c r="AE50" s="126"/>
      <c r="AF50" s="126"/>
    </row>
    <row r="51" spans="1:32" s="125" customFormat="1" ht="11.25" customHeight="1" x14ac:dyDescent="0.2">
      <c r="A51" s="148"/>
      <c r="B51" s="727" t="s">
        <v>63</v>
      </c>
      <c r="C51" s="728"/>
      <c r="D51" s="728"/>
      <c r="E51" s="728"/>
      <c r="F51" s="728"/>
      <c r="G51" s="728"/>
      <c r="H51" s="728"/>
      <c r="I51" s="90"/>
      <c r="J51" s="90"/>
      <c r="K51" s="90"/>
      <c r="L51" s="90"/>
      <c r="M51" s="90"/>
      <c r="N51" s="90"/>
      <c r="O51" s="90"/>
      <c r="P51" s="90"/>
      <c r="Q51" s="137"/>
      <c r="S51" s="132"/>
      <c r="T51" s="133"/>
      <c r="U51" s="133"/>
      <c r="V51" s="133"/>
      <c r="W51" s="133"/>
      <c r="X51" s="133"/>
      <c r="Y51" s="133"/>
      <c r="Z51" s="133"/>
      <c r="AA51" s="134"/>
      <c r="AB51" s="133"/>
      <c r="AC51" s="133"/>
      <c r="AD51" s="126"/>
      <c r="AE51" s="126"/>
      <c r="AF51" s="126"/>
    </row>
    <row r="52" spans="1:32" s="125" customFormat="1" ht="11.25" customHeight="1" x14ac:dyDescent="0.2">
      <c r="A52" s="148"/>
      <c r="B52" s="727"/>
      <c r="C52" s="728"/>
      <c r="D52" s="728"/>
      <c r="E52" s="728"/>
      <c r="F52" s="728"/>
      <c r="G52" s="728"/>
      <c r="H52" s="728"/>
      <c r="I52" s="90"/>
      <c r="J52" s="90"/>
      <c r="K52" s="90"/>
      <c r="L52" s="90"/>
      <c r="M52" s="90"/>
      <c r="N52" s="90"/>
      <c r="O52" s="90"/>
      <c r="P52" s="90"/>
      <c r="Q52" s="137"/>
      <c r="S52" s="132"/>
      <c r="T52" s="133"/>
      <c r="U52" s="133"/>
      <c r="V52" s="133"/>
      <c r="W52" s="133"/>
      <c r="X52" s="133"/>
      <c r="Y52" s="133"/>
      <c r="Z52" s="133"/>
      <c r="AA52" s="134"/>
      <c r="AB52" s="133"/>
      <c r="AC52" s="133"/>
      <c r="AD52" s="126"/>
      <c r="AE52" s="126"/>
      <c r="AF52" s="126"/>
    </row>
    <row r="53" spans="1:32" s="125" customFormat="1" ht="11.25" customHeight="1" x14ac:dyDescent="0.2">
      <c r="A53" s="148"/>
      <c r="B53" s="727" t="s">
        <v>33</v>
      </c>
      <c r="C53" s="728"/>
      <c r="D53" s="728"/>
      <c r="E53" s="728"/>
      <c r="F53" s="728"/>
      <c r="G53" s="728"/>
      <c r="H53" s="728"/>
      <c r="I53" s="90"/>
      <c r="J53" s="90"/>
      <c r="K53" s="90"/>
      <c r="L53" s="90"/>
      <c r="M53" s="90"/>
      <c r="N53" s="90"/>
      <c r="O53" s="90"/>
      <c r="P53" s="90"/>
      <c r="Q53" s="137"/>
      <c r="S53" s="132"/>
      <c r="T53" s="133"/>
      <c r="U53" s="133"/>
      <c r="V53" s="133"/>
      <c r="W53" s="133"/>
      <c r="X53" s="133"/>
      <c r="Y53" s="133"/>
      <c r="Z53" s="133"/>
      <c r="AA53" s="134"/>
      <c r="AB53" s="133"/>
      <c r="AC53" s="133"/>
      <c r="AD53" s="126"/>
      <c r="AE53" s="126"/>
      <c r="AF53" s="126"/>
    </row>
    <row r="54" spans="1:32" s="125" customFormat="1" ht="11.25" customHeight="1" x14ac:dyDescent="0.2">
      <c r="A54" s="148"/>
      <c r="B54" s="727"/>
      <c r="C54" s="728"/>
      <c r="D54" s="728"/>
      <c r="E54" s="728"/>
      <c r="F54" s="728"/>
      <c r="G54" s="728"/>
      <c r="H54" s="728"/>
      <c r="I54" s="90"/>
      <c r="J54" s="90"/>
      <c r="K54" s="90"/>
      <c r="L54" s="90"/>
      <c r="M54" s="90"/>
      <c r="N54" s="90"/>
      <c r="O54" s="90"/>
      <c r="P54" s="90"/>
      <c r="Q54" s="137"/>
      <c r="S54" s="132"/>
      <c r="T54" s="133"/>
      <c r="U54" s="133"/>
      <c r="V54" s="133"/>
      <c r="W54" s="133"/>
      <c r="X54" s="133"/>
      <c r="Y54" s="133"/>
      <c r="Z54" s="133"/>
      <c r="AA54" s="134"/>
      <c r="AB54" s="133"/>
      <c r="AC54" s="133"/>
      <c r="AD54" s="126"/>
      <c r="AE54" s="126"/>
      <c r="AF54" s="126"/>
    </row>
    <row r="55" spans="1:32" s="125" customFormat="1" ht="11.25" customHeight="1" x14ac:dyDescent="0.2">
      <c r="A55" s="148"/>
      <c r="B55" s="727" t="s">
        <v>28</v>
      </c>
      <c r="C55" s="728"/>
      <c r="D55" s="728"/>
      <c r="E55" s="728"/>
      <c r="F55" s="728"/>
      <c r="G55" s="728"/>
      <c r="H55" s="728"/>
      <c r="I55" s="90"/>
      <c r="J55" s="90"/>
      <c r="K55" s="90"/>
      <c r="L55" s="90"/>
      <c r="M55" s="90"/>
      <c r="N55" s="90"/>
      <c r="O55" s="90"/>
      <c r="P55" s="90"/>
      <c r="Q55" s="137"/>
      <c r="S55" s="132"/>
      <c r="T55" s="133"/>
      <c r="U55" s="133"/>
      <c r="V55" s="133"/>
      <c r="W55" s="133"/>
      <c r="X55" s="133"/>
      <c r="Y55" s="133"/>
      <c r="Z55" s="133"/>
      <c r="AA55" s="134"/>
      <c r="AB55" s="133"/>
      <c r="AC55" s="133"/>
      <c r="AD55" s="126"/>
      <c r="AE55" s="126"/>
      <c r="AF55" s="126"/>
    </row>
    <row r="56" spans="1:32" s="125" customFormat="1" ht="11.25" customHeight="1" x14ac:dyDescent="0.2">
      <c r="A56" s="148"/>
      <c r="B56" s="727"/>
      <c r="C56" s="728"/>
      <c r="D56" s="728"/>
      <c r="E56" s="728"/>
      <c r="F56" s="728"/>
      <c r="G56" s="728"/>
      <c r="H56" s="728"/>
      <c r="I56" s="90"/>
      <c r="J56" s="90"/>
      <c r="K56" s="90"/>
      <c r="L56" s="90"/>
      <c r="M56" s="90"/>
      <c r="N56" s="90"/>
      <c r="O56" s="90"/>
      <c r="P56" s="90"/>
      <c r="Q56" s="137"/>
      <c r="S56" s="132"/>
      <c r="T56" s="133"/>
      <c r="U56" s="133"/>
      <c r="V56" s="133"/>
      <c r="W56" s="133"/>
      <c r="X56" s="133"/>
      <c r="Y56" s="133"/>
      <c r="Z56" s="133"/>
      <c r="AA56" s="134"/>
      <c r="AB56" s="133"/>
      <c r="AC56" s="133"/>
      <c r="AD56" s="126"/>
      <c r="AE56" s="126"/>
      <c r="AF56" s="126"/>
    </row>
    <row r="57" spans="1:32" s="125" customFormat="1" ht="11.25" customHeight="1" x14ac:dyDescent="0.2">
      <c r="A57" s="148"/>
      <c r="B57" s="727" t="s">
        <v>37</v>
      </c>
      <c r="C57" s="728"/>
      <c r="D57" s="728"/>
      <c r="E57" s="728"/>
      <c r="F57" s="728"/>
      <c r="G57" s="728"/>
      <c r="H57" s="728"/>
      <c r="I57" s="90"/>
      <c r="J57" s="90"/>
      <c r="K57" s="90"/>
      <c r="L57" s="90"/>
      <c r="M57" s="90"/>
      <c r="N57" s="90"/>
      <c r="O57" s="90"/>
      <c r="P57" s="90"/>
      <c r="Q57" s="137"/>
      <c r="S57" s="132"/>
      <c r="T57" s="133"/>
      <c r="U57" s="133"/>
      <c r="V57" s="133"/>
      <c r="W57" s="133"/>
      <c r="X57" s="133"/>
      <c r="Y57" s="133"/>
      <c r="Z57" s="133"/>
      <c r="AA57" s="134"/>
      <c r="AB57" s="133"/>
      <c r="AC57" s="133"/>
      <c r="AD57" s="126"/>
      <c r="AE57" s="126"/>
      <c r="AF57" s="126"/>
    </row>
    <row r="58" spans="1:32" s="125" customFormat="1" ht="11.25" customHeight="1" x14ac:dyDescent="0.2">
      <c r="A58" s="148"/>
      <c r="B58" s="727"/>
      <c r="C58" s="728"/>
      <c r="D58" s="728"/>
      <c r="E58" s="728"/>
      <c r="F58" s="728"/>
      <c r="G58" s="728"/>
      <c r="H58" s="728"/>
      <c r="I58" s="90"/>
      <c r="J58" s="90"/>
      <c r="K58" s="90"/>
      <c r="L58" s="90"/>
      <c r="M58" s="90"/>
      <c r="N58" s="90"/>
      <c r="O58" s="90"/>
      <c r="P58" s="90"/>
      <c r="Q58" s="137"/>
      <c r="S58" s="132"/>
      <c r="T58" s="133"/>
      <c r="U58" s="133"/>
      <c r="V58" s="133"/>
      <c r="W58" s="133"/>
      <c r="X58" s="133"/>
      <c r="Y58" s="133"/>
      <c r="Z58" s="133"/>
      <c r="AA58" s="134"/>
      <c r="AB58" s="133"/>
      <c r="AC58" s="133"/>
      <c r="AD58" s="126"/>
      <c r="AE58" s="126"/>
      <c r="AF58" s="126"/>
    </row>
    <row r="59" spans="1:32" s="125" customFormat="1" ht="11.25" customHeight="1" x14ac:dyDescent="0.2">
      <c r="A59" s="148"/>
      <c r="B59" s="727" t="s">
        <v>24</v>
      </c>
      <c r="C59" s="728"/>
      <c r="D59" s="728"/>
      <c r="E59" s="728"/>
      <c r="F59" s="728"/>
      <c r="G59" s="728"/>
      <c r="H59" s="728"/>
      <c r="I59" s="90"/>
      <c r="J59" s="90"/>
      <c r="K59" s="90"/>
      <c r="L59" s="90"/>
      <c r="M59" s="90"/>
      <c r="N59" s="90"/>
      <c r="O59" s="90"/>
      <c r="P59" s="90"/>
      <c r="Q59" s="137"/>
      <c r="S59" s="132"/>
      <c r="T59" s="133"/>
      <c r="U59" s="133"/>
      <c r="V59" s="133"/>
      <c r="W59" s="133"/>
      <c r="X59" s="133"/>
      <c r="Y59" s="133"/>
      <c r="Z59" s="133"/>
      <c r="AA59" s="134"/>
      <c r="AB59" s="133"/>
      <c r="AC59" s="133"/>
      <c r="AD59" s="126"/>
      <c r="AE59" s="126"/>
      <c r="AF59" s="126"/>
    </row>
    <row r="60" spans="1:32" s="125" customFormat="1" ht="11.25" customHeight="1" x14ac:dyDescent="0.2">
      <c r="A60" s="148"/>
      <c r="B60" s="727"/>
      <c r="C60" s="728"/>
      <c r="D60" s="728"/>
      <c r="E60" s="728"/>
      <c r="F60" s="728"/>
      <c r="G60" s="728"/>
      <c r="H60" s="728"/>
      <c r="I60" s="90"/>
      <c r="J60" s="90"/>
      <c r="K60" s="90"/>
      <c r="L60" s="90"/>
      <c r="M60" s="90"/>
      <c r="N60" s="90"/>
      <c r="O60" s="90"/>
      <c r="P60" s="90"/>
      <c r="Q60" s="137"/>
      <c r="S60" s="132"/>
      <c r="T60" s="133"/>
      <c r="U60" s="133"/>
      <c r="V60" s="133"/>
      <c r="W60" s="133"/>
      <c r="X60" s="133"/>
      <c r="Y60" s="133"/>
      <c r="Z60" s="133"/>
      <c r="AA60" s="134"/>
      <c r="AB60" s="133"/>
      <c r="AC60" s="133"/>
      <c r="AD60" s="126"/>
      <c r="AE60" s="126"/>
      <c r="AF60" s="126"/>
    </row>
    <row r="61" spans="1:32" s="125" customFormat="1" ht="11.25" customHeight="1" x14ac:dyDescent="0.2">
      <c r="A61" s="148"/>
      <c r="B61" s="727" t="s">
        <v>25</v>
      </c>
      <c r="C61" s="728"/>
      <c r="D61" s="728"/>
      <c r="E61" s="728"/>
      <c r="F61" s="728"/>
      <c r="G61" s="728"/>
      <c r="H61" s="728"/>
      <c r="I61" s="90"/>
      <c r="J61" s="90"/>
      <c r="K61" s="90"/>
      <c r="L61" s="90"/>
      <c r="M61" s="90"/>
      <c r="N61" s="90"/>
      <c r="O61" s="90"/>
      <c r="P61" s="90"/>
      <c r="Q61" s="137"/>
      <c r="S61" s="132"/>
      <c r="T61" s="133"/>
      <c r="U61" s="133"/>
      <c r="V61" s="133"/>
      <c r="W61" s="133"/>
      <c r="X61" s="133"/>
      <c r="Y61" s="133"/>
      <c r="Z61" s="133"/>
      <c r="AA61" s="134"/>
      <c r="AB61" s="133"/>
      <c r="AC61" s="133"/>
      <c r="AD61" s="126"/>
      <c r="AE61" s="126"/>
      <c r="AF61" s="126"/>
    </row>
    <row r="62" spans="1:32" s="125" customFormat="1" ht="11.25" customHeight="1" x14ac:dyDescent="0.2">
      <c r="A62" s="148"/>
      <c r="B62" s="728"/>
      <c r="C62" s="728"/>
      <c r="D62" s="728"/>
      <c r="E62" s="728"/>
      <c r="F62" s="728"/>
      <c r="G62" s="728"/>
      <c r="H62" s="728"/>
      <c r="I62" s="90"/>
      <c r="J62" s="90"/>
      <c r="K62" s="90"/>
      <c r="L62" s="90"/>
      <c r="M62" s="90"/>
      <c r="N62" s="90"/>
      <c r="O62" s="90"/>
      <c r="P62" s="90"/>
      <c r="Q62" s="137"/>
      <c r="S62" s="132"/>
      <c r="T62" s="133"/>
      <c r="U62" s="133"/>
      <c r="V62" s="133"/>
      <c r="W62" s="133"/>
      <c r="X62" s="133"/>
      <c r="Y62" s="133"/>
      <c r="Z62" s="133"/>
      <c r="AA62" s="134"/>
      <c r="AB62" s="133"/>
      <c r="AC62" s="133"/>
      <c r="AD62" s="126"/>
      <c r="AE62" s="126"/>
      <c r="AF62" s="126"/>
    </row>
    <row r="63" spans="1:32" s="125" customFormat="1" ht="11.25" customHeight="1" x14ac:dyDescent="0.2">
      <c r="A63" s="148"/>
      <c r="B63" s="727" t="s">
        <v>26</v>
      </c>
      <c r="C63" s="728"/>
      <c r="D63" s="728"/>
      <c r="E63" s="728"/>
      <c r="F63" s="728"/>
      <c r="G63" s="728"/>
      <c r="H63" s="728"/>
      <c r="I63" s="90"/>
      <c r="J63" s="90"/>
      <c r="K63" s="90"/>
      <c r="L63" s="90"/>
      <c r="M63" s="90"/>
      <c r="N63" s="90"/>
      <c r="O63" s="90"/>
      <c r="P63" s="90"/>
      <c r="Q63" s="137"/>
      <c r="S63" s="132"/>
      <c r="T63" s="133"/>
      <c r="U63" s="133"/>
      <c r="V63" s="133"/>
      <c r="W63" s="133"/>
      <c r="X63" s="133"/>
      <c r="Y63" s="133"/>
      <c r="Z63" s="133"/>
      <c r="AA63" s="134"/>
      <c r="AB63" s="133"/>
      <c r="AC63" s="133"/>
      <c r="AD63" s="126"/>
      <c r="AE63" s="126"/>
      <c r="AF63" s="126"/>
    </row>
    <row r="64" spans="1:32" s="125" customFormat="1" ht="11.25" customHeight="1" x14ac:dyDescent="0.2">
      <c r="A64" s="148"/>
      <c r="B64" s="727"/>
      <c r="C64" s="728"/>
      <c r="D64" s="728"/>
      <c r="E64" s="728"/>
      <c r="F64" s="728"/>
      <c r="G64" s="728"/>
      <c r="H64" s="728"/>
      <c r="I64" s="90"/>
      <c r="J64" s="90"/>
      <c r="K64" s="90"/>
      <c r="L64" s="90"/>
      <c r="M64" s="90"/>
      <c r="N64" s="90"/>
      <c r="O64" s="90"/>
      <c r="P64" s="90"/>
      <c r="Q64" s="137"/>
      <c r="S64" s="132"/>
      <c r="T64" s="133"/>
      <c r="U64" s="133"/>
      <c r="V64" s="133"/>
      <c r="W64" s="133"/>
      <c r="X64" s="133"/>
      <c r="Y64" s="133"/>
      <c r="Z64" s="133"/>
      <c r="AA64" s="134"/>
      <c r="AB64" s="133"/>
      <c r="AC64" s="133"/>
      <c r="AD64" s="126"/>
      <c r="AE64" s="126"/>
      <c r="AF64" s="126"/>
    </row>
    <row r="65" spans="1:32" s="125" customFormat="1" ht="11.25" customHeight="1" x14ac:dyDescent="0.2">
      <c r="A65" s="148"/>
      <c r="B65" s="727" t="s">
        <v>38</v>
      </c>
      <c r="C65" s="728"/>
      <c r="D65" s="728"/>
      <c r="E65" s="728"/>
      <c r="F65" s="728"/>
      <c r="G65" s="728"/>
      <c r="H65" s="728"/>
      <c r="I65" s="90"/>
      <c r="J65" s="90"/>
      <c r="K65" s="90"/>
      <c r="L65" s="90"/>
      <c r="M65" s="90"/>
      <c r="N65" s="90"/>
      <c r="O65" s="90"/>
      <c r="P65" s="90"/>
      <c r="Q65" s="137"/>
      <c r="S65" s="132"/>
      <c r="T65" s="133"/>
      <c r="U65" s="133"/>
      <c r="V65" s="133"/>
      <c r="W65" s="133"/>
      <c r="X65" s="133"/>
      <c r="Y65" s="133"/>
      <c r="Z65" s="133"/>
      <c r="AA65" s="134"/>
      <c r="AB65" s="133"/>
      <c r="AC65" s="133"/>
      <c r="AD65" s="126"/>
      <c r="AE65" s="126"/>
      <c r="AF65" s="126"/>
    </row>
    <row r="66" spans="1:32" s="125" customFormat="1" ht="11.25" customHeight="1" x14ac:dyDescent="0.2">
      <c r="A66" s="148"/>
      <c r="B66" s="727"/>
      <c r="C66" s="728"/>
      <c r="D66" s="728"/>
      <c r="E66" s="728"/>
      <c r="F66" s="728"/>
      <c r="G66" s="728"/>
      <c r="H66" s="728"/>
      <c r="I66" s="90"/>
      <c r="J66" s="90"/>
      <c r="K66" s="90"/>
      <c r="L66" s="90"/>
      <c r="M66" s="90"/>
      <c r="N66" s="90"/>
      <c r="O66" s="90"/>
      <c r="P66" s="90"/>
      <c r="Q66" s="137"/>
      <c r="S66" s="132"/>
      <c r="T66" s="133"/>
      <c r="U66" s="133"/>
      <c r="V66" s="133"/>
      <c r="W66" s="133"/>
      <c r="X66" s="133"/>
      <c r="Y66" s="133"/>
      <c r="Z66" s="133"/>
      <c r="AA66" s="134"/>
      <c r="AB66" s="133"/>
      <c r="AC66" s="133"/>
      <c r="AD66" s="126"/>
      <c r="AE66" s="126"/>
      <c r="AF66" s="126"/>
    </row>
    <row r="67" spans="1:32" s="125" customFormat="1" ht="11.25" customHeight="1" x14ac:dyDescent="0.2">
      <c r="A67" s="148"/>
      <c r="B67" s="727" t="s">
        <v>27</v>
      </c>
      <c r="C67" s="728"/>
      <c r="D67" s="728"/>
      <c r="E67" s="728"/>
      <c r="F67" s="728"/>
      <c r="G67" s="728"/>
      <c r="H67" s="728"/>
      <c r="I67" s="90"/>
      <c r="J67" s="90"/>
      <c r="K67" s="90"/>
      <c r="L67" s="90"/>
      <c r="M67" s="90"/>
      <c r="N67" s="90"/>
      <c r="O67" s="90"/>
      <c r="P67" s="90"/>
      <c r="Q67" s="137"/>
      <c r="S67" s="132"/>
      <c r="T67" s="133"/>
      <c r="U67" s="133"/>
      <c r="V67" s="133"/>
      <c r="W67" s="133"/>
      <c r="X67" s="133"/>
      <c r="Y67" s="133"/>
      <c r="Z67" s="133"/>
      <c r="AA67" s="134"/>
      <c r="AB67" s="133"/>
      <c r="AC67" s="133"/>
      <c r="AD67" s="126"/>
      <c r="AE67" s="126"/>
      <c r="AF67" s="126"/>
    </row>
    <row r="68" spans="1:32" s="125" customFormat="1" ht="11.25" customHeight="1" x14ac:dyDescent="0.2">
      <c r="A68" s="148"/>
      <c r="B68" s="727"/>
      <c r="C68" s="728"/>
      <c r="D68" s="728"/>
      <c r="E68" s="728"/>
      <c r="F68" s="728"/>
      <c r="G68" s="728"/>
      <c r="H68" s="728"/>
      <c r="I68" s="90"/>
      <c r="J68" s="90"/>
      <c r="K68" s="90"/>
      <c r="L68" s="90"/>
      <c r="M68" s="90"/>
      <c r="N68" s="90"/>
      <c r="O68" s="90"/>
      <c r="P68" s="90"/>
      <c r="Q68" s="137"/>
      <c r="S68" s="132"/>
      <c r="T68" s="133"/>
      <c r="U68" s="133"/>
      <c r="V68" s="133"/>
      <c r="W68" s="133"/>
      <c r="X68" s="133"/>
      <c r="Y68" s="133"/>
      <c r="Z68" s="133"/>
      <c r="AA68" s="134"/>
      <c r="AB68" s="133"/>
      <c r="AC68" s="133"/>
      <c r="AD68" s="126"/>
      <c r="AE68" s="126"/>
      <c r="AF68" s="126"/>
    </row>
    <row r="69" spans="1:32" s="125" customFormat="1" ht="11.25" customHeight="1" x14ac:dyDescent="0.2">
      <c r="A69" s="148"/>
      <c r="B69" s="727" t="s">
        <v>51</v>
      </c>
      <c r="C69" s="728"/>
      <c r="D69" s="728"/>
      <c r="E69" s="728"/>
      <c r="F69" s="728"/>
      <c r="G69" s="728"/>
      <c r="H69" s="728"/>
      <c r="I69" s="90"/>
      <c r="J69" s="90"/>
      <c r="K69" s="90"/>
      <c r="L69" s="90"/>
      <c r="M69" s="90"/>
      <c r="N69" s="90"/>
      <c r="O69" s="90"/>
      <c r="P69" s="90"/>
      <c r="Q69" s="137"/>
      <c r="S69" s="132"/>
      <c r="T69" s="133"/>
      <c r="U69" s="133"/>
      <c r="V69" s="133"/>
      <c r="W69" s="133"/>
      <c r="X69" s="133"/>
      <c r="Y69" s="133"/>
      <c r="Z69" s="133"/>
      <c r="AA69" s="134"/>
      <c r="AB69" s="133"/>
      <c r="AC69" s="133"/>
      <c r="AD69" s="126"/>
      <c r="AE69" s="126"/>
      <c r="AF69" s="126"/>
    </row>
    <row r="70" spans="1:32" s="125" customFormat="1" ht="11.25" customHeight="1" x14ac:dyDescent="0.2">
      <c r="A70" s="148"/>
      <c r="B70" s="727"/>
      <c r="C70" s="728"/>
      <c r="D70" s="728"/>
      <c r="E70" s="728"/>
      <c r="F70" s="728"/>
      <c r="G70" s="728"/>
      <c r="H70" s="728"/>
      <c r="I70" s="90"/>
      <c r="J70" s="90"/>
      <c r="K70" s="90"/>
      <c r="L70" s="90"/>
      <c r="M70" s="90"/>
      <c r="N70" s="90"/>
      <c r="O70" s="90"/>
      <c r="P70" s="90"/>
      <c r="Q70" s="137"/>
      <c r="S70" s="132"/>
      <c r="T70" s="133"/>
      <c r="U70" s="133"/>
      <c r="V70" s="133"/>
      <c r="W70" s="133"/>
      <c r="X70" s="133"/>
      <c r="Y70" s="133"/>
      <c r="Z70" s="133"/>
      <c r="AA70" s="134"/>
      <c r="AB70" s="133"/>
      <c r="AC70" s="133"/>
      <c r="AD70" s="126"/>
      <c r="AE70" s="126"/>
      <c r="AF70" s="126"/>
    </row>
    <row r="71" spans="1:32" s="125" customFormat="1" ht="11.25" customHeight="1" x14ac:dyDescent="0.2">
      <c r="A71" s="148"/>
      <c r="B71" s="727" t="s">
        <v>92</v>
      </c>
      <c r="C71" s="727"/>
      <c r="D71" s="727"/>
      <c r="E71" s="727"/>
      <c r="F71" s="727"/>
      <c r="G71" s="727"/>
      <c r="H71" s="730"/>
      <c r="I71" s="90"/>
      <c r="J71" s="90"/>
      <c r="K71" s="90"/>
      <c r="L71" s="90"/>
      <c r="M71" s="90"/>
      <c r="N71" s="90"/>
      <c r="O71" s="90"/>
      <c r="P71" s="90"/>
      <c r="Q71" s="137"/>
      <c r="S71" s="132"/>
      <c r="T71" s="133"/>
      <c r="U71" s="133"/>
      <c r="V71" s="133"/>
      <c r="W71" s="133"/>
      <c r="X71" s="133"/>
      <c r="Y71" s="133"/>
      <c r="Z71" s="133"/>
      <c r="AA71" s="134"/>
      <c r="AB71" s="133"/>
      <c r="AC71" s="133"/>
      <c r="AD71" s="126"/>
      <c r="AE71" s="126"/>
      <c r="AF71" s="126"/>
    </row>
    <row r="72" spans="1:32" s="125" customFormat="1" ht="11.25" customHeight="1" x14ac:dyDescent="0.2">
      <c r="A72" s="148"/>
      <c r="B72" s="727"/>
      <c r="C72" s="727"/>
      <c r="D72" s="727"/>
      <c r="E72" s="727"/>
      <c r="F72" s="727"/>
      <c r="G72" s="727"/>
      <c r="H72" s="730"/>
      <c r="I72" s="90"/>
      <c r="J72" s="90"/>
      <c r="K72" s="90"/>
      <c r="L72" s="90"/>
      <c r="M72" s="90"/>
      <c r="N72" s="90"/>
      <c r="O72" s="90"/>
      <c r="P72" s="90"/>
      <c r="Q72" s="137"/>
      <c r="S72" s="132"/>
      <c r="T72" s="133"/>
      <c r="U72" s="133"/>
      <c r="V72" s="133"/>
      <c r="W72" s="133"/>
      <c r="X72" s="133"/>
      <c r="Y72" s="133"/>
      <c r="Z72" s="133"/>
      <c r="AA72" s="134"/>
      <c r="AB72" s="133"/>
      <c r="AC72" s="133"/>
      <c r="AD72" s="126"/>
      <c r="AE72" s="126"/>
      <c r="AF72" s="126"/>
    </row>
    <row r="73" spans="1:32" ht="22.5" customHeight="1" x14ac:dyDescent="0.2">
      <c r="A73" s="149"/>
      <c r="B73" s="150"/>
      <c r="C73" s="444"/>
      <c r="D73" s="444"/>
      <c r="E73" s="444"/>
      <c r="F73" s="444"/>
      <c r="G73" s="150"/>
      <c r="H73" s="150"/>
      <c r="I73" s="151"/>
      <c r="J73" s="151"/>
      <c r="K73" s="151"/>
      <c r="L73" s="151"/>
      <c r="M73" s="151"/>
      <c r="N73" s="151"/>
      <c r="O73" s="151"/>
      <c r="P73" s="151"/>
      <c r="Q73" s="317"/>
    </row>
    <row r="81" spans="23:25" ht="11.25" customHeight="1" x14ac:dyDescent="0.2">
      <c r="W81" s="125"/>
      <c r="X81" s="125"/>
    </row>
    <row r="82" spans="23:25" ht="11.25" customHeight="1" x14ac:dyDescent="0.2">
      <c r="W82" s="125"/>
      <c r="X82" s="125"/>
    </row>
    <row r="83" spans="23:25" ht="11.25" customHeight="1" x14ac:dyDescent="0.2">
      <c r="W83" s="125"/>
      <c r="X83" s="125"/>
    </row>
    <row r="86" spans="23:25" ht="11.25" customHeight="1" x14ac:dyDescent="0.2">
      <c r="W86" s="130"/>
      <c r="X86" s="130"/>
      <c r="Y86" s="130"/>
    </row>
    <row r="125" spans="23:24" ht="11.25" customHeight="1" x14ac:dyDescent="0.2">
      <c r="W125" s="125"/>
      <c r="X125" s="125"/>
    </row>
    <row r="126" spans="23:24" ht="11.25" customHeight="1" x14ac:dyDescent="0.2">
      <c r="W126" s="125"/>
      <c r="X126" s="125"/>
    </row>
    <row r="127" spans="23:24" ht="11.25" customHeight="1" x14ac:dyDescent="0.2">
      <c r="W127" s="125"/>
      <c r="X127" s="125"/>
    </row>
    <row r="130" spans="23:25" ht="11.25" customHeight="1" x14ac:dyDescent="0.2">
      <c r="W130" s="130"/>
      <c r="X130" s="130"/>
      <c r="Y130" s="130"/>
    </row>
    <row r="169" spans="23:25" ht="11.25" customHeight="1" x14ac:dyDescent="0.2">
      <c r="W169" s="125"/>
      <c r="X169" s="125"/>
    </row>
    <row r="170" spans="23:25" ht="11.25" customHeight="1" x14ac:dyDescent="0.2">
      <c r="W170" s="125"/>
      <c r="X170" s="125"/>
    </row>
    <row r="171" spans="23:25" ht="11.25" customHeight="1" x14ac:dyDescent="0.2">
      <c r="W171" s="125"/>
      <c r="X171" s="125"/>
    </row>
    <row r="174" spans="23:25" ht="11.25" customHeight="1" x14ac:dyDescent="0.2">
      <c r="W174" s="130"/>
      <c r="X174" s="130"/>
      <c r="Y174" s="130"/>
    </row>
    <row r="213" spans="23:25" ht="11.25" customHeight="1" x14ac:dyDescent="0.2">
      <c r="W213" s="125"/>
      <c r="X213" s="125"/>
    </row>
    <row r="214" spans="23:25" ht="11.25" customHeight="1" x14ac:dyDescent="0.2">
      <c r="W214" s="125"/>
      <c r="X214" s="125"/>
    </row>
    <row r="215" spans="23:25" ht="11.25" customHeight="1" x14ac:dyDescent="0.2">
      <c r="W215" s="125"/>
      <c r="X215" s="125"/>
    </row>
    <row r="218" spans="23:25" ht="11.25" customHeight="1" x14ac:dyDescent="0.2">
      <c r="W218" s="130"/>
      <c r="X218" s="130"/>
      <c r="Y218" s="130"/>
    </row>
    <row r="257" spans="23:25" ht="11.25" customHeight="1" x14ac:dyDescent="0.2">
      <c r="W257" s="125"/>
      <c r="X257" s="125"/>
    </row>
    <row r="258" spans="23:25" ht="11.25" customHeight="1" x14ac:dyDescent="0.2">
      <c r="W258" s="125"/>
      <c r="X258" s="125"/>
    </row>
    <row r="259" spans="23:25" ht="11.25" customHeight="1" x14ac:dyDescent="0.2">
      <c r="W259" s="125"/>
      <c r="X259" s="125"/>
    </row>
    <row r="262" spans="23:25" ht="11.25" customHeight="1" x14ac:dyDescent="0.2">
      <c r="W262" s="130"/>
      <c r="X262" s="130"/>
      <c r="Y262" s="130"/>
    </row>
    <row r="301" spans="23:24" ht="11.25" customHeight="1" x14ac:dyDescent="0.2">
      <c r="W301" s="125"/>
      <c r="X301" s="125"/>
    </row>
    <row r="302" spans="23:24" ht="11.25" customHeight="1" x14ac:dyDescent="0.2">
      <c r="W302" s="125"/>
      <c r="X302" s="125"/>
    </row>
    <row r="303" spans="23:24" ht="11.25" customHeight="1" x14ac:dyDescent="0.2">
      <c r="W303" s="125"/>
      <c r="X303" s="125"/>
    </row>
    <row r="306" spans="23:25" ht="11.25" customHeight="1" x14ac:dyDescent="0.2">
      <c r="W306" s="130"/>
      <c r="X306" s="130"/>
      <c r="Y306" s="130"/>
    </row>
    <row r="345" spans="23:25" ht="11.25" customHeight="1" x14ac:dyDescent="0.2">
      <c r="W345" s="125"/>
      <c r="X345" s="125"/>
    </row>
    <row r="346" spans="23:25" ht="11.25" customHeight="1" x14ac:dyDescent="0.2">
      <c r="W346" s="125"/>
      <c r="X346" s="125"/>
    </row>
    <row r="347" spans="23:25" ht="11.25" customHeight="1" x14ac:dyDescent="0.2">
      <c r="W347" s="125"/>
      <c r="X347" s="125"/>
    </row>
    <row r="350" spans="23:25" ht="11.25" customHeight="1" x14ac:dyDescent="0.2">
      <c r="W350" s="130"/>
      <c r="X350" s="130"/>
      <c r="Y350" s="130"/>
    </row>
    <row r="389" spans="23:25" ht="11.25" customHeight="1" x14ac:dyDescent="0.2">
      <c r="W389" s="125"/>
      <c r="X389" s="125"/>
    </row>
    <row r="390" spans="23:25" ht="11.25" customHeight="1" x14ac:dyDescent="0.2">
      <c r="W390" s="125"/>
      <c r="X390" s="125"/>
    </row>
    <row r="391" spans="23:25" ht="11.25" customHeight="1" x14ac:dyDescent="0.2">
      <c r="W391" s="125"/>
      <c r="X391" s="125"/>
    </row>
    <row r="394" spans="23:25" ht="11.25" customHeight="1" x14ac:dyDescent="0.2">
      <c r="W394" s="130"/>
      <c r="X394" s="130"/>
      <c r="Y394" s="130"/>
    </row>
  </sheetData>
  <sheetProtection sheet="1" objects="1" scenarios="1"/>
  <mergeCells count="18">
    <mergeCell ref="B71:H72"/>
    <mergeCell ref="B63:H64"/>
    <mergeCell ref="B65:H66"/>
    <mergeCell ref="B67:H68"/>
    <mergeCell ref="B69:H70"/>
    <mergeCell ref="B49:H50"/>
    <mergeCell ref="B55:H56"/>
    <mergeCell ref="B57:H58"/>
    <mergeCell ref="B59:H60"/>
    <mergeCell ref="B61:H62"/>
    <mergeCell ref="B51:H52"/>
    <mergeCell ref="B53:H54"/>
    <mergeCell ref="B5:H6"/>
    <mergeCell ref="B41:B42"/>
    <mergeCell ref="B43:H44"/>
    <mergeCell ref="B45:H46"/>
    <mergeCell ref="B47:H48"/>
    <mergeCell ref="B33:H35"/>
  </mergeCells>
  <phoneticPr fontId="2" type="noConversion"/>
  <conditionalFormatting sqref="B30">
    <cfRule type="expression" dxfId="116" priority="1" stopIfTrue="1">
      <formula>$B30=$X$4</formula>
    </cfRule>
  </conditionalFormatting>
  <conditionalFormatting sqref="B8:G29">
    <cfRule type="expression" dxfId="115" priority="996" stopIfTrue="1">
      <formula>$B8=$S$4</formula>
    </cfRule>
  </conditionalFormatting>
  <hyperlinks>
    <hyperlink ref="B43:B44" location="Coverage!A1" display="Participating LA's"/>
    <hyperlink ref="B45:B46" location="IDACI!A1" display="IDACI"/>
    <hyperlink ref="B69:B70" location="Adoption!A1" display="Adoption"/>
    <hyperlink ref="B67:B68" location="'Looked After Children'!A1" display="Looked After Children"/>
    <hyperlink ref="B65:B66" location="'Court Applications'!A1" display="Court Applications"/>
    <hyperlink ref="B63:B64" location="'Child Protection Plans'!A1" display="Child Protection Plans"/>
    <hyperlink ref="B61:B62" location="'Initial CP Conferences'!A1" display="Initial Child Protection Conferences"/>
    <hyperlink ref="B59:B60" location="'Section 47 Enquiries'!A1" display="Section 47 Enquiries"/>
    <hyperlink ref="B57:B58" location="'Children in Need'!A1" display="Children in Need"/>
    <hyperlink ref="B55:B56" location="Assessments!A1" display="Assessments"/>
    <hyperlink ref="B53:B54" location="'Re-referrals'!A1" display="Re-referrals"/>
    <hyperlink ref="B51:B52" location="Referral_Source!A1" display="Referral Source"/>
    <hyperlink ref="B49:B50" location="Referrals!A1" display="Referrals"/>
    <hyperlink ref="B47:B48" location="Population!A1" display="Population"/>
    <hyperlink ref="B71:B72" location="Adoption!A1" display="Adoption"/>
    <hyperlink ref="B71:H72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indexed="39"/>
  </sheetPr>
  <dimension ref="A1:AW267"/>
  <sheetViews>
    <sheetView showRowColHeaders="0" zoomScaleNormal="100" workbookViewId="0">
      <selection activeCell="AJ19" sqref="AJ19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5703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85546875" style="133" hidden="1" customWidth="1"/>
    <col min="25" max="25" width="19.42578125" style="133" hidden="1" customWidth="1"/>
    <col min="26" max="26" width="19.85546875" style="133" hidden="1" customWidth="1"/>
    <col min="27" max="28" width="16.7109375" style="133" hidden="1" customWidth="1"/>
    <col min="29" max="30" width="8.5703125" style="133" hidden="1" customWidth="1"/>
    <col min="31" max="31" width="3.5703125" style="133" hidden="1" customWidth="1"/>
    <col min="32" max="32" width="17" style="133" hidden="1" customWidth="1"/>
    <col min="33" max="33" width="5.7109375" style="133" hidden="1" customWidth="1"/>
    <col min="34" max="34" width="4.85546875" style="133" hidden="1" customWidth="1"/>
    <col min="35" max="35" width="5.7109375" style="125" hidden="1" customWidth="1"/>
    <col min="36" max="36" width="31.5703125" style="125" customWidth="1"/>
    <col min="37" max="37" width="17" style="125" hidden="1" customWidth="1"/>
    <col min="38" max="42" width="13.7109375" style="125" hidden="1" customWidth="1"/>
    <col min="43" max="48" width="9.140625" style="125" hidden="1" customWidth="1"/>
    <col min="49" max="52" width="9.140625" style="125" customWidth="1"/>
    <col min="53" max="16384" width="9.140625" style="125"/>
  </cols>
  <sheetData>
    <row r="1" spans="1:44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3"/>
      <c r="AJ1" s="244"/>
    </row>
    <row r="2" spans="1:44" ht="18.75" customHeight="1" x14ac:dyDescent="0.2">
      <c r="A2" s="179"/>
      <c r="B2" s="189" t="s">
        <v>77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213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90"/>
      <c r="AJ2" s="245"/>
    </row>
    <row r="3" spans="1:44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213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90"/>
      <c r="AJ3" s="245"/>
    </row>
    <row r="4" spans="1:44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213"/>
      <c r="X4" s="215" t="e">
        <f>VLOOKUP(Y4,$X$9:$Y$30,2,FALSE)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90"/>
      <c r="AJ4" s="245"/>
    </row>
    <row r="5" spans="1:44" s="127" customFormat="1" ht="15" customHeight="1" x14ac:dyDescent="0.2">
      <c r="A5" s="180"/>
      <c r="B5" s="723" t="s">
        <v>149</v>
      </c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115"/>
      <c r="P5" s="115"/>
      <c r="Q5" s="115"/>
      <c r="R5" s="115"/>
      <c r="S5" s="115"/>
      <c r="T5" s="115"/>
      <c r="U5" s="181"/>
      <c r="V5" s="198"/>
      <c r="W5" s="214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246"/>
    </row>
    <row r="6" spans="1:44" ht="13.5" customHeight="1" x14ac:dyDescent="0.2">
      <c r="A6" s="179"/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115"/>
      <c r="P6" s="115"/>
      <c r="Q6" s="115"/>
      <c r="R6" s="115"/>
      <c r="S6" s="115"/>
      <c r="T6" s="115"/>
      <c r="U6" s="178"/>
      <c r="V6" s="197"/>
      <c r="W6" s="213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90"/>
      <c r="AJ6" s="245"/>
    </row>
    <row r="7" spans="1:44" s="147" customFormat="1" ht="22.5" customHeight="1" x14ac:dyDescent="0.2">
      <c r="A7" s="182"/>
      <c r="B7" s="142"/>
      <c r="C7" s="142"/>
      <c r="D7" s="707" t="s">
        <v>88</v>
      </c>
      <c r="E7" s="734"/>
      <c r="F7" s="734"/>
      <c r="G7" s="734"/>
      <c r="H7" s="735"/>
      <c r="I7" s="736" t="s">
        <v>144</v>
      </c>
      <c r="J7" s="161"/>
      <c r="K7" s="738" t="s">
        <v>89</v>
      </c>
      <c r="L7" s="739"/>
      <c r="M7" s="739"/>
      <c r="N7" s="739"/>
      <c r="O7" s="739"/>
      <c r="P7" s="740" t="s">
        <v>143</v>
      </c>
      <c r="Q7" s="115"/>
      <c r="R7" s="731" t="s">
        <v>232</v>
      </c>
      <c r="S7" s="732"/>
      <c r="T7" s="733"/>
      <c r="U7" s="183"/>
      <c r="V7" s="199"/>
      <c r="W7" s="216"/>
      <c r="X7" s="247"/>
      <c r="Y7" s="247"/>
      <c r="Z7" s="217" t="s">
        <v>74</v>
      </c>
      <c r="AA7" s="110"/>
      <c r="AB7" s="110"/>
      <c r="AC7" s="218"/>
      <c r="AD7" s="218"/>
      <c r="AE7" s="110"/>
      <c r="AF7" s="219" t="s">
        <v>94</v>
      </c>
      <c r="AG7" s="110"/>
      <c r="AH7" s="110"/>
      <c r="AI7" s="247"/>
      <c r="AJ7" s="248"/>
    </row>
    <row r="8" spans="1:44" s="147" customFormat="1" ht="22.5" x14ac:dyDescent="0.2">
      <c r="A8" s="182"/>
      <c r="B8" s="142"/>
      <c r="C8" s="142"/>
      <c r="D8" s="483">
        <v>2012</v>
      </c>
      <c r="E8" s="483">
        <v>2013</v>
      </c>
      <c r="F8" s="483">
        <v>2014</v>
      </c>
      <c r="G8" s="483">
        <v>2015</v>
      </c>
      <c r="H8" s="484">
        <v>2016</v>
      </c>
      <c r="I8" s="737"/>
      <c r="J8" s="161"/>
      <c r="K8" s="485">
        <v>2012</v>
      </c>
      <c r="L8" s="485">
        <v>2013</v>
      </c>
      <c r="M8" s="485">
        <v>2014</v>
      </c>
      <c r="N8" s="485">
        <v>2015</v>
      </c>
      <c r="O8" s="486">
        <v>2016</v>
      </c>
      <c r="P8" s="741"/>
      <c r="Q8" s="115"/>
      <c r="R8" s="407" t="s">
        <v>73</v>
      </c>
      <c r="S8" s="463" t="s">
        <v>145</v>
      </c>
      <c r="T8" s="464" t="s">
        <v>146</v>
      </c>
      <c r="U8" s="183"/>
      <c r="V8" s="199"/>
      <c r="W8" s="216"/>
      <c r="X8" s="247"/>
      <c r="Y8" s="247"/>
      <c r="Z8" s="220">
        <f>K8</f>
        <v>2012</v>
      </c>
      <c r="AA8" s="220">
        <f>L8</f>
        <v>2013</v>
      </c>
      <c r="AB8" s="220">
        <f>M8</f>
        <v>2014</v>
      </c>
      <c r="AC8" s="220">
        <f>N8</f>
        <v>2015</v>
      </c>
      <c r="AD8" s="220">
        <f>O8</f>
        <v>2016</v>
      </c>
      <c r="AE8" s="110"/>
      <c r="AF8" s="110"/>
      <c r="AG8" s="110"/>
      <c r="AH8" s="110"/>
      <c r="AI8" s="247"/>
      <c r="AJ8" s="248"/>
    </row>
    <row r="9" spans="1:44" s="147" customFormat="1" ht="13.5" customHeight="1" x14ac:dyDescent="0.2">
      <c r="A9" s="182"/>
      <c r="B9" s="158" t="s">
        <v>1</v>
      </c>
      <c r="C9" s="142"/>
      <c r="D9" s="159">
        <v>1315</v>
      </c>
      <c r="E9" s="159">
        <v>1098</v>
      </c>
      <c r="F9" s="159">
        <v>1136</v>
      </c>
      <c r="G9" s="159">
        <v>1060</v>
      </c>
      <c r="H9" s="160">
        <v>1306</v>
      </c>
      <c r="I9" s="482">
        <f>IF(H9=0,"",(H9-E9)/E9)</f>
        <v>0.18943533697632059</v>
      </c>
      <c r="J9" s="161"/>
      <c r="K9" s="162">
        <f>IF(D9=0,#N/A,D9/Population!C8*10000)</f>
        <v>494.36090225563908</v>
      </c>
      <c r="L9" s="162">
        <f>IF(E9=0,#N/A,E9/Population!D8*10000)</f>
        <v>412.78195488721803</v>
      </c>
      <c r="M9" s="162">
        <f>IF(F9=0,#N/A,F9/Population!E8*10000)</f>
        <v>419.18819188191884</v>
      </c>
      <c r="N9" s="162">
        <f>IF(G9=0,#N/A,G9/Population!F8*10000)</f>
        <v>381.29496402877697</v>
      </c>
      <c r="O9" s="163">
        <f>IF(H9=0,#N/A,H9/Population!G8*10000)</f>
        <v>463.12056737588654</v>
      </c>
      <c r="P9" s="487">
        <f t="shared" ref="P9:P30" si="0">IF(ISNA(VLOOKUP(B9,$AF$9:$AH$27,3,FALSE)),"--",VLOOKUP(B9,$AF$9:$AH$27,3,FALSE))</f>
        <v>7</v>
      </c>
      <c r="Q9" s="115"/>
      <c r="R9" s="477">
        <f>IDACI!C8</f>
        <v>11</v>
      </c>
      <c r="S9" s="478">
        <f>(R9*$Y$68)+$Z$68</f>
        <v>466.51279999999997</v>
      </c>
      <c r="T9" s="479">
        <f>O9-S9</f>
        <v>-3.3922326241134328</v>
      </c>
      <c r="U9" s="183"/>
      <c r="V9" s="199"/>
      <c r="W9" s="216"/>
      <c r="X9" s="221" t="str">
        <f t="shared" ref="X9:X32" si="1">B9</f>
        <v>Bracknell Forest</v>
      </c>
      <c r="Y9" s="222">
        <v>1</v>
      </c>
      <c r="Z9" s="223">
        <f>IF(D9&gt;0,Population!C8,"")</f>
        <v>26600</v>
      </c>
      <c r="AA9" s="223">
        <f>IF(E9&gt;0,Population!D8,"")</f>
        <v>26600</v>
      </c>
      <c r="AB9" s="223">
        <f>IF(F9&gt;0,Population!E8,"")</f>
        <v>27100</v>
      </c>
      <c r="AC9" s="223">
        <f>IF(G9&gt;0,Population!F8,"")</f>
        <v>27800</v>
      </c>
      <c r="AD9" s="223">
        <f>IF(H9&gt;0,Population!G8,"")</f>
        <v>28200</v>
      </c>
      <c r="AE9" s="110"/>
      <c r="AF9" s="158" t="s">
        <v>1</v>
      </c>
      <c r="AG9" s="163">
        <v>463.12056737588654</v>
      </c>
      <c r="AH9" s="224">
        <f>RANK(AG9,$AG$9:$AG$27,1)</f>
        <v>7</v>
      </c>
      <c r="AI9" s="247"/>
      <c r="AJ9" s="248"/>
    </row>
    <row r="10" spans="1:44" s="147" customFormat="1" ht="13.5" customHeight="1" x14ac:dyDescent="0.2">
      <c r="A10" s="182"/>
      <c r="B10" s="158" t="s">
        <v>47</v>
      </c>
      <c r="C10" s="142"/>
      <c r="D10" s="159">
        <v>4701</v>
      </c>
      <c r="E10" s="159">
        <v>4795</v>
      </c>
      <c r="F10" s="159">
        <v>4232</v>
      </c>
      <c r="G10" s="159">
        <v>7307</v>
      </c>
      <c r="H10" s="160">
        <v>3426</v>
      </c>
      <c r="I10" s="482">
        <f t="shared" ref="I10:I30" si="2">IF(H10=0,"",(H10-E10)/E10)</f>
        <v>-0.28550573514077165</v>
      </c>
      <c r="J10" s="161"/>
      <c r="K10" s="162">
        <f>IF(D10=0,#N/A,D10/Population!C9*10000)</f>
        <v>942.08416833667332</v>
      </c>
      <c r="L10" s="162">
        <f>IF(E10=0,#N/A,E10/Population!D9*10000)</f>
        <v>955.17928286852589</v>
      </c>
      <c r="M10" s="162">
        <f>IF(F10=0,#N/A,F10/Population!E9*10000)</f>
        <v>838.01980198019805</v>
      </c>
      <c r="N10" s="162">
        <f>IF(G10=0,#N/A,G10/Population!F9*10000)</f>
        <v>1432.7450980392157</v>
      </c>
      <c r="O10" s="163">
        <f>IF(H10=0,#N/A,H10/Population!G9*10000)</f>
        <v>669.140625</v>
      </c>
      <c r="P10" s="487">
        <f t="shared" si="0"/>
        <v>15</v>
      </c>
      <c r="Q10" s="115"/>
      <c r="R10" s="477">
        <f>IDACI!C9</f>
        <v>18.3</v>
      </c>
      <c r="S10" s="478">
        <f t="shared" ref="S10:S32" si="3">(R10*$Y$68)+$Z$68</f>
        <v>531.15283999999997</v>
      </c>
      <c r="T10" s="479">
        <f t="shared" ref="T10:T32" si="4">O10-S10</f>
        <v>137.98778500000003</v>
      </c>
      <c r="U10" s="183"/>
      <c r="V10" s="199"/>
      <c r="W10" s="216"/>
      <c r="X10" s="221" t="str">
        <f t="shared" si="1"/>
        <v>Brighton &amp; Hove</v>
      </c>
      <c r="Y10" s="222">
        <v>2</v>
      </c>
      <c r="Z10" s="223">
        <f>IF(D10&gt;0,Population!C9,"")</f>
        <v>49900</v>
      </c>
      <c r="AA10" s="223">
        <f>IF(E10&gt;0,Population!D9,"")</f>
        <v>50200</v>
      </c>
      <c r="AB10" s="223">
        <f>IF(F10&gt;0,Population!E9,"")</f>
        <v>50500</v>
      </c>
      <c r="AC10" s="223">
        <f>IF(G10&gt;0,Population!F9,"")</f>
        <v>51000</v>
      </c>
      <c r="AD10" s="223">
        <f>IF(H10&gt;0,Population!G9,"")</f>
        <v>51200</v>
      </c>
      <c r="AE10" s="110"/>
      <c r="AF10" s="158" t="s">
        <v>47</v>
      </c>
      <c r="AG10" s="163">
        <v>669.140625</v>
      </c>
      <c r="AH10" s="224">
        <f t="shared" ref="AH10:AH27" si="5">RANK(AG10,$AG$9:$AG$27,1)</f>
        <v>15</v>
      </c>
      <c r="AI10" s="247"/>
      <c r="AJ10" s="248"/>
    </row>
    <row r="11" spans="1:44" s="147" customFormat="1" ht="13.5" customHeight="1" x14ac:dyDescent="0.2">
      <c r="A11" s="182"/>
      <c r="B11" s="158" t="s">
        <v>11</v>
      </c>
      <c r="C11" s="142"/>
      <c r="D11" s="159">
        <v>3663</v>
      </c>
      <c r="E11" s="159">
        <v>4418</v>
      </c>
      <c r="F11" s="159">
        <v>7317</v>
      </c>
      <c r="G11" s="159">
        <v>5129</v>
      </c>
      <c r="H11" s="160">
        <v>6958</v>
      </c>
      <c r="I11" s="482">
        <f t="shared" si="2"/>
        <v>0.5749207786328655</v>
      </c>
      <c r="J11" s="161"/>
      <c r="K11" s="162">
        <f>IF(D11=0,#N/A,D11/Population!C10*10000)</f>
        <v>317.14285714285717</v>
      </c>
      <c r="L11" s="162">
        <f>IF(E11=0,#N/A,E11/Population!D10*10000)</f>
        <v>379.87962166809973</v>
      </c>
      <c r="M11" s="162">
        <f>IF(F11=0,#N/A,F11/Population!E10*10000)</f>
        <v>622.19387755102036</v>
      </c>
      <c r="N11" s="162">
        <f>IF(G11=0,#N/A,G11/Population!F10*10000)</f>
        <v>431.37089991589573</v>
      </c>
      <c r="O11" s="163">
        <f>IF(H11=0,#N/A,H11/Population!G10*10000)</f>
        <v>576.94859038142624</v>
      </c>
      <c r="P11" s="487">
        <f t="shared" si="0"/>
        <v>13</v>
      </c>
      <c r="Q11" s="115"/>
      <c r="R11" s="477">
        <f>IDACI!C10</f>
        <v>9.8000000000000007</v>
      </c>
      <c r="S11" s="478">
        <f t="shared" si="3"/>
        <v>455.88704000000001</v>
      </c>
      <c r="T11" s="479">
        <f t="shared" si="4"/>
        <v>121.06155038142623</v>
      </c>
      <c r="U11" s="183"/>
      <c r="V11" s="199"/>
      <c r="W11" s="216"/>
      <c r="X11" s="221" t="str">
        <f t="shared" si="1"/>
        <v>Buckinghamshire</v>
      </c>
      <c r="Y11" s="222">
        <v>3</v>
      </c>
      <c r="Z11" s="223">
        <f>IF(D11&gt;0,Population!C10,"")</f>
        <v>115500</v>
      </c>
      <c r="AA11" s="223">
        <f>IF(E11&gt;0,Population!D10,"")</f>
        <v>116300</v>
      </c>
      <c r="AB11" s="223">
        <f>IF(F11&gt;0,Population!E10,"")</f>
        <v>117600</v>
      </c>
      <c r="AC11" s="223">
        <f>IF(G11&gt;0,Population!F10,"")</f>
        <v>118900</v>
      </c>
      <c r="AD11" s="223">
        <f>IF(H11&gt;0,Population!G10,"")</f>
        <v>120600</v>
      </c>
      <c r="AE11" s="110"/>
      <c r="AF11" s="158" t="s">
        <v>11</v>
      </c>
      <c r="AG11" s="163">
        <v>576.94859038142624</v>
      </c>
      <c r="AH11" s="224">
        <f t="shared" si="5"/>
        <v>13</v>
      </c>
      <c r="AI11" s="247"/>
      <c r="AJ11" s="248"/>
    </row>
    <row r="12" spans="1:44" s="147" customFormat="1" ht="13.5" customHeight="1" x14ac:dyDescent="0.2">
      <c r="A12" s="182"/>
      <c r="B12" s="158" t="s">
        <v>5</v>
      </c>
      <c r="C12" s="142"/>
      <c r="D12" s="159">
        <v>16085</v>
      </c>
      <c r="E12" s="164">
        <v>9681</v>
      </c>
      <c r="F12" s="159">
        <v>7430</v>
      </c>
      <c r="G12" s="159">
        <v>3990</v>
      </c>
      <c r="H12" s="160">
        <v>3198</v>
      </c>
      <c r="I12" s="482">
        <f t="shared" si="2"/>
        <v>-0.66966222497675865</v>
      </c>
      <c r="J12" s="161"/>
      <c r="K12" s="162">
        <f>IF(D12=0,#N/A,D12/Population!C11*10000)</f>
        <v>1542.1860019175456</v>
      </c>
      <c r="L12" s="162">
        <f>IF(E12=0,#N/A,E12/Population!D11*10000)</f>
        <v>927.29885057471267</v>
      </c>
      <c r="M12" s="162">
        <f>IF(F12=0,#N/A,F12/Population!E11*10000)</f>
        <v>708.96946564885502</v>
      </c>
      <c r="N12" s="162">
        <f>IF(G12=0,#N/A,G12/Population!F11*10000)</f>
        <v>378.55787476280835</v>
      </c>
      <c r="O12" s="163">
        <f>IF(H12=0,#N/A,H12/Population!G11*10000)</f>
        <v>301.98300283286119</v>
      </c>
      <c r="P12" s="487">
        <f t="shared" si="0"/>
        <v>1</v>
      </c>
      <c r="Q12" s="115"/>
      <c r="R12" s="477">
        <f>IDACI!C11</f>
        <v>17.399999999999999</v>
      </c>
      <c r="S12" s="478">
        <f t="shared" si="3"/>
        <v>523.18352000000004</v>
      </c>
      <c r="T12" s="479">
        <f t="shared" si="4"/>
        <v>-221.20051716713886</v>
      </c>
      <c r="U12" s="183"/>
      <c r="V12" s="199"/>
      <c r="W12" s="216"/>
      <c r="X12" s="221" t="str">
        <f t="shared" si="1"/>
        <v>East Sussex</v>
      </c>
      <c r="Y12" s="222">
        <v>4</v>
      </c>
      <c r="Z12" s="223">
        <f>IF(D12&gt;0,Population!C11,"")</f>
        <v>104300</v>
      </c>
      <c r="AA12" s="223">
        <f>IF(E12&gt;0,Population!D11,"")</f>
        <v>104400</v>
      </c>
      <c r="AB12" s="223">
        <f>IF(F12&gt;0,Population!E11,"")</f>
        <v>104800</v>
      </c>
      <c r="AC12" s="223">
        <f>IF(G12&gt;0,Population!F11,"")</f>
        <v>105400</v>
      </c>
      <c r="AD12" s="223">
        <f>IF(H12&gt;0,Population!G11,"")</f>
        <v>105900</v>
      </c>
      <c r="AE12" s="110"/>
      <c r="AF12" s="158" t="s">
        <v>5</v>
      </c>
      <c r="AG12" s="163">
        <v>301.98300283286119</v>
      </c>
      <c r="AH12" s="224">
        <f t="shared" si="5"/>
        <v>1</v>
      </c>
      <c r="AI12" s="247"/>
      <c r="AJ12" s="248"/>
    </row>
    <row r="13" spans="1:44" s="147" customFormat="1" ht="13.5" customHeight="1" x14ac:dyDescent="0.2">
      <c r="A13" s="182"/>
      <c r="B13" s="158" t="s">
        <v>7</v>
      </c>
      <c r="C13" s="142"/>
      <c r="D13" s="159">
        <v>10136</v>
      </c>
      <c r="E13" s="159">
        <v>10297</v>
      </c>
      <c r="F13" s="165">
        <v>16212</v>
      </c>
      <c r="G13" s="165">
        <v>16749</v>
      </c>
      <c r="H13" s="160">
        <v>16666</v>
      </c>
      <c r="I13" s="482">
        <f t="shared" si="2"/>
        <v>0.61852966883558314</v>
      </c>
      <c r="J13" s="161"/>
      <c r="K13" s="162">
        <f>IF(D13=0,#N/A,D13/Population!C12*10000)</f>
        <v>361.74161313347611</v>
      </c>
      <c r="L13" s="162">
        <f>IF(E13=0,#N/A,E13/Population!D12*10000)</f>
        <v>366.57173371306516</v>
      </c>
      <c r="M13" s="162">
        <f>IF(F13=0,#N/A,F13/Population!E12*10000)</f>
        <v>575.09755232351893</v>
      </c>
      <c r="N13" s="162">
        <f>IF(G13=0,#N/A,G13/Population!F12*10000)</f>
        <v>594.99111900532853</v>
      </c>
      <c r="O13" s="163">
        <f>IF(H13=0,#N/A,H13/Population!G12*10000)</f>
        <v>591.20255409719766</v>
      </c>
      <c r="P13" s="487">
        <f t="shared" si="0"/>
        <v>14</v>
      </c>
      <c r="Q13" s="115"/>
      <c r="R13" s="477">
        <f>IDACI!C12</f>
        <v>11.799999999999999</v>
      </c>
      <c r="S13" s="478">
        <f t="shared" si="3"/>
        <v>473.59663999999998</v>
      </c>
      <c r="T13" s="479">
        <f t="shared" si="4"/>
        <v>117.60591409719768</v>
      </c>
      <c r="U13" s="183"/>
      <c r="V13" s="199"/>
      <c r="W13" s="216"/>
      <c r="X13" s="221" t="str">
        <f t="shared" si="1"/>
        <v>Hampshire</v>
      </c>
      <c r="Y13" s="222">
        <v>5</v>
      </c>
      <c r="Z13" s="223">
        <f>IF(D13&gt;0,Population!C12,"")</f>
        <v>280200</v>
      </c>
      <c r="AA13" s="223">
        <f>IF(E13&gt;0,Population!D12,"")</f>
        <v>280900</v>
      </c>
      <c r="AB13" s="223">
        <f>IF(F13&gt;0,Population!E12,"")</f>
        <v>281900</v>
      </c>
      <c r="AC13" s="223">
        <f>IF(G13&gt;0,Population!F12,"")</f>
        <v>281500</v>
      </c>
      <c r="AD13" s="223">
        <f>IF(H13&gt;0,Population!G12,"")</f>
        <v>281900</v>
      </c>
      <c r="AE13" s="110"/>
      <c r="AF13" s="158" t="s">
        <v>7</v>
      </c>
      <c r="AG13" s="163">
        <v>591.20255409719766</v>
      </c>
      <c r="AH13" s="224">
        <f t="shared" si="5"/>
        <v>14</v>
      </c>
      <c r="AI13" s="247"/>
      <c r="AJ13" s="248"/>
    </row>
    <row r="14" spans="1:44" s="147" customFormat="1" ht="13.5" customHeight="1" x14ac:dyDescent="0.2">
      <c r="A14" s="182"/>
      <c r="B14" s="158" t="s">
        <v>2</v>
      </c>
      <c r="C14" s="142"/>
      <c r="D14" s="159">
        <v>1792</v>
      </c>
      <c r="E14" s="159">
        <v>2986</v>
      </c>
      <c r="F14" s="159">
        <v>2211</v>
      </c>
      <c r="G14" s="159">
        <v>2375</v>
      </c>
      <c r="H14" s="160">
        <v>2389</v>
      </c>
      <c r="I14" s="482">
        <f t="shared" si="2"/>
        <v>-0.19993302076356329</v>
      </c>
      <c r="J14" s="161"/>
      <c r="K14" s="162">
        <f>IF(D14=0,#N/A,D14/Population!C13*10000)</f>
        <v>686.59003831417624</v>
      </c>
      <c r="L14" s="162">
        <f>IF(E14=0,#N/A,E14/Population!D13*10000)</f>
        <v>1148.4615384615386</v>
      </c>
      <c r="M14" s="162">
        <f>IF(F14=0,#N/A,F14/Population!E13*10000)</f>
        <v>856.97674418604652</v>
      </c>
      <c r="N14" s="162">
        <f>IF(G14=0,#N/A,G14/Population!F13*10000)</f>
        <v>931.37254901960785</v>
      </c>
      <c r="O14" s="163">
        <f>IF(H14=0,#N/A,H14/Population!G13*10000)</f>
        <v>944.26877470355737</v>
      </c>
      <c r="P14" s="487">
        <f t="shared" si="0"/>
        <v>19</v>
      </c>
      <c r="Q14" s="115"/>
      <c r="R14" s="477">
        <f>IDACI!C13</f>
        <v>20.399999999999999</v>
      </c>
      <c r="S14" s="478">
        <f t="shared" si="3"/>
        <v>549.74792000000002</v>
      </c>
      <c r="T14" s="479">
        <f t="shared" si="4"/>
        <v>394.52085470355735</v>
      </c>
      <c r="U14" s="183"/>
      <c r="V14" s="199"/>
      <c r="W14" s="216"/>
      <c r="X14" s="221" t="str">
        <f t="shared" si="1"/>
        <v>Isle of Wight</v>
      </c>
      <c r="Y14" s="222">
        <v>6</v>
      </c>
      <c r="Z14" s="223">
        <f>IF(D14&gt;0,Population!C13,"")</f>
        <v>26100</v>
      </c>
      <c r="AA14" s="223">
        <f>IF(E14&gt;0,Population!D13,"")</f>
        <v>26000</v>
      </c>
      <c r="AB14" s="223">
        <f>IF(F14&gt;0,Population!E13,"")</f>
        <v>25800</v>
      </c>
      <c r="AC14" s="223">
        <f>IF(G14&gt;0,Population!F13,"")</f>
        <v>25500</v>
      </c>
      <c r="AD14" s="223">
        <f>IF(H14&gt;0,Population!G13,"")</f>
        <v>25300</v>
      </c>
      <c r="AE14" s="110"/>
      <c r="AF14" s="158" t="s">
        <v>2</v>
      </c>
      <c r="AG14" s="163">
        <v>944.26877470355737</v>
      </c>
      <c r="AH14" s="224">
        <f t="shared" si="5"/>
        <v>19</v>
      </c>
      <c r="AI14" s="247"/>
      <c r="AJ14" s="248"/>
      <c r="AR14" s="147" t="s">
        <v>109</v>
      </c>
    </row>
    <row r="15" spans="1:44" s="147" customFormat="1" ht="13.5" customHeight="1" x14ac:dyDescent="0.2">
      <c r="A15" s="182"/>
      <c r="B15" s="158" t="s">
        <v>12</v>
      </c>
      <c r="C15" s="142"/>
      <c r="D15" s="159">
        <v>17259</v>
      </c>
      <c r="E15" s="159">
        <v>14644</v>
      </c>
      <c r="F15" s="159">
        <v>19164</v>
      </c>
      <c r="G15" s="159">
        <v>16529</v>
      </c>
      <c r="H15" s="160">
        <v>15342</v>
      </c>
      <c r="I15" s="482">
        <f t="shared" si="2"/>
        <v>4.7664572521169082E-2</v>
      </c>
      <c r="J15" s="161"/>
      <c r="K15" s="162">
        <f>IF(D15=0,#N/A,D15/Population!C14*10000)</f>
        <v>534.83111248837929</v>
      </c>
      <c r="L15" s="162">
        <f>IF(E15=0,#N/A,E15/Population!D14*10000)</f>
        <v>452.11485026242673</v>
      </c>
      <c r="M15" s="162">
        <f>IF(F15=0,#N/A,F15/Population!E14*10000)</f>
        <v>588.57493857493853</v>
      </c>
      <c r="N15" s="162">
        <f>IF(G15=0,#N/A,G15/Population!F14*10000)</f>
        <v>503.4724337496192</v>
      </c>
      <c r="O15" s="163">
        <f>IF(H15=0,#N/A,H15/Population!G14*10000)</f>
        <v>464.34624697336562</v>
      </c>
      <c r="P15" s="487">
        <f t="shared" si="0"/>
        <v>8</v>
      </c>
      <c r="Q15" s="115"/>
      <c r="R15" s="477">
        <f>IDACI!C14</f>
        <v>17.8</v>
      </c>
      <c r="S15" s="478">
        <f t="shared" si="3"/>
        <v>526.72543999999994</v>
      </c>
      <c r="T15" s="479">
        <f t="shared" si="4"/>
        <v>-62.379193026634312</v>
      </c>
      <c r="U15" s="183"/>
      <c r="V15" s="199"/>
      <c r="W15" s="216"/>
      <c r="X15" s="221" t="str">
        <f t="shared" si="1"/>
        <v>Kent</v>
      </c>
      <c r="Y15" s="222">
        <v>7</v>
      </c>
      <c r="Z15" s="223">
        <f>IF(D15&gt;0,Population!C14,"")</f>
        <v>322700</v>
      </c>
      <c r="AA15" s="223">
        <f>IF(E15&gt;0,Population!D14,"")</f>
        <v>323900</v>
      </c>
      <c r="AB15" s="223">
        <f>IF(F15&gt;0,Population!E14,"")</f>
        <v>325600</v>
      </c>
      <c r="AC15" s="223">
        <f>IF(G15&gt;0,Population!F14,"")</f>
        <v>328300</v>
      </c>
      <c r="AD15" s="223">
        <f>IF(H15&gt;0,Population!G14,"")</f>
        <v>330400</v>
      </c>
      <c r="AE15" s="110"/>
      <c r="AF15" s="158" t="s">
        <v>12</v>
      </c>
      <c r="AG15" s="163">
        <v>464.34624697336562</v>
      </c>
      <c r="AH15" s="224">
        <f t="shared" si="5"/>
        <v>8</v>
      </c>
      <c r="AI15" s="247"/>
      <c r="AJ15" s="248"/>
    </row>
    <row r="16" spans="1:44" s="147" customFormat="1" ht="13.5" customHeight="1" x14ac:dyDescent="0.2">
      <c r="A16" s="182"/>
      <c r="B16" s="158" t="s">
        <v>3</v>
      </c>
      <c r="C16" s="142"/>
      <c r="D16" s="159">
        <v>5429</v>
      </c>
      <c r="E16" s="411">
        <v>7361</v>
      </c>
      <c r="F16" s="411">
        <v>4259</v>
      </c>
      <c r="G16" s="411">
        <v>3080</v>
      </c>
      <c r="H16" s="412">
        <v>3368</v>
      </c>
      <c r="I16" s="482">
        <f t="shared" si="2"/>
        <v>-0.54245347099578867</v>
      </c>
      <c r="J16" s="161"/>
      <c r="K16" s="162">
        <f>IF(D16=0,#N/A,D16/Population!C15*10000)</f>
        <v>890</v>
      </c>
      <c r="L16" s="162">
        <f>IF(E16=0,#N/A,E16/Population!D15*10000)</f>
        <v>1208.7027914614123</v>
      </c>
      <c r="M16" s="162">
        <f>IF(F16=0,#N/A,F16/Population!E15*10000)</f>
        <v>691.39610389610391</v>
      </c>
      <c r="N16" s="162">
        <f>IF(G16=0,#N/A,G16/Population!F15*10000)</f>
        <v>492.79999999999995</v>
      </c>
      <c r="O16" s="163">
        <f>IF(H16=0,#N/A,H16/Population!G15*10000)</f>
        <v>532.91139240506334</v>
      </c>
      <c r="P16" s="487">
        <f t="shared" si="0"/>
        <v>12</v>
      </c>
      <c r="Q16" s="115"/>
      <c r="R16" s="477">
        <f>IDACI!C15</f>
        <v>22</v>
      </c>
      <c r="S16" s="478">
        <f t="shared" si="3"/>
        <v>563.91560000000004</v>
      </c>
      <c r="T16" s="479">
        <f t="shared" si="4"/>
        <v>-31.004207594936702</v>
      </c>
      <c r="U16" s="183"/>
      <c r="V16" s="199"/>
      <c r="W16" s="216"/>
      <c r="X16" s="221" t="str">
        <f t="shared" si="1"/>
        <v>Medway</v>
      </c>
      <c r="Y16" s="222">
        <v>8</v>
      </c>
      <c r="Z16" s="223">
        <f>IF(D16&gt;0,Population!C15,"")</f>
        <v>61000</v>
      </c>
      <c r="AA16" s="223">
        <f>IF(E16&gt;0,Population!D15,"")</f>
        <v>60900</v>
      </c>
      <c r="AB16" s="223">
        <f>IF(F16&gt;0,Population!E15,"")</f>
        <v>61600</v>
      </c>
      <c r="AC16" s="223">
        <f>IF(G16&gt;0,Population!F15,"")</f>
        <v>62500</v>
      </c>
      <c r="AD16" s="223">
        <f>IF(H16&gt;0,Population!G15,"")</f>
        <v>63200</v>
      </c>
      <c r="AE16" s="110"/>
      <c r="AF16" s="158" t="s">
        <v>3</v>
      </c>
      <c r="AG16" s="163">
        <v>532.91139240506334</v>
      </c>
      <c r="AH16" s="224">
        <f t="shared" si="5"/>
        <v>12</v>
      </c>
      <c r="AI16" s="247"/>
      <c r="AJ16" s="248"/>
    </row>
    <row r="17" spans="1:36" s="147" customFormat="1" ht="13.5" customHeight="1" x14ac:dyDescent="0.2">
      <c r="A17" s="182"/>
      <c r="B17" s="158" t="s">
        <v>13</v>
      </c>
      <c r="C17" s="142"/>
      <c r="D17" s="159">
        <v>2371</v>
      </c>
      <c r="E17" s="159">
        <v>3269</v>
      </c>
      <c r="F17" s="159">
        <v>3138</v>
      </c>
      <c r="G17" s="159">
        <v>2569</v>
      </c>
      <c r="H17" s="160">
        <v>2769</v>
      </c>
      <c r="I17" s="482">
        <f t="shared" si="2"/>
        <v>-0.15295197308045275</v>
      </c>
      <c r="J17" s="161"/>
      <c r="K17" s="162">
        <f>IF(D17=0,#N/A,D17/Population!C16*10000)</f>
        <v>382.41935483870969</v>
      </c>
      <c r="L17" s="162">
        <f>IF(E17=0,#N/A,E17/Population!D16*10000)</f>
        <v>515.61514195583595</v>
      </c>
      <c r="M17" s="162">
        <f>IF(F17=0,#N/A,F17/Population!E16*10000)</f>
        <v>490.3125</v>
      </c>
      <c r="N17" s="162">
        <f>IF(G17=0,#N/A,G17/Population!F16*10000)</f>
        <v>394.01840490797548</v>
      </c>
      <c r="O17" s="163">
        <f>IF(H17=0,#N/A,H17/Population!G16*10000)</f>
        <v>418.91074130105898</v>
      </c>
      <c r="P17" s="487">
        <f t="shared" si="0"/>
        <v>5</v>
      </c>
      <c r="Q17" s="115"/>
      <c r="R17" s="477">
        <f>IDACI!C16</f>
        <v>19.7</v>
      </c>
      <c r="S17" s="478">
        <f t="shared" si="3"/>
        <v>543.54955999999993</v>
      </c>
      <c r="T17" s="479">
        <f t="shared" si="4"/>
        <v>-124.63881869894095</v>
      </c>
      <c r="U17" s="183"/>
      <c r="V17" s="199"/>
      <c r="W17" s="216"/>
      <c r="X17" s="221" t="str">
        <f t="shared" si="1"/>
        <v>Milton Keynes</v>
      </c>
      <c r="Y17" s="222">
        <v>9</v>
      </c>
      <c r="Z17" s="223">
        <f>IF(D17&gt;0,Population!C16,"")</f>
        <v>62000</v>
      </c>
      <c r="AA17" s="223">
        <f>IF(E17&gt;0,Population!D16,"")</f>
        <v>63400</v>
      </c>
      <c r="AB17" s="223">
        <f>IF(F17&gt;0,Population!E16,"")</f>
        <v>64000</v>
      </c>
      <c r="AC17" s="223">
        <f>IF(G17&gt;0,Population!F16,"")</f>
        <v>65200</v>
      </c>
      <c r="AD17" s="223">
        <f>IF(H17&gt;0,Population!G16,"")</f>
        <v>66100</v>
      </c>
      <c r="AE17" s="110"/>
      <c r="AF17" s="158" t="s">
        <v>13</v>
      </c>
      <c r="AG17" s="163">
        <v>418.91074130105898</v>
      </c>
      <c r="AH17" s="224">
        <f t="shared" si="5"/>
        <v>5</v>
      </c>
      <c r="AI17" s="247"/>
      <c r="AJ17" s="248"/>
    </row>
    <row r="18" spans="1:36" s="147" customFormat="1" ht="13.5" customHeight="1" x14ac:dyDescent="0.2">
      <c r="A18" s="182"/>
      <c r="B18" s="158" t="s">
        <v>14</v>
      </c>
      <c r="C18" s="142"/>
      <c r="D18" s="159">
        <v>6359</v>
      </c>
      <c r="E18" s="159">
        <v>6411</v>
      </c>
      <c r="F18" s="159">
        <v>5905</v>
      </c>
      <c r="G18" s="159">
        <v>5663</v>
      </c>
      <c r="H18" s="160">
        <v>6750</v>
      </c>
      <c r="I18" s="482">
        <f t="shared" si="2"/>
        <v>5.2877866167524566E-2</v>
      </c>
      <c r="J18" s="161"/>
      <c r="K18" s="162">
        <f>IF(D18=0,#N/A,D18/Population!C17*10000)</f>
        <v>460.79710144927537</v>
      </c>
      <c r="L18" s="162">
        <f>IF(E18=0,#N/A,E18/Population!D17*10000)</f>
        <v>460.56034482758622</v>
      </c>
      <c r="M18" s="162">
        <f>IF(F18=0,#N/A,F18/Population!E17*10000)</f>
        <v>420.88382038488953</v>
      </c>
      <c r="N18" s="162">
        <f>IF(G18=0,#N/A,G18/Population!F17*10000)</f>
        <v>401.06232294617564</v>
      </c>
      <c r="O18" s="163">
        <f>IF(H18=0,#N/A,H18/Population!G17*10000)</f>
        <v>476.02256699576873</v>
      </c>
      <c r="P18" s="487">
        <f t="shared" si="0"/>
        <v>9</v>
      </c>
      <c r="Q18" s="115"/>
      <c r="R18" s="477">
        <f>IDACI!C17</f>
        <v>11.799999999999999</v>
      </c>
      <c r="S18" s="478">
        <f t="shared" si="3"/>
        <v>473.59663999999998</v>
      </c>
      <c r="T18" s="479">
        <f t="shared" si="4"/>
        <v>2.4259269957687479</v>
      </c>
      <c r="U18" s="183"/>
      <c r="V18" s="199"/>
      <c r="W18" s="216"/>
      <c r="X18" s="221" t="str">
        <f t="shared" si="1"/>
        <v>Oxfordshire</v>
      </c>
      <c r="Y18" s="222">
        <v>10</v>
      </c>
      <c r="Z18" s="223">
        <f>IF(D18&gt;0,Population!C17,"")</f>
        <v>138000</v>
      </c>
      <c r="AA18" s="223">
        <f>IF(E18&gt;0,Population!D17,"")</f>
        <v>139200</v>
      </c>
      <c r="AB18" s="223">
        <f>IF(F18&gt;0,Population!E17,"")</f>
        <v>140300</v>
      </c>
      <c r="AC18" s="223">
        <f>IF(G18&gt;0,Population!F17,"")</f>
        <v>141200</v>
      </c>
      <c r="AD18" s="223">
        <f>IF(H18&gt;0,Population!G17,"")</f>
        <v>141800</v>
      </c>
      <c r="AE18" s="110"/>
      <c r="AF18" s="158" t="s">
        <v>14</v>
      </c>
      <c r="AG18" s="163">
        <v>476.02256699576873</v>
      </c>
      <c r="AH18" s="224">
        <f t="shared" si="5"/>
        <v>9</v>
      </c>
      <c r="AI18" s="247"/>
      <c r="AJ18" s="248"/>
    </row>
    <row r="19" spans="1:36" s="147" customFormat="1" ht="13.5" customHeight="1" x14ac:dyDescent="0.2">
      <c r="A19" s="182"/>
      <c r="B19" s="158" t="s">
        <v>15</v>
      </c>
      <c r="C19" s="142"/>
      <c r="D19" s="159">
        <v>2322</v>
      </c>
      <c r="E19" s="159">
        <v>1833</v>
      </c>
      <c r="F19" s="159">
        <v>1822</v>
      </c>
      <c r="G19" s="159">
        <v>1921</v>
      </c>
      <c r="H19" s="160">
        <v>2093</v>
      </c>
      <c r="I19" s="482">
        <f t="shared" si="2"/>
        <v>0.14184397163120568</v>
      </c>
      <c r="J19" s="161"/>
      <c r="K19" s="162">
        <f>IF(D19=0,#N/A,D19/Population!C18*10000)</f>
        <v>546.35294117647061</v>
      </c>
      <c r="L19" s="162">
        <f>IF(E19=0,#N/A,E19/Population!D18*10000)</f>
        <v>433.33333333333337</v>
      </c>
      <c r="M19" s="162">
        <f>IF(F19=0,#N/A,F19/Population!E18*10000)</f>
        <v>427.69953051643188</v>
      </c>
      <c r="N19" s="162">
        <f>IF(G19=0,#N/A,G19/Population!F18*10000)</f>
        <v>442.62672811059912</v>
      </c>
      <c r="O19" s="163">
        <f>IF(H19=0,#N/A,H19/Population!G18*10000)</f>
        <v>477.85388127853878</v>
      </c>
      <c r="P19" s="487">
        <f t="shared" si="0"/>
        <v>10</v>
      </c>
      <c r="Q19" s="115"/>
      <c r="R19" s="477">
        <f>IDACI!C18</f>
        <v>23.799999999999997</v>
      </c>
      <c r="S19" s="478">
        <f t="shared" si="3"/>
        <v>579.85424</v>
      </c>
      <c r="T19" s="479">
        <f t="shared" si="4"/>
        <v>-102.00035872146123</v>
      </c>
      <c r="U19" s="183"/>
      <c r="V19" s="199"/>
      <c r="W19" s="216"/>
      <c r="X19" s="221" t="str">
        <f t="shared" si="1"/>
        <v>Portsmouth</v>
      </c>
      <c r="Y19" s="222">
        <v>11</v>
      </c>
      <c r="Z19" s="223">
        <f>IF(D19&gt;0,Population!C18,"")</f>
        <v>42500</v>
      </c>
      <c r="AA19" s="223">
        <f>IF(E19&gt;0,Population!D18,"")</f>
        <v>42300</v>
      </c>
      <c r="AB19" s="223">
        <f>IF(F19&gt;0,Population!E18,"")</f>
        <v>42600</v>
      </c>
      <c r="AC19" s="223">
        <f>IF(G19&gt;0,Population!F18,"")</f>
        <v>43400</v>
      </c>
      <c r="AD19" s="223">
        <f>IF(H19&gt;0,Population!G18,"")</f>
        <v>43800</v>
      </c>
      <c r="AE19" s="110"/>
      <c r="AF19" s="158" t="s">
        <v>15</v>
      </c>
      <c r="AG19" s="163">
        <v>477.85388127853878</v>
      </c>
      <c r="AH19" s="224">
        <f t="shared" si="5"/>
        <v>10</v>
      </c>
      <c r="AI19" s="247"/>
      <c r="AJ19" s="248"/>
    </row>
    <row r="20" spans="1:36" s="147" customFormat="1" ht="13.5" customHeight="1" x14ac:dyDescent="0.2">
      <c r="A20" s="182"/>
      <c r="B20" s="158" t="s">
        <v>4</v>
      </c>
      <c r="C20" s="142"/>
      <c r="D20" s="159">
        <v>2088</v>
      </c>
      <c r="E20" s="159">
        <v>1681</v>
      </c>
      <c r="F20" s="159">
        <v>1732</v>
      </c>
      <c r="G20" s="159">
        <v>1673</v>
      </c>
      <c r="H20" s="160">
        <v>3078</v>
      </c>
      <c r="I20" s="482">
        <f t="shared" si="2"/>
        <v>0.83105294467578827</v>
      </c>
      <c r="J20" s="161"/>
      <c r="K20" s="162">
        <f>IF(D20=0,#N/A,D20/Population!C19*10000)</f>
        <v>625.14970059880238</v>
      </c>
      <c r="L20" s="162">
        <f>IF(E20=0,#N/A,E20/Population!D19*10000)</f>
        <v>494.41176470588238</v>
      </c>
      <c r="M20" s="162">
        <f>IF(F20=0,#N/A,F20/Population!E19*10000)</f>
        <v>499.135446685879</v>
      </c>
      <c r="N20" s="162">
        <f>IF(G20=0,#N/A,G20/Population!F19*10000)</f>
        <v>466.01671309192204</v>
      </c>
      <c r="O20" s="163">
        <f>IF(H20=0,#N/A,H20/Population!G19*10000)</f>
        <v>845.60439560439556</v>
      </c>
      <c r="P20" s="487">
        <f t="shared" si="0"/>
        <v>18</v>
      </c>
      <c r="Q20" s="115"/>
      <c r="R20" s="477">
        <f>IDACI!C19</f>
        <v>19.8</v>
      </c>
      <c r="S20" s="478">
        <f t="shared" si="3"/>
        <v>544.43504000000007</v>
      </c>
      <c r="T20" s="479">
        <f t="shared" si="4"/>
        <v>301.16935560439549</v>
      </c>
      <c r="U20" s="183"/>
      <c r="V20" s="199"/>
      <c r="W20" s="216"/>
      <c r="X20" s="221" t="str">
        <f t="shared" si="1"/>
        <v>Reading</v>
      </c>
      <c r="Y20" s="222">
        <v>12</v>
      </c>
      <c r="Z20" s="223">
        <f>IF(D20&gt;0,Population!C19,"")</f>
        <v>33400</v>
      </c>
      <c r="AA20" s="223">
        <f>IF(E20&gt;0,Population!D19,"")</f>
        <v>34000</v>
      </c>
      <c r="AB20" s="223">
        <f>IF(F20&gt;0,Population!E19,"")</f>
        <v>34700</v>
      </c>
      <c r="AC20" s="223">
        <f>IF(G20&gt;0,Population!F19,"")</f>
        <v>35900</v>
      </c>
      <c r="AD20" s="223">
        <f>IF(H20&gt;0,Population!G19,"")</f>
        <v>36400</v>
      </c>
      <c r="AE20" s="110"/>
      <c r="AF20" s="158" t="s">
        <v>4</v>
      </c>
      <c r="AG20" s="163">
        <v>845.60439560439556</v>
      </c>
      <c r="AH20" s="224">
        <f t="shared" si="5"/>
        <v>18</v>
      </c>
      <c r="AI20" s="247"/>
      <c r="AJ20" s="248"/>
    </row>
    <row r="21" spans="1:36" s="147" customFormat="1" ht="13.5" customHeight="1" x14ac:dyDescent="0.2">
      <c r="A21" s="182"/>
      <c r="B21" s="158" t="s">
        <v>16</v>
      </c>
      <c r="C21" s="142"/>
      <c r="D21" s="159">
        <v>1879</v>
      </c>
      <c r="E21" s="159">
        <v>1730</v>
      </c>
      <c r="F21" s="159">
        <v>2507</v>
      </c>
      <c r="G21" s="159">
        <v>2282</v>
      </c>
      <c r="H21" s="160">
        <v>2774</v>
      </c>
      <c r="I21" s="482">
        <f t="shared" si="2"/>
        <v>0.60346820809248558</v>
      </c>
      <c r="J21" s="161"/>
      <c r="K21" s="162">
        <f>IF(D21=0,#N/A,D21/Population!C20*10000)</f>
        <v>502.40641711229944</v>
      </c>
      <c r="L21" s="162">
        <f>IF(E21=0,#N/A,E21/Population!D20*10000)</f>
        <v>455.26315789473688</v>
      </c>
      <c r="M21" s="162">
        <f>IF(F21=0,#N/A,F21/Population!E20*10000)</f>
        <v>644.47300771208222</v>
      </c>
      <c r="N21" s="162">
        <f>IF(G21=0,#N/A,G21/Population!F20*10000)</f>
        <v>571.92982456140351</v>
      </c>
      <c r="O21" s="163">
        <f>IF(H21=0,#N/A,H21/Population!G20*10000)</f>
        <v>683.25123152709364</v>
      </c>
      <c r="P21" s="487">
        <f t="shared" si="0"/>
        <v>16</v>
      </c>
      <c r="Q21" s="115"/>
      <c r="R21" s="477">
        <f>IDACI!C20</f>
        <v>19.5</v>
      </c>
      <c r="S21" s="478">
        <f t="shared" si="3"/>
        <v>541.77859999999998</v>
      </c>
      <c r="T21" s="479">
        <f t="shared" si="4"/>
        <v>141.47263152709365</v>
      </c>
      <c r="U21" s="183"/>
      <c r="V21" s="199"/>
      <c r="W21" s="216"/>
      <c r="X21" s="221" t="str">
        <f t="shared" si="1"/>
        <v>Slough</v>
      </c>
      <c r="Y21" s="222">
        <v>13</v>
      </c>
      <c r="Z21" s="223">
        <f>IF(D21&gt;0,Population!C20,"")</f>
        <v>37400</v>
      </c>
      <c r="AA21" s="223">
        <f>IF(E21&gt;0,Population!D20,"")</f>
        <v>38000</v>
      </c>
      <c r="AB21" s="223">
        <f>IF(F21&gt;0,Population!E20,"")</f>
        <v>38900</v>
      </c>
      <c r="AC21" s="223">
        <f>IF(G21&gt;0,Population!F20,"")</f>
        <v>39900</v>
      </c>
      <c r="AD21" s="223">
        <f>IF(H21&gt;0,Population!G20,"")</f>
        <v>40600</v>
      </c>
      <c r="AE21" s="110"/>
      <c r="AF21" s="158" t="s">
        <v>16</v>
      </c>
      <c r="AG21" s="163">
        <v>683.25123152709364</v>
      </c>
      <c r="AH21" s="224">
        <f t="shared" si="5"/>
        <v>16</v>
      </c>
      <c r="AI21" s="247"/>
      <c r="AJ21" s="248"/>
    </row>
    <row r="22" spans="1:36" s="147" customFormat="1" ht="13.5" customHeight="1" x14ac:dyDescent="0.2">
      <c r="A22" s="182"/>
      <c r="B22" s="158" t="s">
        <v>96</v>
      </c>
      <c r="C22" s="142"/>
      <c r="D22" s="159">
        <v>5467</v>
      </c>
      <c r="E22" s="159">
        <v>6170</v>
      </c>
      <c r="F22" s="159">
        <v>7338</v>
      </c>
      <c r="G22" s="159">
        <v>5591</v>
      </c>
      <c r="H22" s="160">
        <v>4133</v>
      </c>
      <c r="I22" s="482">
        <f t="shared" si="2"/>
        <v>-0.33014586709886545</v>
      </c>
      <c r="J22" s="161"/>
      <c r="K22" s="162">
        <f>IF(D22=0,#N/A,D22/Population!C21*10000)</f>
        <v>502.48161764705884</v>
      </c>
      <c r="L22" s="162">
        <f>IF(E22=0,#N/A,E22/Population!D21*10000)</f>
        <v>567.09558823529414</v>
      </c>
      <c r="M22" s="162">
        <f>IF(F22=0,#N/A,F22/Population!E21*10000)</f>
        <v>674.44852941176475</v>
      </c>
      <c r="N22" s="162">
        <f>IF(G22=0,#N/A,G22/Population!F21*10000)</f>
        <v>513.40679522497703</v>
      </c>
      <c r="O22" s="163">
        <f>IF(H22=0,#N/A,H22/Population!G21*10000)</f>
        <v>378.47985347985349</v>
      </c>
      <c r="P22" s="511" t="str">
        <f t="shared" si="0"/>
        <v>--</v>
      </c>
      <c r="Q22" s="115"/>
      <c r="R22" s="477">
        <f>IDACI!C21</f>
        <v>14.8</v>
      </c>
      <c r="S22" s="478">
        <f t="shared" si="3"/>
        <v>500.16104000000001</v>
      </c>
      <c r="T22" s="479">
        <f t="shared" si="4"/>
        <v>-121.68118652014653</v>
      </c>
      <c r="U22" s="183"/>
      <c r="V22" s="199"/>
      <c r="W22" s="216"/>
      <c r="X22" s="221" t="str">
        <f t="shared" si="1"/>
        <v>Somerset</v>
      </c>
      <c r="Y22" s="222">
        <v>14</v>
      </c>
      <c r="Z22" s="223">
        <f>IF(D22&gt;0,Population!C21,"")</f>
        <v>108800</v>
      </c>
      <c r="AA22" s="223">
        <f>IF(E22&gt;0,Population!D21,"")</f>
        <v>108800</v>
      </c>
      <c r="AB22" s="223">
        <f>IF(F22&gt;0,Population!E21,"")</f>
        <v>108800</v>
      </c>
      <c r="AC22" s="223">
        <f>IF(G22&gt;0,Population!F21,"")</f>
        <v>108900</v>
      </c>
      <c r="AD22" s="223">
        <f>IF(H22&gt;0,Population!G21,"")</f>
        <v>109200</v>
      </c>
      <c r="AE22" s="110"/>
      <c r="AF22" s="158" t="s">
        <v>17</v>
      </c>
      <c r="AG22" s="163">
        <v>836.58536585365857</v>
      </c>
      <c r="AH22" s="224">
        <f t="shared" si="5"/>
        <v>17</v>
      </c>
      <c r="AI22" s="247"/>
      <c r="AJ22" s="248"/>
    </row>
    <row r="23" spans="1:36" s="147" customFormat="1" ht="13.5" customHeight="1" x14ac:dyDescent="0.2">
      <c r="A23" s="182"/>
      <c r="B23" s="158" t="s">
        <v>17</v>
      </c>
      <c r="C23" s="142"/>
      <c r="D23" s="159">
        <v>3672</v>
      </c>
      <c r="E23" s="159">
        <v>3822</v>
      </c>
      <c r="F23" s="159">
        <v>3471</v>
      </c>
      <c r="G23" s="159">
        <v>6407</v>
      </c>
      <c r="H23" s="160">
        <v>4116</v>
      </c>
      <c r="I23" s="482">
        <f t="shared" si="2"/>
        <v>7.6923076923076927E-2</v>
      </c>
      <c r="J23" s="161"/>
      <c r="K23" s="162">
        <f>IF(D23=0,#N/A,D23/Population!C22*10000)</f>
        <v>794.8051948051949</v>
      </c>
      <c r="L23" s="162">
        <f>IF(E23=0,#N/A,E23/Population!D22*10000)</f>
        <v>821.9354838709678</v>
      </c>
      <c r="M23" s="162">
        <f>IF(F23=0,#N/A,F23/Population!E22*10000)</f>
        <v>732.27848101265829</v>
      </c>
      <c r="N23" s="162">
        <f>IF(G23=0,#N/A,G23/Population!F22*10000)</f>
        <v>1318.3127572016463</v>
      </c>
      <c r="O23" s="163">
        <f>IF(H23=0,#N/A,H23/Population!G22*10000)</f>
        <v>836.58536585365857</v>
      </c>
      <c r="P23" s="487">
        <f t="shared" si="0"/>
        <v>17</v>
      </c>
      <c r="Q23" s="115"/>
      <c r="R23" s="477">
        <f>IDACI!C22</f>
        <v>25</v>
      </c>
      <c r="S23" s="478">
        <f t="shared" si="3"/>
        <v>590.48</v>
      </c>
      <c r="T23" s="479">
        <f t="shared" si="4"/>
        <v>246.10536585365855</v>
      </c>
      <c r="U23" s="183"/>
      <c r="V23" s="199"/>
      <c r="W23" s="216"/>
      <c r="X23" s="221" t="str">
        <f t="shared" si="1"/>
        <v>Southampton</v>
      </c>
      <c r="Y23" s="222">
        <v>15</v>
      </c>
      <c r="Z23" s="223">
        <f>IF(D23&gt;0,Population!C22,"")</f>
        <v>46200</v>
      </c>
      <c r="AA23" s="223">
        <f>IF(E23&gt;0,Population!D22,"")</f>
        <v>46500</v>
      </c>
      <c r="AB23" s="223">
        <f>IF(F23&gt;0,Population!E22,"")</f>
        <v>47400</v>
      </c>
      <c r="AC23" s="223">
        <f>IF(G23&gt;0,Population!F22,"")</f>
        <v>48600</v>
      </c>
      <c r="AD23" s="223">
        <f>IF(H23&gt;0,Population!G22,"")</f>
        <v>49200</v>
      </c>
      <c r="AE23" s="110"/>
      <c r="AF23" s="158" t="s">
        <v>8</v>
      </c>
      <c r="AG23" s="163">
        <v>458.97035881435261</v>
      </c>
      <c r="AH23" s="224">
        <f>RANK(AG23,$AG$9:$AG$27,1)</f>
        <v>6</v>
      </c>
      <c r="AI23" s="247"/>
      <c r="AJ23" s="248"/>
    </row>
    <row r="24" spans="1:36" s="147" customFormat="1" ht="13.5" customHeight="1" x14ac:dyDescent="0.2">
      <c r="A24" s="182"/>
      <c r="B24" s="158" t="s">
        <v>8</v>
      </c>
      <c r="C24" s="142"/>
      <c r="D24" s="159">
        <v>11295</v>
      </c>
      <c r="E24" s="159">
        <v>11732</v>
      </c>
      <c r="F24" s="159">
        <v>11776</v>
      </c>
      <c r="G24" s="159">
        <v>9979</v>
      </c>
      <c r="H24" s="160">
        <v>11768</v>
      </c>
      <c r="I24" s="482">
        <f t="shared" si="2"/>
        <v>3.0685305148312309E-3</v>
      </c>
      <c r="J24" s="161"/>
      <c r="K24" s="162">
        <f>IF(D24=0,#N/A,D24/Population!C23*10000)</f>
        <v>457.28744939271252</v>
      </c>
      <c r="L24" s="162">
        <f>IF(E24=0,#N/A,E24/Population!D23*10000)</f>
        <v>470.03205128205127</v>
      </c>
      <c r="M24" s="162">
        <f>IF(F24=0,#N/A,F24/Population!E23*10000)</f>
        <v>467.30158730158735</v>
      </c>
      <c r="N24" s="162">
        <f>IF(G24=0,#N/A,G24/Population!F23*10000)</f>
        <v>391.9481539670071</v>
      </c>
      <c r="O24" s="163">
        <f>IF(H24=0,#N/A,H24/Population!G23*10000)</f>
        <v>458.97035881435261</v>
      </c>
      <c r="P24" s="487">
        <f t="shared" si="0"/>
        <v>6</v>
      </c>
      <c r="Q24" s="115"/>
      <c r="R24" s="477">
        <f>IDACI!C23</f>
        <v>9.7000000000000011</v>
      </c>
      <c r="S24" s="478">
        <f t="shared" si="3"/>
        <v>455.00156000000004</v>
      </c>
      <c r="T24" s="479">
        <f t="shared" si="4"/>
        <v>3.9687988143525672</v>
      </c>
      <c r="U24" s="183"/>
      <c r="V24" s="199"/>
      <c r="W24" s="216"/>
      <c r="X24" s="221" t="str">
        <f t="shared" si="1"/>
        <v>Surrey</v>
      </c>
      <c r="Y24" s="222">
        <v>16</v>
      </c>
      <c r="Z24" s="223">
        <f>IF(D24&gt;0,Population!C23,"")</f>
        <v>247000</v>
      </c>
      <c r="AA24" s="223">
        <f>IF(E24&gt;0,Population!D23,"")</f>
        <v>249600</v>
      </c>
      <c r="AB24" s="223">
        <f>IF(F24&gt;0,Population!E23,"")</f>
        <v>252000</v>
      </c>
      <c r="AC24" s="223">
        <f>IF(G24&gt;0,Population!F23,"")</f>
        <v>254600</v>
      </c>
      <c r="AD24" s="223">
        <f>IF(H24&gt;0,Population!G23,"")</f>
        <v>256400</v>
      </c>
      <c r="AE24" s="110"/>
      <c r="AF24" s="158" t="s">
        <v>18</v>
      </c>
      <c r="AG24" s="163">
        <v>382.35294117647061</v>
      </c>
      <c r="AH24" s="224">
        <f t="shared" si="5"/>
        <v>4</v>
      </c>
      <c r="AI24" s="247"/>
      <c r="AJ24" s="248"/>
    </row>
    <row r="25" spans="1:36" s="147" customFormat="1" ht="13.5" customHeight="1" x14ac:dyDescent="0.2">
      <c r="A25" s="397"/>
      <c r="B25" s="158" t="s">
        <v>124</v>
      </c>
      <c r="C25" s="142"/>
      <c r="D25" s="159">
        <v>1592</v>
      </c>
      <c r="E25" s="159">
        <v>1632</v>
      </c>
      <c r="F25" s="159">
        <v>2254</v>
      </c>
      <c r="G25" s="159">
        <v>2650</v>
      </c>
      <c r="H25" s="160">
        <v>3405</v>
      </c>
      <c r="I25" s="482">
        <f t="shared" si="2"/>
        <v>1.0863970588235294</v>
      </c>
      <c r="J25" s="161"/>
      <c r="K25" s="162">
        <f>IF(D25=0,#N/A,D25/Population!C24*10000)</f>
        <v>341.63090128755368</v>
      </c>
      <c r="L25" s="162">
        <f>IF(E25=0,#N/A,E25/Population!D24*10000)</f>
        <v>344.30379746835445</v>
      </c>
      <c r="M25" s="162">
        <f>IF(F25=0,#N/A,F25/Population!E24*10000)</f>
        <v>470.56367432150313</v>
      </c>
      <c r="N25" s="162">
        <f>IF(G25=0,#N/A,G25/Population!F24*10000)</f>
        <v>545.26748971193422</v>
      </c>
      <c r="O25" s="163">
        <f>IF(H25=0,#N/A,H25/Population!G24*10000)</f>
        <v>694.89795918367349</v>
      </c>
      <c r="P25" s="511" t="str">
        <f t="shared" si="0"/>
        <v>--</v>
      </c>
      <c r="Q25" s="115"/>
      <c r="R25" s="477">
        <f>IDACI!C24</f>
        <v>17.2</v>
      </c>
      <c r="S25" s="478">
        <f t="shared" si="3"/>
        <v>521.41255999999998</v>
      </c>
      <c r="T25" s="479">
        <f t="shared" si="4"/>
        <v>173.48539918367351</v>
      </c>
      <c r="U25" s="183"/>
      <c r="V25" s="199"/>
      <c r="W25" s="216"/>
      <c r="X25" s="221" t="str">
        <f t="shared" si="1"/>
        <v>Swindon</v>
      </c>
      <c r="Y25" s="222">
        <v>17</v>
      </c>
      <c r="Z25" s="223">
        <f>IF(D25&gt;0,Population!C24,"")</f>
        <v>46600</v>
      </c>
      <c r="AA25" s="223">
        <f>IF(E25&gt;0,Population!D24,"")</f>
        <v>47400</v>
      </c>
      <c r="AB25" s="223">
        <f>IF(F25&gt;0,Population!E24,"")</f>
        <v>47900</v>
      </c>
      <c r="AC25" s="223">
        <f>IF(G25&gt;0,Population!F24,"")</f>
        <v>48600</v>
      </c>
      <c r="AD25" s="223">
        <f>IF(H25&gt;0,Population!G24,"")</f>
        <v>49000</v>
      </c>
      <c r="AE25" s="110"/>
      <c r="AF25" s="158" t="s">
        <v>6</v>
      </c>
      <c r="AG25" s="163">
        <v>478.11032863849766</v>
      </c>
      <c r="AH25" s="224">
        <f t="shared" si="5"/>
        <v>11</v>
      </c>
      <c r="AI25" s="247"/>
      <c r="AJ25" s="248"/>
    </row>
    <row r="26" spans="1:36" s="147" customFormat="1" ht="13.5" customHeight="1" x14ac:dyDescent="0.2">
      <c r="A26" s="397"/>
      <c r="B26" s="158" t="s">
        <v>125</v>
      </c>
      <c r="C26" s="142"/>
      <c r="D26" s="159">
        <v>3218</v>
      </c>
      <c r="E26" s="159">
        <v>1967</v>
      </c>
      <c r="F26" s="159">
        <v>2408</v>
      </c>
      <c r="G26" s="159">
        <v>2134</v>
      </c>
      <c r="H26" s="160">
        <v>1988</v>
      </c>
      <c r="I26" s="482">
        <f t="shared" si="2"/>
        <v>1.0676156583629894E-2</v>
      </c>
      <c r="J26" s="161"/>
      <c r="K26" s="162">
        <f>IF(D26=0,#N/A,D26/Population!C25*10000)</f>
        <v>1297.5806451612902</v>
      </c>
      <c r="L26" s="162">
        <f>IF(E26=0,#N/A,E26/Population!D25*10000)</f>
        <v>789.9598393574297</v>
      </c>
      <c r="M26" s="162">
        <f>IF(F26=0,#N/A,F26/Population!E25*10000)</f>
        <v>970.96774193548379</v>
      </c>
      <c r="N26" s="162">
        <f>IF(G26=0,#N/A,G26/Population!F25*10000)</f>
        <v>850.19920318725099</v>
      </c>
      <c r="O26" s="163">
        <f>IF(H26=0,#N/A,H26/Population!G25*10000)</f>
        <v>788.8888888888888</v>
      </c>
      <c r="P26" s="511" t="str">
        <f t="shared" si="0"/>
        <v>--</v>
      </c>
      <c r="Q26" s="115"/>
      <c r="R26" s="477">
        <f>IDACI!C25</f>
        <v>24.1</v>
      </c>
      <c r="S26" s="478">
        <f t="shared" si="3"/>
        <v>582.51067999999998</v>
      </c>
      <c r="T26" s="479">
        <f t="shared" si="4"/>
        <v>206.37820888888882</v>
      </c>
      <c r="U26" s="183"/>
      <c r="V26" s="199"/>
      <c r="W26" s="216"/>
      <c r="X26" s="221" t="str">
        <f t="shared" si="1"/>
        <v>Torbay</v>
      </c>
      <c r="Y26" s="222">
        <v>18</v>
      </c>
      <c r="Z26" s="223">
        <f>IF(D26&gt;0,Population!C25,"")</f>
        <v>24800</v>
      </c>
      <c r="AA26" s="223">
        <f>IF(E26&gt;0,Population!D25,"")</f>
        <v>24900</v>
      </c>
      <c r="AB26" s="223">
        <f>IF(F26&gt;0,Population!E25,"")</f>
        <v>24800</v>
      </c>
      <c r="AC26" s="223">
        <f>IF(G26&gt;0,Population!F25,"")</f>
        <v>25100</v>
      </c>
      <c r="AD26" s="223">
        <f>IF(H26&gt;0,Population!G25,"")</f>
        <v>25200</v>
      </c>
      <c r="AE26" s="110"/>
      <c r="AF26" s="158" t="s">
        <v>46</v>
      </c>
      <c r="AG26" s="163">
        <v>330.86053412462905</v>
      </c>
      <c r="AH26" s="224">
        <f t="shared" si="5"/>
        <v>3</v>
      </c>
      <c r="AI26" s="247"/>
      <c r="AJ26" s="248"/>
    </row>
    <row r="27" spans="1:36" s="147" customFormat="1" ht="13.5" customHeight="1" x14ac:dyDescent="0.2">
      <c r="A27" s="182"/>
      <c r="B27" s="158" t="s">
        <v>18</v>
      </c>
      <c r="C27" s="142"/>
      <c r="D27" s="159">
        <v>1088</v>
      </c>
      <c r="E27" s="164">
        <v>1046</v>
      </c>
      <c r="F27" s="159">
        <v>1243</v>
      </c>
      <c r="G27" s="159">
        <v>1259</v>
      </c>
      <c r="H27" s="160">
        <v>1365</v>
      </c>
      <c r="I27" s="482">
        <f t="shared" si="2"/>
        <v>0.30497131931166349</v>
      </c>
      <c r="J27" s="161"/>
      <c r="K27" s="162">
        <f>IF(D27=0,#N/A,D27/Population!C26*10000)</f>
        <v>307.34463276836158</v>
      </c>
      <c r="L27" s="162">
        <f>IF(E27=0,#N/A,E27/Population!D26*10000)</f>
        <v>291.3649025069638</v>
      </c>
      <c r="M27" s="162">
        <f>IF(F27=0,#N/A,F27/Population!E26*10000)</f>
        <v>348.17927170868347</v>
      </c>
      <c r="N27" s="162">
        <f>IF(G27=0,#N/A,G27/Population!F26*10000)</f>
        <v>353.65168539325845</v>
      </c>
      <c r="O27" s="163">
        <f>IF(H27=0,#N/A,H27/Population!G26*10000)</f>
        <v>382.35294117647061</v>
      </c>
      <c r="P27" s="487">
        <f t="shared" si="0"/>
        <v>4</v>
      </c>
      <c r="Q27" s="115"/>
      <c r="R27" s="477">
        <f>IDACI!C26</f>
        <v>10.4</v>
      </c>
      <c r="S27" s="478">
        <f t="shared" si="3"/>
        <v>461.19992000000002</v>
      </c>
      <c r="T27" s="479">
        <f t="shared" si="4"/>
        <v>-78.846978823529412</v>
      </c>
      <c r="U27" s="183"/>
      <c r="V27" s="199"/>
      <c r="W27" s="216"/>
      <c r="X27" s="221" t="str">
        <f t="shared" si="1"/>
        <v>West Berkshire</v>
      </c>
      <c r="Y27" s="222">
        <v>19</v>
      </c>
      <c r="Z27" s="223">
        <f>IF(D27&gt;0,Population!C26,"")</f>
        <v>35400</v>
      </c>
      <c r="AA27" s="223">
        <f>IF(E27&gt;0,Population!D26,"")</f>
        <v>35900</v>
      </c>
      <c r="AB27" s="223">
        <f>IF(F27&gt;0,Population!E26,"")</f>
        <v>35700</v>
      </c>
      <c r="AC27" s="223">
        <f>IF(G27&gt;0,Population!F26,"")</f>
        <v>35600</v>
      </c>
      <c r="AD27" s="223">
        <f>IF(H27&gt;0,Population!G26,"")</f>
        <v>35700</v>
      </c>
      <c r="AE27" s="247"/>
      <c r="AF27" s="158" t="s">
        <v>19</v>
      </c>
      <c r="AG27" s="163">
        <v>303.21715817694371</v>
      </c>
      <c r="AH27" s="224">
        <f t="shared" si="5"/>
        <v>2</v>
      </c>
      <c r="AI27" s="247"/>
      <c r="AJ27" s="248"/>
    </row>
    <row r="28" spans="1:36" s="147" customFormat="1" ht="13.5" customHeight="1" x14ac:dyDescent="0.2">
      <c r="A28" s="182"/>
      <c r="B28" s="158" t="s">
        <v>6</v>
      </c>
      <c r="C28" s="142"/>
      <c r="D28" s="159">
        <v>7631</v>
      </c>
      <c r="E28" s="164">
        <v>7344</v>
      </c>
      <c r="F28" s="159">
        <v>6605</v>
      </c>
      <c r="G28" s="159">
        <v>6917</v>
      </c>
      <c r="H28" s="160">
        <v>8147</v>
      </c>
      <c r="I28" s="482">
        <f t="shared" si="2"/>
        <v>0.10934095860566449</v>
      </c>
      <c r="J28" s="161"/>
      <c r="K28" s="162">
        <f>IF(D28=0,#N/A,D28/Population!C27*10000)</f>
        <v>464.17274939172751</v>
      </c>
      <c r="L28" s="162">
        <f>IF(E28=0,#N/A,E28/Population!D27*10000)</f>
        <v>443.47826086956519</v>
      </c>
      <c r="M28" s="162">
        <f>IF(F28=0,#N/A,F28/Population!E27*10000)</f>
        <v>395.50898203592817</v>
      </c>
      <c r="N28" s="162">
        <f>IF(G28=0,#N/A,G28/Population!F27*10000)</f>
        <v>409.7748815165877</v>
      </c>
      <c r="O28" s="163">
        <f>IF(H28=0,#N/A,H28/Population!G27*10000)</f>
        <v>478.11032863849766</v>
      </c>
      <c r="P28" s="487">
        <f t="shared" si="0"/>
        <v>11</v>
      </c>
      <c r="Q28" s="115"/>
      <c r="R28" s="477">
        <f>IDACI!C27</f>
        <v>12.9</v>
      </c>
      <c r="S28" s="478">
        <f t="shared" si="3"/>
        <v>483.33692000000002</v>
      </c>
      <c r="T28" s="479">
        <f t="shared" si="4"/>
        <v>-5.2265913615023578</v>
      </c>
      <c r="U28" s="183"/>
      <c r="V28" s="199"/>
      <c r="W28" s="216"/>
      <c r="X28" s="221" t="str">
        <f t="shared" si="1"/>
        <v>West Sussex</v>
      </c>
      <c r="Y28" s="222">
        <v>20</v>
      </c>
      <c r="Z28" s="223">
        <f>IF(D28&gt;0,Population!C27,"")</f>
        <v>164400</v>
      </c>
      <c r="AA28" s="223">
        <f>IF(E28&gt;0,Population!D27,"")</f>
        <v>165600</v>
      </c>
      <c r="AB28" s="223">
        <f>IF(F28&gt;0,Population!E27,"")</f>
        <v>167000</v>
      </c>
      <c r="AC28" s="223">
        <f>IF(G28&gt;0,Population!F27,"")</f>
        <v>168800</v>
      </c>
      <c r="AD28" s="223">
        <f>IF(H28&gt;0,Population!G27,"")</f>
        <v>170400</v>
      </c>
      <c r="AE28" s="247"/>
      <c r="AF28" s="247"/>
      <c r="AG28" s="247"/>
      <c r="AH28" s="110"/>
      <c r="AI28" s="247"/>
      <c r="AJ28" s="248"/>
    </row>
    <row r="29" spans="1:36" s="147" customFormat="1" ht="13.5" customHeight="1" x14ac:dyDescent="0.2">
      <c r="A29" s="182"/>
      <c r="B29" s="158" t="s">
        <v>46</v>
      </c>
      <c r="C29" s="142"/>
      <c r="D29" s="164">
        <v>1082</v>
      </c>
      <c r="E29" s="159">
        <v>1044</v>
      </c>
      <c r="F29" s="159">
        <v>1043</v>
      </c>
      <c r="G29" s="159">
        <v>1048</v>
      </c>
      <c r="H29" s="160">
        <v>1115</v>
      </c>
      <c r="I29" s="482">
        <f t="shared" si="2"/>
        <v>6.8007662835249047E-2</v>
      </c>
      <c r="J29" s="161"/>
      <c r="K29" s="162">
        <f>IF(D29=0,#N/A,D29/Population!C28*10000)</f>
        <v>331.9018404907975</v>
      </c>
      <c r="L29" s="162">
        <f>IF(E29=0,#N/A,E29/Population!D28*10000)</f>
        <v>315.40785498489424</v>
      </c>
      <c r="M29" s="162">
        <f>IF(F29=0,#N/A,F29/Population!E28*10000)</f>
        <v>313.21321321321324</v>
      </c>
      <c r="N29" s="162">
        <f>IF(G29=0,#N/A,G29/Population!F28*10000)</f>
        <v>313.77245508982037</v>
      </c>
      <c r="O29" s="163">
        <f>IF(H29=0,#N/A,H29/Population!G28*10000)</f>
        <v>330.86053412462905</v>
      </c>
      <c r="P29" s="487">
        <f t="shared" si="0"/>
        <v>3</v>
      </c>
      <c r="Q29" s="115"/>
      <c r="R29" s="477">
        <f>IDACI!C28</f>
        <v>8.4</v>
      </c>
      <c r="S29" s="478">
        <f t="shared" si="3"/>
        <v>443.49032</v>
      </c>
      <c r="T29" s="479">
        <f t="shared" si="4"/>
        <v>-112.62978587537094</v>
      </c>
      <c r="U29" s="183"/>
      <c r="V29" s="199"/>
      <c r="W29" s="216"/>
      <c r="X29" s="221" t="str">
        <f t="shared" si="1"/>
        <v>Windsor &amp; Maidenhead</v>
      </c>
      <c r="Y29" s="222">
        <v>21</v>
      </c>
      <c r="Z29" s="223">
        <f>IF(D29&gt;0,Population!C28,"")</f>
        <v>32600</v>
      </c>
      <c r="AA29" s="223">
        <f>IF(E29&gt;0,Population!D28,"")</f>
        <v>33100</v>
      </c>
      <c r="AB29" s="223">
        <f>IF(F29&gt;0,Population!E28,"")</f>
        <v>33300</v>
      </c>
      <c r="AC29" s="223">
        <f>IF(G29&gt;0,Population!F28,"")</f>
        <v>33400</v>
      </c>
      <c r="AD29" s="223">
        <f>IF(H29&gt;0,Population!G28,"")</f>
        <v>33700</v>
      </c>
      <c r="AE29" s="247"/>
      <c r="AF29" s="247"/>
      <c r="AG29" s="247"/>
      <c r="AH29" s="110"/>
      <c r="AI29" s="247"/>
      <c r="AJ29" s="248"/>
    </row>
    <row r="30" spans="1:36" s="147" customFormat="1" ht="13.5" customHeight="1" x14ac:dyDescent="0.2">
      <c r="A30" s="182"/>
      <c r="B30" s="158" t="s">
        <v>19</v>
      </c>
      <c r="C30" s="142"/>
      <c r="D30" s="164">
        <v>1064</v>
      </c>
      <c r="E30" s="159">
        <v>1141</v>
      </c>
      <c r="F30" s="159">
        <v>1416</v>
      </c>
      <c r="G30" s="159">
        <v>990</v>
      </c>
      <c r="H30" s="160">
        <v>1131</v>
      </c>
      <c r="I30" s="482">
        <f t="shared" si="2"/>
        <v>-8.7642418930762491E-3</v>
      </c>
      <c r="J30" s="161"/>
      <c r="K30" s="162">
        <f>IF(D30=0,#N/A,D30/Population!C29*10000)</f>
        <v>298.87640449438203</v>
      </c>
      <c r="L30" s="162">
        <f>IF(E30=0,#N/A,E30/Population!D29*10000)</f>
        <v>318.71508379888269</v>
      </c>
      <c r="M30" s="162">
        <f>IF(F30=0,#N/A,F30/Population!E29*10000)</f>
        <v>391.16022099447514</v>
      </c>
      <c r="N30" s="162">
        <f>IF(G30=0,#N/A,G30/Population!F29*10000)</f>
        <v>268.29268292682929</v>
      </c>
      <c r="O30" s="163">
        <f>IF(H30=0,#N/A,H30/Population!G29*10000)</f>
        <v>303.21715817694371</v>
      </c>
      <c r="P30" s="487">
        <f t="shared" si="0"/>
        <v>2</v>
      </c>
      <c r="Q30" s="115"/>
      <c r="R30" s="477">
        <f>IDACI!C29</f>
        <v>6.8000000000000007</v>
      </c>
      <c r="S30" s="478">
        <f t="shared" si="3"/>
        <v>429.32264000000004</v>
      </c>
      <c r="T30" s="479">
        <f t="shared" si="4"/>
        <v>-126.10548182305632</v>
      </c>
      <c r="U30" s="183"/>
      <c r="V30" s="199"/>
      <c r="W30" s="216"/>
      <c r="X30" s="221" t="str">
        <f t="shared" si="1"/>
        <v>Wokingham</v>
      </c>
      <c r="Y30" s="222">
        <v>22</v>
      </c>
      <c r="Z30" s="223">
        <f>IF(D30&gt;0,Population!C29,"")</f>
        <v>35600</v>
      </c>
      <c r="AA30" s="223">
        <f>IF(E30&gt;0,Population!D29,"")</f>
        <v>35800</v>
      </c>
      <c r="AB30" s="223">
        <f>IF(F30&gt;0,Population!E29,"")</f>
        <v>36200</v>
      </c>
      <c r="AC30" s="223">
        <f>IF(G30&gt;0,Population!F29,"")</f>
        <v>36900</v>
      </c>
      <c r="AD30" s="223">
        <f>IF(H30&gt;0,Population!G29,"")</f>
        <v>37300</v>
      </c>
      <c r="AE30" s="247"/>
      <c r="AF30" s="247"/>
      <c r="AG30" s="247"/>
      <c r="AH30" s="110"/>
      <c r="AI30" s="247"/>
      <c r="AJ30" s="248"/>
    </row>
    <row r="31" spans="1:36" s="147" customFormat="1" ht="13.5" customHeight="1" x14ac:dyDescent="0.2">
      <c r="A31" s="182"/>
      <c r="B31" s="190" t="s">
        <v>69</v>
      </c>
      <c r="C31" s="142"/>
      <c r="D31" s="191">
        <f>IF(SUM(D9:D21,D23:D24,D27:D30)&gt;0,SUM(D9:D21,D23:D24,D27:D30),"")</f>
        <v>101231</v>
      </c>
      <c r="E31" s="191">
        <f>IF(SUM(E9:E21,E23:E24,E27:E30)&gt;0,SUM(E9:E21,E23:E24,E27:E30),"")</f>
        <v>96333</v>
      </c>
      <c r="F31" s="191">
        <f t="shared" ref="F31" si="6">IF(SUM(F9:F21,F23:F24,F27:F30)&gt;0,SUM(F9:F21,F23:F24,F27:F30),"")</f>
        <v>102619</v>
      </c>
      <c r="G31" s="191">
        <f>IF(SUM(G9:G21,G23:G24,G27:G30)&gt;0,SUM(G9:G21,G23:G24,G27:G30),"")</f>
        <v>96927</v>
      </c>
      <c r="H31" s="192">
        <f>IF(SUM(H9:H21,H23:H24,H27:H30)&gt;0,SUM(H9:H21,H23:H24,H27:H30),"")</f>
        <v>97759</v>
      </c>
      <c r="I31" s="497">
        <f>IF(H31=0,"",(H31-E31)/E31)</f>
        <v>1.4802819386918294E-2</v>
      </c>
      <c r="J31" s="161"/>
      <c r="K31" s="193">
        <f>IF(D31=0,#N/A,D31/Population!C30*10000)</f>
        <v>544.01870163370597</v>
      </c>
      <c r="L31" s="193">
        <f>IF(E31=0,#N/A,E31/Population!D30*10000)</f>
        <v>514.48942533646664</v>
      </c>
      <c r="M31" s="193">
        <f>IF(F31=0,#N/A,F31/Population!E30*10000)</f>
        <v>543.87852448590206</v>
      </c>
      <c r="N31" s="193">
        <f>IF(G31=0,#N/A,G31/Population!F30*10000)</f>
        <v>509.01690998844657</v>
      </c>
      <c r="O31" s="194">
        <f>IF(H31=0,#N/A,H31/Population!G30*10000)</f>
        <v>509.66581512955531</v>
      </c>
      <c r="P31" s="473" t="s">
        <v>91</v>
      </c>
      <c r="Q31" s="115"/>
      <c r="R31" s="475">
        <f>IDACI!C30</f>
        <v>14.45223640702325</v>
      </c>
      <c r="S31" s="193">
        <f t="shared" si="3"/>
        <v>497.08166293690948</v>
      </c>
      <c r="T31" s="480">
        <f t="shared" si="4"/>
        <v>12.584152192645831</v>
      </c>
      <c r="U31" s="183"/>
      <c r="V31" s="199"/>
      <c r="W31" s="216"/>
      <c r="X31" s="221" t="str">
        <f t="shared" si="1"/>
        <v>South East</v>
      </c>
      <c r="Y31" s="222">
        <v>23</v>
      </c>
      <c r="Z31" s="223">
        <f>IF(D31&gt;0,Population!C30,"")</f>
        <v>1860800</v>
      </c>
      <c r="AA31" s="223">
        <f>IF(E31&gt;0,Population!D30,"")</f>
        <v>1872400</v>
      </c>
      <c r="AB31" s="223">
        <f>IF(F31&gt;0,Population!E30,"")</f>
        <v>1886800</v>
      </c>
      <c r="AC31" s="223">
        <f>IF(G31&gt;0,Population!F30,"")</f>
        <v>1904200</v>
      </c>
      <c r="AD31" s="223">
        <f>IF(H31&gt;0,Population!G30,"")</f>
        <v>1918100</v>
      </c>
      <c r="AE31" s="247"/>
      <c r="AF31" s="247"/>
      <c r="AG31" s="247"/>
      <c r="AH31" s="110"/>
      <c r="AI31" s="247"/>
      <c r="AJ31" s="248"/>
    </row>
    <row r="32" spans="1:36" s="147" customFormat="1" ht="13.5" customHeight="1" x14ac:dyDescent="0.2">
      <c r="A32" s="397"/>
      <c r="B32" s="458" t="s">
        <v>142</v>
      </c>
      <c r="C32" s="142"/>
      <c r="D32" s="459">
        <v>605100</v>
      </c>
      <c r="E32" s="459">
        <v>593500</v>
      </c>
      <c r="F32" s="459">
        <v>657800</v>
      </c>
      <c r="G32" s="459">
        <v>635600</v>
      </c>
      <c r="H32" s="460">
        <v>621470</v>
      </c>
      <c r="I32" s="498">
        <f>IF(H32=0,"",(H32-E32)/E32)</f>
        <v>4.712721145745577E-2</v>
      </c>
      <c r="J32" s="161"/>
      <c r="K32" s="461">
        <f>IF(D32=0,#N/A,D32/Population!C31*10000)</f>
        <v>533.56024266365694</v>
      </c>
      <c r="L32" s="461">
        <f>IF(E32=0,#N/A,E32/Population!D31*10000)</f>
        <v>520.7282298749725</v>
      </c>
      <c r="M32" s="461">
        <f>IF(F32=0,#N/A,F32/Population!E31*10000)</f>
        <v>573.05142478808943</v>
      </c>
      <c r="N32" s="461">
        <f>IF(G32=0,#N/A,G32/Population!F31*10000)</f>
        <v>548.32336930734925</v>
      </c>
      <c r="O32" s="462">
        <f>IF(H32=0,#N/A,H32/Population!G31*10000)</f>
        <v>532.17616180991445</v>
      </c>
      <c r="P32" s="474" t="s">
        <v>91</v>
      </c>
      <c r="Q32" s="115"/>
      <c r="R32" s="476">
        <f>IDACI!C31</f>
        <v>19.902611588091716</v>
      </c>
      <c r="S32" s="461">
        <f t="shared" si="3"/>
        <v>545.34364509023453</v>
      </c>
      <c r="T32" s="481">
        <f t="shared" si="4"/>
        <v>-13.167483280320084</v>
      </c>
      <c r="U32" s="183"/>
      <c r="V32" s="199"/>
      <c r="W32" s="216"/>
      <c r="X32" s="221" t="str">
        <f t="shared" si="1"/>
        <v>England</v>
      </c>
      <c r="Y32" s="222">
        <v>24</v>
      </c>
      <c r="Z32" s="223">
        <f>IF(D32&gt;0,Population!C31,"")</f>
        <v>11340800</v>
      </c>
      <c r="AA32" s="223">
        <f>IF(E32&gt;0,Population!D31,"")</f>
        <v>11397500</v>
      </c>
      <c r="AB32" s="223">
        <f>IF(F32&gt;0,Population!E31,"")</f>
        <v>11478900</v>
      </c>
      <c r="AC32" s="223">
        <f>IF(G32&gt;0,Population!F31,"")</f>
        <v>11591700</v>
      </c>
      <c r="AD32" s="223">
        <f>IF(H32&gt;0,Population!G31,"")</f>
        <v>11677900</v>
      </c>
      <c r="AE32" s="247"/>
      <c r="AF32" s="247"/>
      <c r="AG32" s="247"/>
      <c r="AH32" s="110"/>
      <c r="AI32" s="247"/>
      <c r="AJ32" s="248"/>
    </row>
    <row r="33" spans="1:49" s="133" customFormat="1" ht="13.5" customHeight="1" x14ac:dyDescent="0.2">
      <c r="A33" s="179"/>
      <c r="B33" s="184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95" t="s">
        <v>115</v>
      </c>
      <c r="R33" s="107"/>
      <c r="S33" s="107"/>
      <c r="T33" s="107"/>
      <c r="U33" s="178"/>
      <c r="V33" s="197"/>
      <c r="W33" s="213"/>
      <c r="X33" s="108"/>
      <c r="Y33" s="90"/>
      <c r="Z33" s="90"/>
      <c r="AA33" s="90"/>
      <c r="AB33" s="90"/>
      <c r="AC33" s="90"/>
      <c r="AD33" s="90"/>
      <c r="AE33" s="90"/>
      <c r="AF33" s="90"/>
      <c r="AG33" s="90"/>
      <c r="AH33" s="109"/>
      <c r="AI33" s="90"/>
      <c r="AJ33" s="249"/>
    </row>
    <row r="34" spans="1:49" s="133" customFormat="1" ht="17.25" customHeight="1" x14ac:dyDescent="0.2">
      <c r="A34" s="179"/>
      <c r="B34" s="751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3"/>
      <c r="U34" s="178"/>
      <c r="V34" s="197"/>
      <c r="W34" s="213"/>
      <c r="X34" s="108"/>
      <c r="Y34" s="90"/>
      <c r="Z34" s="90"/>
      <c r="AA34" s="90"/>
      <c r="AB34" s="90"/>
      <c r="AC34" s="90"/>
      <c r="AD34" s="90"/>
      <c r="AE34" s="90"/>
      <c r="AF34" s="90"/>
      <c r="AG34" s="90"/>
      <c r="AH34" s="109"/>
      <c r="AI34" s="90"/>
      <c r="AJ34" s="245"/>
      <c r="AK34" s="125"/>
      <c r="AL34" s="125"/>
      <c r="AM34" s="125"/>
      <c r="AN34" s="125"/>
      <c r="AO34" s="125"/>
      <c r="AP34" s="125"/>
      <c r="AQ34" s="125"/>
    </row>
    <row r="35" spans="1:49" s="133" customFormat="1" ht="7.5" customHeight="1" x14ac:dyDescent="0.2">
      <c r="A35" s="179"/>
      <c r="B35" s="46"/>
      <c r="C35" s="46"/>
      <c r="D35" s="45"/>
      <c r="E35" s="45"/>
      <c r="F35" s="45"/>
      <c r="G35" s="45"/>
      <c r="H35" s="45"/>
      <c r="I35" s="45"/>
      <c r="J35" s="40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78"/>
      <c r="V35" s="197"/>
      <c r="W35" s="213"/>
      <c r="X35" s="109"/>
      <c r="Y35" s="110"/>
      <c r="Z35" s="109"/>
      <c r="AA35" s="109"/>
      <c r="AB35" s="109"/>
      <c r="AC35" s="109"/>
      <c r="AD35" s="109"/>
      <c r="AE35" s="109"/>
      <c r="AF35" s="109"/>
      <c r="AG35" s="109"/>
      <c r="AH35" s="109"/>
      <c r="AI35" s="90"/>
      <c r="AJ35" s="245"/>
      <c r="AK35" s="125"/>
      <c r="AL35" s="125"/>
      <c r="AM35" s="125"/>
      <c r="AN35" s="125"/>
      <c r="AO35" s="125"/>
      <c r="AP35" s="125"/>
      <c r="AQ35" s="125"/>
    </row>
    <row r="36" spans="1:49" s="133" customFormat="1" ht="15" customHeight="1" x14ac:dyDescent="0.2">
      <c r="A36" s="720"/>
      <c r="B36" s="754"/>
      <c r="C36" s="754"/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4"/>
      <c r="O36" s="754"/>
      <c r="P36" s="754"/>
      <c r="Q36" s="754"/>
      <c r="R36" s="754"/>
      <c r="S36" s="754"/>
      <c r="T36" s="754"/>
      <c r="U36" s="755"/>
      <c r="V36" s="197"/>
      <c r="W36" s="213"/>
      <c r="X36" s="109"/>
      <c r="Y36" s="110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249"/>
      <c r="AL36" s="133">
        <v>10</v>
      </c>
      <c r="AM36" s="133">
        <v>11</v>
      </c>
      <c r="AN36" s="133">
        <v>12</v>
      </c>
      <c r="AO36" s="133">
        <v>13</v>
      </c>
      <c r="AP36" s="133">
        <v>14</v>
      </c>
      <c r="AR36" s="133">
        <v>3</v>
      </c>
      <c r="AS36" s="54">
        <v>4</v>
      </c>
      <c r="AT36" s="54">
        <v>5</v>
      </c>
      <c r="AU36" s="54">
        <v>6</v>
      </c>
      <c r="AV36" s="53">
        <v>7</v>
      </c>
    </row>
    <row r="37" spans="1:49" s="133" customFormat="1" ht="11.25" customHeight="1" x14ac:dyDescent="0.2">
      <c r="A37" s="756"/>
      <c r="B37" s="757"/>
      <c r="C37" s="757"/>
      <c r="D37" s="757"/>
      <c r="E37" s="757"/>
      <c r="F37" s="757"/>
      <c r="G37" s="757"/>
      <c r="H37" s="757"/>
      <c r="I37" s="758"/>
      <c r="J37" s="757"/>
      <c r="K37" s="757"/>
      <c r="L37" s="757"/>
      <c r="M37" s="757"/>
      <c r="N37" s="757"/>
      <c r="O37" s="757"/>
      <c r="P37" s="757"/>
      <c r="Q37" s="757"/>
      <c r="R37" s="757"/>
      <c r="S37" s="758"/>
      <c r="T37" s="757"/>
      <c r="U37" s="759"/>
      <c r="V37" s="197"/>
      <c r="W37" s="213"/>
      <c r="X37" s="109"/>
      <c r="Y37" s="110"/>
      <c r="Z37" s="109"/>
      <c r="AA37" s="109"/>
      <c r="AB37" s="109"/>
      <c r="AC37" s="109"/>
      <c r="AD37" s="109"/>
      <c r="AE37" s="109"/>
      <c r="AF37" s="109"/>
      <c r="AG37" s="109"/>
      <c r="AH37" s="109"/>
      <c r="AI37" s="90"/>
      <c r="AJ37" s="248"/>
      <c r="AK37" s="147"/>
      <c r="AL37" s="207" t="s">
        <v>89</v>
      </c>
      <c r="AM37" s="208"/>
      <c r="AN37" s="208"/>
      <c r="AO37" s="208"/>
      <c r="AP37" s="208"/>
      <c r="AQ37" s="426" t="s">
        <v>98</v>
      </c>
      <c r="AR37" s="84" t="s">
        <v>86</v>
      </c>
      <c r="AS37" s="54"/>
      <c r="AT37" s="54"/>
      <c r="AU37" s="54"/>
      <c r="AV37" s="53"/>
    </row>
    <row r="38" spans="1:49" s="133" customFormat="1" ht="11.25" customHeight="1" x14ac:dyDescent="0.2">
      <c r="A38" s="173"/>
      <c r="B38" s="174"/>
      <c r="C38" s="174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6"/>
      <c r="V38" s="197"/>
      <c r="W38" s="212" t="s">
        <v>107</v>
      </c>
      <c r="X38" s="225"/>
      <c r="Y38" s="225"/>
      <c r="Z38" s="225"/>
      <c r="AA38" s="225"/>
      <c r="AB38" s="225"/>
      <c r="AC38" s="109"/>
      <c r="AD38" s="109"/>
      <c r="AE38" s="109"/>
      <c r="AF38" s="109"/>
      <c r="AG38" s="109"/>
      <c r="AH38" s="109"/>
      <c r="AI38" s="90"/>
      <c r="AJ38" s="248"/>
      <c r="AK38" s="147"/>
      <c r="AL38" s="207"/>
      <c r="AM38" s="377"/>
      <c r="AN38" s="377"/>
      <c r="AO38" s="377"/>
      <c r="AP38" s="377"/>
      <c r="AQ38" s="427"/>
      <c r="AR38" s="377"/>
      <c r="AS38" s="377"/>
      <c r="AT38" s="377"/>
      <c r="AU38" s="377"/>
      <c r="AV38" s="377"/>
    </row>
    <row r="39" spans="1:49" s="133" customFormat="1" ht="7.5" customHeight="1" x14ac:dyDescent="0.25">
      <c r="A39" s="177"/>
      <c r="B39" s="35"/>
      <c r="C39" s="35"/>
      <c r="D39" s="35"/>
      <c r="E39" s="35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78"/>
      <c r="V39" s="197"/>
      <c r="W39" s="405"/>
      <c r="X39" s="422" t="s">
        <v>45</v>
      </c>
      <c r="Y39" s="226" t="s">
        <v>10</v>
      </c>
      <c r="Z39" s="226" t="s">
        <v>108</v>
      </c>
      <c r="AA39" s="742" t="s">
        <v>71</v>
      </c>
      <c r="AB39" s="742" t="s">
        <v>72</v>
      </c>
      <c r="AC39" s="109"/>
      <c r="AD39" s="109"/>
      <c r="AE39" s="109"/>
      <c r="AF39" s="109"/>
      <c r="AG39" s="109"/>
      <c r="AH39" s="109"/>
      <c r="AI39" s="109"/>
      <c r="AJ39" s="248"/>
      <c r="AK39" s="147"/>
      <c r="AL39" s="377">
        <f>D8</f>
        <v>2012</v>
      </c>
      <c r="AM39" s="377">
        <f>E8</f>
        <v>2013</v>
      </c>
      <c r="AN39" s="377">
        <f>F8</f>
        <v>2014</v>
      </c>
      <c r="AO39" s="377">
        <f>G8</f>
        <v>2015</v>
      </c>
      <c r="AP39" s="377">
        <f>H8</f>
        <v>2016</v>
      </c>
      <c r="AQ39" s="427"/>
      <c r="AR39" s="377">
        <f>K8</f>
        <v>2012</v>
      </c>
      <c r="AS39" s="377">
        <f>L8</f>
        <v>2013</v>
      </c>
      <c r="AT39" s="377">
        <f>M8</f>
        <v>2014</v>
      </c>
      <c r="AU39" s="377">
        <f>N8</f>
        <v>2015</v>
      </c>
      <c r="AV39" s="377">
        <f>O8</f>
        <v>2016</v>
      </c>
    </row>
    <row r="40" spans="1:49" s="133" customFormat="1" ht="14.25" customHeight="1" x14ac:dyDescent="0.2">
      <c r="A40" s="179"/>
      <c r="B40" s="35"/>
      <c r="C40" s="35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78"/>
      <c r="V40" s="197"/>
      <c r="W40" s="405"/>
      <c r="X40" s="423" t="e">
        <f ca="1">OFFSET(B8,$X$4,0)</f>
        <v>#N/A</v>
      </c>
      <c r="Y40" s="227" t="e">
        <f ca="1">OFFSET(R7,(VLOOKUP(X40,$Y$41:$Z$62,2,FALSE)),0)</f>
        <v>#N/A</v>
      </c>
      <c r="Z40" s="227" t="e">
        <f ca="1">(OFFSET(O7,(VLOOKUP(X40,$Y$41:$Z$62,2,FALSE)),0))</f>
        <v>#N/A</v>
      </c>
      <c r="AA40" s="743"/>
      <c r="AB40" s="743"/>
      <c r="AC40" s="109"/>
      <c r="AD40" s="109"/>
      <c r="AE40" s="109"/>
      <c r="AF40" s="109"/>
      <c r="AG40" s="109"/>
      <c r="AH40" s="109"/>
      <c r="AI40" s="375" t="b">
        <v>1</v>
      </c>
      <c r="AJ40" s="248" t="s">
        <v>1</v>
      </c>
      <c r="AK40" s="147" t="str">
        <f t="shared" ref="AK40:AK63" si="7">IF(AI40=TRUE,B9,"")</f>
        <v>Bracknell Forest</v>
      </c>
      <c r="AL40" s="209">
        <f t="shared" ref="AL40:AP62" si="8">VLOOKUP($AK40,$B$9:$O$32,AL$36,FALSE)</f>
        <v>494.36090225563908</v>
      </c>
      <c r="AM40" s="209">
        <f t="shared" si="8"/>
        <v>412.78195488721803</v>
      </c>
      <c r="AN40" s="209">
        <f t="shared" si="8"/>
        <v>419.18819188191884</v>
      </c>
      <c r="AO40" s="209">
        <f t="shared" si="8"/>
        <v>381.29496402877697</v>
      </c>
      <c r="AP40" s="209">
        <f t="shared" si="8"/>
        <v>463.12056737588654</v>
      </c>
      <c r="AQ40" s="210">
        <f>VLOOKUP(AK40,$B$9:$T$32,17,FALSE)</f>
        <v>11</v>
      </c>
      <c r="AR40" s="488" t="e">
        <f>VLOOKUP($AK40,#REF!,AR$36,FALSE)</f>
        <v>#REF!</v>
      </c>
      <c r="AS40" s="488" t="e">
        <f>VLOOKUP($AK40,#REF!,AS$36,FALSE)</f>
        <v>#REF!</v>
      </c>
      <c r="AT40" s="488" t="e">
        <f>VLOOKUP($AK40,#REF!,AT$36,FALSE)</f>
        <v>#REF!</v>
      </c>
      <c r="AU40" s="488" t="e">
        <f>VLOOKUP($AK40,#REF!,AU$36,FALSE)</f>
        <v>#REF!</v>
      </c>
      <c r="AV40" s="488" t="e">
        <f>VLOOKUP($AK40,#REF!,AV$36,FALSE)</f>
        <v>#REF!</v>
      </c>
    </row>
    <row r="41" spans="1:49" s="133" customFormat="1" ht="14.25" customHeight="1" x14ac:dyDescent="0.2">
      <c r="A41" s="179"/>
      <c r="B41" s="35"/>
      <c r="C41" s="35"/>
      <c r="D41" s="35"/>
      <c r="E41" s="35"/>
      <c r="F41" s="3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78"/>
      <c r="V41" s="197"/>
      <c r="W41" s="405"/>
      <c r="X41" s="423">
        <v>1</v>
      </c>
      <c r="Y41" s="228" t="str">
        <f t="shared" ref="Y41:Y64" si="9">B9</f>
        <v>Bracknell Forest</v>
      </c>
      <c r="Z41" s="85">
        <v>2</v>
      </c>
      <c r="AA41" s="229">
        <f>IF(H9&gt;0,IDACI!D8,0)</f>
        <v>23799</v>
      </c>
      <c r="AB41" s="229">
        <f>IF(H9&gt;0,IDACI!E8,0)</f>
        <v>2617.89</v>
      </c>
      <c r="AC41" s="109"/>
      <c r="AD41" s="109"/>
      <c r="AE41" s="109"/>
      <c r="AF41" s="109"/>
      <c r="AG41" s="109"/>
      <c r="AH41" s="109"/>
      <c r="AI41" s="375" t="b">
        <v>1</v>
      </c>
      <c r="AJ41" s="248" t="s">
        <v>47</v>
      </c>
      <c r="AK41" s="147" t="str">
        <f t="shared" si="7"/>
        <v>Brighton &amp; Hove</v>
      </c>
      <c r="AL41" s="209">
        <f t="shared" si="8"/>
        <v>942.08416833667332</v>
      </c>
      <c r="AM41" s="209">
        <f t="shared" si="8"/>
        <v>955.17928286852589</v>
      </c>
      <c r="AN41" s="209">
        <f t="shared" si="8"/>
        <v>838.01980198019805</v>
      </c>
      <c r="AO41" s="209">
        <f t="shared" si="8"/>
        <v>1432.7450980392157</v>
      </c>
      <c r="AP41" s="209">
        <f t="shared" si="8"/>
        <v>669.140625</v>
      </c>
      <c r="AQ41" s="210">
        <f t="shared" ref="AQ41:AQ55" si="10">VLOOKUP(AK41,$B$9:$T$31,17,FALSE)</f>
        <v>18.3</v>
      </c>
      <c r="AR41" s="488" t="e">
        <f>VLOOKUP($AK41,#REF!,AR$36,FALSE)</f>
        <v>#REF!</v>
      </c>
      <c r="AS41" s="488" t="e">
        <f>VLOOKUP($AK41,#REF!,AS$36,FALSE)</f>
        <v>#REF!</v>
      </c>
      <c r="AT41" s="488" t="e">
        <f>VLOOKUP($AK41,#REF!,AT$36,FALSE)</f>
        <v>#REF!</v>
      </c>
      <c r="AU41" s="488" t="e">
        <f>VLOOKUP($AK41,#REF!,AU$36,FALSE)</f>
        <v>#REF!</v>
      </c>
      <c r="AV41" s="488" t="e">
        <f>VLOOKUP($AK41,#REF!,AV$36,FALSE)</f>
        <v>#REF!</v>
      </c>
    </row>
    <row r="42" spans="1:49" ht="14.25" customHeight="1" x14ac:dyDescent="0.2">
      <c r="A42" s="179"/>
      <c r="B42" s="35"/>
      <c r="C42" s="35"/>
      <c r="D42" s="35"/>
      <c r="E42" s="35"/>
      <c r="F42" s="3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78"/>
      <c r="V42" s="197"/>
      <c r="W42" s="405"/>
      <c r="X42" s="423">
        <v>2</v>
      </c>
      <c r="Y42" s="228" t="str">
        <f t="shared" si="9"/>
        <v>Brighton &amp; Hove</v>
      </c>
      <c r="Z42" s="85">
        <v>3</v>
      </c>
      <c r="AA42" s="229">
        <f>IF(H10&gt;0,IDACI!D9,0)</f>
        <v>44814</v>
      </c>
      <c r="AB42" s="229">
        <f>IF(H10&gt;0,IDACI!E9,0)</f>
        <v>8200.9619999999995</v>
      </c>
      <c r="AC42" s="109"/>
      <c r="AD42" s="109"/>
      <c r="AE42" s="109"/>
      <c r="AF42" s="109"/>
      <c r="AG42" s="109"/>
      <c r="AH42" s="109"/>
      <c r="AI42" s="375" t="b">
        <v>1</v>
      </c>
      <c r="AJ42" s="248" t="s">
        <v>11</v>
      </c>
      <c r="AK42" s="147" t="str">
        <f t="shared" si="7"/>
        <v>Buckinghamshire</v>
      </c>
      <c r="AL42" s="209">
        <f t="shared" si="8"/>
        <v>317.14285714285717</v>
      </c>
      <c r="AM42" s="209">
        <f t="shared" si="8"/>
        <v>379.87962166809973</v>
      </c>
      <c r="AN42" s="209">
        <f t="shared" si="8"/>
        <v>622.19387755102036</v>
      </c>
      <c r="AO42" s="209">
        <f t="shared" si="8"/>
        <v>431.37089991589573</v>
      </c>
      <c r="AP42" s="209">
        <f t="shared" si="8"/>
        <v>576.94859038142624</v>
      </c>
      <c r="AQ42" s="210">
        <f t="shared" si="10"/>
        <v>9.8000000000000007</v>
      </c>
      <c r="AR42" s="488" t="e">
        <f>VLOOKUP($AK42,#REF!,AR$36,FALSE)</f>
        <v>#REF!</v>
      </c>
      <c r="AS42" s="488" t="e">
        <f>VLOOKUP($AK42,#REF!,AS$36,FALSE)</f>
        <v>#REF!</v>
      </c>
      <c r="AT42" s="488" t="e">
        <f>VLOOKUP($AK42,#REF!,AT$36,FALSE)</f>
        <v>#REF!</v>
      </c>
      <c r="AU42" s="488" t="e">
        <f>VLOOKUP($AK42,#REF!,AU$36,FALSE)</f>
        <v>#REF!</v>
      </c>
      <c r="AV42" s="488" t="e">
        <f>VLOOKUP($AK42,#REF!,AV$36,FALSE)</f>
        <v>#REF!</v>
      </c>
      <c r="AW42" s="133"/>
    </row>
    <row r="43" spans="1:49" ht="14.25" customHeight="1" x14ac:dyDescent="0.2">
      <c r="A43" s="179"/>
      <c r="B43" s="35"/>
      <c r="C43" s="35"/>
      <c r="D43" s="35"/>
      <c r="E43" s="35"/>
      <c r="F43" s="35"/>
      <c r="G43" s="35"/>
      <c r="H43" s="35"/>
      <c r="I43" s="35"/>
      <c r="J43" s="40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178"/>
      <c r="V43" s="197"/>
      <c r="W43" s="405"/>
      <c r="X43" s="423">
        <v>3</v>
      </c>
      <c r="Y43" s="228" t="str">
        <f t="shared" si="9"/>
        <v>Buckinghamshire</v>
      </c>
      <c r="Z43" s="85">
        <v>4</v>
      </c>
      <c r="AA43" s="229">
        <f>IF(H11&gt;0,IDACI!D10,0)</f>
        <v>103548</v>
      </c>
      <c r="AB43" s="229">
        <f>IF(H11&gt;0,IDACI!E10,0)</f>
        <v>10147.704</v>
      </c>
      <c r="AC43" s="109"/>
      <c r="AD43" s="109"/>
      <c r="AE43" s="109"/>
      <c r="AF43" s="109"/>
      <c r="AG43" s="109"/>
      <c r="AH43" s="109"/>
      <c r="AI43" s="375" t="b">
        <v>1</v>
      </c>
      <c r="AJ43" s="248" t="s">
        <v>5</v>
      </c>
      <c r="AK43" s="147" t="str">
        <f t="shared" si="7"/>
        <v>East Sussex</v>
      </c>
      <c r="AL43" s="209">
        <f t="shared" si="8"/>
        <v>1542.1860019175456</v>
      </c>
      <c r="AM43" s="209">
        <f t="shared" si="8"/>
        <v>927.29885057471267</v>
      </c>
      <c r="AN43" s="209">
        <f t="shared" si="8"/>
        <v>708.96946564885502</v>
      </c>
      <c r="AO43" s="209">
        <f t="shared" si="8"/>
        <v>378.55787476280835</v>
      </c>
      <c r="AP43" s="209">
        <f t="shared" si="8"/>
        <v>301.98300283286119</v>
      </c>
      <c r="AQ43" s="210">
        <f t="shared" si="10"/>
        <v>17.399999999999999</v>
      </c>
      <c r="AR43" s="488" t="e">
        <f>VLOOKUP($AK43,#REF!,AR$36,FALSE)</f>
        <v>#REF!</v>
      </c>
      <c r="AS43" s="488" t="e">
        <f>VLOOKUP($AK43,#REF!,AS$36,FALSE)</f>
        <v>#REF!</v>
      </c>
      <c r="AT43" s="488" t="e">
        <f>VLOOKUP($AK43,#REF!,AT$36,FALSE)</f>
        <v>#REF!</v>
      </c>
      <c r="AU43" s="488" t="e">
        <f>VLOOKUP($AK43,#REF!,AU$36,FALSE)</f>
        <v>#REF!</v>
      </c>
      <c r="AV43" s="488" t="e">
        <f>VLOOKUP($AK43,#REF!,AV$36,FALSE)</f>
        <v>#REF!</v>
      </c>
      <c r="AW43" s="133"/>
    </row>
    <row r="44" spans="1:49" s="127" customFormat="1" ht="14.25" customHeight="1" x14ac:dyDescent="0.2">
      <c r="A44" s="180"/>
      <c r="B44" s="168"/>
      <c r="C44" s="168"/>
      <c r="D44" s="169"/>
      <c r="E44" s="169"/>
      <c r="F44" s="169"/>
      <c r="G44" s="169"/>
      <c r="H44" s="169"/>
      <c r="I44" s="311"/>
      <c r="J44" s="4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181"/>
      <c r="V44" s="198"/>
      <c r="W44" s="406"/>
      <c r="X44" s="423">
        <v>4</v>
      </c>
      <c r="Y44" s="228" t="str">
        <f t="shared" si="9"/>
        <v>East Sussex</v>
      </c>
      <c r="Z44" s="85">
        <v>5</v>
      </c>
      <c r="AA44" s="229">
        <f>IF(H12&gt;0,IDACI!D11,0)</f>
        <v>91918</v>
      </c>
      <c r="AB44" s="229">
        <f>IF(H12&gt;0,IDACI!E11,0)</f>
        <v>15993.731999999998</v>
      </c>
      <c r="AC44" s="109"/>
      <c r="AD44" s="109"/>
      <c r="AE44" s="109"/>
      <c r="AF44" s="109"/>
      <c r="AG44" s="109"/>
      <c r="AH44" s="109"/>
      <c r="AI44" s="375" t="b">
        <v>1</v>
      </c>
      <c r="AJ44" s="248" t="s">
        <v>7</v>
      </c>
      <c r="AK44" s="147" t="str">
        <f t="shared" si="7"/>
        <v>Hampshire</v>
      </c>
      <c r="AL44" s="209">
        <f t="shared" si="8"/>
        <v>361.74161313347611</v>
      </c>
      <c r="AM44" s="209">
        <f t="shared" si="8"/>
        <v>366.57173371306516</v>
      </c>
      <c r="AN44" s="209">
        <f t="shared" si="8"/>
        <v>575.09755232351893</v>
      </c>
      <c r="AO44" s="209">
        <f t="shared" si="8"/>
        <v>594.99111900532853</v>
      </c>
      <c r="AP44" s="209">
        <f t="shared" si="8"/>
        <v>591.20255409719766</v>
      </c>
      <c r="AQ44" s="210">
        <f t="shared" si="10"/>
        <v>11.799999999999999</v>
      </c>
      <c r="AR44" s="488" t="e">
        <f>VLOOKUP($AK44,#REF!,AR$36,FALSE)</f>
        <v>#REF!</v>
      </c>
      <c r="AS44" s="488" t="e">
        <f>VLOOKUP($AK44,#REF!,AS$36,FALSE)</f>
        <v>#REF!</v>
      </c>
      <c r="AT44" s="488" t="e">
        <f>VLOOKUP($AK44,#REF!,AT$36,FALSE)</f>
        <v>#REF!</v>
      </c>
      <c r="AU44" s="488" t="e">
        <f>VLOOKUP($AK44,#REF!,AU$36,FALSE)</f>
        <v>#REF!</v>
      </c>
      <c r="AV44" s="488" t="e">
        <f>VLOOKUP($AK44,#REF!,AV$36,FALSE)</f>
        <v>#REF!</v>
      </c>
    </row>
    <row r="45" spans="1:49" ht="14.25" customHeight="1" x14ac:dyDescent="0.2">
      <c r="A45" s="179"/>
      <c r="B45" s="169"/>
      <c r="C45" s="169"/>
      <c r="D45" s="169"/>
      <c r="E45" s="169"/>
      <c r="F45" s="169"/>
      <c r="G45" s="169"/>
      <c r="H45" s="169"/>
      <c r="I45" s="311"/>
      <c r="J45" s="40"/>
      <c r="K45" s="42"/>
      <c r="L45" s="42"/>
      <c r="M45" s="42"/>
      <c r="N45" s="42"/>
      <c r="O45" s="35"/>
      <c r="P45" s="35"/>
      <c r="Q45" s="35"/>
      <c r="R45" s="35"/>
      <c r="S45" s="35"/>
      <c r="T45" s="35"/>
      <c r="U45" s="178"/>
      <c r="V45" s="197"/>
      <c r="W45" s="405"/>
      <c r="X45" s="423">
        <v>5</v>
      </c>
      <c r="Y45" s="228" t="str">
        <f t="shared" si="9"/>
        <v>Hampshire</v>
      </c>
      <c r="Z45" s="85">
        <v>6</v>
      </c>
      <c r="AA45" s="229">
        <f>IF(H13&gt;0,IDACI!D12,0)</f>
        <v>247800</v>
      </c>
      <c r="AB45" s="229">
        <f>IF(H13&gt;0,IDACI!E12,0)</f>
        <v>29240.399999999998</v>
      </c>
      <c r="AC45" s="109"/>
      <c r="AD45" s="109"/>
      <c r="AE45" s="109"/>
      <c r="AF45" s="109"/>
      <c r="AG45" s="109"/>
      <c r="AH45" s="109"/>
      <c r="AI45" s="375" t="b">
        <v>1</v>
      </c>
      <c r="AJ45" s="248" t="s">
        <v>2</v>
      </c>
      <c r="AK45" s="147" t="str">
        <f t="shared" si="7"/>
        <v>Isle of Wight</v>
      </c>
      <c r="AL45" s="209">
        <f t="shared" si="8"/>
        <v>686.59003831417624</v>
      </c>
      <c r="AM45" s="209">
        <f t="shared" si="8"/>
        <v>1148.4615384615386</v>
      </c>
      <c r="AN45" s="209">
        <f t="shared" si="8"/>
        <v>856.97674418604652</v>
      </c>
      <c r="AO45" s="209">
        <f t="shared" si="8"/>
        <v>931.37254901960785</v>
      </c>
      <c r="AP45" s="209">
        <f t="shared" si="8"/>
        <v>944.26877470355737</v>
      </c>
      <c r="AQ45" s="210">
        <f t="shared" si="10"/>
        <v>20.399999999999999</v>
      </c>
      <c r="AR45" s="488" t="e">
        <f>VLOOKUP($AK45,#REF!,AR$36,FALSE)</f>
        <v>#REF!</v>
      </c>
      <c r="AS45" s="488" t="e">
        <f>VLOOKUP($AK45,#REF!,AS$36,FALSE)</f>
        <v>#REF!</v>
      </c>
      <c r="AT45" s="488" t="e">
        <f>VLOOKUP($AK45,#REF!,AT$36,FALSE)</f>
        <v>#REF!</v>
      </c>
      <c r="AU45" s="488" t="e">
        <f>VLOOKUP($AK45,#REF!,AU$36,FALSE)</f>
        <v>#REF!</v>
      </c>
      <c r="AV45" s="488" t="e">
        <f>VLOOKUP($AK45,#REF!,AV$36,FALSE)</f>
        <v>#REF!</v>
      </c>
    </row>
    <row r="46" spans="1:49" ht="14.25" customHeight="1" x14ac:dyDescent="0.2">
      <c r="A46" s="179"/>
      <c r="B46" s="169"/>
      <c r="C46" s="169"/>
      <c r="D46" s="169"/>
      <c r="E46" s="169"/>
      <c r="F46" s="169"/>
      <c r="G46" s="169"/>
      <c r="H46" s="169"/>
      <c r="I46" s="311"/>
      <c r="J46" s="40"/>
      <c r="K46" s="42"/>
      <c r="L46" s="42"/>
      <c r="M46" s="42"/>
      <c r="N46" s="42"/>
      <c r="O46" s="35"/>
      <c r="P46" s="35"/>
      <c r="Q46" s="35"/>
      <c r="R46" s="35"/>
      <c r="S46" s="35"/>
      <c r="T46" s="35"/>
      <c r="U46" s="178"/>
      <c r="V46" s="197"/>
      <c r="W46" s="405"/>
      <c r="X46" s="423">
        <v>6</v>
      </c>
      <c r="Y46" s="228" t="str">
        <f t="shared" si="9"/>
        <v>Isle of Wight</v>
      </c>
      <c r="Z46" s="85">
        <v>7</v>
      </c>
      <c r="AA46" s="229">
        <f>IF(H14&gt;0,IDACI!D13,0)</f>
        <v>22502</v>
      </c>
      <c r="AB46" s="229">
        <f>IF(H14&gt;0,IDACI!E13,0)</f>
        <v>4590.4079999999994</v>
      </c>
      <c r="AC46" s="230"/>
      <c r="AD46" s="109"/>
      <c r="AE46" s="109"/>
      <c r="AF46" s="109"/>
      <c r="AG46" s="109"/>
      <c r="AH46" s="109"/>
      <c r="AI46" s="375" t="b">
        <v>1</v>
      </c>
      <c r="AJ46" s="248" t="s">
        <v>12</v>
      </c>
      <c r="AK46" s="147" t="str">
        <f t="shared" si="7"/>
        <v>Kent</v>
      </c>
      <c r="AL46" s="209">
        <f t="shared" si="8"/>
        <v>534.83111248837929</v>
      </c>
      <c r="AM46" s="209">
        <f t="shared" si="8"/>
        <v>452.11485026242673</v>
      </c>
      <c r="AN46" s="209">
        <f t="shared" si="8"/>
        <v>588.57493857493853</v>
      </c>
      <c r="AO46" s="209">
        <f t="shared" si="8"/>
        <v>503.4724337496192</v>
      </c>
      <c r="AP46" s="209">
        <f t="shared" si="8"/>
        <v>464.34624697336562</v>
      </c>
      <c r="AQ46" s="210">
        <f t="shared" si="10"/>
        <v>17.8</v>
      </c>
      <c r="AR46" s="488" t="e">
        <f>VLOOKUP($AK46,#REF!,AR$36,FALSE)</f>
        <v>#REF!</v>
      </c>
      <c r="AS46" s="488" t="e">
        <f>VLOOKUP($AK46,#REF!,AS$36,FALSE)</f>
        <v>#REF!</v>
      </c>
      <c r="AT46" s="488" t="e">
        <f>VLOOKUP($AK46,#REF!,AT$36,FALSE)</f>
        <v>#REF!</v>
      </c>
      <c r="AU46" s="488" t="e">
        <f>VLOOKUP($AK46,#REF!,AU$36,FALSE)</f>
        <v>#REF!</v>
      </c>
      <c r="AV46" s="488" t="e">
        <f>VLOOKUP($AK46,#REF!,AV$36,FALSE)</f>
        <v>#REF!</v>
      </c>
    </row>
    <row r="47" spans="1:49" ht="14.25" customHeight="1" x14ac:dyDescent="0.2">
      <c r="A47" s="179"/>
      <c r="B47" s="90"/>
      <c r="C47" s="90"/>
      <c r="D47" s="90"/>
      <c r="E47" s="90"/>
      <c r="F47" s="90"/>
      <c r="G47" s="90"/>
      <c r="H47" s="90"/>
      <c r="I47" s="90"/>
      <c r="J47" s="40"/>
      <c r="K47" s="42"/>
      <c r="L47" s="42"/>
      <c r="M47" s="42"/>
      <c r="N47" s="42"/>
      <c r="O47" s="35"/>
      <c r="P47" s="35"/>
      <c r="Q47" s="35"/>
      <c r="R47" s="35"/>
      <c r="S47" s="35"/>
      <c r="T47" s="35"/>
      <c r="U47" s="178"/>
      <c r="V47" s="197"/>
      <c r="W47" s="405"/>
      <c r="X47" s="423">
        <v>7</v>
      </c>
      <c r="Y47" s="228" t="str">
        <f t="shared" si="9"/>
        <v>Kent</v>
      </c>
      <c r="Z47" s="85">
        <v>8</v>
      </c>
      <c r="AA47" s="229">
        <f>IF(H15&gt;0,IDACI!D14,0)</f>
        <v>286168</v>
      </c>
      <c r="AB47" s="229">
        <f>IF(H15&gt;0,IDACI!E14,0)</f>
        <v>50937.904000000002</v>
      </c>
      <c r="AC47" s="90"/>
      <c r="AD47" s="109"/>
      <c r="AE47" s="109"/>
      <c r="AF47" s="109"/>
      <c r="AG47" s="109"/>
      <c r="AH47" s="109"/>
      <c r="AI47" s="375" t="b">
        <v>1</v>
      </c>
      <c r="AJ47" s="248" t="s">
        <v>3</v>
      </c>
      <c r="AK47" s="147" t="str">
        <f t="shared" si="7"/>
        <v>Medway</v>
      </c>
      <c r="AL47" s="209">
        <f t="shared" si="8"/>
        <v>890</v>
      </c>
      <c r="AM47" s="209">
        <f t="shared" si="8"/>
        <v>1208.7027914614123</v>
      </c>
      <c r="AN47" s="209">
        <f t="shared" si="8"/>
        <v>691.39610389610391</v>
      </c>
      <c r="AO47" s="209">
        <f t="shared" si="8"/>
        <v>492.79999999999995</v>
      </c>
      <c r="AP47" s="209">
        <f t="shared" si="8"/>
        <v>532.91139240506334</v>
      </c>
      <c r="AQ47" s="210">
        <f t="shared" si="10"/>
        <v>22</v>
      </c>
      <c r="AR47" s="488" t="e">
        <f>VLOOKUP($AK47,#REF!,AR$36,FALSE)</f>
        <v>#REF!</v>
      </c>
      <c r="AS47" s="488" t="e">
        <f>VLOOKUP($AK47,#REF!,AS$36,FALSE)</f>
        <v>#REF!</v>
      </c>
      <c r="AT47" s="488" t="e">
        <f>VLOOKUP($AK47,#REF!,AT$36,FALSE)</f>
        <v>#REF!</v>
      </c>
      <c r="AU47" s="488" t="e">
        <f>VLOOKUP($AK47,#REF!,AU$36,FALSE)</f>
        <v>#REF!</v>
      </c>
      <c r="AV47" s="488" t="e">
        <f>VLOOKUP($AK47,#REF!,AV$36,FALSE)</f>
        <v>#REF!</v>
      </c>
    </row>
    <row r="48" spans="1:49" ht="14.25" customHeight="1" x14ac:dyDescent="0.2">
      <c r="A48" s="179"/>
      <c r="B48" s="90"/>
      <c r="C48" s="90"/>
      <c r="D48" s="114"/>
      <c r="E48" s="115"/>
      <c r="F48" s="114"/>
      <c r="G48" s="115"/>
      <c r="H48" s="115"/>
      <c r="I48" s="115"/>
      <c r="J48" s="40"/>
      <c r="K48" s="42"/>
      <c r="L48" s="42"/>
      <c r="M48" s="42"/>
      <c r="N48" s="42"/>
      <c r="O48" s="35"/>
      <c r="P48" s="35"/>
      <c r="Q48" s="35"/>
      <c r="R48" s="35"/>
      <c r="S48" s="35"/>
      <c r="T48" s="35"/>
      <c r="U48" s="178"/>
      <c r="V48" s="197"/>
      <c r="W48" s="405"/>
      <c r="X48" s="423">
        <v>8</v>
      </c>
      <c r="Y48" s="228" t="str">
        <f t="shared" si="9"/>
        <v>Medway</v>
      </c>
      <c r="Z48" s="85">
        <v>9</v>
      </c>
      <c r="AA48" s="229">
        <f>IF(H16&gt;0,IDACI!D15,0)</f>
        <v>54280</v>
      </c>
      <c r="AB48" s="229">
        <f>IF(H16&gt;0,IDACI!E15,0)</f>
        <v>11941.6</v>
      </c>
      <c r="AC48" s="109"/>
      <c r="AD48" s="109"/>
      <c r="AE48" s="109"/>
      <c r="AF48" s="109"/>
      <c r="AG48" s="109"/>
      <c r="AH48" s="109"/>
      <c r="AI48" s="375" t="b">
        <v>1</v>
      </c>
      <c r="AJ48" s="248" t="s">
        <v>13</v>
      </c>
      <c r="AK48" s="147" t="str">
        <f t="shared" si="7"/>
        <v>Milton Keynes</v>
      </c>
      <c r="AL48" s="209">
        <f t="shared" si="8"/>
        <v>382.41935483870969</v>
      </c>
      <c r="AM48" s="209">
        <f t="shared" si="8"/>
        <v>515.61514195583595</v>
      </c>
      <c r="AN48" s="209">
        <f t="shared" si="8"/>
        <v>490.3125</v>
      </c>
      <c r="AO48" s="209">
        <f t="shared" si="8"/>
        <v>394.01840490797548</v>
      </c>
      <c r="AP48" s="209">
        <f t="shared" si="8"/>
        <v>418.91074130105898</v>
      </c>
      <c r="AQ48" s="210">
        <f t="shared" si="10"/>
        <v>19.7</v>
      </c>
      <c r="AR48" s="488" t="e">
        <f>VLOOKUP($AK48,#REF!,AR$36,FALSE)</f>
        <v>#REF!</v>
      </c>
      <c r="AS48" s="488" t="e">
        <f>VLOOKUP($AK48,#REF!,AS$36,FALSE)</f>
        <v>#REF!</v>
      </c>
      <c r="AT48" s="488" t="e">
        <f>VLOOKUP($AK48,#REF!,AT$36,FALSE)</f>
        <v>#REF!</v>
      </c>
      <c r="AU48" s="488" t="e">
        <f>VLOOKUP($AK48,#REF!,AU$36,FALSE)</f>
        <v>#REF!</v>
      </c>
      <c r="AV48" s="488" t="e">
        <f>VLOOKUP($AK48,#REF!,AV$36,FALSE)</f>
        <v>#REF!</v>
      </c>
    </row>
    <row r="49" spans="1:48" ht="14.25" customHeight="1" x14ac:dyDescent="0.2">
      <c r="A49" s="179"/>
      <c r="B49" s="90"/>
      <c r="C49" s="90"/>
      <c r="D49" s="105"/>
      <c r="E49" s="105"/>
      <c r="F49" s="105"/>
      <c r="G49" s="105"/>
      <c r="H49" s="105"/>
      <c r="I49" s="105"/>
      <c r="J49" s="40"/>
      <c r="K49" s="42"/>
      <c r="L49" s="42"/>
      <c r="M49" s="42"/>
      <c r="N49" s="42"/>
      <c r="O49" s="35"/>
      <c r="P49" s="35"/>
      <c r="Q49" s="35"/>
      <c r="R49" s="35"/>
      <c r="S49" s="35"/>
      <c r="T49" s="35"/>
      <c r="U49" s="178"/>
      <c r="V49" s="197"/>
      <c r="W49" s="405"/>
      <c r="X49" s="423">
        <v>9</v>
      </c>
      <c r="Y49" s="228" t="str">
        <f t="shared" si="9"/>
        <v>Milton Keynes</v>
      </c>
      <c r="Z49" s="85">
        <v>10</v>
      </c>
      <c r="AA49" s="229">
        <f>IF(H17&gt;0,IDACI!D16,0)</f>
        <v>56637</v>
      </c>
      <c r="AB49" s="229">
        <f>IF(H17&gt;0,IDACI!E16,0)</f>
        <v>11157.489</v>
      </c>
      <c r="AC49" s="109"/>
      <c r="AD49" s="109"/>
      <c r="AE49" s="109"/>
      <c r="AF49" s="109"/>
      <c r="AG49" s="109"/>
      <c r="AH49" s="109"/>
      <c r="AI49" s="375" t="b">
        <v>1</v>
      </c>
      <c r="AJ49" s="248" t="s">
        <v>14</v>
      </c>
      <c r="AK49" s="147" t="str">
        <f t="shared" si="7"/>
        <v>Oxfordshire</v>
      </c>
      <c r="AL49" s="209">
        <f t="shared" si="8"/>
        <v>460.79710144927537</v>
      </c>
      <c r="AM49" s="209">
        <f t="shared" si="8"/>
        <v>460.56034482758622</v>
      </c>
      <c r="AN49" s="209">
        <f t="shared" si="8"/>
        <v>420.88382038488953</v>
      </c>
      <c r="AO49" s="209">
        <f t="shared" si="8"/>
        <v>401.06232294617564</v>
      </c>
      <c r="AP49" s="209">
        <f t="shared" si="8"/>
        <v>476.02256699576873</v>
      </c>
      <c r="AQ49" s="210">
        <f t="shared" si="10"/>
        <v>11.799999999999999</v>
      </c>
      <c r="AR49" s="488" t="e">
        <f>VLOOKUP($AK49,#REF!,AR$36,FALSE)</f>
        <v>#REF!</v>
      </c>
      <c r="AS49" s="488" t="e">
        <f>VLOOKUP($AK49,#REF!,AS$36,FALSE)</f>
        <v>#REF!</v>
      </c>
      <c r="AT49" s="488" t="e">
        <f>VLOOKUP($AK49,#REF!,AT$36,FALSE)</f>
        <v>#REF!</v>
      </c>
      <c r="AU49" s="488" t="e">
        <f>VLOOKUP($AK49,#REF!,AU$36,FALSE)</f>
        <v>#REF!</v>
      </c>
      <c r="AV49" s="488" t="e">
        <f>VLOOKUP($AK49,#REF!,AV$36,FALSE)</f>
        <v>#REF!</v>
      </c>
    </row>
    <row r="50" spans="1:48" ht="14.25" customHeight="1" x14ac:dyDescent="0.2">
      <c r="A50" s="179"/>
      <c r="B50" s="112"/>
      <c r="C50" s="112"/>
      <c r="D50" s="90"/>
      <c r="E50" s="90"/>
      <c r="F50" s="90"/>
      <c r="G50" s="90"/>
      <c r="H50" s="90"/>
      <c r="I50" s="90"/>
      <c r="J50" s="40"/>
      <c r="K50" s="42"/>
      <c r="L50" s="42"/>
      <c r="M50" s="42"/>
      <c r="N50" s="42"/>
      <c r="O50" s="35"/>
      <c r="P50" s="35"/>
      <c r="Q50" s="35"/>
      <c r="R50" s="35"/>
      <c r="S50" s="35"/>
      <c r="T50" s="35"/>
      <c r="U50" s="178"/>
      <c r="V50" s="197"/>
      <c r="W50" s="405"/>
      <c r="X50" s="423">
        <v>10</v>
      </c>
      <c r="Y50" s="228" t="str">
        <f t="shared" si="9"/>
        <v>Oxfordshire</v>
      </c>
      <c r="Z50" s="85">
        <v>11</v>
      </c>
      <c r="AA50" s="229">
        <f>IF(H18&gt;0,IDACI!D17,0)</f>
        <v>123975</v>
      </c>
      <c r="AB50" s="229">
        <f>IF(H18&gt;0,IDACI!E17,0)</f>
        <v>14629.05</v>
      </c>
      <c r="AC50" s="109"/>
      <c r="AD50" s="109"/>
      <c r="AE50" s="109"/>
      <c r="AF50" s="109"/>
      <c r="AG50" s="109"/>
      <c r="AH50" s="109"/>
      <c r="AI50" s="375" t="b">
        <v>1</v>
      </c>
      <c r="AJ50" s="248" t="s">
        <v>15</v>
      </c>
      <c r="AK50" s="147" t="str">
        <f t="shared" si="7"/>
        <v>Portsmouth</v>
      </c>
      <c r="AL50" s="209">
        <f t="shared" si="8"/>
        <v>546.35294117647061</v>
      </c>
      <c r="AM50" s="209">
        <f t="shared" si="8"/>
        <v>433.33333333333337</v>
      </c>
      <c r="AN50" s="209">
        <f t="shared" si="8"/>
        <v>427.69953051643188</v>
      </c>
      <c r="AO50" s="209">
        <f t="shared" si="8"/>
        <v>442.62672811059912</v>
      </c>
      <c r="AP50" s="209">
        <f t="shared" si="8"/>
        <v>477.85388127853878</v>
      </c>
      <c r="AQ50" s="210">
        <f t="shared" si="10"/>
        <v>23.799999999999997</v>
      </c>
      <c r="AR50" s="488" t="e">
        <f>VLOOKUP($AK50,#REF!,AR$36,FALSE)</f>
        <v>#REF!</v>
      </c>
      <c r="AS50" s="488" t="e">
        <f>VLOOKUP($AK50,#REF!,AS$36,FALSE)</f>
        <v>#REF!</v>
      </c>
      <c r="AT50" s="488" t="e">
        <f>VLOOKUP($AK50,#REF!,AT$36,FALSE)</f>
        <v>#REF!</v>
      </c>
      <c r="AU50" s="488" t="e">
        <f>VLOOKUP($AK50,#REF!,AU$36,FALSE)</f>
        <v>#REF!</v>
      </c>
      <c r="AV50" s="488" t="e">
        <f>VLOOKUP($AK50,#REF!,AV$36,FALSE)</f>
        <v>#REF!</v>
      </c>
    </row>
    <row r="51" spans="1:48" ht="14.25" customHeight="1" x14ac:dyDescent="0.2">
      <c r="A51" s="179"/>
      <c r="B51" s="112"/>
      <c r="C51" s="112"/>
      <c r="D51" s="90"/>
      <c r="E51" s="90"/>
      <c r="F51" s="90"/>
      <c r="G51" s="90"/>
      <c r="H51" s="90"/>
      <c r="I51" s="90"/>
      <c r="J51" s="40"/>
      <c r="K51" s="42"/>
      <c r="L51" s="42"/>
      <c r="M51" s="42"/>
      <c r="N51" s="42"/>
      <c r="O51" s="35"/>
      <c r="P51" s="35"/>
      <c r="Q51" s="35"/>
      <c r="R51" s="35"/>
      <c r="S51" s="35"/>
      <c r="T51" s="35"/>
      <c r="U51" s="178"/>
      <c r="V51" s="197"/>
      <c r="W51" s="405"/>
      <c r="X51" s="423">
        <v>11</v>
      </c>
      <c r="Y51" s="228" t="str">
        <f t="shared" si="9"/>
        <v>Portsmouth</v>
      </c>
      <c r="Z51" s="85">
        <v>12</v>
      </c>
      <c r="AA51" s="229">
        <f>IF(H19&gt;0,IDACI!D18,0)</f>
        <v>37912</v>
      </c>
      <c r="AB51" s="229">
        <f>IF(H19&gt;0,IDACI!E18,0)</f>
        <v>9023.0559999999987</v>
      </c>
      <c r="AC51" s="109"/>
      <c r="AD51" s="109"/>
      <c r="AE51" s="109"/>
      <c r="AF51" s="109"/>
      <c r="AG51" s="109"/>
      <c r="AH51" s="109"/>
      <c r="AI51" s="375" t="b">
        <v>1</v>
      </c>
      <c r="AJ51" s="248" t="s">
        <v>4</v>
      </c>
      <c r="AK51" s="147" t="str">
        <f t="shared" si="7"/>
        <v>Reading</v>
      </c>
      <c r="AL51" s="209">
        <f t="shared" si="8"/>
        <v>625.14970059880238</v>
      </c>
      <c r="AM51" s="209">
        <f t="shared" si="8"/>
        <v>494.41176470588238</v>
      </c>
      <c r="AN51" s="209">
        <f t="shared" si="8"/>
        <v>499.135446685879</v>
      </c>
      <c r="AO51" s="209">
        <f t="shared" si="8"/>
        <v>466.01671309192204</v>
      </c>
      <c r="AP51" s="209">
        <f t="shared" si="8"/>
        <v>845.60439560439556</v>
      </c>
      <c r="AQ51" s="210">
        <f t="shared" si="10"/>
        <v>19.8</v>
      </c>
      <c r="AR51" s="488" t="e">
        <f>VLOOKUP($AK51,#REF!,AR$36,FALSE)</f>
        <v>#REF!</v>
      </c>
      <c r="AS51" s="488" t="e">
        <f>VLOOKUP($AK51,#REF!,AS$36,FALSE)</f>
        <v>#REF!</v>
      </c>
      <c r="AT51" s="488" t="e">
        <f>VLOOKUP($AK51,#REF!,AT$36,FALSE)</f>
        <v>#REF!</v>
      </c>
      <c r="AU51" s="488" t="e">
        <f>VLOOKUP($AK51,#REF!,AU$36,FALSE)</f>
        <v>#REF!</v>
      </c>
      <c r="AV51" s="488" t="e">
        <f>VLOOKUP($AK51,#REF!,AV$36,FALSE)</f>
        <v>#REF!</v>
      </c>
    </row>
    <row r="52" spans="1:48" ht="14.25" customHeight="1" x14ac:dyDescent="0.2">
      <c r="A52" s="179"/>
      <c r="B52" s="112"/>
      <c r="C52" s="112"/>
      <c r="D52" s="90"/>
      <c r="E52" s="90"/>
      <c r="F52" s="90"/>
      <c r="G52" s="90"/>
      <c r="H52" s="90"/>
      <c r="I52" s="90"/>
      <c r="J52" s="40"/>
      <c r="K52" s="42"/>
      <c r="L52" s="42"/>
      <c r="M52" s="42"/>
      <c r="N52" s="42"/>
      <c r="O52" s="35"/>
      <c r="P52" s="35"/>
      <c r="Q52" s="35"/>
      <c r="R52" s="35"/>
      <c r="S52" s="35"/>
      <c r="T52" s="35"/>
      <c r="U52" s="178"/>
      <c r="V52" s="197"/>
      <c r="W52" s="405"/>
      <c r="X52" s="423">
        <v>12</v>
      </c>
      <c r="Y52" s="228" t="str">
        <f t="shared" si="9"/>
        <v>Reading</v>
      </c>
      <c r="Z52" s="85">
        <v>13</v>
      </c>
      <c r="AA52" s="229">
        <f>IF(H20&gt;0,IDACI!D19,0)</f>
        <v>30916</v>
      </c>
      <c r="AB52" s="229">
        <f>IF(H20&gt;0,IDACI!E19,0)</f>
        <v>6121.3680000000004</v>
      </c>
      <c r="AC52" s="109"/>
      <c r="AD52" s="109"/>
      <c r="AE52" s="109"/>
      <c r="AF52" s="109"/>
      <c r="AG52" s="109"/>
      <c r="AH52" s="109"/>
      <c r="AI52" s="375" t="b">
        <v>1</v>
      </c>
      <c r="AJ52" s="248" t="s">
        <v>16</v>
      </c>
      <c r="AK52" s="147" t="str">
        <f t="shared" si="7"/>
        <v>Slough</v>
      </c>
      <c r="AL52" s="209">
        <f t="shared" si="8"/>
        <v>502.40641711229944</v>
      </c>
      <c r="AM52" s="209">
        <f t="shared" si="8"/>
        <v>455.26315789473688</v>
      </c>
      <c r="AN52" s="209">
        <f t="shared" si="8"/>
        <v>644.47300771208222</v>
      </c>
      <c r="AO52" s="209">
        <f t="shared" si="8"/>
        <v>571.92982456140351</v>
      </c>
      <c r="AP52" s="209">
        <f t="shared" si="8"/>
        <v>683.25123152709364</v>
      </c>
      <c r="AQ52" s="210">
        <f t="shared" si="10"/>
        <v>19.5</v>
      </c>
      <c r="AR52" s="488" t="e">
        <f>VLOOKUP($AK52,#REF!,AR$36,FALSE)</f>
        <v>#REF!</v>
      </c>
      <c r="AS52" s="488" t="e">
        <f>VLOOKUP($AK52,#REF!,AS$36,FALSE)</f>
        <v>#REF!</v>
      </c>
      <c r="AT52" s="488" t="e">
        <f>VLOOKUP($AK52,#REF!,AT$36,FALSE)</f>
        <v>#REF!</v>
      </c>
      <c r="AU52" s="488" t="e">
        <f>VLOOKUP($AK52,#REF!,AU$36,FALSE)</f>
        <v>#REF!</v>
      </c>
      <c r="AV52" s="488" t="e">
        <f>VLOOKUP($AK52,#REF!,AV$36,FALSE)</f>
        <v>#REF!</v>
      </c>
    </row>
    <row r="53" spans="1:48" ht="14.25" customHeight="1" x14ac:dyDescent="0.2">
      <c r="A53" s="179"/>
      <c r="B53" s="112"/>
      <c r="C53" s="112"/>
      <c r="D53" s="90"/>
      <c r="E53" s="90"/>
      <c r="F53" s="90"/>
      <c r="G53" s="90"/>
      <c r="H53" s="90"/>
      <c r="I53" s="90"/>
      <c r="J53" s="40"/>
      <c r="K53" s="42"/>
      <c r="L53" s="42"/>
      <c r="M53" s="42"/>
      <c r="N53" s="42"/>
      <c r="O53" s="35"/>
      <c r="P53" s="35"/>
      <c r="Q53" s="35"/>
      <c r="R53" s="35"/>
      <c r="S53" s="35"/>
      <c r="T53" s="35"/>
      <c r="U53" s="178"/>
      <c r="V53" s="197"/>
      <c r="W53" s="405"/>
      <c r="X53" s="423">
        <v>13</v>
      </c>
      <c r="Y53" s="228" t="str">
        <f t="shared" si="9"/>
        <v>Slough</v>
      </c>
      <c r="Z53" s="85">
        <v>14</v>
      </c>
      <c r="AA53" s="229">
        <f>IF(H21&gt;0,IDACI!D20,0)</f>
        <v>34703</v>
      </c>
      <c r="AB53" s="229">
        <f>IF(H21&gt;0,IDACI!E20,0)</f>
        <v>6767.085</v>
      </c>
      <c r="AC53" s="109"/>
      <c r="AD53" s="109"/>
      <c r="AE53" s="109"/>
      <c r="AF53" s="109"/>
      <c r="AG53" s="109"/>
      <c r="AH53" s="109"/>
      <c r="AI53" s="375" t="b">
        <v>1</v>
      </c>
      <c r="AJ53" s="248" t="s">
        <v>96</v>
      </c>
      <c r="AK53" s="147" t="str">
        <f t="shared" si="7"/>
        <v>Somerset</v>
      </c>
      <c r="AL53" s="209">
        <f t="shared" si="8"/>
        <v>502.48161764705884</v>
      </c>
      <c r="AM53" s="209">
        <f t="shared" si="8"/>
        <v>567.09558823529414</v>
      </c>
      <c r="AN53" s="209">
        <f t="shared" si="8"/>
        <v>674.44852941176475</v>
      </c>
      <c r="AO53" s="209">
        <f t="shared" si="8"/>
        <v>513.40679522497703</v>
      </c>
      <c r="AP53" s="209">
        <f t="shared" si="8"/>
        <v>378.47985347985349</v>
      </c>
      <c r="AQ53" s="210">
        <f t="shared" si="10"/>
        <v>14.8</v>
      </c>
      <c r="AR53" s="488" t="e">
        <f>VLOOKUP($AK53,#REF!,AR$36,FALSE)</f>
        <v>#REF!</v>
      </c>
      <c r="AS53" s="488" t="e">
        <f>VLOOKUP($AK53,#REF!,AS$36,FALSE)</f>
        <v>#REF!</v>
      </c>
      <c r="AT53" s="488" t="e">
        <f>VLOOKUP($AK53,#REF!,AT$36,FALSE)</f>
        <v>#REF!</v>
      </c>
      <c r="AU53" s="488" t="e">
        <f>VLOOKUP($AK53,#REF!,AU$36,FALSE)</f>
        <v>#REF!</v>
      </c>
      <c r="AV53" s="488" t="e">
        <f>VLOOKUP($AK53,#REF!,AV$36,FALSE)</f>
        <v>#REF!</v>
      </c>
    </row>
    <row r="54" spans="1:48" ht="14.25" customHeight="1" x14ac:dyDescent="0.2">
      <c r="A54" s="179"/>
      <c r="B54" s="112"/>
      <c r="C54" s="112"/>
      <c r="D54" s="90"/>
      <c r="E54" s="90"/>
      <c r="F54" s="90"/>
      <c r="G54" s="90"/>
      <c r="H54" s="90"/>
      <c r="I54" s="90"/>
      <c r="J54" s="40"/>
      <c r="K54" s="42"/>
      <c r="L54" s="42"/>
      <c r="M54" s="42"/>
      <c r="N54" s="42"/>
      <c r="O54" s="35"/>
      <c r="P54" s="35"/>
      <c r="Q54" s="35"/>
      <c r="R54" s="35"/>
      <c r="S54" s="35"/>
      <c r="T54" s="35"/>
      <c r="U54" s="178"/>
      <c r="V54" s="197"/>
      <c r="W54" s="405"/>
      <c r="X54" s="423">
        <v>14</v>
      </c>
      <c r="Y54" s="228" t="str">
        <f t="shared" si="9"/>
        <v>Somerset</v>
      </c>
      <c r="Z54" s="85">
        <v>15</v>
      </c>
      <c r="AA54" s="229">
        <f>IF(H22&gt;0,IDACI!D21,0)</f>
        <v>94797</v>
      </c>
      <c r="AB54" s="229">
        <f>IF(H22&gt;0,IDACI!E21,0)</f>
        <v>14029.956000000002</v>
      </c>
      <c r="AC54" s="109"/>
      <c r="AD54" s="109"/>
      <c r="AE54" s="109"/>
      <c r="AF54" s="109"/>
      <c r="AG54" s="109"/>
      <c r="AH54" s="109"/>
      <c r="AI54" s="375" t="b">
        <v>1</v>
      </c>
      <c r="AJ54" s="248" t="s">
        <v>17</v>
      </c>
      <c r="AK54" s="147" t="str">
        <f t="shared" si="7"/>
        <v>Southampton</v>
      </c>
      <c r="AL54" s="209">
        <f t="shared" si="8"/>
        <v>794.8051948051949</v>
      </c>
      <c r="AM54" s="209">
        <f t="shared" si="8"/>
        <v>821.9354838709678</v>
      </c>
      <c r="AN54" s="209">
        <f t="shared" si="8"/>
        <v>732.27848101265829</v>
      </c>
      <c r="AO54" s="209">
        <f t="shared" si="8"/>
        <v>1318.3127572016463</v>
      </c>
      <c r="AP54" s="209">
        <f t="shared" si="8"/>
        <v>836.58536585365857</v>
      </c>
      <c r="AQ54" s="210">
        <f t="shared" si="10"/>
        <v>25</v>
      </c>
      <c r="AR54" s="488" t="e">
        <f>VLOOKUP($AK54,#REF!,AR$36,FALSE)</f>
        <v>#REF!</v>
      </c>
      <c r="AS54" s="488" t="e">
        <f>VLOOKUP($AK54,#REF!,AS$36,FALSE)</f>
        <v>#REF!</v>
      </c>
      <c r="AT54" s="488" t="e">
        <f>VLOOKUP($AK54,#REF!,AT$36,FALSE)</f>
        <v>#REF!</v>
      </c>
      <c r="AU54" s="488" t="e">
        <f>VLOOKUP($AK54,#REF!,AU$36,FALSE)</f>
        <v>#REF!</v>
      </c>
      <c r="AV54" s="488" t="e">
        <f>VLOOKUP($AK54,#REF!,AV$36,FALSE)</f>
        <v>#REF!</v>
      </c>
    </row>
    <row r="55" spans="1:48" ht="14.25" customHeight="1" x14ac:dyDescent="0.2">
      <c r="A55" s="179"/>
      <c r="B55" s="112"/>
      <c r="C55" s="112"/>
      <c r="D55" s="90"/>
      <c r="E55" s="90"/>
      <c r="F55" s="90"/>
      <c r="G55" s="90"/>
      <c r="H55" s="90"/>
      <c r="I55" s="90"/>
      <c r="J55" s="40"/>
      <c r="K55" s="42"/>
      <c r="L55" s="42"/>
      <c r="M55" s="42"/>
      <c r="N55" s="42"/>
      <c r="O55" s="35"/>
      <c r="P55" s="35"/>
      <c r="Q55" s="35"/>
      <c r="R55" s="35"/>
      <c r="S55" s="35"/>
      <c r="T55" s="35"/>
      <c r="U55" s="178"/>
      <c r="V55" s="197"/>
      <c r="W55" s="405"/>
      <c r="X55" s="423">
        <v>15</v>
      </c>
      <c r="Y55" s="228" t="str">
        <f t="shared" si="9"/>
        <v>Southampton</v>
      </c>
      <c r="Z55" s="85">
        <v>16</v>
      </c>
      <c r="AA55" s="229">
        <f>IF(H23&gt;0,IDACI!D22,0)</f>
        <v>42079</v>
      </c>
      <c r="AB55" s="229">
        <f>IF(H23&gt;0,IDACI!E22,0)</f>
        <v>10519.75</v>
      </c>
      <c r="AC55" s="109"/>
      <c r="AD55" s="109"/>
      <c r="AE55" s="109"/>
      <c r="AF55" s="109"/>
      <c r="AG55" s="109"/>
      <c r="AH55" s="109"/>
      <c r="AI55" s="375" t="b">
        <v>1</v>
      </c>
      <c r="AJ55" s="248" t="s">
        <v>8</v>
      </c>
      <c r="AK55" s="147" t="str">
        <f t="shared" si="7"/>
        <v>Surrey</v>
      </c>
      <c r="AL55" s="209">
        <f t="shared" si="8"/>
        <v>457.28744939271252</v>
      </c>
      <c r="AM55" s="209">
        <f t="shared" si="8"/>
        <v>470.03205128205127</v>
      </c>
      <c r="AN55" s="209">
        <f t="shared" si="8"/>
        <v>467.30158730158735</v>
      </c>
      <c r="AO55" s="209">
        <f t="shared" si="8"/>
        <v>391.9481539670071</v>
      </c>
      <c r="AP55" s="209">
        <f t="shared" si="8"/>
        <v>458.97035881435261</v>
      </c>
      <c r="AQ55" s="210">
        <f t="shared" si="10"/>
        <v>9.7000000000000011</v>
      </c>
      <c r="AR55" s="488" t="e">
        <f>VLOOKUP($AK55,#REF!,AR$36,FALSE)</f>
        <v>#REF!</v>
      </c>
      <c r="AS55" s="488" t="e">
        <f>VLOOKUP($AK55,#REF!,AS$36,FALSE)</f>
        <v>#REF!</v>
      </c>
      <c r="AT55" s="488" t="e">
        <f>VLOOKUP($AK55,#REF!,AT$36,FALSE)</f>
        <v>#REF!</v>
      </c>
      <c r="AU55" s="488" t="e">
        <f>VLOOKUP($AK55,#REF!,AU$36,FALSE)</f>
        <v>#REF!</v>
      </c>
      <c r="AV55" s="488" t="e">
        <f>VLOOKUP($AK55,#REF!,AV$36,FALSE)</f>
        <v>#REF!</v>
      </c>
    </row>
    <row r="56" spans="1:48" ht="14.25" customHeight="1" x14ac:dyDescent="0.2">
      <c r="A56" s="382"/>
      <c r="B56" s="112"/>
      <c r="C56" s="112"/>
      <c r="D56" s="90"/>
      <c r="E56" s="90"/>
      <c r="F56" s="90"/>
      <c r="G56" s="90"/>
      <c r="H56" s="90"/>
      <c r="I56" s="90"/>
      <c r="J56" s="40"/>
      <c r="K56" s="42"/>
      <c r="L56" s="42"/>
      <c r="M56" s="42"/>
      <c r="N56" s="42"/>
      <c r="O56" s="35"/>
      <c r="P56" s="35"/>
      <c r="Q56" s="35"/>
      <c r="R56" s="35"/>
      <c r="S56" s="35"/>
      <c r="T56" s="35"/>
      <c r="U56" s="178"/>
      <c r="V56" s="197"/>
      <c r="W56" s="405"/>
      <c r="X56" s="423">
        <v>16</v>
      </c>
      <c r="Y56" s="228" t="str">
        <f t="shared" si="9"/>
        <v>Surrey</v>
      </c>
      <c r="Z56" s="85">
        <v>17</v>
      </c>
      <c r="AA56" s="229">
        <f>IF(H24&gt;0,IDACI!D23,0)</f>
        <v>221989</v>
      </c>
      <c r="AB56" s="229">
        <f>IF(H24&gt;0,IDACI!E23,0)</f>
        <v>21532.933000000005</v>
      </c>
      <c r="AC56" s="109"/>
      <c r="AD56" s="109"/>
      <c r="AE56" s="109"/>
      <c r="AF56" s="109"/>
      <c r="AG56" s="109"/>
      <c r="AH56" s="109"/>
      <c r="AI56" s="375" t="b">
        <v>1</v>
      </c>
      <c r="AJ56" s="248" t="s">
        <v>124</v>
      </c>
      <c r="AK56" s="147" t="str">
        <f t="shared" si="7"/>
        <v>Swindon</v>
      </c>
      <c r="AL56" s="209">
        <f t="shared" si="8"/>
        <v>341.63090128755368</v>
      </c>
      <c r="AM56" s="209">
        <f t="shared" si="8"/>
        <v>344.30379746835445</v>
      </c>
      <c r="AN56" s="209">
        <f t="shared" si="8"/>
        <v>470.56367432150313</v>
      </c>
      <c r="AO56" s="209">
        <f t="shared" si="8"/>
        <v>545.26748971193422</v>
      </c>
      <c r="AP56" s="209">
        <f t="shared" si="8"/>
        <v>694.89795918367349</v>
      </c>
      <c r="AQ56" s="210">
        <f t="shared" ref="AQ56:AQ57" si="11">VLOOKUP(AK56,$B$9:$T$31,17,FALSE)</f>
        <v>17.2</v>
      </c>
      <c r="AR56" s="488" t="e">
        <f>VLOOKUP($AK56,#REF!,AR$36,FALSE)</f>
        <v>#REF!</v>
      </c>
      <c r="AS56" s="488" t="e">
        <f>VLOOKUP($AK56,#REF!,AS$36,FALSE)</f>
        <v>#REF!</v>
      </c>
      <c r="AT56" s="488" t="e">
        <f>VLOOKUP($AK56,#REF!,AT$36,FALSE)</f>
        <v>#REF!</v>
      </c>
      <c r="AU56" s="488" t="e">
        <f>VLOOKUP($AK56,#REF!,AU$36,FALSE)</f>
        <v>#REF!</v>
      </c>
      <c r="AV56" s="488" t="e">
        <f>VLOOKUP($AK56,#REF!,AV$36,FALSE)</f>
        <v>#REF!</v>
      </c>
    </row>
    <row r="57" spans="1:48" ht="14.25" customHeight="1" x14ac:dyDescent="0.2">
      <c r="A57" s="382"/>
      <c r="B57" s="112"/>
      <c r="C57" s="112"/>
      <c r="D57" s="90"/>
      <c r="E57" s="90"/>
      <c r="F57" s="90"/>
      <c r="G57" s="90"/>
      <c r="H57" s="90"/>
      <c r="I57" s="90"/>
      <c r="J57" s="40"/>
      <c r="K57" s="42"/>
      <c r="L57" s="42"/>
      <c r="M57" s="42"/>
      <c r="N57" s="42"/>
      <c r="O57" s="35"/>
      <c r="P57" s="35"/>
      <c r="Q57" s="35"/>
      <c r="R57" s="35"/>
      <c r="S57" s="35"/>
      <c r="T57" s="35"/>
      <c r="U57" s="178"/>
      <c r="V57" s="197"/>
      <c r="W57" s="405"/>
      <c r="X57" s="423">
        <v>17</v>
      </c>
      <c r="Y57" s="228" t="str">
        <f t="shared" si="9"/>
        <v>Swindon</v>
      </c>
      <c r="Z57" s="85">
        <v>18</v>
      </c>
      <c r="AA57" s="229">
        <f>IF(H25&gt;0,IDACI!D24,0)</f>
        <v>42184</v>
      </c>
      <c r="AB57" s="229">
        <f>IF(H25&gt;0,IDACI!E24,0)</f>
        <v>7255.6479999999992</v>
      </c>
      <c r="AC57" s="109"/>
      <c r="AD57" s="109"/>
      <c r="AE57" s="109"/>
      <c r="AF57" s="109"/>
      <c r="AG57" s="109"/>
      <c r="AH57" s="109"/>
      <c r="AI57" s="375" t="b">
        <v>1</v>
      </c>
      <c r="AJ57" s="248" t="s">
        <v>125</v>
      </c>
      <c r="AK57" s="147" t="str">
        <f t="shared" si="7"/>
        <v>Torbay</v>
      </c>
      <c r="AL57" s="209">
        <f t="shared" si="8"/>
        <v>1297.5806451612902</v>
      </c>
      <c r="AM57" s="209">
        <f t="shared" si="8"/>
        <v>789.9598393574297</v>
      </c>
      <c r="AN57" s="209">
        <f t="shared" si="8"/>
        <v>970.96774193548379</v>
      </c>
      <c r="AO57" s="209">
        <f t="shared" si="8"/>
        <v>850.19920318725099</v>
      </c>
      <c r="AP57" s="209">
        <f t="shared" si="8"/>
        <v>788.8888888888888</v>
      </c>
      <c r="AQ57" s="210">
        <f t="shared" si="11"/>
        <v>24.1</v>
      </c>
      <c r="AR57" s="488" t="e">
        <f>VLOOKUP($AK57,#REF!,AR$36,FALSE)</f>
        <v>#REF!</v>
      </c>
      <c r="AS57" s="488" t="e">
        <f>VLOOKUP($AK57,#REF!,AS$36,FALSE)</f>
        <v>#REF!</v>
      </c>
      <c r="AT57" s="488" t="e">
        <f>VLOOKUP($AK57,#REF!,AT$36,FALSE)</f>
        <v>#REF!</v>
      </c>
      <c r="AU57" s="488" t="e">
        <f>VLOOKUP($AK57,#REF!,AU$36,FALSE)</f>
        <v>#REF!</v>
      </c>
      <c r="AV57" s="488" t="e">
        <f>VLOOKUP($AK57,#REF!,AV$36,FALSE)</f>
        <v>#REF!</v>
      </c>
    </row>
    <row r="58" spans="1:48" ht="14.25" customHeight="1" x14ac:dyDescent="0.2">
      <c r="A58" s="179"/>
      <c r="B58" s="112"/>
      <c r="C58" s="112"/>
      <c r="D58" s="90"/>
      <c r="E58" s="90"/>
      <c r="F58" s="90"/>
      <c r="G58" s="90"/>
      <c r="H58" s="90"/>
      <c r="I58" s="90"/>
      <c r="J58" s="40"/>
      <c r="K58" s="42"/>
      <c r="L58" s="42"/>
      <c r="M58" s="42"/>
      <c r="N58" s="42"/>
      <c r="O58" s="35"/>
      <c r="P58" s="35"/>
      <c r="Q58" s="35"/>
      <c r="R58" s="35"/>
      <c r="S58" s="35"/>
      <c r="T58" s="35"/>
      <c r="U58" s="178"/>
      <c r="V58" s="197"/>
      <c r="W58" s="405"/>
      <c r="X58" s="423">
        <v>18</v>
      </c>
      <c r="Y58" s="228" t="str">
        <f t="shared" si="9"/>
        <v>Torbay</v>
      </c>
      <c r="Z58" s="85">
        <v>19</v>
      </c>
      <c r="AA58" s="229">
        <f>IF(H26&gt;0,IDACI!D25,0)</f>
        <v>21714</v>
      </c>
      <c r="AB58" s="229">
        <f>IF(H26&gt;0,IDACI!E25,0)</f>
        <v>5233.0740000000005</v>
      </c>
      <c r="AC58" s="109"/>
      <c r="AD58" s="109"/>
      <c r="AE58" s="109"/>
      <c r="AF58" s="109"/>
      <c r="AG58" s="109"/>
      <c r="AH58" s="109"/>
      <c r="AI58" s="375" t="b">
        <v>1</v>
      </c>
      <c r="AJ58" s="248" t="s">
        <v>18</v>
      </c>
      <c r="AK58" s="147" t="str">
        <f t="shared" si="7"/>
        <v>West Berkshire</v>
      </c>
      <c r="AL58" s="209">
        <f t="shared" si="8"/>
        <v>307.34463276836158</v>
      </c>
      <c r="AM58" s="209">
        <f t="shared" si="8"/>
        <v>291.3649025069638</v>
      </c>
      <c r="AN58" s="209">
        <f t="shared" si="8"/>
        <v>348.17927170868347</v>
      </c>
      <c r="AO58" s="209">
        <f t="shared" si="8"/>
        <v>353.65168539325845</v>
      </c>
      <c r="AP58" s="209">
        <f t="shared" si="8"/>
        <v>382.35294117647061</v>
      </c>
      <c r="AQ58" s="210">
        <f t="shared" ref="AQ58:AQ63" si="12">VLOOKUP(AK58,$B$9:$T$31,17,FALSE)</f>
        <v>10.4</v>
      </c>
      <c r="AR58" s="488" t="e">
        <f>VLOOKUP($AK58,#REF!,AR$36,FALSE)</f>
        <v>#REF!</v>
      </c>
      <c r="AS58" s="488" t="e">
        <f>VLOOKUP($AK58,#REF!,AS$36,FALSE)</f>
        <v>#REF!</v>
      </c>
      <c r="AT58" s="488" t="e">
        <f>VLOOKUP($AK58,#REF!,AT$36,FALSE)</f>
        <v>#REF!</v>
      </c>
      <c r="AU58" s="488" t="e">
        <f>VLOOKUP($AK58,#REF!,AU$36,FALSE)</f>
        <v>#REF!</v>
      </c>
      <c r="AV58" s="488" t="e">
        <f>VLOOKUP($AK58,#REF!,AV$36,FALSE)</f>
        <v>#REF!</v>
      </c>
    </row>
    <row r="59" spans="1:48" ht="14.25" customHeight="1" x14ac:dyDescent="0.2">
      <c r="A59" s="179"/>
      <c r="B59" s="112"/>
      <c r="C59" s="112"/>
      <c r="D59" s="90"/>
      <c r="E59" s="90"/>
      <c r="F59" s="90"/>
      <c r="G59" s="90"/>
      <c r="H59" s="90"/>
      <c r="I59" s="90"/>
      <c r="J59" s="40"/>
      <c r="K59" s="42"/>
      <c r="L59" s="42"/>
      <c r="M59" s="42"/>
      <c r="N59" s="42"/>
      <c r="O59" s="35"/>
      <c r="P59" s="35"/>
      <c r="Q59" s="35"/>
      <c r="R59" s="35"/>
      <c r="S59" s="35"/>
      <c r="T59" s="35"/>
      <c r="U59" s="178"/>
      <c r="V59" s="197"/>
      <c r="W59" s="405"/>
      <c r="X59" s="423">
        <v>19</v>
      </c>
      <c r="Y59" s="228" t="str">
        <f t="shared" si="9"/>
        <v>West Berkshire</v>
      </c>
      <c r="Z59" s="85">
        <v>20</v>
      </c>
      <c r="AA59" s="229">
        <f>IF(H27&gt;0,IDACI!D26,0)</f>
        <v>31302</v>
      </c>
      <c r="AB59" s="229">
        <f>IF(H27&gt;0,IDACI!E26,0)</f>
        <v>3255.4080000000004</v>
      </c>
      <c r="AC59" s="109"/>
      <c r="AD59" s="109"/>
      <c r="AE59" s="109"/>
      <c r="AF59" s="109"/>
      <c r="AG59" s="109"/>
      <c r="AH59" s="109"/>
      <c r="AI59" s="375" t="b">
        <v>1</v>
      </c>
      <c r="AJ59" s="248" t="s">
        <v>6</v>
      </c>
      <c r="AK59" s="147" t="str">
        <f t="shared" si="7"/>
        <v>West Sussex</v>
      </c>
      <c r="AL59" s="209">
        <f t="shared" si="8"/>
        <v>464.17274939172751</v>
      </c>
      <c r="AM59" s="209">
        <f t="shared" si="8"/>
        <v>443.47826086956519</v>
      </c>
      <c r="AN59" s="209">
        <f t="shared" si="8"/>
        <v>395.50898203592817</v>
      </c>
      <c r="AO59" s="209">
        <f t="shared" si="8"/>
        <v>409.7748815165877</v>
      </c>
      <c r="AP59" s="209">
        <f t="shared" si="8"/>
        <v>478.11032863849766</v>
      </c>
      <c r="AQ59" s="210">
        <f t="shared" si="12"/>
        <v>12.9</v>
      </c>
      <c r="AR59" s="488" t="e">
        <f>VLOOKUP($AK59,#REF!,AR$36,FALSE)</f>
        <v>#REF!</v>
      </c>
      <c r="AS59" s="488" t="e">
        <f>VLOOKUP($AK59,#REF!,AS$36,FALSE)</f>
        <v>#REF!</v>
      </c>
      <c r="AT59" s="488" t="e">
        <f>VLOOKUP($AK59,#REF!,AT$36,FALSE)</f>
        <v>#REF!</v>
      </c>
      <c r="AU59" s="488" t="e">
        <f>VLOOKUP($AK59,#REF!,AU$36,FALSE)</f>
        <v>#REF!</v>
      </c>
      <c r="AV59" s="488" t="e">
        <f>VLOOKUP($AK59,#REF!,AV$36,FALSE)</f>
        <v>#REF!</v>
      </c>
    </row>
    <row r="60" spans="1:48" s="133" customFormat="1" ht="14.25" customHeight="1" x14ac:dyDescent="0.2">
      <c r="A60" s="179"/>
      <c r="B60" s="112"/>
      <c r="C60" s="112"/>
      <c r="D60" s="90"/>
      <c r="E60" s="90"/>
      <c r="F60" s="90"/>
      <c r="G60" s="90"/>
      <c r="H60" s="90"/>
      <c r="I60" s="90"/>
      <c r="J60" s="40"/>
      <c r="K60" s="42"/>
      <c r="L60" s="42"/>
      <c r="M60" s="42"/>
      <c r="N60" s="42"/>
      <c r="O60" s="35"/>
      <c r="P60" s="35"/>
      <c r="Q60" s="35"/>
      <c r="R60" s="35"/>
      <c r="S60" s="35"/>
      <c r="T60" s="35"/>
      <c r="U60" s="178"/>
      <c r="V60" s="197"/>
      <c r="W60" s="405"/>
      <c r="X60" s="423">
        <v>20</v>
      </c>
      <c r="Y60" s="228" t="str">
        <f t="shared" si="9"/>
        <v>West Sussex</v>
      </c>
      <c r="Z60" s="85">
        <v>21</v>
      </c>
      <c r="AA60" s="229">
        <f>IF(H28&gt;0,IDACI!D27,0)</f>
        <v>146958</v>
      </c>
      <c r="AB60" s="229">
        <f>IF(H28&gt;0,IDACI!E27,0)</f>
        <v>18957.582000000002</v>
      </c>
      <c r="AC60" s="109"/>
      <c r="AD60" s="109"/>
      <c r="AE60" s="109"/>
      <c r="AF60" s="109"/>
      <c r="AG60" s="109"/>
      <c r="AH60" s="109"/>
      <c r="AI60" s="375" t="b">
        <v>1</v>
      </c>
      <c r="AJ60" s="248" t="s">
        <v>46</v>
      </c>
      <c r="AK60" s="147" t="str">
        <f t="shared" si="7"/>
        <v>Windsor &amp; Maidenhead</v>
      </c>
      <c r="AL60" s="209">
        <f t="shared" si="8"/>
        <v>331.9018404907975</v>
      </c>
      <c r="AM60" s="209">
        <f t="shared" si="8"/>
        <v>315.40785498489424</v>
      </c>
      <c r="AN60" s="209">
        <f t="shared" si="8"/>
        <v>313.21321321321324</v>
      </c>
      <c r="AO60" s="209">
        <f t="shared" si="8"/>
        <v>313.77245508982037</v>
      </c>
      <c r="AP60" s="209">
        <f t="shared" si="8"/>
        <v>330.86053412462905</v>
      </c>
      <c r="AQ60" s="210">
        <f t="shared" si="12"/>
        <v>8.4</v>
      </c>
      <c r="AR60" s="488" t="e">
        <f>VLOOKUP($AK60,#REF!,AR$36,FALSE)</f>
        <v>#REF!</v>
      </c>
      <c r="AS60" s="488" t="e">
        <f>VLOOKUP($AK60,#REF!,AS$36,FALSE)</f>
        <v>#REF!</v>
      </c>
      <c r="AT60" s="488" t="e">
        <f>VLOOKUP($AK60,#REF!,AT$36,FALSE)</f>
        <v>#REF!</v>
      </c>
      <c r="AU60" s="488" t="e">
        <f>VLOOKUP($AK60,#REF!,AU$36,FALSE)</f>
        <v>#REF!</v>
      </c>
      <c r="AV60" s="488" t="e">
        <f>VLOOKUP($AK60,#REF!,AV$36,FALSE)</f>
        <v>#REF!</v>
      </c>
    </row>
    <row r="61" spans="1:48" s="133" customFormat="1" ht="14.25" customHeight="1" x14ac:dyDescent="0.2">
      <c r="A61" s="179"/>
      <c r="B61" s="112"/>
      <c r="C61" s="112"/>
      <c r="D61" s="90"/>
      <c r="E61" s="90"/>
      <c r="F61" s="90"/>
      <c r="G61" s="90"/>
      <c r="H61" s="90"/>
      <c r="I61" s="90"/>
      <c r="J61" s="40"/>
      <c r="K61" s="42"/>
      <c r="L61" s="42"/>
      <c r="M61" s="42"/>
      <c r="N61" s="42"/>
      <c r="O61" s="35"/>
      <c r="P61" s="35"/>
      <c r="Q61" s="35"/>
      <c r="R61" s="35"/>
      <c r="S61" s="35"/>
      <c r="T61" s="35"/>
      <c r="U61" s="178"/>
      <c r="V61" s="197"/>
      <c r="W61" s="405"/>
      <c r="X61" s="423">
        <v>21</v>
      </c>
      <c r="Y61" s="228" t="str">
        <f t="shared" si="9"/>
        <v>Windsor &amp; Maidenhead</v>
      </c>
      <c r="Z61" s="85">
        <v>22</v>
      </c>
      <c r="AA61" s="229">
        <f>IF(H29&gt;0,IDACI!D28,0)</f>
        <v>29154</v>
      </c>
      <c r="AB61" s="229">
        <f>IF(H29&gt;0,IDACI!E28,0)</f>
        <v>2448.9360000000001</v>
      </c>
      <c r="AC61" s="109"/>
      <c r="AD61" s="109"/>
      <c r="AE61" s="109"/>
      <c r="AF61" s="109"/>
      <c r="AG61" s="109"/>
      <c r="AH61" s="109"/>
      <c r="AI61" s="375" t="b">
        <v>1</v>
      </c>
      <c r="AJ61" s="248" t="s">
        <v>19</v>
      </c>
      <c r="AK61" s="147" t="str">
        <f t="shared" si="7"/>
        <v>Wokingham</v>
      </c>
      <c r="AL61" s="209">
        <f t="shared" si="8"/>
        <v>298.87640449438203</v>
      </c>
      <c r="AM61" s="209">
        <f t="shared" si="8"/>
        <v>318.71508379888269</v>
      </c>
      <c r="AN61" s="209">
        <f t="shared" si="8"/>
        <v>391.16022099447514</v>
      </c>
      <c r="AO61" s="209">
        <f t="shared" si="8"/>
        <v>268.29268292682929</v>
      </c>
      <c r="AP61" s="209">
        <f t="shared" si="8"/>
        <v>303.21715817694371</v>
      </c>
      <c r="AQ61" s="210">
        <f t="shared" si="12"/>
        <v>6.8000000000000007</v>
      </c>
      <c r="AR61" s="488" t="e">
        <f>VLOOKUP($AK61,#REF!,AR$36,FALSE)</f>
        <v>#REF!</v>
      </c>
      <c r="AS61" s="488" t="e">
        <f>VLOOKUP($AK61,#REF!,AS$36,FALSE)</f>
        <v>#REF!</v>
      </c>
      <c r="AT61" s="488" t="e">
        <f>VLOOKUP($AK61,#REF!,AT$36,FALSE)</f>
        <v>#REF!</v>
      </c>
      <c r="AU61" s="488" t="e">
        <f>VLOOKUP($AK61,#REF!,AU$36,FALSE)</f>
        <v>#REF!</v>
      </c>
      <c r="AV61" s="488" t="e">
        <f>VLOOKUP($AK61,#REF!,AV$36,FALSE)</f>
        <v>#REF!</v>
      </c>
    </row>
    <row r="62" spans="1:48" s="133" customFormat="1" ht="14.25" customHeight="1" x14ac:dyDescent="0.2">
      <c r="A62" s="179"/>
      <c r="B62" s="112"/>
      <c r="C62" s="112"/>
      <c r="D62" s="90"/>
      <c r="E62" s="90"/>
      <c r="F62" s="90"/>
      <c r="G62" s="90"/>
      <c r="H62" s="90"/>
      <c r="I62" s="90"/>
      <c r="J62" s="40"/>
      <c r="K62" s="42"/>
      <c r="L62" s="42"/>
      <c r="M62" s="42"/>
      <c r="N62" s="42"/>
      <c r="O62" s="35"/>
      <c r="P62" s="35"/>
      <c r="Q62" s="35"/>
      <c r="R62" s="35"/>
      <c r="S62" s="35"/>
      <c r="T62" s="35"/>
      <c r="U62" s="178"/>
      <c r="V62" s="197"/>
      <c r="W62" s="405"/>
      <c r="X62" s="423">
        <v>22</v>
      </c>
      <c r="Y62" s="228" t="str">
        <f t="shared" si="9"/>
        <v>Wokingham</v>
      </c>
      <c r="Z62" s="85">
        <v>23</v>
      </c>
      <c r="AA62" s="229">
        <f>IF(H30&gt;0,IDACI!D29,0)</f>
        <v>31967</v>
      </c>
      <c r="AB62" s="229">
        <f>IF(H30&gt;0,IDACI!E29,0)</f>
        <v>2173.7560000000003</v>
      </c>
      <c r="AC62" s="109"/>
      <c r="AD62" s="109"/>
      <c r="AE62" s="109"/>
      <c r="AF62" s="109"/>
      <c r="AG62" s="109"/>
      <c r="AH62" s="109"/>
      <c r="AI62" s="375" t="b">
        <v>1</v>
      </c>
      <c r="AJ62" s="248" t="s">
        <v>69</v>
      </c>
      <c r="AK62" s="147" t="str">
        <f t="shared" si="7"/>
        <v>South East</v>
      </c>
      <c r="AL62" s="209">
        <f t="shared" si="8"/>
        <v>544.01870163370597</v>
      </c>
      <c r="AM62" s="209">
        <f t="shared" si="8"/>
        <v>514.48942533646664</v>
      </c>
      <c r="AN62" s="209">
        <f t="shared" si="8"/>
        <v>543.87852448590206</v>
      </c>
      <c r="AO62" s="209">
        <f t="shared" si="8"/>
        <v>509.01690998844657</v>
      </c>
      <c r="AP62" s="209">
        <f t="shared" si="8"/>
        <v>509.66581512955531</v>
      </c>
      <c r="AQ62" s="210">
        <f t="shared" si="12"/>
        <v>14.45223640702325</v>
      </c>
      <c r="AR62" s="488" t="e">
        <f>VLOOKUP($AK62,#REF!,AR$36,FALSE)</f>
        <v>#REF!</v>
      </c>
      <c r="AS62" s="488" t="e">
        <f>VLOOKUP($AK62,#REF!,AS$36,FALSE)</f>
        <v>#REF!</v>
      </c>
      <c r="AT62" s="488" t="e">
        <f>VLOOKUP($AK62,#REF!,AT$36,FALSE)</f>
        <v>#REF!</v>
      </c>
      <c r="AU62" s="488" t="e">
        <f>VLOOKUP($AK62,#REF!,AU$36,FALSE)</f>
        <v>#REF!</v>
      </c>
      <c r="AV62" s="488" t="e">
        <f>VLOOKUP($AK62,#REF!,AV$36,FALSE)</f>
        <v>#REF!</v>
      </c>
    </row>
    <row r="63" spans="1:48" s="133" customFormat="1" ht="14.25" customHeight="1" x14ac:dyDescent="0.2">
      <c r="A63" s="179"/>
      <c r="B63" s="112"/>
      <c r="C63" s="112"/>
      <c r="D63" s="90"/>
      <c r="E63" s="90"/>
      <c r="F63" s="90"/>
      <c r="G63" s="90"/>
      <c r="H63" s="90"/>
      <c r="I63" s="90"/>
      <c r="J63" s="40"/>
      <c r="K63" s="35"/>
      <c r="L63" s="171"/>
      <c r="M63" s="760" t="s">
        <v>67</v>
      </c>
      <c r="N63" s="761"/>
      <c r="O63" s="762"/>
      <c r="P63" s="505"/>
      <c r="Q63" s="744" t="s">
        <v>106</v>
      </c>
      <c r="R63" s="745"/>
      <c r="S63" s="745"/>
      <c r="T63" s="746"/>
      <c r="U63" s="178"/>
      <c r="V63" s="197"/>
      <c r="W63" s="405"/>
      <c r="X63" s="423">
        <v>23</v>
      </c>
      <c r="Y63" s="228" t="str">
        <f t="shared" si="9"/>
        <v>South East</v>
      </c>
      <c r="Z63" s="85">
        <v>24</v>
      </c>
      <c r="AA63" s="78">
        <f>SUM(AA55:AA56,AA41:AA53,AA59:AA62)</f>
        <v>1662421</v>
      </c>
      <c r="AB63" s="78">
        <f>SUM(AB55:AB56,AB41:AB53,AB59:AB62)</f>
        <v>240257.01299999995</v>
      </c>
      <c r="AC63" s="109"/>
      <c r="AD63" s="109"/>
      <c r="AE63" s="109"/>
      <c r="AF63" s="109"/>
      <c r="AG63" s="109"/>
      <c r="AH63" s="109"/>
      <c r="AI63" s="375" t="b">
        <v>1</v>
      </c>
      <c r="AJ63" s="248" t="s">
        <v>142</v>
      </c>
      <c r="AK63" s="147" t="str">
        <f t="shared" si="7"/>
        <v>England</v>
      </c>
      <c r="AL63" s="209">
        <f>VLOOKUP($AK63,$B$9:$O$32,AL$36,FALSE)</f>
        <v>533.56024266365694</v>
      </c>
      <c r="AM63" s="209">
        <f t="shared" ref="AM63:AP63" si="13">VLOOKUP($AK63,$B$9:$O$32,AM$36,FALSE)</f>
        <v>520.7282298749725</v>
      </c>
      <c r="AN63" s="209">
        <f t="shared" si="13"/>
        <v>573.05142478808943</v>
      </c>
      <c r="AO63" s="209">
        <f t="shared" si="13"/>
        <v>548.32336930734925</v>
      </c>
      <c r="AP63" s="209">
        <f t="shared" si="13"/>
        <v>532.17616180991445</v>
      </c>
      <c r="AQ63" s="210" t="e">
        <f t="shared" si="12"/>
        <v>#N/A</v>
      </c>
      <c r="AR63" s="488" t="e">
        <f>VLOOKUP($AK63,#REF!,AR$36,FALSE)</f>
        <v>#REF!</v>
      </c>
      <c r="AS63" s="488" t="e">
        <f>VLOOKUP($AK63,#REF!,AS$36,FALSE)</f>
        <v>#REF!</v>
      </c>
      <c r="AT63" s="488" t="e">
        <f>VLOOKUP($AK63,#REF!,AT$36,FALSE)</f>
        <v>#REF!</v>
      </c>
      <c r="AU63" s="488" t="e">
        <f>VLOOKUP($AK63,#REF!,AU$36,FALSE)</f>
        <v>#REF!</v>
      </c>
      <c r="AV63" s="488" t="e">
        <f>VLOOKUP($AK63,#REF!,AV$36,FALSE)</f>
        <v>#REF!</v>
      </c>
    </row>
    <row r="64" spans="1:48" s="133" customFormat="1" ht="11.25" customHeight="1" x14ac:dyDescent="0.2">
      <c r="A64" s="179"/>
      <c r="B64" s="112"/>
      <c r="C64" s="112"/>
      <c r="D64" s="90"/>
      <c r="E64" s="90"/>
      <c r="F64" s="90"/>
      <c r="G64" s="90"/>
      <c r="H64" s="90"/>
      <c r="I64" s="90"/>
      <c r="J64" s="40"/>
      <c r="K64" s="35"/>
      <c r="L64" s="172"/>
      <c r="M64" s="744" t="str">
        <f>Z4</f>
        <v>Selected LA- (None)</v>
      </c>
      <c r="N64" s="745"/>
      <c r="O64" s="745"/>
      <c r="P64" s="746"/>
      <c r="Q64" s="747"/>
      <c r="R64" s="748"/>
      <c r="S64" s="749" t="s">
        <v>195</v>
      </c>
      <c r="T64" s="750"/>
      <c r="U64" s="178"/>
      <c r="V64" s="197"/>
      <c r="W64" s="213"/>
      <c r="X64" s="423">
        <v>24</v>
      </c>
      <c r="Y64" s="228" t="str">
        <f t="shared" si="9"/>
        <v>England</v>
      </c>
      <c r="Z64" s="85">
        <v>25</v>
      </c>
      <c r="AA64" s="229">
        <f>IF(H32&gt;0,IDACI!D31,0)</f>
        <v>10130158</v>
      </c>
      <c r="AB64" s="229">
        <f>IF(H32&gt;0,IDACI!E31,0)</f>
        <v>2016166</v>
      </c>
      <c r="AC64" s="109"/>
      <c r="AD64" s="109"/>
      <c r="AE64" s="109"/>
      <c r="AF64" s="109"/>
      <c r="AG64" s="109"/>
      <c r="AH64" s="109"/>
      <c r="AI64" s="109"/>
      <c r="AJ64" s="249"/>
      <c r="AK64" s="125" t="str">
        <f>Z4</f>
        <v>Selected LA- (None)</v>
      </c>
      <c r="AL64" s="211" t="e">
        <f>VLOOKUP($Y4,$B$9:$O$31,AL$36,FALSE)</f>
        <v>#N/A</v>
      </c>
      <c r="AM64" s="211" t="e">
        <f>VLOOKUP($Y4,$B$9:$O$31,AM$36,FALSE)</f>
        <v>#N/A</v>
      </c>
      <c r="AN64" s="211" t="e">
        <f>VLOOKUP($Y4,$B$9:$O$31,AN$36,FALSE)</f>
        <v>#N/A</v>
      </c>
      <c r="AO64" s="211" t="e">
        <f>VLOOKUP($Y4,$B$9:$O$31,AO$36,FALSE)</f>
        <v>#N/A</v>
      </c>
      <c r="AP64" s="211" t="e">
        <f>VLOOKUP($Y4,$B$9:$O$31,AP$36,FALSE)</f>
        <v>#N/A</v>
      </c>
      <c r="AQ64" s="210" t="e">
        <f>VLOOKUP(Y4,$B$9:$T$31,17,FALSE)</f>
        <v>#N/A</v>
      </c>
      <c r="AR64" s="263" t="e">
        <f>VLOOKUP($Y$4,#REF!,AR$36,FALSE)</f>
        <v>#REF!</v>
      </c>
      <c r="AS64" s="263" t="e">
        <f>VLOOKUP($Y$4,#REF!,AS$36,FALSE)</f>
        <v>#REF!</v>
      </c>
      <c r="AT64" s="263" t="e">
        <f>VLOOKUP($Y$4,#REF!,AT$36,FALSE)</f>
        <v>#REF!</v>
      </c>
      <c r="AU64" s="263" t="e">
        <f>VLOOKUP($Y$4,#REF!,AU$36,FALSE)</f>
        <v>#REF!</v>
      </c>
      <c r="AV64" s="263" t="e">
        <f>VLOOKUP($Y$4,#REF!,AV$36,FALSE)</f>
        <v>#REF!</v>
      </c>
    </row>
    <row r="65" spans="1:44" s="133" customFormat="1" ht="42" customHeight="1" x14ac:dyDescent="0.2">
      <c r="A65" s="179"/>
      <c r="B65" s="112"/>
      <c r="C65" s="112"/>
      <c r="D65" s="90"/>
      <c r="E65" s="90"/>
      <c r="F65" s="90"/>
      <c r="G65" s="90"/>
      <c r="H65" s="90"/>
      <c r="I65" s="90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178"/>
      <c r="V65" s="197"/>
      <c r="W65" s="213"/>
      <c r="X65" s="220" t="s">
        <v>67</v>
      </c>
      <c r="Y65" s="231" t="s">
        <v>65</v>
      </c>
      <c r="Z65" s="220" t="s">
        <v>66</v>
      </c>
      <c r="AA65" s="232">
        <v>5</v>
      </c>
      <c r="AB65" s="250">
        <f>(AA65*Y66)+Z66</f>
        <v>342.14</v>
      </c>
      <c r="AC65" s="109"/>
      <c r="AD65" s="109"/>
      <c r="AE65" s="109"/>
      <c r="AF65" s="109"/>
      <c r="AG65" s="109"/>
      <c r="AH65" s="109"/>
      <c r="AI65" s="109"/>
      <c r="AJ65" s="249"/>
    </row>
    <row r="66" spans="1:44" s="147" customFormat="1" ht="41.25" customHeight="1" x14ac:dyDescent="0.2">
      <c r="A66" s="182"/>
      <c r="B66" s="170"/>
      <c r="C66" s="170"/>
      <c r="D66" s="170"/>
      <c r="E66" s="170"/>
      <c r="F66" s="170"/>
      <c r="G66" s="170"/>
      <c r="H66" s="170"/>
      <c r="I66" s="170"/>
      <c r="J66" s="16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83"/>
      <c r="V66" s="199"/>
      <c r="W66" s="216"/>
      <c r="X66" s="233" t="str">
        <f>"Y= "&amp;Y66&amp;"x + "&amp;Z66</f>
        <v>Y= 18.554x + 249.37</v>
      </c>
      <c r="Y66" s="234">
        <v>18.553999999999998</v>
      </c>
      <c r="Z66" s="235">
        <v>249.37</v>
      </c>
      <c r="AA66" s="116">
        <v>35</v>
      </c>
      <c r="AB66" s="236">
        <f>(AA66*Y66)+Z66</f>
        <v>898.76</v>
      </c>
      <c r="AC66" s="110"/>
      <c r="AD66" s="110"/>
      <c r="AE66" s="110"/>
      <c r="AF66" s="110"/>
      <c r="AG66" s="110"/>
      <c r="AH66" s="110"/>
      <c r="AI66" s="247"/>
      <c r="AJ66" s="248"/>
    </row>
    <row r="67" spans="1:44" s="147" customFormat="1" ht="42" customHeight="1" x14ac:dyDescent="0.2">
      <c r="A67" s="182"/>
      <c r="B67" s="170"/>
      <c r="C67" s="170"/>
      <c r="D67" s="170"/>
      <c r="E67" s="170"/>
      <c r="F67" s="170"/>
      <c r="G67" s="170"/>
      <c r="H67" s="170"/>
      <c r="I67" s="170"/>
      <c r="J67" s="16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83"/>
      <c r="V67" s="199"/>
      <c r="W67" s="512"/>
      <c r="X67" s="220" t="s">
        <v>151</v>
      </c>
      <c r="Y67" s="231" t="s">
        <v>65</v>
      </c>
      <c r="Z67" s="220" t="s">
        <v>66</v>
      </c>
      <c r="AA67" s="232">
        <v>5</v>
      </c>
      <c r="AB67" s="250">
        <f>(AA67*Y68)+Z68</f>
        <v>413.38400000000001</v>
      </c>
      <c r="AC67" s="110"/>
      <c r="AD67" s="110"/>
      <c r="AE67" s="110"/>
      <c r="AF67" s="110"/>
      <c r="AG67" s="110"/>
      <c r="AH67" s="110"/>
      <c r="AI67" s="247"/>
      <c r="AJ67" s="248"/>
    </row>
    <row r="68" spans="1:44" ht="7.5" customHeight="1" x14ac:dyDescent="0.2">
      <c r="A68" s="179"/>
      <c r="B68" s="46"/>
      <c r="C68" s="46"/>
      <c r="D68" s="45"/>
      <c r="E68" s="45"/>
      <c r="F68" s="45"/>
      <c r="G68" s="45"/>
      <c r="H68" s="45"/>
      <c r="I68" s="45"/>
      <c r="J68" s="40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78"/>
      <c r="V68" s="197"/>
      <c r="W68" s="213"/>
      <c r="X68" s="233" t="str">
        <f>"Y= "&amp;Y68&amp;"x + "&amp;Z68</f>
        <v>Y= 8.8548x + 369.11</v>
      </c>
      <c r="Y68" s="109">
        <v>8.8547999999999991</v>
      </c>
      <c r="Z68" s="109">
        <v>369.11</v>
      </c>
      <c r="AA68" s="116">
        <v>35</v>
      </c>
      <c r="AB68" s="236">
        <f>(AA68*Y68)+Z68</f>
        <v>679.02800000000002</v>
      </c>
      <c r="AC68" s="109"/>
      <c r="AD68" s="109"/>
      <c r="AE68" s="109"/>
      <c r="AF68" s="109"/>
      <c r="AG68" s="109"/>
      <c r="AH68" s="109"/>
      <c r="AI68" s="90"/>
      <c r="AJ68" s="245"/>
    </row>
    <row r="69" spans="1:44" ht="15" customHeight="1" x14ac:dyDescent="0.2">
      <c r="A69" s="720"/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754"/>
      <c r="P69" s="754"/>
      <c r="Q69" s="754"/>
      <c r="R69" s="754"/>
      <c r="S69" s="754"/>
      <c r="T69" s="754"/>
      <c r="U69" s="755"/>
      <c r="V69" s="197"/>
      <c r="W69" s="213"/>
      <c r="X69" s="113">
        <f>D8</f>
        <v>2012</v>
      </c>
      <c r="Y69" s="113">
        <f>E8</f>
        <v>2013</v>
      </c>
      <c r="Z69" s="113">
        <f>F8</f>
        <v>2014</v>
      </c>
      <c r="AA69" s="113">
        <f>G8</f>
        <v>2015</v>
      </c>
      <c r="AB69" s="113">
        <f>H8</f>
        <v>2016</v>
      </c>
      <c r="AC69" s="109"/>
      <c r="AD69" s="109"/>
      <c r="AE69" s="109"/>
      <c r="AF69" s="109"/>
      <c r="AG69" s="109"/>
      <c r="AH69" s="109"/>
      <c r="AI69" s="90"/>
      <c r="AJ69" s="245"/>
    </row>
    <row r="70" spans="1:44" ht="11.25" customHeight="1" x14ac:dyDescent="0.2">
      <c r="A70" s="756"/>
      <c r="B70" s="757"/>
      <c r="C70" s="757"/>
      <c r="D70" s="757"/>
      <c r="E70" s="757"/>
      <c r="F70" s="757"/>
      <c r="G70" s="757"/>
      <c r="H70" s="757"/>
      <c r="I70" s="758"/>
      <c r="J70" s="757"/>
      <c r="K70" s="757"/>
      <c r="L70" s="757"/>
      <c r="M70" s="757"/>
      <c r="N70" s="757"/>
      <c r="O70" s="757"/>
      <c r="P70" s="757"/>
      <c r="Q70" s="757"/>
      <c r="R70" s="757"/>
      <c r="S70" s="758"/>
      <c r="T70" s="757"/>
      <c r="U70" s="759"/>
      <c r="V70" s="197"/>
      <c r="W70" s="213"/>
      <c r="X70" s="237" t="e">
        <f ca="1">IF(OFFSET(K8,$X$4,0)=0,NA(),OFFSET(K8,$X$4,0))</f>
        <v>#N/A</v>
      </c>
      <c r="Y70" s="238" t="e">
        <f ca="1">IF(OFFSET(L8,$X$4,0)=0,NA(),OFFSET(L8,$X$4,0))</f>
        <v>#N/A</v>
      </c>
      <c r="Z70" s="237" t="e">
        <f ca="1">IF(OFFSET(M8,$X$4,0)=0,NA(),OFFSET(M8,$X$4,0))</f>
        <v>#N/A</v>
      </c>
      <c r="AA70" s="237" t="e">
        <f ca="1">IF(OFFSET(N8,$X$4,0)=0,NA(),OFFSET(N8,$X$4,0))</f>
        <v>#N/A</v>
      </c>
      <c r="AB70" s="237" t="e">
        <f ca="1">IF(OFFSET(O8,$X$4,0)=0,NA(),OFFSET(O8,$X$4,0))</f>
        <v>#N/A</v>
      </c>
      <c r="AC70" s="109"/>
      <c r="AD70" s="109"/>
      <c r="AE70" s="109"/>
      <c r="AF70" s="109"/>
      <c r="AG70" s="109"/>
      <c r="AH70" s="109"/>
      <c r="AI70" s="90"/>
      <c r="AJ70" s="245"/>
    </row>
    <row r="71" spans="1:44" ht="11.25" customHeight="1" x14ac:dyDescent="0.2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6"/>
      <c r="V71" s="197"/>
      <c r="W71" s="213"/>
      <c r="X71" s="106"/>
      <c r="Y71" s="106"/>
      <c r="Z71" s="106"/>
      <c r="AA71" s="109"/>
      <c r="AB71" s="109"/>
      <c r="AC71" s="109"/>
      <c r="AD71" s="109"/>
      <c r="AE71" s="109"/>
      <c r="AF71" s="109"/>
      <c r="AG71" s="109"/>
      <c r="AH71" s="109"/>
      <c r="AI71" s="90"/>
      <c r="AJ71" s="245"/>
    </row>
    <row r="72" spans="1:44" s="127" customFormat="1" ht="15" customHeight="1" x14ac:dyDescent="0.2">
      <c r="A72" s="180"/>
      <c r="B72" s="103"/>
      <c r="C72" s="425"/>
      <c r="D72" s="425"/>
      <c r="E72" s="425"/>
      <c r="F72" s="425"/>
      <c r="G72" s="425"/>
      <c r="H72" s="425"/>
      <c r="I72" s="425"/>
      <c r="J72" s="115"/>
      <c r="K72" s="115"/>
      <c r="L72" s="115"/>
      <c r="M72" s="115"/>
      <c r="N72" s="424"/>
      <c r="O72" s="115"/>
      <c r="P72" s="115"/>
      <c r="Q72" s="115"/>
      <c r="R72" s="115"/>
      <c r="S72" s="115"/>
      <c r="T72" s="115"/>
      <c r="U72" s="181"/>
      <c r="V72" s="198"/>
      <c r="W72" s="214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246"/>
    </row>
    <row r="73" spans="1:44" ht="13.5" customHeight="1" x14ac:dyDescent="0.2">
      <c r="A73" s="179"/>
      <c r="B73" s="425"/>
      <c r="C73" s="425"/>
      <c r="D73" s="425"/>
      <c r="E73" s="425"/>
      <c r="F73" s="425"/>
      <c r="G73" s="425"/>
      <c r="H73" s="425"/>
      <c r="I73" s="425"/>
      <c r="J73" s="115"/>
      <c r="K73" s="115"/>
      <c r="L73" s="115"/>
      <c r="M73" s="115"/>
      <c r="N73" s="424"/>
      <c r="O73" s="115"/>
      <c r="P73" s="115"/>
      <c r="Q73" s="37"/>
      <c r="R73" s="115"/>
      <c r="S73" s="115"/>
      <c r="T73" s="115"/>
      <c r="U73" s="178"/>
      <c r="V73" s="197"/>
      <c r="W73" s="213"/>
      <c r="X73" s="106"/>
      <c r="Y73" s="106"/>
      <c r="Z73" s="54"/>
      <c r="AA73" s="54"/>
      <c r="AB73" s="53"/>
      <c r="AC73" s="53"/>
      <c r="AD73" s="109"/>
      <c r="AE73" s="109"/>
      <c r="AF73" s="109"/>
      <c r="AG73" s="109"/>
      <c r="AH73" s="109"/>
      <c r="AI73" s="90"/>
      <c r="AJ73" s="245"/>
    </row>
    <row r="74" spans="1:44" s="147" customFormat="1" ht="12" customHeight="1" x14ac:dyDescent="0.2">
      <c r="A74" s="182"/>
      <c r="B74" s="425"/>
      <c r="C74" s="425"/>
      <c r="D74" s="425"/>
      <c r="E74" s="425"/>
      <c r="F74" s="425"/>
      <c r="G74" s="425"/>
      <c r="H74" s="425"/>
      <c r="I74" s="161"/>
      <c r="J74" s="161"/>
      <c r="K74" s="105"/>
      <c r="L74" s="105"/>
      <c r="M74" s="105"/>
      <c r="N74" s="105"/>
      <c r="O74" s="105"/>
      <c r="P74" s="428"/>
      <c r="Q74" s="428"/>
      <c r="R74" s="247"/>
      <c r="S74" s="247"/>
      <c r="T74" s="429"/>
      <c r="U74" s="183"/>
      <c r="V74" s="199"/>
      <c r="W74" s="216"/>
      <c r="X74" s="106"/>
      <c r="Y74" s="106"/>
      <c r="Z74" s="54"/>
      <c r="AA74" s="54"/>
      <c r="AB74" s="53"/>
      <c r="AC74" s="53"/>
      <c r="AD74" s="218"/>
      <c r="AE74" s="110"/>
      <c r="AF74" s="110"/>
      <c r="AG74" s="110"/>
      <c r="AH74" s="110"/>
      <c r="AI74" s="247"/>
      <c r="AJ74" s="248"/>
    </row>
    <row r="75" spans="1:44" s="147" customFormat="1" ht="24" customHeight="1" x14ac:dyDescent="0.2">
      <c r="A75" s="182"/>
      <c r="B75" s="425"/>
      <c r="C75" s="425"/>
      <c r="D75" s="425"/>
      <c r="E75" s="425"/>
      <c r="F75" s="425"/>
      <c r="G75" s="425"/>
      <c r="H75" s="425"/>
      <c r="I75" s="161"/>
      <c r="J75" s="161"/>
      <c r="K75" s="258"/>
      <c r="L75" s="258"/>
      <c r="M75" s="258"/>
      <c r="N75" s="258"/>
      <c r="O75" s="258"/>
      <c r="P75" s="258"/>
      <c r="Q75" s="259"/>
      <c r="R75" s="247"/>
      <c r="S75" s="247"/>
      <c r="T75" s="258"/>
      <c r="U75" s="183"/>
      <c r="V75" s="199"/>
      <c r="W75" s="216"/>
      <c r="Y75" s="493" t="s">
        <v>147</v>
      </c>
      <c r="Z75" s="494" t="s">
        <v>148</v>
      </c>
      <c r="AA75" s="54"/>
      <c r="AB75" s="53"/>
      <c r="AC75" s="53"/>
      <c r="AD75" s="218"/>
      <c r="AE75" s="110"/>
      <c r="AF75" s="110"/>
      <c r="AG75" s="110"/>
      <c r="AH75" s="110"/>
      <c r="AI75" s="247"/>
      <c r="AJ75" s="248"/>
    </row>
    <row r="76" spans="1:44" s="147" customFormat="1" ht="12.75" customHeight="1" x14ac:dyDescent="0.2">
      <c r="A76" s="182"/>
      <c r="B76" s="425"/>
      <c r="C76" s="425"/>
      <c r="D76" s="425"/>
      <c r="E76" s="425"/>
      <c r="F76" s="425"/>
      <c r="G76" s="425"/>
      <c r="H76" s="425"/>
      <c r="I76" s="161"/>
      <c r="J76" s="161"/>
      <c r="K76" s="258"/>
      <c r="L76" s="258"/>
      <c r="M76" s="258"/>
      <c r="N76" s="258"/>
      <c r="O76" s="258"/>
      <c r="P76" s="258"/>
      <c r="Q76" s="259"/>
      <c r="R76" s="247"/>
      <c r="S76" s="247"/>
      <c r="T76" s="258"/>
      <c r="U76" s="183"/>
      <c r="V76" s="199"/>
      <c r="W76" s="216"/>
      <c r="X76" s="495" t="str">
        <f>B9</f>
        <v>Bracknell Forest</v>
      </c>
      <c r="Y76" s="496" t="e">
        <f>IF(X76=$Y$4,I9,#N/A)</f>
        <v>#N/A</v>
      </c>
      <c r="Z76" s="496" t="e">
        <f>IF(X76=$Y$4,T9,#N/A)</f>
        <v>#N/A</v>
      </c>
      <c r="AA76" s="54"/>
      <c r="AB76" s="53"/>
      <c r="AC76" s="53"/>
      <c r="AD76" s="218"/>
      <c r="AE76" s="110"/>
      <c r="AF76" s="110"/>
      <c r="AG76" s="110"/>
      <c r="AH76" s="110"/>
      <c r="AI76" s="247"/>
      <c r="AJ76" s="248"/>
    </row>
    <row r="77" spans="1:44" s="147" customFormat="1" ht="12.75" customHeight="1" x14ac:dyDescent="0.2">
      <c r="A77" s="182"/>
      <c r="B77" s="425"/>
      <c r="C77" s="425"/>
      <c r="D77" s="425"/>
      <c r="E77" s="425"/>
      <c r="F77" s="425"/>
      <c r="G77" s="425"/>
      <c r="H77" s="425"/>
      <c r="I77" s="161"/>
      <c r="J77" s="161"/>
      <c r="K77" s="258"/>
      <c r="L77" s="258"/>
      <c r="M77" s="258"/>
      <c r="N77" s="258"/>
      <c r="O77" s="258"/>
      <c r="P77" s="258"/>
      <c r="Q77" s="259"/>
      <c r="R77" s="247"/>
      <c r="S77" s="247"/>
      <c r="T77" s="258"/>
      <c r="U77" s="183"/>
      <c r="V77" s="199"/>
      <c r="W77" s="216"/>
      <c r="X77" s="495" t="str">
        <f t="shared" ref="X77:X97" si="14">B10</f>
        <v>Brighton &amp; Hove</v>
      </c>
      <c r="Y77" s="496" t="e">
        <f t="shared" ref="Y77:Y99" si="15">IF(X77=$Y$4,I10,#N/A)</f>
        <v>#N/A</v>
      </c>
      <c r="Z77" s="496" t="e">
        <f t="shared" ref="Z77:Z99" si="16">IF(X77=$Y$4,T10,#N/A)</f>
        <v>#N/A</v>
      </c>
      <c r="AA77" s="54"/>
      <c r="AB77" s="53"/>
      <c r="AC77" s="53"/>
      <c r="AD77" s="218"/>
      <c r="AE77" s="110"/>
      <c r="AF77" s="110"/>
      <c r="AG77" s="110"/>
      <c r="AH77" s="110"/>
      <c r="AI77" s="247"/>
      <c r="AJ77" s="248"/>
    </row>
    <row r="78" spans="1:44" s="147" customFormat="1" ht="12.75" customHeight="1" x14ac:dyDescent="0.2">
      <c r="A78" s="182"/>
      <c r="B78" s="425"/>
      <c r="C78" s="425"/>
      <c r="D78" s="425"/>
      <c r="E78" s="425"/>
      <c r="F78" s="425"/>
      <c r="G78" s="425"/>
      <c r="H78" s="425"/>
      <c r="I78" s="161"/>
      <c r="J78" s="161"/>
      <c r="K78" s="258"/>
      <c r="L78" s="258"/>
      <c r="M78" s="258"/>
      <c r="N78" s="258"/>
      <c r="O78" s="258"/>
      <c r="P78" s="258"/>
      <c r="Q78" s="259"/>
      <c r="R78" s="247"/>
      <c r="S78" s="247"/>
      <c r="T78" s="258"/>
      <c r="U78" s="183"/>
      <c r="V78" s="199"/>
      <c r="W78" s="216"/>
      <c r="X78" s="495" t="str">
        <f t="shared" si="14"/>
        <v>Buckinghamshire</v>
      </c>
      <c r="Y78" s="496" t="e">
        <f t="shared" si="15"/>
        <v>#N/A</v>
      </c>
      <c r="Z78" s="496" t="e">
        <f t="shared" si="16"/>
        <v>#N/A</v>
      </c>
      <c r="AA78" s="54"/>
      <c r="AB78" s="53"/>
      <c r="AC78" s="53"/>
      <c r="AD78" s="218"/>
      <c r="AE78" s="110"/>
      <c r="AF78" s="110"/>
      <c r="AG78" s="110"/>
      <c r="AH78" s="110"/>
      <c r="AI78" s="247"/>
      <c r="AJ78" s="248"/>
    </row>
    <row r="79" spans="1:44" s="147" customFormat="1" ht="12.75" customHeight="1" x14ac:dyDescent="0.2">
      <c r="A79" s="182"/>
      <c r="B79" s="425"/>
      <c r="C79" s="425"/>
      <c r="D79" s="425"/>
      <c r="E79" s="425"/>
      <c r="F79" s="425"/>
      <c r="G79" s="425"/>
      <c r="H79" s="425"/>
      <c r="I79" s="161"/>
      <c r="J79" s="161"/>
      <c r="K79" s="258"/>
      <c r="L79" s="258"/>
      <c r="M79" s="258"/>
      <c r="N79" s="258"/>
      <c r="O79" s="258"/>
      <c r="P79" s="258"/>
      <c r="Q79" s="259"/>
      <c r="R79" s="247"/>
      <c r="S79" s="247"/>
      <c r="T79" s="258"/>
      <c r="U79" s="183"/>
      <c r="V79" s="199"/>
      <c r="W79" s="216"/>
      <c r="X79" s="495" t="str">
        <f t="shared" si="14"/>
        <v>East Sussex</v>
      </c>
      <c r="Y79" s="496" t="e">
        <f t="shared" si="15"/>
        <v>#N/A</v>
      </c>
      <c r="Z79" s="496" t="e">
        <f t="shared" si="16"/>
        <v>#N/A</v>
      </c>
      <c r="AA79" s="54"/>
      <c r="AB79" s="53"/>
      <c r="AC79" s="53"/>
      <c r="AD79" s="218"/>
      <c r="AE79" s="110"/>
      <c r="AF79" s="110"/>
      <c r="AG79" s="110"/>
      <c r="AH79" s="110"/>
      <c r="AI79" s="247"/>
      <c r="AJ79" s="248"/>
    </row>
    <row r="80" spans="1:44" s="147" customFormat="1" ht="12.75" customHeight="1" x14ac:dyDescent="0.2">
      <c r="A80" s="182"/>
      <c r="B80" s="425"/>
      <c r="C80" s="425"/>
      <c r="D80" s="425"/>
      <c r="E80" s="425"/>
      <c r="F80" s="425"/>
      <c r="G80" s="425"/>
      <c r="H80" s="425"/>
      <c r="I80" s="161"/>
      <c r="J80" s="161"/>
      <c r="K80" s="258"/>
      <c r="L80" s="258"/>
      <c r="M80" s="258"/>
      <c r="N80" s="258"/>
      <c r="O80" s="258"/>
      <c r="P80" s="258"/>
      <c r="Q80" s="259"/>
      <c r="R80" s="247"/>
      <c r="S80" s="247"/>
      <c r="T80" s="258"/>
      <c r="U80" s="183"/>
      <c r="V80" s="199"/>
      <c r="W80" s="216"/>
      <c r="X80" s="495" t="str">
        <f t="shared" si="14"/>
        <v>Hampshire</v>
      </c>
      <c r="Y80" s="496" t="e">
        <f t="shared" si="15"/>
        <v>#N/A</v>
      </c>
      <c r="Z80" s="496" t="e">
        <f t="shared" si="16"/>
        <v>#N/A</v>
      </c>
      <c r="AA80" s="54"/>
      <c r="AB80" s="53"/>
      <c r="AC80" s="53"/>
      <c r="AD80" s="218"/>
      <c r="AE80" s="110"/>
      <c r="AF80" s="110"/>
      <c r="AG80" s="110"/>
      <c r="AH80" s="110"/>
      <c r="AI80" s="247"/>
      <c r="AJ80" s="248"/>
      <c r="AR80" s="147" t="s">
        <v>109</v>
      </c>
    </row>
    <row r="81" spans="1:36" s="147" customFormat="1" ht="12.75" customHeight="1" x14ac:dyDescent="0.2">
      <c r="A81" s="182"/>
      <c r="B81" s="425"/>
      <c r="C81" s="425"/>
      <c r="D81" s="425"/>
      <c r="E81" s="425"/>
      <c r="F81" s="425"/>
      <c r="G81" s="425"/>
      <c r="H81" s="425"/>
      <c r="I81" s="161"/>
      <c r="J81" s="161"/>
      <c r="K81" s="258"/>
      <c r="L81" s="258"/>
      <c r="M81" s="258"/>
      <c r="N81" s="258"/>
      <c r="O81" s="258"/>
      <c r="P81" s="258"/>
      <c r="Q81" s="259"/>
      <c r="R81" s="247"/>
      <c r="S81" s="247"/>
      <c r="T81" s="258"/>
      <c r="U81" s="183"/>
      <c r="V81" s="199"/>
      <c r="W81" s="216"/>
      <c r="X81" s="495" t="str">
        <f t="shared" si="14"/>
        <v>Isle of Wight</v>
      </c>
      <c r="Y81" s="496" t="e">
        <f t="shared" si="15"/>
        <v>#N/A</v>
      </c>
      <c r="Z81" s="496" t="e">
        <f t="shared" si="16"/>
        <v>#N/A</v>
      </c>
      <c r="AA81" s="54"/>
      <c r="AB81" s="53"/>
      <c r="AC81" s="53"/>
      <c r="AD81" s="218"/>
      <c r="AE81" s="110"/>
      <c r="AF81" s="110"/>
      <c r="AG81" s="110"/>
      <c r="AH81" s="110"/>
      <c r="AI81" s="247"/>
      <c r="AJ81" s="248"/>
    </row>
    <row r="82" spans="1:36" s="147" customFormat="1" ht="12.75" customHeight="1" x14ac:dyDescent="0.2">
      <c r="A82" s="182"/>
      <c r="B82" s="425"/>
      <c r="C82" s="425"/>
      <c r="D82" s="425"/>
      <c r="E82" s="425"/>
      <c r="F82" s="425"/>
      <c r="G82" s="425"/>
      <c r="H82" s="425"/>
      <c r="I82" s="161"/>
      <c r="J82" s="161"/>
      <c r="K82" s="258"/>
      <c r="L82" s="258"/>
      <c r="M82" s="258"/>
      <c r="N82" s="258"/>
      <c r="O82" s="258"/>
      <c r="P82" s="258"/>
      <c r="Q82" s="259"/>
      <c r="R82" s="247"/>
      <c r="S82" s="247"/>
      <c r="T82" s="258"/>
      <c r="U82" s="183"/>
      <c r="V82" s="199"/>
      <c r="W82" s="216"/>
      <c r="X82" s="495" t="str">
        <f t="shared" si="14"/>
        <v>Kent</v>
      </c>
      <c r="Y82" s="496" t="e">
        <f t="shared" si="15"/>
        <v>#N/A</v>
      </c>
      <c r="Z82" s="496" t="e">
        <f t="shared" si="16"/>
        <v>#N/A</v>
      </c>
      <c r="AA82" s="54"/>
      <c r="AB82" s="53"/>
      <c r="AC82" s="53"/>
      <c r="AD82" s="218"/>
      <c r="AE82" s="110"/>
      <c r="AF82" s="110"/>
      <c r="AG82" s="110"/>
      <c r="AH82" s="110"/>
      <c r="AI82" s="247"/>
      <c r="AJ82" s="248"/>
    </row>
    <row r="83" spans="1:36" s="147" customFormat="1" ht="12.75" customHeight="1" x14ac:dyDescent="0.2">
      <c r="A83" s="182"/>
      <c r="B83" s="425"/>
      <c r="C83" s="425"/>
      <c r="D83" s="425"/>
      <c r="E83" s="425"/>
      <c r="F83" s="425"/>
      <c r="G83" s="425"/>
      <c r="H83" s="425"/>
      <c r="I83" s="161"/>
      <c r="J83" s="161"/>
      <c r="K83" s="258"/>
      <c r="L83" s="258"/>
      <c r="M83" s="258"/>
      <c r="N83" s="258"/>
      <c r="O83" s="258"/>
      <c r="P83" s="258"/>
      <c r="Q83" s="259"/>
      <c r="R83" s="247"/>
      <c r="S83" s="247"/>
      <c r="T83" s="258"/>
      <c r="U83" s="183"/>
      <c r="V83" s="199"/>
      <c r="W83" s="216"/>
      <c r="X83" s="495" t="str">
        <f t="shared" si="14"/>
        <v>Medway</v>
      </c>
      <c r="Y83" s="496" t="e">
        <f t="shared" si="15"/>
        <v>#N/A</v>
      </c>
      <c r="Z83" s="496" t="e">
        <f t="shared" si="16"/>
        <v>#N/A</v>
      </c>
      <c r="AA83" s="54"/>
      <c r="AB83" s="53"/>
      <c r="AC83" s="53"/>
      <c r="AD83" s="218"/>
      <c r="AE83" s="110"/>
      <c r="AF83" s="110"/>
      <c r="AG83" s="110"/>
      <c r="AH83" s="110"/>
      <c r="AI83" s="247"/>
      <c r="AJ83" s="248"/>
    </row>
    <row r="84" spans="1:36" s="147" customFormat="1" ht="12.75" customHeight="1" x14ac:dyDescent="0.2">
      <c r="A84" s="182"/>
      <c r="B84" s="425"/>
      <c r="C84" s="425"/>
      <c r="D84" s="425"/>
      <c r="E84" s="425"/>
      <c r="F84" s="425"/>
      <c r="G84" s="425"/>
      <c r="H84" s="425"/>
      <c r="I84" s="161"/>
      <c r="J84" s="161"/>
      <c r="K84" s="258"/>
      <c r="L84" s="258"/>
      <c r="M84" s="258"/>
      <c r="N84" s="258"/>
      <c r="O84" s="258"/>
      <c r="P84" s="258"/>
      <c r="Q84" s="259"/>
      <c r="R84" s="247"/>
      <c r="S84" s="247"/>
      <c r="T84" s="258"/>
      <c r="U84" s="183"/>
      <c r="V84" s="199"/>
      <c r="W84" s="216"/>
      <c r="X84" s="495" t="str">
        <f t="shared" si="14"/>
        <v>Milton Keynes</v>
      </c>
      <c r="Y84" s="496" t="e">
        <f t="shared" si="15"/>
        <v>#N/A</v>
      </c>
      <c r="Z84" s="496" t="e">
        <f t="shared" si="16"/>
        <v>#N/A</v>
      </c>
      <c r="AA84" s="54"/>
      <c r="AB84" s="53"/>
      <c r="AC84" s="53"/>
      <c r="AD84" s="218"/>
      <c r="AE84" s="110"/>
      <c r="AF84" s="110"/>
      <c r="AG84" s="110"/>
      <c r="AH84" s="110"/>
      <c r="AI84" s="247"/>
      <c r="AJ84" s="248"/>
    </row>
    <row r="85" spans="1:36" s="147" customFormat="1" ht="12.75" customHeight="1" x14ac:dyDescent="0.2">
      <c r="A85" s="182"/>
      <c r="B85" s="425"/>
      <c r="C85" s="425"/>
      <c r="D85" s="425"/>
      <c r="E85" s="425"/>
      <c r="F85" s="425"/>
      <c r="G85" s="425"/>
      <c r="H85" s="425"/>
      <c r="I85" s="161"/>
      <c r="J85" s="161"/>
      <c r="K85" s="258"/>
      <c r="L85" s="258"/>
      <c r="M85" s="258"/>
      <c r="N85" s="258"/>
      <c r="O85" s="258"/>
      <c r="P85" s="258"/>
      <c r="Q85" s="259"/>
      <c r="R85" s="247"/>
      <c r="S85" s="247"/>
      <c r="T85" s="258"/>
      <c r="U85" s="183"/>
      <c r="V85" s="199"/>
      <c r="W85" s="216"/>
      <c r="X85" s="495" t="str">
        <f t="shared" si="14"/>
        <v>Oxfordshire</v>
      </c>
      <c r="Y85" s="496" t="e">
        <f t="shared" si="15"/>
        <v>#N/A</v>
      </c>
      <c r="Z85" s="496" t="e">
        <f t="shared" si="16"/>
        <v>#N/A</v>
      </c>
      <c r="AA85" s="54"/>
      <c r="AB85" s="53"/>
      <c r="AC85" s="53"/>
      <c r="AD85" s="218"/>
      <c r="AE85" s="110"/>
      <c r="AF85" s="110"/>
      <c r="AG85" s="110"/>
      <c r="AH85" s="110"/>
      <c r="AI85" s="247"/>
      <c r="AJ85" s="248"/>
    </row>
    <row r="86" spans="1:36" s="147" customFormat="1" ht="12.75" customHeight="1" x14ac:dyDescent="0.2">
      <c r="A86" s="182"/>
      <c r="B86" s="425"/>
      <c r="C86" s="425"/>
      <c r="D86" s="425"/>
      <c r="E86" s="425"/>
      <c r="F86" s="425"/>
      <c r="G86" s="425"/>
      <c r="H86" s="425"/>
      <c r="I86" s="161"/>
      <c r="J86" s="161"/>
      <c r="K86" s="258"/>
      <c r="L86" s="258"/>
      <c r="M86" s="258"/>
      <c r="N86" s="258"/>
      <c r="O86" s="258"/>
      <c r="P86" s="258"/>
      <c r="Q86" s="259"/>
      <c r="R86" s="247"/>
      <c r="S86" s="247"/>
      <c r="T86" s="258"/>
      <c r="U86" s="183"/>
      <c r="V86" s="199"/>
      <c r="W86" s="216"/>
      <c r="X86" s="495" t="str">
        <f t="shared" si="14"/>
        <v>Portsmouth</v>
      </c>
      <c r="Y86" s="496" t="e">
        <f t="shared" si="15"/>
        <v>#N/A</v>
      </c>
      <c r="Z86" s="496" t="e">
        <f t="shared" si="16"/>
        <v>#N/A</v>
      </c>
      <c r="AA86" s="54"/>
      <c r="AB86" s="53"/>
      <c r="AC86" s="53"/>
      <c r="AD86" s="218"/>
      <c r="AE86" s="110"/>
      <c r="AF86" s="110"/>
      <c r="AG86" s="110"/>
      <c r="AH86" s="110"/>
      <c r="AI86" s="247"/>
      <c r="AJ86" s="248"/>
    </row>
    <row r="87" spans="1:36" s="147" customFormat="1" ht="12.75" customHeight="1" x14ac:dyDescent="0.2">
      <c r="A87" s="182"/>
      <c r="B87" s="425"/>
      <c r="C87" s="425"/>
      <c r="D87" s="425"/>
      <c r="E87" s="425"/>
      <c r="F87" s="425"/>
      <c r="G87" s="425"/>
      <c r="H87" s="425"/>
      <c r="I87" s="161"/>
      <c r="J87" s="161"/>
      <c r="K87" s="258"/>
      <c r="L87" s="258"/>
      <c r="M87" s="258"/>
      <c r="N87" s="258"/>
      <c r="O87" s="258"/>
      <c r="P87" s="258"/>
      <c r="Q87" s="259"/>
      <c r="R87" s="247"/>
      <c r="S87" s="247"/>
      <c r="T87" s="258"/>
      <c r="U87" s="183"/>
      <c r="V87" s="199"/>
      <c r="W87" s="216"/>
      <c r="X87" s="495" t="str">
        <f t="shared" si="14"/>
        <v>Reading</v>
      </c>
      <c r="Y87" s="496" t="e">
        <f t="shared" si="15"/>
        <v>#N/A</v>
      </c>
      <c r="Z87" s="496" t="e">
        <f t="shared" si="16"/>
        <v>#N/A</v>
      </c>
      <c r="AA87" s="54"/>
      <c r="AB87" s="53"/>
      <c r="AC87" s="53"/>
      <c r="AD87" s="218"/>
      <c r="AE87" s="110"/>
      <c r="AF87" s="110"/>
      <c r="AG87" s="110"/>
      <c r="AH87" s="110"/>
      <c r="AI87" s="247"/>
      <c r="AJ87" s="248"/>
    </row>
    <row r="88" spans="1:36" s="147" customFormat="1" ht="12.75" customHeight="1" x14ac:dyDescent="0.2">
      <c r="A88" s="182"/>
      <c r="B88" s="425"/>
      <c r="C88" s="425"/>
      <c r="D88" s="425"/>
      <c r="E88" s="425"/>
      <c r="F88" s="425"/>
      <c r="G88" s="425"/>
      <c r="H88" s="425"/>
      <c r="I88" s="161"/>
      <c r="J88" s="161"/>
      <c r="K88" s="258"/>
      <c r="L88" s="258"/>
      <c r="M88" s="258"/>
      <c r="N88" s="258"/>
      <c r="O88" s="258"/>
      <c r="P88" s="258"/>
      <c r="Q88" s="259"/>
      <c r="R88" s="247"/>
      <c r="S88" s="247"/>
      <c r="T88" s="258"/>
      <c r="U88" s="183"/>
      <c r="V88" s="199"/>
      <c r="W88" s="216"/>
      <c r="X88" s="495" t="str">
        <f t="shared" si="14"/>
        <v>Slough</v>
      </c>
      <c r="Y88" s="496" t="e">
        <f t="shared" si="15"/>
        <v>#N/A</v>
      </c>
      <c r="Z88" s="496" t="e">
        <f t="shared" si="16"/>
        <v>#N/A</v>
      </c>
      <c r="AA88" s="54"/>
      <c r="AB88" s="53"/>
      <c r="AC88" s="53"/>
      <c r="AD88" s="218"/>
      <c r="AE88" s="110"/>
      <c r="AF88" s="110"/>
      <c r="AG88" s="110"/>
      <c r="AH88" s="110"/>
      <c r="AI88" s="247"/>
      <c r="AJ88" s="248"/>
    </row>
    <row r="89" spans="1:36" s="147" customFormat="1" ht="12.75" customHeight="1" x14ac:dyDescent="0.2">
      <c r="A89" s="182"/>
      <c r="B89" s="425"/>
      <c r="C89" s="425"/>
      <c r="D89" s="425"/>
      <c r="E89" s="425"/>
      <c r="F89" s="425"/>
      <c r="G89" s="425"/>
      <c r="H89" s="425"/>
      <c r="I89" s="161"/>
      <c r="J89" s="161"/>
      <c r="K89" s="258"/>
      <c r="L89" s="258"/>
      <c r="M89" s="258"/>
      <c r="N89" s="258"/>
      <c r="O89" s="258"/>
      <c r="P89" s="258"/>
      <c r="Q89" s="259"/>
      <c r="R89" s="247"/>
      <c r="S89" s="247"/>
      <c r="T89" s="258"/>
      <c r="U89" s="183"/>
      <c r="V89" s="199"/>
      <c r="W89" s="216"/>
      <c r="X89" s="495" t="str">
        <f t="shared" si="14"/>
        <v>Somerset</v>
      </c>
      <c r="Y89" s="496" t="e">
        <f t="shared" si="15"/>
        <v>#N/A</v>
      </c>
      <c r="Z89" s="496" t="e">
        <f t="shared" si="16"/>
        <v>#N/A</v>
      </c>
      <c r="AA89" s="54"/>
      <c r="AB89" s="53"/>
      <c r="AC89" s="53"/>
      <c r="AD89" s="218"/>
      <c r="AE89" s="110"/>
      <c r="AF89" s="110"/>
      <c r="AG89" s="110"/>
      <c r="AH89" s="110"/>
      <c r="AI89" s="247"/>
      <c r="AJ89" s="248"/>
    </row>
    <row r="90" spans="1:36" s="147" customFormat="1" ht="12.75" customHeight="1" x14ac:dyDescent="0.2">
      <c r="A90" s="182"/>
      <c r="B90" s="425"/>
      <c r="C90" s="425"/>
      <c r="D90" s="425"/>
      <c r="E90" s="425"/>
      <c r="F90" s="425"/>
      <c r="G90" s="425"/>
      <c r="H90" s="425"/>
      <c r="I90" s="161"/>
      <c r="J90" s="161"/>
      <c r="K90" s="258"/>
      <c r="L90" s="258"/>
      <c r="M90" s="258"/>
      <c r="N90" s="258"/>
      <c r="O90" s="258"/>
      <c r="P90" s="258"/>
      <c r="Q90" s="259"/>
      <c r="R90" s="247"/>
      <c r="S90" s="247"/>
      <c r="T90" s="258"/>
      <c r="U90" s="183"/>
      <c r="V90" s="199"/>
      <c r="W90" s="216"/>
      <c r="X90" s="495" t="str">
        <f t="shared" si="14"/>
        <v>Southampton</v>
      </c>
      <c r="Y90" s="496" t="e">
        <f t="shared" si="15"/>
        <v>#N/A</v>
      </c>
      <c r="Z90" s="496" t="e">
        <f t="shared" si="16"/>
        <v>#N/A</v>
      </c>
      <c r="AA90" s="54"/>
      <c r="AB90" s="53"/>
      <c r="AC90" s="53"/>
      <c r="AD90" s="218"/>
      <c r="AE90" s="110"/>
      <c r="AF90" s="110"/>
      <c r="AG90" s="110"/>
      <c r="AH90" s="110"/>
      <c r="AI90" s="247"/>
      <c r="AJ90" s="248"/>
    </row>
    <row r="91" spans="1:36" s="147" customFormat="1" ht="12.75" customHeight="1" x14ac:dyDescent="0.2">
      <c r="A91" s="397"/>
      <c r="B91" s="425"/>
      <c r="C91" s="425"/>
      <c r="D91" s="425"/>
      <c r="E91" s="425"/>
      <c r="F91" s="425"/>
      <c r="G91" s="425"/>
      <c r="H91" s="425"/>
      <c r="I91" s="161"/>
      <c r="J91" s="161"/>
      <c r="K91" s="258"/>
      <c r="L91" s="258"/>
      <c r="M91" s="258"/>
      <c r="N91" s="258"/>
      <c r="O91" s="258"/>
      <c r="P91" s="258"/>
      <c r="Q91" s="259"/>
      <c r="R91" s="247"/>
      <c r="S91" s="247"/>
      <c r="T91" s="258"/>
      <c r="U91" s="183"/>
      <c r="V91" s="199"/>
      <c r="W91" s="216"/>
      <c r="X91" s="495" t="str">
        <f t="shared" si="14"/>
        <v>Surrey</v>
      </c>
      <c r="Y91" s="496" t="e">
        <f t="shared" si="15"/>
        <v>#N/A</v>
      </c>
      <c r="Z91" s="496" t="e">
        <f t="shared" si="16"/>
        <v>#N/A</v>
      </c>
      <c r="AA91" s="54"/>
      <c r="AB91" s="53"/>
      <c r="AC91" s="53"/>
      <c r="AD91" s="218"/>
      <c r="AE91" s="110"/>
      <c r="AF91" s="110"/>
      <c r="AG91" s="110"/>
      <c r="AH91" s="110"/>
      <c r="AI91" s="247"/>
      <c r="AJ91" s="248"/>
    </row>
    <row r="92" spans="1:36" s="147" customFormat="1" ht="12.75" customHeight="1" x14ac:dyDescent="0.2">
      <c r="A92" s="397"/>
      <c r="B92" s="425"/>
      <c r="C92" s="425"/>
      <c r="D92" s="425"/>
      <c r="E92" s="425"/>
      <c r="F92" s="425"/>
      <c r="G92" s="425"/>
      <c r="H92" s="425"/>
      <c r="I92" s="161"/>
      <c r="J92" s="161"/>
      <c r="K92" s="258"/>
      <c r="L92" s="258"/>
      <c r="M92" s="258"/>
      <c r="N92" s="258"/>
      <c r="O92" s="258"/>
      <c r="P92" s="258"/>
      <c r="Q92" s="259"/>
      <c r="R92" s="247"/>
      <c r="S92" s="247"/>
      <c r="T92" s="258"/>
      <c r="U92" s="183"/>
      <c r="V92" s="199"/>
      <c r="W92" s="216"/>
      <c r="X92" s="495" t="str">
        <f t="shared" si="14"/>
        <v>Swindon</v>
      </c>
      <c r="Y92" s="496" t="e">
        <f t="shared" si="15"/>
        <v>#N/A</v>
      </c>
      <c r="Z92" s="496" t="e">
        <f t="shared" si="16"/>
        <v>#N/A</v>
      </c>
      <c r="AA92" s="54"/>
      <c r="AB92" s="53"/>
      <c r="AC92" s="53"/>
      <c r="AD92" s="218"/>
      <c r="AE92" s="110"/>
      <c r="AF92" s="110"/>
      <c r="AG92" s="110"/>
      <c r="AH92" s="110"/>
      <c r="AI92" s="247"/>
      <c r="AJ92" s="248"/>
    </row>
    <row r="93" spans="1:36" s="147" customFormat="1" ht="12.75" customHeight="1" x14ac:dyDescent="0.2">
      <c r="A93" s="182"/>
      <c r="B93" s="425"/>
      <c r="C93" s="425"/>
      <c r="D93" s="425"/>
      <c r="E93" s="425"/>
      <c r="F93" s="425"/>
      <c r="G93" s="425"/>
      <c r="H93" s="425"/>
      <c r="I93" s="161"/>
      <c r="J93" s="161"/>
      <c r="K93" s="258"/>
      <c r="L93" s="258"/>
      <c r="M93" s="258"/>
      <c r="N93" s="258"/>
      <c r="O93" s="258"/>
      <c r="P93" s="258"/>
      <c r="Q93" s="259"/>
      <c r="R93" s="247"/>
      <c r="S93" s="247"/>
      <c r="T93" s="258"/>
      <c r="U93" s="183"/>
      <c r="V93" s="199"/>
      <c r="W93" s="216"/>
      <c r="X93" s="495" t="str">
        <f t="shared" si="14"/>
        <v>Torbay</v>
      </c>
      <c r="Y93" s="496" t="e">
        <f t="shared" si="15"/>
        <v>#N/A</v>
      </c>
      <c r="Z93" s="496" t="e">
        <f t="shared" si="16"/>
        <v>#N/A</v>
      </c>
      <c r="AA93" s="54"/>
      <c r="AB93" s="53"/>
      <c r="AC93" s="53"/>
      <c r="AD93" s="218"/>
      <c r="AE93" s="247"/>
      <c r="AF93" s="110"/>
      <c r="AG93" s="110"/>
      <c r="AH93" s="110"/>
      <c r="AI93" s="247"/>
      <c r="AJ93" s="248"/>
    </row>
    <row r="94" spans="1:36" s="147" customFormat="1" ht="12.75" customHeight="1" x14ac:dyDescent="0.2">
      <c r="A94" s="182"/>
      <c r="B94" s="425"/>
      <c r="C94" s="425"/>
      <c r="D94" s="425"/>
      <c r="E94" s="425"/>
      <c r="F94" s="425"/>
      <c r="G94" s="425"/>
      <c r="H94" s="425"/>
      <c r="I94" s="161"/>
      <c r="J94" s="161"/>
      <c r="K94" s="258"/>
      <c r="L94" s="258"/>
      <c r="M94" s="258"/>
      <c r="N94" s="258"/>
      <c r="O94" s="258"/>
      <c r="P94" s="258"/>
      <c r="Q94" s="259"/>
      <c r="R94" s="247"/>
      <c r="S94" s="247"/>
      <c r="T94" s="258"/>
      <c r="U94" s="183"/>
      <c r="V94" s="199"/>
      <c r="W94" s="216"/>
      <c r="X94" s="495" t="str">
        <f t="shared" si="14"/>
        <v>West Berkshire</v>
      </c>
      <c r="Y94" s="496" t="e">
        <f t="shared" si="15"/>
        <v>#N/A</v>
      </c>
      <c r="Z94" s="496" t="e">
        <f t="shared" si="16"/>
        <v>#N/A</v>
      </c>
      <c r="AA94" s="54"/>
      <c r="AB94" s="53"/>
      <c r="AC94" s="53"/>
      <c r="AD94" s="218"/>
      <c r="AE94" s="247"/>
      <c r="AF94" s="110"/>
      <c r="AG94" s="110"/>
      <c r="AH94" s="110"/>
      <c r="AI94" s="247"/>
      <c r="AJ94" s="248"/>
    </row>
    <row r="95" spans="1:36" s="147" customFormat="1" ht="12.75" customHeight="1" x14ac:dyDescent="0.2">
      <c r="A95" s="182"/>
      <c r="B95" s="425"/>
      <c r="C95" s="425"/>
      <c r="D95" s="425"/>
      <c r="E95" s="425"/>
      <c r="F95" s="425"/>
      <c r="G95" s="425"/>
      <c r="H95" s="425"/>
      <c r="I95" s="161"/>
      <c r="J95" s="161"/>
      <c r="K95" s="258"/>
      <c r="L95" s="258"/>
      <c r="M95" s="258"/>
      <c r="N95" s="258"/>
      <c r="O95" s="258"/>
      <c r="P95" s="258"/>
      <c r="Q95" s="259"/>
      <c r="R95" s="247"/>
      <c r="S95" s="247"/>
      <c r="T95" s="258"/>
      <c r="U95" s="183"/>
      <c r="V95" s="199"/>
      <c r="W95" s="216"/>
      <c r="X95" s="495" t="str">
        <f t="shared" si="14"/>
        <v>West Sussex</v>
      </c>
      <c r="Y95" s="496" t="e">
        <f t="shared" si="15"/>
        <v>#N/A</v>
      </c>
      <c r="Z95" s="496" t="e">
        <f t="shared" si="16"/>
        <v>#N/A</v>
      </c>
      <c r="AA95" s="54"/>
      <c r="AB95" s="53"/>
      <c r="AC95" s="53"/>
      <c r="AD95" s="218"/>
      <c r="AE95" s="247"/>
      <c r="AF95" s="247"/>
      <c r="AG95" s="247"/>
      <c r="AH95" s="110"/>
      <c r="AI95" s="247"/>
      <c r="AJ95" s="248"/>
    </row>
    <row r="96" spans="1:36" s="147" customFormat="1" ht="12.75" customHeight="1" x14ac:dyDescent="0.2">
      <c r="A96" s="182"/>
      <c r="B96" s="425"/>
      <c r="C96" s="425"/>
      <c r="D96" s="425"/>
      <c r="E96" s="425"/>
      <c r="F96" s="425"/>
      <c r="G96" s="425"/>
      <c r="H96" s="425"/>
      <c r="I96" s="161"/>
      <c r="J96" s="161"/>
      <c r="K96" s="258"/>
      <c r="L96" s="258"/>
      <c r="M96" s="258"/>
      <c r="N96" s="258"/>
      <c r="O96" s="258"/>
      <c r="P96" s="258"/>
      <c r="Q96" s="259"/>
      <c r="R96" s="247"/>
      <c r="S96" s="247"/>
      <c r="T96" s="258"/>
      <c r="U96" s="183"/>
      <c r="V96" s="199"/>
      <c r="W96" s="216"/>
      <c r="X96" s="495" t="str">
        <f t="shared" si="14"/>
        <v>Windsor &amp; Maidenhead</v>
      </c>
      <c r="Y96" s="496" t="e">
        <f t="shared" si="15"/>
        <v>#N/A</v>
      </c>
      <c r="Z96" s="496" t="e">
        <f t="shared" si="16"/>
        <v>#N/A</v>
      </c>
      <c r="AA96" s="54"/>
      <c r="AB96" s="53"/>
      <c r="AC96" s="53"/>
      <c r="AD96" s="218"/>
      <c r="AE96" s="247"/>
      <c r="AF96" s="247"/>
      <c r="AG96" s="247"/>
      <c r="AH96" s="110"/>
      <c r="AI96" s="247"/>
      <c r="AJ96" s="248"/>
    </row>
    <row r="97" spans="1:45" s="147" customFormat="1" ht="12.75" customHeight="1" x14ac:dyDescent="0.2">
      <c r="A97" s="182"/>
      <c r="B97" s="425"/>
      <c r="C97" s="425"/>
      <c r="D97" s="425"/>
      <c r="E97" s="425"/>
      <c r="F97" s="425"/>
      <c r="G97" s="425"/>
      <c r="H97" s="425"/>
      <c r="I97" s="161"/>
      <c r="J97" s="161"/>
      <c r="K97" s="260"/>
      <c r="L97" s="260"/>
      <c r="M97" s="260"/>
      <c r="N97" s="260"/>
      <c r="O97" s="260"/>
      <c r="P97" s="260"/>
      <c r="Q97" s="261"/>
      <c r="R97" s="247"/>
      <c r="S97" s="247"/>
      <c r="T97" s="262"/>
      <c r="U97" s="183"/>
      <c r="V97" s="199"/>
      <c r="W97" s="216"/>
      <c r="X97" s="495" t="str">
        <f t="shared" si="14"/>
        <v>Wokingham</v>
      </c>
      <c r="Y97" s="496" t="e">
        <f t="shared" si="15"/>
        <v>#N/A</v>
      </c>
      <c r="Z97" s="496" t="e">
        <f t="shared" si="16"/>
        <v>#N/A</v>
      </c>
      <c r="AA97" s="54"/>
      <c r="AB97" s="53"/>
      <c r="AC97" s="53"/>
      <c r="AD97" s="218"/>
      <c r="AE97" s="247"/>
      <c r="AF97" s="247"/>
      <c r="AG97" s="247"/>
      <c r="AH97" s="110"/>
      <c r="AI97" s="247"/>
      <c r="AJ97" s="248"/>
    </row>
    <row r="98" spans="1:45" s="147" customFormat="1" ht="12.75" customHeight="1" x14ac:dyDescent="0.2">
      <c r="A98" s="182"/>
      <c r="B98" s="425"/>
      <c r="C98" s="425"/>
      <c r="D98" s="425"/>
      <c r="E98" s="425"/>
      <c r="F98" s="425"/>
      <c r="G98" s="425"/>
      <c r="H98" s="425"/>
      <c r="I98" s="161"/>
      <c r="J98" s="161"/>
      <c r="K98" s="260"/>
      <c r="L98" s="260"/>
      <c r="M98" s="260"/>
      <c r="N98" s="260"/>
      <c r="O98" s="260"/>
      <c r="P98" s="260"/>
      <c r="Q98" s="261"/>
      <c r="R98" s="247"/>
      <c r="S98" s="247"/>
      <c r="T98" s="262"/>
      <c r="U98" s="183"/>
      <c r="V98" s="199"/>
      <c r="W98" s="216"/>
      <c r="X98" s="495" t="str">
        <f>B31</f>
        <v>South East</v>
      </c>
      <c r="Y98" s="496" t="e">
        <f t="shared" si="15"/>
        <v>#N/A</v>
      </c>
      <c r="Z98" s="496" t="e">
        <f t="shared" si="16"/>
        <v>#N/A</v>
      </c>
      <c r="AA98" s="54"/>
      <c r="AB98" s="53"/>
      <c r="AC98" s="53"/>
      <c r="AD98" s="218"/>
      <c r="AE98" s="247"/>
      <c r="AF98" s="247"/>
      <c r="AG98" s="247"/>
      <c r="AH98" s="110"/>
      <c r="AI98" s="247"/>
      <c r="AJ98" s="248"/>
    </row>
    <row r="99" spans="1:45" s="147" customFormat="1" ht="11.25" customHeight="1" x14ac:dyDescent="0.2">
      <c r="A99" s="397"/>
      <c r="B99" s="425"/>
      <c r="C99" s="425"/>
      <c r="D99" s="425"/>
      <c r="E99" s="425"/>
      <c r="F99" s="425"/>
      <c r="G99" s="425"/>
      <c r="H99" s="425"/>
      <c r="I99" s="161"/>
      <c r="J99" s="161"/>
      <c r="K99" s="260"/>
      <c r="L99" s="260"/>
      <c r="M99" s="260"/>
      <c r="N99" s="260"/>
      <c r="O99" s="260"/>
      <c r="P99" s="260"/>
      <c r="Q99" s="261"/>
      <c r="R99" s="247"/>
      <c r="S99" s="247"/>
      <c r="T99" s="262"/>
      <c r="U99" s="183"/>
      <c r="V99" s="199"/>
      <c r="W99" s="216"/>
      <c r="X99" s="495" t="str">
        <f>B32</f>
        <v>England</v>
      </c>
      <c r="Y99" s="496" t="e">
        <f t="shared" si="15"/>
        <v>#N/A</v>
      </c>
      <c r="Z99" s="496" t="e">
        <f t="shared" si="16"/>
        <v>#N/A</v>
      </c>
      <c r="AA99" s="54"/>
      <c r="AB99" s="53"/>
      <c r="AC99" s="53"/>
      <c r="AD99" s="218"/>
      <c r="AE99" s="247"/>
      <c r="AF99" s="247"/>
      <c r="AG99" s="247"/>
      <c r="AH99" s="110"/>
      <c r="AI99" s="247"/>
      <c r="AJ99" s="248"/>
    </row>
    <row r="100" spans="1:45" s="133" customFormat="1" ht="42" customHeight="1" x14ac:dyDescent="0.2">
      <c r="A100" s="301"/>
      <c r="B100" s="425"/>
      <c r="C100" s="425"/>
      <c r="D100" s="425"/>
      <c r="E100" s="425"/>
      <c r="F100" s="425"/>
      <c r="G100" s="425"/>
      <c r="H100" s="425"/>
      <c r="I100" s="430"/>
      <c r="J100" s="264"/>
      <c r="K100" s="264"/>
      <c r="L100" s="264"/>
      <c r="M100" s="264"/>
      <c r="N100" s="264"/>
      <c r="O100" s="264"/>
      <c r="P100" s="264"/>
      <c r="Q100" s="195"/>
      <c r="R100" s="264"/>
      <c r="S100" s="264"/>
      <c r="T100" s="264"/>
      <c r="U100" s="178"/>
      <c r="V100" s="197"/>
      <c r="W100" s="213"/>
      <c r="X100" s="109"/>
      <c r="Y100" s="109"/>
      <c r="Z100" s="109"/>
      <c r="AA100" s="109"/>
      <c r="AB100" s="109"/>
      <c r="AC100" s="53"/>
      <c r="AD100" s="218"/>
      <c r="AE100" s="90"/>
      <c r="AF100" s="90"/>
      <c r="AG100" s="90"/>
      <c r="AH100" s="109"/>
      <c r="AI100" s="90"/>
      <c r="AJ100" s="249"/>
    </row>
    <row r="101" spans="1:45" s="133" customFormat="1" ht="42" customHeight="1" x14ac:dyDescent="0.2">
      <c r="A101" s="301"/>
      <c r="B101" s="425"/>
      <c r="C101" s="425"/>
      <c r="D101" s="425"/>
      <c r="E101" s="425"/>
      <c r="F101" s="425"/>
      <c r="G101" s="425"/>
      <c r="H101" s="425"/>
      <c r="I101" s="430"/>
      <c r="J101" s="264"/>
      <c r="K101" s="264"/>
      <c r="L101" s="264"/>
      <c r="M101" s="264"/>
      <c r="N101" s="264"/>
      <c r="O101" s="264"/>
      <c r="P101" s="264"/>
      <c r="Q101" s="195"/>
      <c r="R101" s="264"/>
      <c r="S101" s="264"/>
      <c r="T101" s="264"/>
      <c r="U101" s="178"/>
      <c r="V101" s="197"/>
      <c r="W101" s="213"/>
      <c r="X101" s="109"/>
      <c r="Y101" s="110"/>
      <c r="Z101" s="109"/>
      <c r="AA101" s="109"/>
      <c r="AB101" s="109"/>
      <c r="AC101" s="109"/>
      <c r="AD101" s="218"/>
      <c r="AE101" s="90"/>
      <c r="AF101" s="90"/>
      <c r="AG101" s="90"/>
      <c r="AH101" s="109"/>
      <c r="AI101" s="90"/>
      <c r="AJ101" s="249"/>
    </row>
    <row r="102" spans="1:45" s="133" customFormat="1" ht="33" customHeight="1" x14ac:dyDescent="0.2">
      <c r="A102" s="301"/>
      <c r="B102" s="430"/>
      <c r="C102" s="430"/>
      <c r="D102" s="430"/>
      <c r="E102" s="430"/>
      <c r="F102" s="430"/>
      <c r="G102" s="430"/>
      <c r="H102" s="430"/>
      <c r="I102" s="430"/>
      <c r="J102" s="264"/>
      <c r="K102" s="264"/>
      <c r="L102" s="264"/>
      <c r="M102" s="264"/>
      <c r="N102" s="264"/>
      <c r="O102" s="264"/>
      <c r="P102" s="264"/>
      <c r="Q102" s="195"/>
      <c r="R102" s="264"/>
      <c r="S102" s="264"/>
      <c r="T102" s="264"/>
      <c r="U102" s="178"/>
      <c r="V102" s="197"/>
      <c r="W102" s="213"/>
      <c r="X102" s="109"/>
      <c r="Y102" s="110"/>
      <c r="Z102" s="109"/>
      <c r="AA102" s="109"/>
      <c r="AB102" s="109"/>
      <c r="AD102" s="218"/>
      <c r="AE102" s="90"/>
      <c r="AF102" s="90"/>
      <c r="AG102" s="90"/>
      <c r="AH102" s="109"/>
      <c r="AI102" s="90"/>
      <c r="AJ102" s="249"/>
    </row>
    <row r="103" spans="1:45" s="133" customFormat="1" ht="7.5" customHeight="1" x14ac:dyDescent="0.2">
      <c r="A103" s="179"/>
      <c r="B103" s="46"/>
      <c r="C103" s="46"/>
      <c r="D103" s="45"/>
      <c r="E103" s="45"/>
      <c r="F103" s="45"/>
      <c r="G103" s="45"/>
      <c r="H103" s="45"/>
      <c r="I103" s="45"/>
      <c r="J103" s="40"/>
      <c r="K103" s="47"/>
      <c r="L103" s="47"/>
      <c r="M103" s="47"/>
      <c r="N103" s="47"/>
      <c r="O103" s="47"/>
      <c r="P103" s="47"/>
      <c r="Q103" s="47"/>
      <c r="R103" s="47"/>
      <c r="S103" s="47"/>
      <c r="T103" s="48"/>
      <c r="U103" s="178"/>
      <c r="V103" s="197"/>
      <c r="W103" s="213"/>
      <c r="X103" s="109"/>
      <c r="Y103" s="110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90"/>
      <c r="AJ103" s="245"/>
      <c r="AK103" s="125"/>
      <c r="AL103" s="125"/>
      <c r="AM103" s="125"/>
      <c r="AN103" s="125"/>
      <c r="AO103" s="125"/>
      <c r="AP103" s="125"/>
      <c r="AQ103" s="125"/>
    </row>
    <row r="104" spans="1:45" s="133" customFormat="1" ht="15" customHeight="1" x14ac:dyDescent="0.2">
      <c r="A104" s="720"/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4"/>
      <c r="S104" s="754"/>
      <c r="T104" s="754"/>
      <c r="U104" s="755"/>
      <c r="V104" s="197"/>
      <c r="W104" s="213"/>
      <c r="X104" s="106"/>
      <c r="Y104" s="106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249"/>
      <c r="AS104" s="125"/>
    </row>
    <row r="105" spans="1:45" s="133" customFormat="1" ht="11.25" customHeight="1" x14ac:dyDescent="0.2">
      <c r="A105" s="756"/>
      <c r="B105" s="757"/>
      <c r="C105" s="757"/>
      <c r="D105" s="757"/>
      <c r="E105" s="757"/>
      <c r="F105" s="757"/>
      <c r="G105" s="757"/>
      <c r="H105" s="757"/>
      <c r="I105" s="758"/>
      <c r="J105" s="757"/>
      <c r="K105" s="757"/>
      <c r="L105" s="757"/>
      <c r="M105" s="757"/>
      <c r="N105" s="757"/>
      <c r="O105" s="757"/>
      <c r="P105" s="757"/>
      <c r="Q105" s="757"/>
      <c r="R105" s="757"/>
      <c r="S105" s="758"/>
      <c r="T105" s="757"/>
      <c r="U105" s="759"/>
      <c r="V105" s="197"/>
      <c r="W105" s="213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90"/>
      <c r="AJ105" s="248"/>
      <c r="AK105" s="147"/>
      <c r="AS105" s="125"/>
    </row>
    <row r="106" spans="1:45" ht="11.25" customHeight="1" x14ac:dyDescent="0.2">
      <c r="A106" s="202"/>
      <c r="B106" s="174"/>
      <c r="C106" s="174"/>
      <c r="D106" s="174"/>
      <c r="E106" s="174"/>
      <c r="F106" s="174"/>
      <c r="G106" s="174"/>
      <c r="H106" s="174"/>
      <c r="I106" s="174"/>
      <c r="J106" s="175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97"/>
      <c r="W106" s="213"/>
      <c r="X106" s="109"/>
      <c r="Y106" s="109"/>
      <c r="Z106" s="109"/>
      <c r="AA106" s="109"/>
      <c r="AB106" s="109"/>
      <c r="AC106" s="109"/>
      <c r="AD106" s="109"/>
      <c r="AE106" s="239"/>
      <c r="AF106" s="109"/>
      <c r="AG106" s="109"/>
      <c r="AH106" s="90"/>
      <c r="AI106" s="90"/>
      <c r="AJ106" s="245"/>
      <c r="AL106" s="133"/>
      <c r="AM106" s="133"/>
      <c r="AN106" s="133"/>
      <c r="AO106" s="133"/>
      <c r="AP106" s="133"/>
      <c r="AQ106" s="133"/>
    </row>
    <row r="107" spans="1:45" ht="11.25" customHeight="1" x14ac:dyDescent="0.2">
      <c r="A107" s="203"/>
      <c r="B107" s="35"/>
      <c r="C107" s="35"/>
      <c r="D107" s="35"/>
      <c r="E107" s="35"/>
      <c r="F107" s="35"/>
      <c r="G107" s="35"/>
      <c r="H107" s="35"/>
      <c r="I107" s="35"/>
      <c r="J107" s="40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197"/>
      <c r="W107" s="213"/>
      <c r="X107" s="109"/>
      <c r="Y107" s="109"/>
      <c r="Z107" s="109"/>
      <c r="AA107" s="109"/>
      <c r="AB107" s="109"/>
      <c r="AC107" s="109"/>
      <c r="AD107" s="109"/>
      <c r="AE107" s="239"/>
      <c r="AF107" s="109"/>
      <c r="AG107" s="109"/>
      <c r="AH107" s="90"/>
      <c r="AI107" s="90"/>
      <c r="AJ107" s="245"/>
      <c r="AL107" s="133"/>
      <c r="AM107" s="133"/>
      <c r="AN107" s="133"/>
      <c r="AO107" s="133"/>
      <c r="AP107" s="133"/>
      <c r="AQ107" s="133"/>
    </row>
    <row r="108" spans="1:45" ht="11.25" customHeight="1" x14ac:dyDescent="0.2">
      <c r="A108" s="203"/>
      <c r="B108" s="702" t="s">
        <v>81</v>
      </c>
      <c r="C108" s="166"/>
      <c r="D108" s="42"/>
      <c r="E108" s="42"/>
      <c r="F108" s="35"/>
      <c r="G108" s="35"/>
      <c r="H108" s="35"/>
      <c r="I108" s="35"/>
      <c r="J108" s="40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197"/>
      <c r="W108" s="213"/>
      <c r="X108" s="109"/>
      <c r="Y108" s="109"/>
      <c r="Z108" s="109"/>
      <c r="AA108" s="109"/>
      <c r="AB108" s="109"/>
      <c r="AC108" s="109"/>
      <c r="AD108" s="109"/>
      <c r="AE108" s="239"/>
      <c r="AF108" s="109"/>
      <c r="AG108" s="109"/>
      <c r="AH108" s="90"/>
      <c r="AI108" s="90"/>
      <c r="AJ108" s="245"/>
      <c r="AL108" s="133"/>
      <c r="AM108" s="133"/>
      <c r="AN108" s="133"/>
      <c r="AO108" s="133"/>
      <c r="AP108" s="133"/>
      <c r="AQ108" s="133"/>
    </row>
    <row r="109" spans="1:45" ht="11.25" customHeight="1" x14ac:dyDescent="0.2">
      <c r="A109" s="203"/>
      <c r="B109" s="703"/>
      <c r="C109" s="167"/>
      <c r="D109" s="35"/>
      <c r="E109" s="35"/>
      <c r="F109" s="35"/>
      <c r="G109" s="35"/>
      <c r="H109" s="35"/>
      <c r="I109" s="35"/>
      <c r="J109" s="40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197"/>
      <c r="W109" s="213"/>
      <c r="X109" s="109"/>
      <c r="Y109" s="109"/>
      <c r="Z109" s="109"/>
      <c r="AA109" s="109"/>
      <c r="AB109" s="109"/>
      <c r="AC109" s="109"/>
      <c r="AD109" s="109"/>
      <c r="AE109" s="239"/>
      <c r="AF109" s="109"/>
      <c r="AG109" s="109"/>
      <c r="AH109" s="90"/>
      <c r="AI109" s="90"/>
      <c r="AJ109" s="245"/>
    </row>
    <row r="110" spans="1:45" ht="11.25" customHeight="1" x14ac:dyDescent="0.2">
      <c r="A110" s="203"/>
      <c r="B110" s="704" t="s">
        <v>80</v>
      </c>
      <c r="C110" s="704"/>
      <c r="D110" s="705"/>
      <c r="E110" s="705"/>
      <c r="F110" s="705"/>
      <c r="G110" s="35"/>
      <c r="H110" s="35"/>
      <c r="I110" s="35"/>
      <c r="J110" s="40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197"/>
      <c r="W110" s="213"/>
      <c r="X110" s="109"/>
      <c r="Y110" s="109"/>
      <c r="Z110" s="109"/>
      <c r="AA110" s="109"/>
      <c r="AB110" s="109"/>
      <c r="AC110" s="109"/>
      <c r="AD110" s="109"/>
      <c r="AE110" s="239"/>
      <c r="AF110" s="109"/>
      <c r="AG110" s="109"/>
      <c r="AH110" s="90"/>
      <c r="AI110" s="90"/>
      <c r="AJ110" s="245"/>
    </row>
    <row r="111" spans="1:45" ht="11.25" customHeight="1" x14ac:dyDescent="0.2">
      <c r="A111" s="203"/>
      <c r="B111" s="704"/>
      <c r="C111" s="704"/>
      <c r="D111" s="705"/>
      <c r="E111" s="705"/>
      <c r="F111" s="705"/>
      <c r="G111" s="35"/>
      <c r="H111" s="35"/>
      <c r="I111" s="35"/>
      <c r="J111" s="40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197"/>
      <c r="W111" s="213"/>
      <c r="X111" s="109"/>
      <c r="Y111" s="109"/>
      <c r="Z111" s="109"/>
      <c r="AA111" s="109"/>
      <c r="AB111" s="109"/>
      <c r="AC111" s="109"/>
      <c r="AD111" s="109"/>
      <c r="AE111" s="239"/>
      <c r="AF111" s="109"/>
      <c r="AG111" s="109"/>
      <c r="AH111" s="106"/>
      <c r="AI111" s="106"/>
      <c r="AJ111" s="246"/>
    </row>
    <row r="112" spans="1:45" s="127" customFormat="1" ht="11.25" customHeight="1" x14ac:dyDescent="0.2">
      <c r="A112" s="203"/>
      <c r="B112" s="704" t="s">
        <v>73</v>
      </c>
      <c r="C112" s="704"/>
      <c r="D112" s="705"/>
      <c r="E112" s="705"/>
      <c r="F112" s="705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200"/>
      <c r="W112" s="240"/>
      <c r="X112" s="109"/>
      <c r="Y112" s="109"/>
      <c r="Z112" s="109"/>
      <c r="AA112" s="109"/>
      <c r="AB112" s="109"/>
      <c r="AC112" s="109"/>
      <c r="AD112" s="109"/>
      <c r="AE112" s="239"/>
      <c r="AF112" s="109"/>
      <c r="AG112" s="109"/>
      <c r="AH112" s="90"/>
      <c r="AI112" s="90"/>
      <c r="AJ112" s="245"/>
    </row>
    <row r="113" spans="1:36" ht="11.25" customHeight="1" x14ac:dyDescent="0.2">
      <c r="A113" s="203"/>
      <c r="B113" s="704"/>
      <c r="C113" s="704"/>
      <c r="D113" s="705"/>
      <c r="E113" s="705"/>
      <c r="F113" s="705"/>
      <c r="G113" s="35"/>
      <c r="H113" s="35"/>
      <c r="I113" s="35"/>
      <c r="J113" s="40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197"/>
      <c r="W113" s="213"/>
      <c r="X113" s="109"/>
      <c r="Y113" s="109"/>
      <c r="Z113" s="109"/>
      <c r="AA113" s="109"/>
      <c r="AB113" s="109"/>
      <c r="AC113" s="109"/>
      <c r="AD113" s="109"/>
      <c r="AE113" s="239"/>
      <c r="AF113" s="109"/>
      <c r="AG113" s="109"/>
      <c r="AH113" s="90"/>
      <c r="AI113" s="90"/>
      <c r="AJ113" s="245"/>
    </row>
    <row r="114" spans="1:36" ht="11.25" customHeight="1" x14ac:dyDescent="0.2">
      <c r="A114" s="203"/>
      <c r="B114" s="704" t="s">
        <v>23</v>
      </c>
      <c r="C114" s="704"/>
      <c r="D114" s="705"/>
      <c r="E114" s="705"/>
      <c r="F114" s="705"/>
      <c r="G114" s="35"/>
      <c r="H114" s="35"/>
      <c r="I114" s="35"/>
      <c r="J114" s="40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197"/>
      <c r="W114" s="213"/>
      <c r="X114" s="109"/>
      <c r="Y114" s="109"/>
      <c r="Z114" s="109"/>
      <c r="AA114" s="109"/>
      <c r="AB114" s="109"/>
      <c r="AC114" s="109"/>
      <c r="AD114" s="109"/>
      <c r="AE114" s="239"/>
      <c r="AF114" s="109"/>
      <c r="AG114" s="109"/>
      <c r="AH114" s="90"/>
      <c r="AI114" s="90"/>
      <c r="AJ114" s="245"/>
    </row>
    <row r="115" spans="1:36" ht="11.25" customHeight="1" x14ac:dyDescent="0.2">
      <c r="A115" s="203"/>
      <c r="B115" s="704"/>
      <c r="C115" s="704"/>
      <c r="D115" s="705"/>
      <c r="E115" s="705"/>
      <c r="F115" s="705"/>
      <c r="G115" s="35"/>
      <c r="H115" s="35"/>
      <c r="I115" s="35"/>
      <c r="J115" s="40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197"/>
      <c r="W115" s="213"/>
      <c r="X115" s="109"/>
      <c r="Y115" s="109"/>
      <c r="Z115" s="109"/>
      <c r="AA115" s="109"/>
      <c r="AB115" s="109"/>
      <c r="AC115" s="109"/>
      <c r="AD115" s="109"/>
      <c r="AE115" s="239"/>
      <c r="AF115" s="109"/>
      <c r="AG115" s="109"/>
      <c r="AH115" s="90"/>
      <c r="AI115" s="90"/>
      <c r="AJ115" s="245"/>
    </row>
    <row r="116" spans="1:36" ht="11.25" customHeight="1" x14ac:dyDescent="0.2">
      <c r="A116" s="203"/>
      <c r="B116" s="704" t="s">
        <v>77</v>
      </c>
      <c r="C116" s="704"/>
      <c r="D116" s="705"/>
      <c r="E116" s="705"/>
      <c r="F116" s="705"/>
      <c r="G116" s="35"/>
      <c r="H116" s="35"/>
      <c r="I116" s="35"/>
      <c r="J116" s="40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197"/>
      <c r="W116" s="213"/>
      <c r="X116" s="109"/>
      <c r="Y116" s="109"/>
      <c r="Z116" s="109"/>
      <c r="AA116" s="109"/>
      <c r="AB116" s="109"/>
      <c r="AC116" s="109"/>
      <c r="AD116" s="109"/>
      <c r="AE116" s="239"/>
      <c r="AF116" s="109"/>
      <c r="AG116" s="109"/>
      <c r="AH116" s="90"/>
      <c r="AI116" s="90"/>
      <c r="AJ116" s="245"/>
    </row>
    <row r="117" spans="1:36" ht="11.25" customHeight="1" x14ac:dyDescent="0.2">
      <c r="A117" s="203"/>
      <c r="B117" s="704"/>
      <c r="C117" s="704"/>
      <c r="D117" s="705"/>
      <c r="E117" s="705"/>
      <c r="F117" s="705"/>
      <c r="G117" s="35"/>
      <c r="H117" s="35"/>
      <c r="I117" s="35"/>
      <c r="J117" s="40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197"/>
      <c r="W117" s="213"/>
      <c r="X117" s="109"/>
      <c r="Y117" s="109"/>
      <c r="Z117" s="109"/>
      <c r="AA117" s="109"/>
      <c r="AB117" s="109"/>
      <c r="AC117" s="109"/>
      <c r="AD117" s="109"/>
      <c r="AE117" s="239"/>
      <c r="AF117" s="109"/>
      <c r="AG117" s="109"/>
      <c r="AH117" s="90"/>
      <c r="AI117" s="90"/>
      <c r="AJ117" s="245"/>
    </row>
    <row r="118" spans="1:36" ht="11.25" customHeight="1" x14ac:dyDescent="0.2">
      <c r="A118" s="203"/>
      <c r="B118" s="704" t="s">
        <v>63</v>
      </c>
      <c r="C118" s="704"/>
      <c r="D118" s="705"/>
      <c r="E118" s="705"/>
      <c r="F118" s="705"/>
      <c r="G118" s="35"/>
      <c r="H118" s="35"/>
      <c r="I118" s="35"/>
      <c r="J118" s="40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197"/>
      <c r="W118" s="213"/>
      <c r="X118" s="109"/>
      <c r="Y118" s="109"/>
      <c r="Z118" s="109"/>
      <c r="AA118" s="109"/>
      <c r="AB118" s="109"/>
      <c r="AC118" s="109"/>
      <c r="AD118" s="109"/>
      <c r="AE118" s="239"/>
      <c r="AF118" s="109"/>
      <c r="AG118" s="109"/>
      <c r="AH118" s="90"/>
      <c r="AI118" s="90"/>
      <c r="AJ118" s="245"/>
    </row>
    <row r="119" spans="1:36" ht="11.25" customHeight="1" x14ac:dyDescent="0.2">
      <c r="A119" s="203"/>
      <c r="B119" s="704"/>
      <c r="C119" s="704"/>
      <c r="D119" s="705"/>
      <c r="E119" s="705"/>
      <c r="F119" s="705"/>
      <c r="G119" s="35"/>
      <c r="H119" s="35"/>
      <c r="I119" s="35"/>
      <c r="J119" s="40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197"/>
      <c r="W119" s="213"/>
      <c r="X119" s="109"/>
      <c r="Y119" s="109"/>
      <c r="Z119" s="109"/>
      <c r="AA119" s="109"/>
      <c r="AB119" s="109"/>
      <c r="AC119" s="109"/>
      <c r="AD119" s="109"/>
      <c r="AE119" s="239"/>
      <c r="AF119" s="109"/>
      <c r="AG119" s="109"/>
      <c r="AH119" s="90"/>
      <c r="AI119" s="90"/>
      <c r="AJ119" s="245"/>
    </row>
    <row r="120" spans="1:36" ht="11.25" customHeight="1" x14ac:dyDescent="0.2">
      <c r="A120" s="203"/>
      <c r="B120" s="704" t="s">
        <v>33</v>
      </c>
      <c r="C120" s="704"/>
      <c r="D120" s="705"/>
      <c r="E120" s="705"/>
      <c r="F120" s="705"/>
      <c r="G120" s="35"/>
      <c r="H120" s="35"/>
      <c r="I120" s="35"/>
      <c r="J120" s="40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197"/>
      <c r="W120" s="213"/>
      <c r="X120" s="109"/>
      <c r="Y120" s="109"/>
      <c r="Z120" s="109"/>
      <c r="AA120" s="109"/>
      <c r="AB120" s="109"/>
      <c r="AC120" s="109"/>
      <c r="AD120" s="109"/>
      <c r="AE120" s="239"/>
      <c r="AF120" s="109"/>
      <c r="AG120" s="109"/>
      <c r="AH120" s="90"/>
      <c r="AI120" s="90"/>
      <c r="AJ120" s="245"/>
    </row>
    <row r="121" spans="1:36" ht="11.25" customHeight="1" x14ac:dyDescent="0.2">
      <c r="A121" s="203"/>
      <c r="B121" s="704"/>
      <c r="C121" s="704"/>
      <c r="D121" s="705"/>
      <c r="E121" s="705"/>
      <c r="F121" s="705"/>
      <c r="G121" s="35"/>
      <c r="H121" s="35"/>
      <c r="I121" s="35"/>
      <c r="J121" s="40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197"/>
      <c r="W121" s="213"/>
      <c r="X121" s="109"/>
      <c r="Y121" s="109"/>
      <c r="Z121" s="109"/>
      <c r="AA121" s="109"/>
      <c r="AB121" s="109"/>
      <c r="AC121" s="109"/>
      <c r="AD121" s="109"/>
      <c r="AE121" s="239"/>
      <c r="AF121" s="109"/>
      <c r="AG121" s="109"/>
      <c r="AH121" s="90"/>
      <c r="AI121" s="90"/>
      <c r="AJ121" s="245"/>
    </row>
    <row r="122" spans="1:36" ht="11.25" customHeight="1" x14ac:dyDescent="0.2">
      <c r="A122" s="203"/>
      <c r="B122" s="704" t="s">
        <v>28</v>
      </c>
      <c r="C122" s="704"/>
      <c r="D122" s="705"/>
      <c r="E122" s="705"/>
      <c r="F122" s="705"/>
      <c r="G122" s="35"/>
      <c r="H122" s="35"/>
      <c r="I122" s="35"/>
      <c r="J122" s="40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197"/>
      <c r="W122" s="213"/>
      <c r="X122" s="109"/>
      <c r="Y122" s="109"/>
      <c r="Z122" s="109"/>
      <c r="AA122" s="109"/>
      <c r="AB122" s="109"/>
      <c r="AC122" s="109"/>
      <c r="AD122" s="109"/>
      <c r="AE122" s="239"/>
      <c r="AF122" s="109"/>
      <c r="AG122" s="109"/>
      <c r="AH122" s="90"/>
      <c r="AI122" s="90"/>
      <c r="AJ122" s="245"/>
    </row>
    <row r="123" spans="1:36" ht="11.25" customHeight="1" x14ac:dyDescent="0.2">
      <c r="A123" s="203"/>
      <c r="B123" s="704"/>
      <c r="C123" s="704"/>
      <c r="D123" s="705"/>
      <c r="E123" s="705"/>
      <c r="F123" s="705"/>
      <c r="G123" s="35"/>
      <c r="H123" s="35"/>
      <c r="I123" s="35"/>
      <c r="J123" s="40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197"/>
      <c r="W123" s="213"/>
      <c r="X123" s="109"/>
      <c r="Y123" s="109"/>
      <c r="Z123" s="109"/>
      <c r="AA123" s="109"/>
      <c r="AB123" s="109"/>
      <c r="AC123" s="109"/>
      <c r="AD123" s="109"/>
      <c r="AE123" s="239"/>
      <c r="AF123" s="109"/>
      <c r="AG123" s="109"/>
      <c r="AH123" s="90"/>
      <c r="AI123" s="90"/>
      <c r="AJ123" s="245"/>
    </row>
    <row r="124" spans="1:36" ht="11.25" customHeight="1" x14ac:dyDescent="0.2">
      <c r="A124" s="203"/>
      <c r="B124" s="704" t="s">
        <v>37</v>
      </c>
      <c r="C124" s="704"/>
      <c r="D124" s="705"/>
      <c r="E124" s="705"/>
      <c r="F124" s="705"/>
      <c r="G124" s="35"/>
      <c r="H124" s="35"/>
      <c r="I124" s="35"/>
      <c r="J124" s="40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197"/>
      <c r="W124" s="213"/>
      <c r="X124" s="109"/>
      <c r="Y124" s="109"/>
      <c r="Z124" s="109"/>
      <c r="AA124" s="109"/>
      <c r="AB124" s="109"/>
      <c r="AC124" s="109"/>
      <c r="AD124" s="109"/>
      <c r="AE124" s="239"/>
      <c r="AF124" s="109"/>
      <c r="AG124" s="109"/>
      <c r="AH124" s="90"/>
      <c r="AI124" s="90"/>
      <c r="AJ124" s="245"/>
    </row>
    <row r="125" spans="1:36" ht="11.25" customHeight="1" x14ac:dyDescent="0.2">
      <c r="A125" s="203"/>
      <c r="B125" s="704"/>
      <c r="C125" s="704"/>
      <c r="D125" s="705"/>
      <c r="E125" s="705"/>
      <c r="F125" s="705"/>
      <c r="G125" s="35"/>
      <c r="H125" s="35"/>
      <c r="I125" s="35"/>
      <c r="J125" s="40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197"/>
      <c r="W125" s="213"/>
      <c r="X125" s="109"/>
      <c r="Y125" s="109"/>
      <c r="Z125" s="109"/>
      <c r="AA125" s="109"/>
      <c r="AB125" s="109"/>
      <c r="AC125" s="109"/>
      <c r="AD125" s="109"/>
      <c r="AE125" s="239"/>
      <c r="AF125" s="109"/>
      <c r="AG125" s="109"/>
      <c r="AH125" s="90"/>
      <c r="AI125" s="90"/>
      <c r="AJ125" s="245"/>
    </row>
    <row r="126" spans="1:36" ht="11.25" customHeight="1" x14ac:dyDescent="0.2">
      <c r="A126" s="203"/>
      <c r="B126" s="704" t="s">
        <v>24</v>
      </c>
      <c r="C126" s="704"/>
      <c r="D126" s="705"/>
      <c r="E126" s="705"/>
      <c r="F126" s="705"/>
      <c r="G126" s="35"/>
      <c r="H126" s="35"/>
      <c r="I126" s="35"/>
      <c r="J126" s="40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197"/>
      <c r="W126" s="213"/>
      <c r="X126" s="109"/>
      <c r="Y126" s="109"/>
      <c r="Z126" s="109"/>
      <c r="AA126" s="109"/>
      <c r="AB126" s="109"/>
      <c r="AC126" s="109"/>
      <c r="AD126" s="109"/>
      <c r="AE126" s="239"/>
      <c r="AF126" s="109"/>
      <c r="AG126" s="109"/>
      <c r="AH126" s="90"/>
      <c r="AI126" s="90"/>
      <c r="AJ126" s="245"/>
    </row>
    <row r="127" spans="1:36" ht="11.25" customHeight="1" x14ac:dyDescent="0.2">
      <c r="A127" s="203"/>
      <c r="B127" s="704"/>
      <c r="C127" s="704"/>
      <c r="D127" s="705"/>
      <c r="E127" s="705"/>
      <c r="F127" s="705"/>
      <c r="G127" s="35"/>
      <c r="H127" s="35"/>
      <c r="I127" s="35"/>
      <c r="J127" s="40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197"/>
      <c r="W127" s="213"/>
      <c r="X127" s="109"/>
      <c r="Y127" s="109"/>
      <c r="Z127" s="109"/>
      <c r="AA127" s="109"/>
      <c r="AB127" s="109"/>
      <c r="AC127" s="109"/>
      <c r="AD127" s="109"/>
      <c r="AE127" s="239"/>
      <c r="AF127" s="109"/>
      <c r="AG127" s="109"/>
      <c r="AH127" s="90"/>
      <c r="AI127" s="90"/>
      <c r="AJ127" s="245"/>
    </row>
    <row r="128" spans="1:36" ht="11.25" customHeight="1" x14ac:dyDescent="0.2">
      <c r="A128" s="203"/>
      <c r="B128" s="704" t="s">
        <v>25</v>
      </c>
      <c r="C128" s="704"/>
      <c r="D128" s="705"/>
      <c r="E128" s="705"/>
      <c r="F128" s="705"/>
      <c r="G128" s="35"/>
      <c r="H128" s="35"/>
      <c r="I128" s="35"/>
      <c r="J128" s="40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197"/>
      <c r="W128" s="213"/>
      <c r="X128" s="109"/>
      <c r="Y128" s="109"/>
      <c r="Z128" s="109"/>
      <c r="AA128" s="109"/>
      <c r="AB128" s="109"/>
      <c r="AC128" s="109"/>
      <c r="AD128" s="109"/>
      <c r="AE128" s="239"/>
      <c r="AF128" s="109"/>
      <c r="AG128" s="109"/>
      <c r="AH128" s="90"/>
      <c r="AI128" s="90"/>
      <c r="AJ128" s="245"/>
    </row>
    <row r="129" spans="1:45" ht="11.25" customHeight="1" x14ac:dyDescent="0.2">
      <c r="A129" s="203"/>
      <c r="B129" s="705"/>
      <c r="C129" s="705"/>
      <c r="D129" s="705"/>
      <c r="E129" s="705"/>
      <c r="F129" s="705"/>
      <c r="G129" s="35"/>
      <c r="H129" s="35"/>
      <c r="I129" s="35"/>
      <c r="J129" s="40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197"/>
      <c r="W129" s="213"/>
      <c r="X129" s="109"/>
      <c r="Y129" s="109"/>
      <c r="Z129" s="109"/>
      <c r="AA129" s="109"/>
      <c r="AB129" s="109"/>
      <c r="AC129" s="109"/>
      <c r="AD129" s="109"/>
      <c r="AE129" s="239"/>
      <c r="AF129" s="109"/>
      <c r="AG129" s="109"/>
      <c r="AH129" s="90"/>
      <c r="AI129" s="90"/>
      <c r="AJ129" s="245"/>
    </row>
    <row r="130" spans="1:45" ht="11.25" customHeight="1" x14ac:dyDescent="0.2">
      <c r="A130" s="203"/>
      <c r="B130" s="704" t="s">
        <v>26</v>
      </c>
      <c r="C130" s="704"/>
      <c r="D130" s="705"/>
      <c r="E130" s="705"/>
      <c r="F130" s="705"/>
      <c r="G130" s="35"/>
      <c r="H130" s="35"/>
      <c r="I130" s="35"/>
      <c r="J130" s="40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197"/>
      <c r="W130" s="213"/>
      <c r="X130" s="109"/>
      <c r="Y130" s="109"/>
      <c r="Z130" s="109"/>
      <c r="AA130" s="109"/>
      <c r="AB130" s="109"/>
      <c r="AC130" s="109"/>
      <c r="AD130" s="109"/>
      <c r="AE130" s="239"/>
      <c r="AF130" s="109"/>
      <c r="AG130" s="109"/>
      <c r="AH130" s="90"/>
      <c r="AI130" s="90"/>
      <c r="AJ130" s="245"/>
    </row>
    <row r="131" spans="1:45" ht="11.25" customHeight="1" x14ac:dyDescent="0.2">
      <c r="A131" s="203"/>
      <c r="B131" s="704"/>
      <c r="C131" s="704"/>
      <c r="D131" s="705"/>
      <c r="E131" s="705"/>
      <c r="F131" s="705"/>
      <c r="G131" s="35"/>
      <c r="H131" s="35"/>
      <c r="I131" s="35"/>
      <c r="J131" s="40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197"/>
      <c r="W131" s="213"/>
      <c r="X131" s="109"/>
      <c r="Y131" s="109"/>
      <c r="Z131" s="109"/>
      <c r="AA131" s="109"/>
      <c r="AB131" s="109"/>
      <c r="AC131" s="109"/>
      <c r="AD131" s="109"/>
      <c r="AE131" s="239"/>
      <c r="AF131" s="109"/>
      <c r="AG131" s="109"/>
      <c r="AH131" s="90"/>
      <c r="AI131" s="90"/>
      <c r="AJ131" s="245"/>
    </row>
    <row r="132" spans="1:45" ht="11.25" customHeight="1" x14ac:dyDescent="0.2">
      <c r="A132" s="203"/>
      <c r="B132" s="704" t="s">
        <v>38</v>
      </c>
      <c r="C132" s="704"/>
      <c r="D132" s="705"/>
      <c r="E132" s="705"/>
      <c r="F132" s="705"/>
      <c r="G132" s="35"/>
      <c r="H132" s="35"/>
      <c r="I132" s="35"/>
      <c r="J132" s="40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197"/>
      <c r="W132" s="213"/>
      <c r="X132" s="109"/>
      <c r="Y132" s="109"/>
      <c r="Z132" s="109"/>
      <c r="AA132" s="109"/>
      <c r="AB132" s="109"/>
      <c r="AC132" s="109"/>
      <c r="AD132" s="109"/>
      <c r="AE132" s="239"/>
      <c r="AF132" s="109"/>
      <c r="AG132" s="109"/>
      <c r="AH132" s="90"/>
      <c r="AI132" s="90"/>
      <c r="AJ132" s="245"/>
    </row>
    <row r="133" spans="1:45" ht="11.25" customHeight="1" x14ac:dyDescent="0.2">
      <c r="A133" s="203"/>
      <c r="B133" s="704"/>
      <c r="C133" s="704"/>
      <c r="D133" s="705"/>
      <c r="E133" s="705"/>
      <c r="F133" s="705"/>
      <c r="G133" s="35"/>
      <c r="H133" s="35"/>
      <c r="I133" s="35"/>
      <c r="J133" s="40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197"/>
      <c r="W133" s="213"/>
      <c r="X133" s="109"/>
      <c r="Y133" s="109"/>
      <c r="Z133" s="109"/>
      <c r="AA133" s="109"/>
      <c r="AB133" s="109"/>
      <c r="AC133" s="109"/>
      <c r="AD133" s="109"/>
      <c r="AE133" s="239"/>
      <c r="AF133" s="109"/>
      <c r="AG133" s="109"/>
      <c r="AH133" s="90"/>
      <c r="AI133" s="90"/>
      <c r="AJ133" s="245"/>
    </row>
    <row r="134" spans="1:45" ht="11.25" customHeight="1" x14ac:dyDescent="0.2">
      <c r="A134" s="203"/>
      <c r="B134" s="704" t="s">
        <v>27</v>
      </c>
      <c r="C134" s="704"/>
      <c r="D134" s="705"/>
      <c r="E134" s="705"/>
      <c r="F134" s="705"/>
      <c r="G134" s="35"/>
      <c r="H134" s="35"/>
      <c r="I134" s="35"/>
      <c r="J134" s="40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197"/>
      <c r="W134" s="213"/>
      <c r="X134" s="109"/>
      <c r="Y134" s="109"/>
      <c r="Z134" s="109"/>
      <c r="AA134" s="109"/>
      <c r="AB134" s="109"/>
      <c r="AC134" s="109"/>
      <c r="AD134" s="109"/>
      <c r="AE134" s="239"/>
      <c r="AF134" s="109"/>
      <c r="AG134" s="109"/>
      <c r="AH134" s="90"/>
      <c r="AI134" s="90"/>
      <c r="AJ134" s="245"/>
    </row>
    <row r="135" spans="1:45" ht="11.25" customHeight="1" x14ac:dyDescent="0.2">
      <c r="A135" s="203"/>
      <c r="B135" s="704"/>
      <c r="C135" s="704"/>
      <c r="D135" s="705"/>
      <c r="E135" s="705"/>
      <c r="F135" s="705"/>
      <c r="G135" s="35"/>
      <c r="H135" s="35"/>
      <c r="I135" s="35"/>
      <c r="J135" s="40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197"/>
      <c r="W135" s="213"/>
      <c r="X135" s="109"/>
      <c r="Y135" s="109"/>
      <c r="Z135" s="109"/>
      <c r="AA135" s="109"/>
      <c r="AB135" s="109"/>
      <c r="AC135" s="109"/>
      <c r="AD135" s="109"/>
      <c r="AE135" s="239"/>
      <c r="AF135" s="109"/>
      <c r="AG135" s="109"/>
      <c r="AH135" s="90"/>
      <c r="AI135" s="90"/>
      <c r="AJ135" s="245"/>
    </row>
    <row r="136" spans="1:45" ht="11.25" customHeight="1" x14ac:dyDescent="0.2">
      <c r="A136" s="203"/>
      <c r="B136" s="704" t="s">
        <v>51</v>
      </c>
      <c r="C136" s="704"/>
      <c r="D136" s="705"/>
      <c r="E136" s="705"/>
      <c r="F136" s="705"/>
      <c r="G136" s="35"/>
      <c r="H136" s="35"/>
      <c r="I136" s="35"/>
      <c r="J136" s="40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197"/>
      <c r="W136" s="213"/>
      <c r="X136" s="109"/>
      <c r="Y136" s="109"/>
      <c r="Z136" s="109"/>
      <c r="AA136" s="109"/>
      <c r="AB136" s="109"/>
      <c r="AC136" s="109"/>
      <c r="AD136" s="109"/>
      <c r="AE136" s="239"/>
      <c r="AF136" s="109"/>
      <c r="AG136" s="109"/>
      <c r="AH136" s="90"/>
      <c r="AI136" s="90"/>
      <c r="AJ136" s="245"/>
    </row>
    <row r="137" spans="1:45" ht="11.25" customHeight="1" x14ac:dyDescent="0.2">
      <c r="A137" s="203"/>
      <c r="B137" s="704"/>
      <c r="C137" s="704"/>
      <c r="D137" s="705"/>
      <c r="E137" s="705"/>
      <c r="F137" s="705"/>
      <c r="G137" s="35"/>
      <c r="H137" s="35"/>
      <c r="I137" s="35"/>
      <c r="J137" s="40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197"/>
      <c r="W137" s="213"/>
      <c r="X137" s="109"/>
      <c r="Y137" s="109"/>
      <c r="Z137" s="109"/>
      <c r="AA137" s="109"/>
      <c r="AB137" s="109"/>
      <c r="AC137" s="109"/>
      <c r="AD137" s="109"/>
      <c r="AE137" s="239"/>
      <c r="AF137" s="109"/>
      <c r="AG137" s="109"/>
      <c r="AH137" s="90"/>
      <c r="AI137" s="90"/>
      <c r="AJ137" s="245"/>
    </row>
    <row r="138" spans="1:45" ht="11.25" customHeight="1" x14ac:dyDescent="0.2">
      <c r="A138" s="203"/>
      <c r="B138" s="704" t="s">
        <v>92</v>
      </c>
      <c r="C138" s="704"/>
      <c r="D138" s="716"/>
      <c r="E138" s="716"/>
      <c r="F138" s="716"/>
      <c r="G138" s="35"/>
      <c r="H138" s="35"/>
      <c r="I138" s="35"/>
      <c r="J138" s="40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197"/>
      <c r="W138" s="213"/>
      <c r="X138" s="252"/>
      <c r="Y138" s="252"/>
      <c r="Z138" s="109"/>
      <c r="AA138" s="109"/>
      <c r="AB138" s="109"/>
      <c r="AC138" s="109"/>
      <c r="AD138" s="109"/>
      <c r="AE138" s="239"/>
      <c r="AF138" s="109"/>
      <c r="AG138" s="109"/>
      <c r="AH138" s="90"/>
      <c r="AI138" s="90"/>
      <c r="AJ138" s="245"/>
    </row>
    <row r="139" spans="1:45" ht="11.25" customHeight="1" x14ac:dyDescent="0.2">
      <c r="A139" s="203"/>
      <c r="B139" s="704"/>
      <c r="C139" s="704"/>
      <c r="D139" s="716"/>
      <c r="E139" s="716"/>
      <c r="F139" s="716"/>
      <c r="G139" s="35"/>
      <c r="H139" s="35"/>
      <c r="I139" s="35"/>
      <c r="J139" s="40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197"/>
      <c r="W139" s="213"/>
      <c r="Z139" s="109"/>
      <c r="AA139" s="109"/>
      <c r="AB139" s="109"/>
      <c r="AC139" s="109"/>
      <c r="AD139" s="109"/>
      <c r="AE139" s="239"/>
      <c r="AF139" s="109"/>
      <c r="AG139" s="109"/>
      <c r="AH139" s="90"/>
      <c r="AI139" s="90"/>
      <c r="AJ139" s="245"/>
    </row>
    <row r="140" spans="1:45" ht="18.75" customHeight="1" x14ac:dyDescent="0.2">
      <c r="A140" s="204"/>
      <c r="B140" s="205"/>
      <c r="C140" s="205"/>
      <c r="D140" s="205"/>
      <c r="E140" s="205"/>
      <c r="F140" s="205"/>
      <c r="G140" s="205"/>
      <c r="H140" s="205"/>
      <c r="I140" s="205"/>
      <c r="J140" s="206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1"/>
      <c r="W140" s="251"/>
      <c r="Z140" s="252"/>
      <c r="AA140" s="252"/>
      <c r="AB140" s="252"/>
      <c r="AC140" s="252"/>
      <c r="AD140" s="252"/>
      <c r="AE140" s="252"/>
      <c r="AF140" s="252"/>
      <c r="AG140" s="252"/>
      <c r="AH140" s="252"/>
      <c r="AI140" s="150"/>
      <c r="AJ140" s="139"/>
    </row>
    <row r="141" spans="1:45" s="132" customFormat="1" ht="11.25" customHeight="1" x14ac:dyDescent="0.2">
      <c r="A141" s="125"/>
      <c r="B141" s="125"/>
      <c r="C141" s="125"/>
      <c r="D141" s="125"/>
      <c r="E141" s="125"/>
      <c r="F141" s="125"/>
      <c r="G141" s="125"/>
      <c r="H141" s="125"/>
      <c r="I141" s="125"/>
      <c r="J141" s="152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25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5"/>
      <c r="AS141" s="125"/>
    </row>
    <row r="267" spans="37:37" ht="11.25" customHeight="1" x14ac:dyDescent="0.2">
      <c r="AK267" s="125" t="b">
        <v>1</v>
      </c>
    </row>
  </sheetData>
  <sheetProtection sheet="1" objects="1" scenarios="1"/>
  <mergeCells count="36">
    <mergeCell ref="B138:F139"/>
    <mergeCell ref="B120:F121"/>
    <mergeCell ref="B122:F123"/>
    <mergeCell ref="B124:F125"/>
    <mergeCell ref="B126:F127"/>
    <mergeCell ref="B128:F129"/>
    <mergeCell ref="B130:F131"/>
    <mergeCell ref="B132:F133"/>
    <mergeCell ref="B134:F135"/>
    <mergeCell ref="B136:F137"/>
    <mergeCell ref="B118:F119"/>
    <mergeCell ref="B108:B109"/>
    <mergeCell ref="B114:F115"/>
    <mergeCell ref="B34:T34"/>
    <mergeCell ref="A36:U36"/>
    <mergeCell ref="A37:U37"/>
    <mergeCell ref="M63:O63"/>
    <mergeCell ref="Q63:T63"/>
    <mergeCell ref="A69:U69"/>
    <mergeCell ref="A70:U70"/>
    <mergeCell ref="A104:U104"/>
    <mergeCell ref="A105:U105"/>
    <mergeCell ref="B110:F111"/>
    <mergeCell ref="B112:F113"/>
    <mergeCell ref="B116:F117"/>
    <mergeCell ref="AA39:AA40"/>
    <mergeCell ref="AB39:AB40"/>
    <mergeCell ref="M64:P64"/>
    <mergeCell ref="Q64:R64"/>
    <mergeCell ref="S64:T64"/>
    <mergeCell ref="R7:T7"/>
    <mergeCell ref="B5:N6"/>
    <mergeCell ref="D7:H7"/>
    <mergeCell ref="I7:I8"/>
    <mergeCell ref="K7:O7"/>
    <mergeCell ref="P7:P8"/>
  </mergeCells>
  <conditionalFormatting sqref="X69:AB69 Z8:AD8">
    <cfRule type="cellIs" dxfId="114" priority="19" stopIfTrue="1" operator="equal">
      <formula>0</formula>
    </cfRule>
  </conditionalFormatting>
  <conditionalFormatting sqref="B9:B30 K9:P30 B50:C65 D9:I30 AF9:AG27">
    <cfRule type="containsErrors" dxfId="113" priority="21">
      <formula>ISERROR(B9)</formula>
    </cfRule>
  </conditionalFormatting>
  <conditionalFormatting sqref="B31:B32">
    <cfRule type="expression" dxfId="112" priority="22" stopIfTrue="1">
      <formula>$B31=$Y$4</formula>
    </cfRule>
  </conditionalFormatting>
  <conditionalFormatting sqref="R9:R30">
    <cfRule type="expression" dxfId="111" priority="8">
      <formula>$B9=$X$5</formula>
    </cfRule>
  </conditionalFormatting>
  <conditionalFormatting sqref="S9:S30">
    <cfRule type="expression" dxfId="110" priority="7">
      <formula>$B9=$X$5</formula>
    </cfRule>
  </conditionalFormatting>
  <conditionalFormatting sqref="T9:T30">
    <cfRule type="expression" dxfId="109" priority="6">
      <formula>$B9=$X$5</formula>
    </cfRule>
  </conditionalFormatting>
  <conditionalFormatting sqref="R9:T30">
    <cfRule type="containsErrors" dxfId="108" priority="1">
      <formula>ISERROR(R9)</formula>
    </cfRule>
  </conditionalFormatting>
  <conditionalFormatting sqref="B9:B30 K9:P30 B50:C65 D9:I30 AF9:AG27 R9:T30">
    <cfRule type="expression" dxfId="107" priority="20">
      <formula>$B9=$Y$4</formula>
    </cfRule>
  </conditionalFormatting>
  <hyperlinks>
    <hyperlink ref="B110:B111" location="Coverage!A1" display="Participating LA's"/>
    <hyperlink ref="B112:B113" location="IDACI!A1" display="IDACI"/>
    <hyperlink ref="B136:B137" location="Adoption!A1" display="Adoption"/>
    <hyperlink ref="B134:B135" location="'Looked After Children'!A1" display="Looked After Children"/>
    <hyperlink ref="B132:B133" location="'Court Applications'!A1" display="Court Applications"/>
    <hyperlink ref="B130:B131" location="'Child Protection Plans'!A1" display="Child Protection Plans"/>
    <hyperlink ref="B128:B129" location="'Initial CP Conferences'!A1" display="Initial Child Protection Conferences"/>
    <hyperlink ref="B126:B127" location="'Section 47 Enquiries'!A1" display="Section 47 Enquiries"/>
    <hyperlink ref="B124:B125" location="'Children in Need'!A1" display="Children in Need"/>
    <hyperlink ref="B122:B123" location="Assessments!A1" display="Assessments"/>
    <hyperlink ref="B120:B121" location="'Re-referrals'!A1" display="Re-referrals"/>
    <hyperlink ref="B118:B119" location="Referral_Source!A1" display="Referral Source"/>
    <hyperlink ref="B116:B117" location="Referrals!A1" display="Referrals"/>
    <hyperlink ref="B114:B115" location="Population!A1" display="Population"/>
    <hyperlink ref="B138:B139" location="Adoption!A1" display="Adoption"/>
    <hyperlink ref="B138:F139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37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38</xdr:row>
                    <xdr:rowOff>76200</xdr:rowOff>
                  </from>
                  <to>
                    <xdr:col>35</xdr:col>
                    <xdr:colOff>47625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39</xdr:row>
                    <xdr:rowOff>161925</xdr:rowOff>
                  </from>
                  <to>
                    <xdr:col>35</xdr:col>
                    <xdr:colOff>47625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40</xdr:row>
                    <xdr:rowOff>161925</xdr:rowOff>
                  </from>
                  <to>
                    <xdr:col>35</xdr:col>
                    <xdr:colOff>47625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41</xdr:row>
                    <xdr:rowOff>161925</xdr:rowOff>
                  </from>
                  <to>
                    <xdr:col>35</xdr:col>
                    <xdr:colOff>47625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42</xdr:row>
                    <xdr:rowOff>161925</xdr:rowOff>
                  </from>
                  <to>
                    <xdr:col>35</xdr:col>
                    <xdr:colOff>47625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Check Box 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43</xdr:row>
                    <xdr:rowOff>161925</xdr:rowOff>
                  </from>
                  <to>
                    <xdr:col>35</xdr:col>
                    <xdr:colOff>47625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10" name="Check Box 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44</xdr:row>
                    <xdr:rowOff>161925</xdr:rowOff>
                  </from>
                  <to>
                    <xdr:col>35</xdr:col>
                    <xdr:colOff>47625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r:id="rId11" name="Check Box 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45</xdr:row>
                    <xdr:rowOff>161925</xdr:rowOff>
                  </from>
                  <to>
                    <xdr:col>35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12" name="Check Box 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46</xdr:row>
                    <xdr:rowOff>161925</xdr:rowOff>
                  </from>
                  <to>
                    <xdr:col>35</xdr:col>
                    <xdr:colOff>47625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47</xdr:row>
                    <xdr:rowOff>161925</xdr:rowOff>
                  </from>
                  <to>
                    <xdr:col>35</xdr:col>
                    <xdr:colOff>47625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48</xdr:row>
                    <xdr:rowOff>161925</xdr:rowOff>
                  </from>
                  <to>
                    <xdr:col>35</xdr:col>
                    <xdr:colOff>47625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49</xdr:row>
                    <xdr:rowOff>161925</xdr:rowOff>
                  </from>
                  <to>
                    <xdr:col>35</xdr:col>
                    <xdr:colOff>47625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50</xdr:row>
                    <xdr:rowOff>161925</xdr:rowOff>
                  </from>
                  <to>
                    <xdr:col>35</xdr:col>
                    <xdr:colOff>47625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51</xdr:row>
                    <xdr:rowOff>161925</xdr:rowOff>
                  </from>
                  <to>
                    <xdr:col>35</xdr:col>
                    <xdr:colOff>47625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52</xdr:row>
                    <xdr:rowOff>161925</xdr:rowOff>
                  </from>
                  <to>
                    <xdr:col>35</xdr:col>
                    <xdr:colOff>47625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53</xdr:row>
                    <xdr:rowOff>161925</xdr:rowOff>
                  </from>
                  <to>
                    <xdr:col>35</xdr:col>
                    <xdr:colOff>47625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56</xdr:row>
                    <xdr:rowOff>161925</xdr:rowOff>
                  </from>
                  <to>
                    <xdr:col>35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57</xdr:row>
                    <xdr:rowOff>161925</xdr:rowOff>
                  </from>
                  <to>
                    <xdr:col>35</xdr:col>
                    <xdr:colOff>47625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5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58</xdr:row>
                    <xdr:rowOff>161925</xdr:rowOff>
                  </from>
                  <to>
                    <xdr:col>35</xdr:col>
                    <xdr:colOff>47625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6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59</xdr:row>
                    <xdr:rowOff>161925</xdr:rowOff>
                  </from>
                  <to>
                    <xdr:col>35</xdr:col>
                    <xdr:colOff>47625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7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60</xdr:row>
                    <xdr:rowOff>161925</xdr:rowOff>
                  </from>
                  <to>
                    <xdr:col>35</xdr:col>
                    <xdr:colOff>47625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8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54</xdr:row>
                    <xdr:rowOff>161925</xdr:rowOff>
                  </from>
                  <to>
                    <xdr:col>35</xdr:col>
                    <xdr:colOff>47625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9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55</xdr:row>
                    <xdr:rowOff>161925</xdr:rowOff>
                  </from>
                  <to>
                    <xdr:col>35</xdr:col>
                    <xdr:colOff>47625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0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61</xdr:row>
                    <xdr:rowOff>161925</xdr:rowOff>
                  </from>
                  <to>
                    <xdr:col>35</xdr:col>
                    <xdr:colOff>47625</xdr:colOff>
                    <xdr:row>63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39"/>
  </sheetPr>
  <dimension ref="A1:AQ275"/>
  <sheetViews>
    <sheetView showRowColHeaders="0" zoomScaleNormal="100" workbookViewId="0">
      <selection activeCell="N21" sqref="N21"/>
    </sheetView>
  </sheetViews>
  <sheetFormatPr defaultColWidth="9.140625" defaultRowHeight="11.25" customHeight="1" x14ac:dyDescent="0.2"/>
  <cols>
    <col min="1" max="1" width="2.5703125" style="125" customWidth="1"/>
    <col min="2" max="2" width="20.42578125" style="125" customWidth="1"/>
    <col min="3" max="3" width="1.42578125" style="125" customWidth="1"/>
    <col min="4" max="11" width="9.140625" style="125" customWidth="1"/>
    <col min="12" max="12" width="10.85546875" style="125" customWidth="1"/>
    <col min="13" max="13" width="9.140625" style="125" customWidth="1"/>
    <col min="14" max="14" width="12.7109375" style="125" customWidth="1"/>
    <col min="15" max="15" width="5" style="125" customWidth="1"/>
    <col min="16" max="16" width="2.5703125" style="125" customWidth="1"/>
    <col min="17" max="17" width="6.42578125" style="132" customWidth="1"/>
    <col min="18" max="18" width="4.85546875" style="132" customWidth="1"/>
    <col min="19" max="19" width="17.85546875" style="133" hidden="1" customWidth="1"/>
    <col min="20" max="20" width="19.42578125" style="133" hidden="1" customWidth="1"/>
    <col min="21" max="21" width="22.5703125" style="133" hidden="1" customWidth="1"/>
    <col min="22" max="22" width="5.7109375" style="133" hidden="1" customWidth="1"/>
    <col min="23" max="23" width="6.7109375" style="133" hidden="1" customWidth="1"/>
    <col min="24" max="28" width="6.7109375" style="133" customWidth="1"/>
    <col min="29" max="42" width="6.7109375" style="125" customWidth="1"/>
    <col min="43" max="43" width="9.140625" style="125" customWidth="1"/>
    <col min="44" max="16384" width="9.140625" style="125"/>
  </cols>
  <sheetData>
    <row r="1" spans="1:28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6"/>
      <c r="Q1" s="196"/>
      <c r="R1" s="278"/>
      <c r="S1" s="279"/>
      <c r="T1" s="279"/>
      <c r="U1" s="279"/>
      <c r="V1" s="125"/>
      <c r="W1" s="125"/>
      <c r="X1" s="125"/>
      <c r="Y1" s="125"/>
      <c r="Z1" s="125"/>
      <c r="AA1" s="125"/>
      <c r="AB1" s="125"/>
    </row>
    <row r="2" spans="1:28" ht="18.75" customHeight="1" x14ac:dyDescent="0.2">
      <c r="A2" s="179"/>
      <c r="B2" s="189" t="s">
        <v>63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78"/>
      <c r="Q2" s="197"/>
      <c r="R2" s="281"/>
      <c r="V2" s="125"/>
      <c r="W2" s="125"/>
      <c r="X2" s="125"/>
      <c r="Y2" s="125"/>
      <c r="Z2" s="125"/>
      <c r="AA2" s="125"/>
      <c r="AB2" s="125"/>
    </row>
    <row r="3" spans="1:28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350"/>
      <c r="O3" s="186"/>
      <c r="P3" s="188"/>
      <c r="Q3" s="197"/>
      <c r="R3" s="281"/>
      <c r="V3" s="125"/>
      <c r="W3" s="125"/>
      <c r="X3" s="125"/>
      <c r="Y3" s="125"/>
      <c r="Z3" s="125"/>
      <c r="AA3" s="125"/>
      <c r="AB3" s="125"/>
    </row>
    <row r="4" spans="1:28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6"/>
      <c r="Q4" s="197"/>
      <c r="R4" s="281"/>
      <c r="S4" s="283" t="e">
        <f>VLOOKUP(T4,$S$9:$T$30,2,FALSE)</f>
        <v>#N/A</v>
      </c>
      <c r="T4" s="283" t="str">
        <f>Home!$B$7</f>
        <v>(None)</v>
      </c>
      <c r="U4" s="76" t="str">
        <f>"Selected LA- "&amp;T4</f>
        <v>Selected LA- (None)</v>
      </c>
      <c r="V4" s="125"/>
      <c r="W4" s="125"/>
      <c r="X4" s="125"/>
      <c r="Y4" s="125"/>
      <c r="Z4" s="125"/>
      <c r="AA4" s="125"/>
      <c r="AB4" s="125"/>
    </row>
    <row r="5" spans="1:28" s="127" customFormat="1" ht="15" customHeight="1" x14ac:dyDescent="0.2">
      <c r="A5" s="180"/>
      <c r="B5" s="767" t="s">
        <v>223</v>
      </c>
      <c r="C5" s="767"/>
      <c r="D5" s="767"/>
      <c r="E5" s="767"/>
      <c r="F5" s="767"/>
      <c r="G5" s="767"/>
      <c r="H5" s="767"/>
      <c r="I5" s="115"/>
      <c r="J5" s="115"/>
      <c r="K5" s="115"/>
      <c r="L5" s="115"/>
      <c r="M5" s="115"/>
      <c r="N5" s="115"/>
      <c r="O5" s="115"/>
      <c r="P5" s="181"/>
      <c r="Q5" s="198"/>
      <c r="R5" s="284"/>
      <c r="S5" s="285" t="s">
        <v>88</v>
      </c>
      <c r="T5" s="286"/>
      <c r="U5" s="286"/>
      <c r="V5" s="286"/>
      <c r="W5" s="286"/>
      <c r="X5" s="286"/>
      <c r="Y5" s="286"/>
      <c r="Z5" s="286"/>
      <c r="AA5" s="286"/>
      <c r="AB5" s="286"/>
    </row>
    <row r="6" spans="1:28" ht="13.5" customHeight="1" x14ac:dyDescent="0.2">
      <c r="A6" s="179"/>
      <c r="B6" s="767"/>
      <c r="C6" s="767"/>
      <c r="D6" s="767"/>
      <c r="E6" s="767"/>
      <c r="F6" s="767"/>
      <c r="G6" s="767"/>
      <c r="H6" s="767"/>
      <c r="I6" s="115"/>
      <c r="J6" s="115"/>
      <c r="K6" s="115"/>
      <c r="L6" s="115"/>
      <c r="M6" s="91"/>
      <c r="N6" s="91"/>
      <c r="O6" s="115"/>
      <c r="P6" s="178"/>
      <c r="Q6" s="197"/>
      <c r="R6" s="281"/>
      <c r="S6" s="285" t="s">
        <v>111</v>
      </c>
      <c r="T6" s="287"/>
      <c r="U6" s="125"/>
      <c r="V6" s="125"/>
      <c r="W6" s="125"/>
      <c r="X6" s="125"/>
      <c r="Y6" s="125"/>
      <c r="Z6" s="125"/>
      <c r="AA6" s="125"/>
      <c r="AB6" s="125"/>
    </row>
    <row r="7" spans="1:28" ht="13.5" customHeight="1" x14ac:dyDescent="0.2">
      <c r="A7" s="179"/>
      <c r="B7" s="35"/>
      <c r="C7" s="35"/>
      <c r="D7" s="602">
        <v>1</v>
      </c>
      <c r="E7" s="602">
        <v>2</v>
      </c>
      <c r="F7" s="602">
        <v>3</v>
      </c>
      <c r="G7" s="602">
        <v>4</v>
      </c>
      <c r="H7" s="602">
        <v>5</v>
      </c>
      <c r="I7" s="602">
        <v>6</v>
      </c>
      <c r="J7" s="602">
        <v>7</v>
      </c>
      <c r="K7" s="602">
        <v>8</v>
      </c>
      <c r="L7" s="602">
        <v>9</v>
      </c>
      <c r="M7" s="603">
        <v>10</v>
      </c>
      <c r="N7" s="91"/>
      <c r="O7" s="35"/>
      <c r="P7" s="178"/>
      <c r="Q7" s="197"/>
      <c r="R7" s="281"/>
      <c r="S7" s="285" t="s">
        <v>110</v>
      </c>
      <c r="T7" s="288"/>
      <c r="U7" s="125"/>
      <c r="V7" s="125"/>
      <c r="W7" s="125"/>
      <c r="X7" s="125"/>
      <c r="Y7" s="125"/>
      <c r="Z7" s="125"/>
      <c r="AA7" s="125"/>
      <c r="AB7" s="125"/>
    </row>
    <row r="8" spans="1:28" s="147" customFormat="1" ht="47.25" customHeight="1" x14ac:dyDescent="0.2">
      <c r="A8" s="182"/>
      <c r="B8" s="35"/>
      <c r="C8" s="133"/>
      <c r="D8" s="604" t="s">
        <v>97</v>
      </c>
      <c r="E8" s="604" t="s">
        <v>225</v>
      </c>
      <c r="F8" s="604" t="s">
        <v>112</v>
      </c>
      <c r="G8" s="604" t="s">
        <v>57</v>
      </c>
      <c r="H8" s="604" t="s">
        <v>113</v>
      </c>
      <c r="I8" s="604" t="s">
        <v>29</v>
      </c>
      <c r="J8" s="604" t="s">
        <v>61</v>
      </c>
      <c r="K8" s="604" t="s">
        <v>60</v>
      </c>
      <c r="L8" s="604" t="s">
        <v>58</v>
      </c>
      <c r="M8" s="607" t="s">
        <v>59</v>
      </c>
      <c r="N8" s="91"/>
      <c r="O8" s="35"/>
      <c r="P8" s="183"/>
      <c r="Q8" s="199"/>
      <c r="R8" s="290"/>
      <c r="S8" s="289"/>
      <c r="T8" s="289"/>
    </row>
    <row r="9" spans="1:28" s="147" customFormat="1" ht="13.5" customHeight="1" x14ac:dyDescent="0.2">
      <c r="A9" s="182"/>
      <c r="B9" s="267" t="s">
        <v>1</v>
      </c>
      <c r="C9" s="118"/>
      <c r="D9" s="606">
        <v>153</v>
      </c>
      <c r="E9" s="606">
        <v>362</v>
      </c>
      <c r="F9" s="606">
        <v>118</v>
      </c>
      <c r="G9" s="606">
        <v>10</v>
      </c>
      <c r="H9" s="606">
        <v>229</v>
      </c>
      <c r="I9" s="606">
        <v>317</v>
      </c>
      <c r="J9" s="606">
        <v>21</v>
      </c>
      <c r="K9" s="606">
        <v>84</v>
      </c>
      <c r="L9" s="606" t="s">
        <v>68</v>
      </c>
      <c r="M9" s="608" t="s">
        <v>68</v>
      </c>
      <c r="N9" s="91"/>
      <c r="O9" s="35"/>
      <c r="P9" s="183"/>
      <c r="Q9" s="199"/>
      <c r="R9" s="290"/>
      <c r="S9" s="82" t="str">
        <f t="shared" ref="S9:S31" si="0">B9</f>
        <v>Bracknell Forest</v>
      </c>
      <c r="T9" s="81">
        <v>1</v>
      </c>
    </row>
    <row r="10" spans="1:28" s="147" customFormat="1" ht="13.5" customHeight="1" x14ac:dyDescent="0.2">
      <c r="A10" s="182"/>
      <c r="B10" s="267" t="s">
        <v>47</v>
      </c>
      <c r="C10" s="35"/>
      <c r="D10" s="606">
        <v>179</v>
      </c>
      <c r="E10" s="606">
        <v>599</v>
      </c>
      <c r="F10" s="606">
        <v>488</v>
      </c>
      <c r="G10" s="606">
        <v>0</v>
      </c>
      <c r="H10" s="606">
        <v>709</v>
      </c>
      <c r="I10" s="606">
        <v>844</v>
      </c>
      <c r="J10" s="606">
        <v>69</v>
      </c>
      <c r="K10" s="606">
        <v>99</v>
      </c>
      <c r="L10" s="606">
        <v>87</v>
      </c>
      <c r="M10" s="608">
        <v>352</v>
      </c>
      <c r="N10" s="91"/>
      <c r="O10" s="35"/>
      <c r="P10" s="183"/>
      <c r="Q10" s="199"/>
      <c r="R10" s="290"/>
      <c r="S10" s="82" t="str">
        <f t="shared" si="0"/>
        <v>Brighton &amp; Hove</v>
      </c>
      <c r="T10" s="81">
        <v>2</v>
      </c>
    </row>
    <row r="11" spans="1:28" s="147" customFormat="1" ht="13.5" customHeight="1" x14ac:dyDescent="0.2">
      <c r="A11" s="182"/>
      <c r="B11" s="267" t="s">
        <v>11</v>
      </c>
      <c r="C11" s="35"/>
      <c r="D11" s="606">
        <v>560</v>
      </c>
      <c r="E11" s="606">
        <v>1650</v>
      </c>
      <c r="F11" s="606">
        <v>1150</v>
      </c>
      <c r="G11" s="606">
        <v>54</v>
      </c>
      <c r="H11" s="606">
        <v>937</v>
      </c>
      <c r="I11" s="606">
        <v>1884</v>
      </c>
      <c r="J11" s="606">
        <v>158</v>
      </c>
      <c r="K11" s="606">
        <v>421</v>
      </c>
      <c r="L11" s="606">
        <v>100</v>
      </c>
      <c r="M11" s="608" t="s">
        <v>68</v>
      </c>
      <c r="N11" s="91"/>
      <c r="O11" s="35"/>
      <c r="P11" s="183"/>
      <c r="Q11" s="199"/>
      <c r="R11" s="290"/>
      <c r="S11" s="82" t="str">
        <f t="shared" si="0"/>
        <v>Buckinghamshire</v>
      </c>
      <c r="T11" s="81">
        <v>3</v>
      </c>
    </row>
    <row r="12" spans="1:28" s="147" customFormat="1" ht="13.5" customHeight="1" x14ac:dyDescent="0.2">
      <c r="A12" s="182"/>
      <c r="B12" s="267" t="s">
        <v>5</v>
      </c>
      <c r="C12" s="35"/>
      <c r="D12" s="606">
        <v>157</v>
      </c>
      <c r="E12" s="606">
        <v>261</v>
      </c>
      <c r="F12" s="606">
        <v>191</v>
      </c>
      <c r="G12" s="606">
        <v>18</v>
      </c>
      <c r="H12" s="606">
        <v>300</v>
      </c>
      <c r="I12" s="606">
        <v>552</v>
      </c>
      <c r="J12" s="606">
        <v>57</v>
      </c>
      <c r="K12" s="606">
        <v>153</v>
      </c>
      <c r="L12" s="606">
        <v>28</v>
      </c>
      <c r="M12" s="608">
        <v>1481</v>
      </c>
      <c r="N12" s="91"/>
      <c r="O12" s="42"/>
      <c r="P12" s="183"/>
      <c r="Q12" s="199"/>
      <c r="R12" s="290"/>
      <c r="S12" s="82" t="str">
        <f t="shared" si="0"/>
        <v>East Sussex</v>
      </c>
      <c r="T12" s="81">
        <v>4</v>
      </c>
    </row>
    <row r="13" spans="1:28" s="147" customFormat="1" ht="13.5" customHeight="1" x14ac:dyDescent="0.2">
      <c r="A13" s="182"/>
      <c r="B13" s="267" t="s">
        <v>7</v>
      </c>
      <c r="C13" s="35"/>
      <c r="D13" s="606">
        <v>1835</v>
      </c>
      <c r="E13" s="606">
        <v>4149</v>
      </c>
      <c r="F13" s="606">
        <v>2148</v>
      </c>
      <c r="G13" s="606">
        <v>277</v>
      </c>
      <c r="H13" s="606">
        <v>1596</v>
      </c>
      <c r="I13" s="606">
        <v>4346</v>
      </c>
      <c r="J13" s="606">
        <v>370</v>
      </c>
      <c r="K13" s="606">
        <v>1255</v>
      </c>
      <c r="L13" s="606">
        <v>400</v>
      </c>
      <c r="M13" s="608">
        <v>290</v>
      </c>
      <c r="N13" s="91"/>
      <c r="O13" s="35"/>
      <c r="P13" s="183"/>
      <c r="Q13" s="199"/>
      <c r="R13" s="290"/>
      <c r="S13" s="82" t="str">
        <f t="shared" si="0"/>
        <v>Hampshire</v>
      </c>
      <c r="T13" s="81">
        <v>5</v>
      </c>
    </row>
    <row r="14" spans="1:28" s="147" customFormat="1" ht="13.5" customHeight="1" x14ac:dyDescent="0.2">
      <c r="A14" s="182"/>
      <c r="B14" s="267" t="s">
        <v>2</v>
      </c>
      <c r="C14" s="35"/>
      <c r="D14" s="606">
        <v>248</v>
      </c>
      <c r="E14" s="606">
        <v>672</v>
      </c>
      <c r="F14" s="606">
        <v>278</v>
      </c>
      <c r="G14" s="606">
        <v>13</v>
      </c>
      <c r="H14" s="606">
        <v>214</v>
      </c>
      <c r="I14" s="606">
        <v>606</v>
      </c>
      <c r="J14" s="606">
        <v>53</v>
      </c>
      <c r="K14" s="606">
        <v>241</v>
      </c>
      <c r="L14" s="606">
        <v>64</v>
      </c>
      <c r="M14" s="608">
        <v>0</v>
      </c>
      <c r="N14" s="91"/>
      <c r="O14" s="35"/>
      <c r="P14" s="183"/>
      <c r="Q14" s="199"/>
      <c r="R14" s="290"/>
      <c r="S14" s="82" t="str">
        <f t="shared" si="0"/>
        <v>Isle of Wight</v>
      </c>
      <c r="T14" s="81">
        <v>6</v>
      </c>
    </row>
    <row r="15" spans="1:28" s="147" customFormat="1" ht="13.5" customHeight="1" x14ac:dyDescent="0.2">
      <c r="A15" s="182"/>
      <c r="B15" s="267" t="s">
        <v>12</v>
      </c>
      <c r="C15" s="35"/>
      <c r="D15" s="606">
        <v>1577</v>
      </c>
      <c r="E15" s="606">
        <v>2833</v>
      </c>
      <c r="F15" s="606">
        <v>2128</v>
      </c>
      <c r="G15" s="606">
        <v>395</v>
      </c>
      <c r="H15" s="606">
        <v>1670</v>
      </c>
      <c r="I15" s="606">
        <v>3886</v>
      </c>
      <c r="J15" s="606">
        <v>1321</v>
      </c>
      <c r="K15" s="606">
        <v>1244</v>
      </c>
      <c r="L15" s="606">
        <v>230</v>
      </c>
      <c r="M15" s="608">
        <v>58</v>
      </c>
      <c r="N15" s="91"/>
      <c r="O15" s="35"/>
      <c r="P15" s="183"/>
      <c r="Q15" s="199"/>
      <c r="R15" s="290"/>
      <c r="S15" s="82" t="str">
        <f t="shared" si="0"/>
        <v>Kent</v>
      </c>
      <c r="T15" s="81">
        <v>7</v>
      </c>
    </row>
    <row r="16" spans="1:28" s="147" customFormat="1" ht="13.5" customHeight="1" x14ac:dyDescent="0.2">
      <c r="A16" s="182"/>
      <c r="B16" s="267" t="s">
        <v>3</v>
      </c>
      <c r="C16" s="35"/>
      <c r="D16" s="606">
        <v>375</v>
      </c>
      <c r="E16" s="606">
        <v>905</v>
      </c>
      <c r="F16" s="606">
        <v>350</v>
      </c>
      <c r="G16" s="606">
        <v>102</v>
      </c>
      <c r="H16" s="606">
        <v>515</v>
      </c>
      <c r="I16" s="606">
        <v>718</v>
      </c>
      <c r="J16" s="606">
        <v>142</v>
      </c>
      <c r="K16" s="606">
        <v>150</v>
      </c>
      <c r="L16" s="606">
        <v>96</v>
      </c>
      <c r="M16" s="608">
        <v>15</v>
      </c>
      <c r="N16" s="91"/>
      <c r="O16" s="35"/>
      <c r="P16" s="183"/>
      <c r="Q16" s="199"/>
      <c r="R16" s="290"/>
      <c r="S16" s="82" t="str">
        <f t="shared" si="0"/>
        <v>Medway</v>
      </c>
      <c r="T16" s="81">
        <v>8</v>
      </c>
    </row>
    <row r="17" spans="1:20" s="147" customFormat="1" ht="13.5" customHeight="1" x14ac:dyDescent="0.2">
      <c r="A17" s="182"/>
      <c r="B17" s="267" t="s">
        <v>13</v>
      </c>
      <c r="C17" s="35"/>
      <c r="D17" s="606">
        <v>219</v>
      </c>
      <c r="E17" s="606">
        <v>689</v>
      </c>
      <c r="F17" s="606">
        <v>270</v>
      </c>
      <c r="G17" s="606" t="s">
        <v>68</v>
      </c>
      <c r="H17" s="606">
        <v>462</v>
      </c>
      <c r="I17" s="606">
        <v>718</v>
      </c>
      <c r="J17" s="606">
        <v>160</v>
      </c>
      <c r="K17" s="606">
        <v>123</v>
      </c>
      <c r="L17" s="606">
        <v>73</v>
      </c>
      <c r="M17" s="608" t="s">
        <v>68</v>
      </c>
      <c r="N17" s="91"/>
      <c r="O17" s="35"/>
      <c r="P17" s="183"/>
      <c r="Q17" s="199"/>
      <c r="R17" s="290"/>
      <c r="S17" s="82" t="str">
        <f t="shared" si="0"/>
        <v>Milton Keynes</v>
      </c>
      <c r="T17" s="81">
        <v>9</v>
      </c>
    </row>
    <row r="18" spans="1:20" s="147" customFormat="1" ht="13.5" customHeight="1" x14ac:dyDescent="0.2">
      <c r="A18" s="182"/>
      <c r="B18" s="267" t="s">
        <v>14</v>
      </c>
      <c r="C18" s="35"/>
      <c r="D18" s="606">
        <v>490</v>
      </c>
      <c r="E18" s="606">
        <v>1286</v>
      </c>
      <c r="F18" s="606">
        <v>1035</v>
      </c>
      <c r="G18" s="606">
        <v>89</v>
      </c>
      <c r="H18" s="606">
        <v>655</v>
      </c>
      <c r="I18" s="606">
        <v>2323</v>
      </c>
      <c r="J18" s="606">
        <v>128</v>
      </c>
      <c r="K18" s="606">
        <v>371</v>
      </c>
      <c r="L18" s="606">
        <v>198</v>
      </c>
      <c r="M18" s="608">
        <v>175</v>
      </c>
      <c r="N18" s="91"/>
      <c r="O18" s="35"/>
      <c r="P18" s="183"/>
      <c r="Q18" s="199"/>
      <c r="R18" s="290"/>
      <c r="S18" s="82" t="str">
        <f t="shared" si="0"/>
        <v>Oxfordshire</v>
      </c>
      <c r="T18" s="81">
        <v>10</v>
      </c>
    </row>
    <row r="19" spans="1:20" s="147" customFormat="1" ht="13.5" customHeight="1" x14ac:dyDescent="0.2">
      <c r="A19" s="182"/>
      <c r="B19" s="267" t="s">
        <v>15</v>
      </c>
      <c r="C19" s="35"/>
      <c r="D19" s="606">
        <v>228</v>
      </c>
      <c r="E19" s="606">
        <v>386</v>
      </c>
      <c r="F19" s="606">
        <v>300</v>
      </c>
      <c r="G19" s="606">
        <v>45</v>
      </c>
      <c r="H19" s="606">
        <v>246</v>
      </c>
      <c r="I19" s="606">
        <v>655</v>
      </c>
      <c r="J19" s="606">
        <v>70</v>
      </c>
      <c r="K19" s="606">
        <v>117</v>
      </c>
      <c r="L19" s="606">
        <v>46</v>
      </c>
      <c r="M19" s="608">
        <v>0</v>
      </c>
      <c r="N19" s="91"/>
      <c r="O19" s="35"/>
      <c r="P19" s="183"/>
      <c r="Q19" s="199"/>
      <c r="R19" s="290"/>
      <c r="S19" s="82" t="str">
        <f t="shared" si="0"/>
        <v>Portsmouth</v>
      </c>
      <c r="T19" s="81">
        <v>11</v>
      </c>
    </row>
    <row r="20" spans="1:20" s="147" customFormat="1" ht="13.5" customHeight="1" x14ac:dyDescent="0.2">
      <c r="A20" s="182"/>
      <c r="B20" s="267" t="s">
        <v>4</v>
      </c>
      <c r="C20" s="35"/>
      <c r="D20" s="606">
        <v>231</v>
      </c>
      <c r="E20" s="606">
        <v>646</v>
      </c>
      <c r="F20" s="606">
        <v>402</v>
      </c>
      <c r="G20" s="606">
        <v>123</v>
      </c>
      <c r="H20" s="606">
        <v>254</v>
      </c>
      <c r="I20" s="606">
        <v>1014</v>
      </c>
      <c r="J20" s="606">
        <v>135</v>
      </c>
      <c r="K20" s="606">
        <v>204</v>
      </c>
      <c r="L20" s="606">
        <v>22</v>
      </c>
      <c r="M20" s="608">
        <v>47</v>
      </c>
      <c r="N20" s="91"/>
      <c r="O20" s="35"/>
      <c r="P20" s="183"/>
      <c r="Q20" s="199"/>
      <c r="R20" s="290"/>
      <c r="S20" s="82" t="str">
        <f t="shared" si="0"/>
        <v>Reading</v>
      </c>
      <c r="T20" s="81">
        <v>12</v>
      </c>
    </row>
    <row r="21" spans="1:20" s="147" customFormat="1" ht="13.5" customHeight="1" x14ac:dyDescent="0.2">
      <c r="A21" s="182"/>
      <c r="B21" s="267" t="s">
        <v>16</v>
      </c>
      <c r="C21" s="35"/>
      <c r="D21" s="606">
        <v>177</v>
      </c>
      <c r="E21" s="606">
        <v>572</v>
      </c>
      <c r="F21" s="606">
        <v>346</v>
      </c>
      <c r="G21" s="606">
        <v>21</v>
      </c>
      <c r="H21" s="606">
        <v>553</v>
      </c>
      <c r="I21" s="606">
        <v>917</v>
      </c>
      <c r="J21" s="606">
        <v>68</v>
      </c>
      <c r="K21" s="606">
        <v>89</v>
      </c>
      <c r="L21" s="606">
        <v>31</v>
      </c>
      <c r="M21" s="608">
        <v>0</v>
      </c>
      <c r="N21" s="91"/>
      <c r="O21" s="35"/>
      <c r="P21" s="183"/>
      <c r="Q21" s="199"/>
      <c r="R21" s="290"/>
      <c r="S21" s="82" t="str">
        <f t="shared" si="0"/>
        <v>Slough</v>
      </c>
      <c r="T21" s="81">
        <v>13</v>
      </c>
    </row>
    <row r="22" spans="1:20" s="147" customFormat="1" ht="13.5" customHeight="1" x14ac:dyDescent="0.2">
      <c r="A22" s="182"/>
      <c r="B22" s="267" t="s">
        <v>96</v>
      </c>
      <c r="C22" s="35"/>
      <c r="D22" s="606">
        <v>512</v>
      </c>
      <c r="E22" s="606">
        <v>818</v>
      </c>
      <c r="F22" s="606">
        <v>686</v>
      </c>
      <c r="G22" s="606" t="s">
        <v>68</v>
      </c>
      <c r="H22" s="606">
        <v>624</v>
      </c>
      <c r="I22" s="606">
        <v>955</v>
      </c>
      <c r="J22" s="606">
        <v>107</v>
      </c>
      <c r="K22" s="606">
        <v>185</v>
      </c>
      <c r="L22" s="606">
        <v>184</v>
      </c>
      <c r="M22" s="608" t="s">
        <v>68</v>
      </c>
      <c r="N22" s="91"/>
      <c r="O22" s="42"/>
      <c r="P22" s="183"/>
      <c r="Q22" s="199"/>
      <c r="R22" s="290"/>
      <c r="S22" s="82" t="str">
        <f t="shared" si="0"/>
        <v>Somerset</v>
      </c>
      <c r="T22" s="81">
        <v>14</v>
      </c>
    </row>
    <row r="23" spans="1:20" s="147" customFormat="1" ht="13.5" customHeight="1" x14ac:dyDescent="0.2">
      <c r="A23" s="182"/>
      <c r="B23" s="267" t="s">
        <v>17</v>
      </c>
      <c r="C23" s="35"/>
      <c r="D23" s="606">
        <v>143</v>
      </c>
      <c r="E23" s="606">
        <v>830</v>
      </c>
      <c r="F23" s="606">
        <v>585</v>
      </c>
      <c r="G23" s="606">
        <v>47</v>
      </c>
      <c r="H23" s="606">
        <v>417</v>
      </c>
      <c r="I23" s="606">
        <v>951</v>
      </c>
      <c r="J23" s="606">
        <v>67</v>
      </c>
      <c r="K23" s="606">
        <v>188</v>
      </c>
      <c r="L23" s="606">
        <v>108</v>
      </c>
      <c r="M23" s="608">
        <v>780</v>
      </c>
      <c r="N23" s="91"/>
      <c r="O23" s="42"/>
      <c r="P23" s="183"/>
      <c r="Q23" s="199"/>
      <c r="R23" s="290"/>
      <c r="S23" s="82" t="str">
        <f t="shared" si="0"/>
        <v>Southampton</v>
      </c>
      <c r="T23" s="81">
        <v>15</v>
      </c>
    </row>
    <row r="24" spans="1:20" s="147" customFormat="1" ht="13.5" customHeight="1" x14ac:dyDescent="0.2">
      <c r="A24" s="182"/>
      <c r="B24" s="267" t="s">
        <v>8</v>
      </c>
      <c r="C24" s="35"/>
      <c r="D24" s="606">
        <v>707</v>
      </c>
      <c r="E24" s="606">
        <v>1976</v>
      </c>
      <c r="F24" s="606">
        <v>1597</v>
      </c>
      <c r="G24" s="606">
        <v>84</v>
      </c>
      <c r="H24" s="606">
        <v>1079</v>
      </c>
      <c r="I24" s="606">
        <v>4858</v>
      </c>
      <c r="J24" s="606">
        <v>319</v>
      </c>
      <c r="K24" s="606">
        <v>878</v>
      </c>
      <c r="L24" s="606">
        <v>270</v>
      </c>
      <c r="M24" s="608">
        <v>0</v>
      </c>
      <c r="N24" s="91"/>
      <c r="O24" s="42"/>
      <c r="P24" s="183"/>
      <c r="Q24" s="199"/>
      <c r="R24" s="290"/>
      <c r="S24" s="82" t="str">
        <f t="shared" si="0"/>
        <v>Surrey</v>
      </c>
      <c r="T24" s="81">
        <v>16</v>
      </c>
    </row>
    <row r="25" spans="1:20" s="147" customFormat="1" ht="13.5" customHeight="1" x14ac:dyDescent="0.2">
      <c r="A25" s="397"/>
      <c r="B25" s="267" t="s">
        <v>124</v>
      </c>
      <c r="C25" s="35"/>
      <c r="D25" s="606">
        <v>323</v>
      </c>
      <c r="E25" s="606">
        <v>619</v>
      </c>
      <c r="F25" s="606">
        <v>392</v>
      </c>
      <c r="G25" s="606">
        <v>67</v>
      </c>
      <c r="H25" s="606">
        <v>266</v>
      </c>
      <c r="I25" s="606">
        <v>1099</v>
      </c>
      <c r="J25" s="606">
        <v>72</v>
      </c>
      <c r="K25" s="606">
        <v>59</v>
      </c>
      <c r="L25" s="606">
        <v>122</v>
      </c>
      <c r="M25" s="608">
        <v>386</v>
      </c>
      <c r="N25" s="91"/>
      <c r="O25" s="42"/>
      <c r="P25" s="183"/>
      <c r="Q25" s="199"/>
      <c r="R25" s="290"/>
      <c r="S25" s="82" t="str">
        <f t="shared" si="0"/>
        <v>Swindon</v>
      </c>
      <c r="T25" s="81">
        <v>17</v>
      </c>
    </row>
    <row r="26" spans="1:20" s="147" customFormat="1" ht="13.5" customHeight="1" x14ac:dyDescent="0.2">
      <c r="A26" s="397"/>
      <c r="B26" s="267" t="s">
        <v>125</v>
      </c>
      <c r="C26" s="35"/>
      <c r="D26" s="606">
        <v>134</v>
      </c>
      <c r="E26" s="606">
        <v>307</v>
      </c>
      <c r="F26" s="606">
        <v>260</v>
      </c>
      <c r="G26" s="606">
        <v>10</v>
      </c>
      <c r="H26" s="606">
        <v>466</v>
      </c>
      <c r="I26" s="606">
        <v>520</v>
      </c>
      <c r="J26" s="606">
        <v>33</v>
      </c>
      <c r="K26" s="606">
        <v>165</v>
      </c>
      <c r="L26" s="606">
        <v>71</v>
      </c>
      <c r="M26" s="608">
        <v>22</v>
      </c>
      <c r="N26" s="91"/>
      <c r="O26" s="42"/>
      <c r="P26" s="183"/>
      <c r="Q26" s="199"/>
      <c r="R26" s="290"/>
      <c r="S26" s="82" t="str">
        <f t="shared" si="0"/>
        <v>Torbay</v>
      </c>
      <c r="T26" s="81">
        <v>18</v>
      </c>
    </row>
    <row r="27" spans="1:20" s="147" customFormat="1" ht="13.5" customHeight="1" x14ac:dyDescent="0.2">
      <c r="A27" s="182"/>
      <c r="B27" s="267" t="s">
        <v>18</v>
      </c>
      <c r="C27" s="35"/>
      <c r="D27" s="606">
        <v>79</v>
      </c>
      <c r="E27" s="606">
        <v>257</v>
      </c>
      <c r="F27" s="606">
        <v>146</v>
      </c>
      <c r="G27" s="606">
        <v>54</v>
      </c>
      <c r="H27" s="606">
        <v>310</v>
      </c>
      <c r="I27" s="606">
        <v>285</v>
      </c>
      <c r="J27" s="606">
        <v>24</v>
      </c>
      <c r="K27" s="606">
        <v>207</v>
      </c>
      <c r="L27" s="606" t="s">
        <v>68</v>
      </c>
      <c r="M27" s="608" t="s">
        <v>68</v>
      </c>
      <c r="N27" s="91"/>
      <c r="O27" s="42"/>
      <c r="P27" s="183"/>
      <c r="Q27" s="199"/>
      <c r="R27" s="290"/>
      <c r="S27" s="82" t="str">
        <f t="shared" si="0"/>
        <v>West Berkshire</v>
      </c>
      <c r="T27" s="81">
        <v>19</v>
      </c>
    </row>
    <row r="28" spans="1:20" s="147" customFormat="1" ht="13.5" customHeight="1" x14ac:dyDescent="0.2">
      <c r="A28" s="182"/>
      <c r="B28" s="267" t="s">
        <v>6</v>
      </c>
      <c r="C28" s="35"/>
      <c r="D28" s="606">
        <v>2017</v>
      </c>
      <c r="E28" s="606">
        <v>1204</v>
      </c>
      <c r="F28" s="606">
        <v>765</v>
      </c>
      <c r="G28" s="606">
        <v>141</v>
      </c>
      <c r="H28" s="606">
        <v>779</v>
      </c>
      <c r="I28" s="606">
        <v>2562</v>
      </c>
      <c r="J28" s="606">
        <v>336</v>
      </c>
      <c r="K28" s="606">
        <v>67</v>
      </c>
      <c r="L28" s="606">
        <v>0</v>
      </c>
      <c r="M28" s="608">
        <v>276</v>
      </c>
      <c r="N28" s="91"/>
      <c r="O28" s="42"/>
      <c r="P28" s="183"/>
      <c r="Q28" s="199"/>
      <c r="R28" s="290"/>
      <c r="S28" s="82" t="str">
        <f t="shared" si="0"/>
        <v>West Sussex</v>
      </c>
      <c r="T28" s="81">
        <v>20</v>
      </c>
    </row>
    <row r="29" spans="1:20" s="147" customFormat="1" ht="13.5" customHeight="1" x14ac:dyDescent="0.2">
      <c r="A29" s="182"/>
      <c r="B29" s="267" t="s">
        <v>46</v>
      </c>
      <c r="C29" s="35"/>
      <c r="D29" s="606">
        <v>105</v>
      </c>
      <c r="E29" s="606">
        <v>128</v>
      </c>
      <c r="F29" s="606">
        <v>111</v>
      </c>
      <c r="G29" s="606">
        <v>11</v>
      </c>
      <c r="H29" s="606">
        <v>423</v>
      </c>
      <c r="I29" s="606">
        <v>265</v>
      </c>
      <c r="J29" s="606">
        <v>28</v>
      </c>
      <c r="K29" s="606">
        <v>33</v>
      </c>
      <c r="L29" s="606">
        <v>7</v>
      </c>
      <c r="M29" s="608" t="s">
        <v>68</v>
      </c>
      <c r="N29" s="91"/>
      <c r="O29" s="42"/>
      <c r="P29" s="183"/>
      <c r="Q29" s="199"/>
      <c r="R29" s="290"/>
      <c r="S29" s="82" t="str">
        <f t="shared" si="0"/>
        <v>Windsor &amp; Maidenhead</v>
      </c>
      <c r="T29" s="81">
        <v>21</v>
      </c>
    </row>
    <row r="30" spans="1:20" s="147" customFormat="1" ht="13.5" customHeight="1" x14ac:dyDescent="0.2">
      <c r="A30" s="182"/>
      <c r="B30" s="267" t="s">
        <v>19</v>
      </c>
      <c r="C30" s="35"/>
      <c r="D30" s="606">
        <v>368</v>
      </c>
      <c r="E30" s="606">
        <v>197</v>
      </c>
      <c r="F30" s="606">
        <v>53</v>
      </c>
      <c r="G30" s="606" t="s">
        <v>68</v>
      </c>
      <c r="H30" s="606">
        <v>46</v>
      </c>
      <c r="I30" s="606">
        <v>420</v>
      </c>
      <c r="J30" s="606">
        <v>0</v>
      </c>
      <c r="K30" s="606" t="s">
        <v>68</v>
      </c>
      <c r="L30" s="606">
        <v>39</v>
      </c>
      <c r="M30" s="608">
        <v>0</v>
      </c>
      <c r="N30" s="91"/>
      <c r="O30" s="42"/>
      <c r="P30" s="183"/>
      <c r="Q30" s="199"/>
      <c r="R30" s="290"/>
      <c r="S30" s="82" t="str">
        <f t="shared" si="0"/>
        <v>Wokingham</v>
      </c>
      <c r="T30" s="81">
        <v>22</v>
      </c>
    </row>
    <row r="31" spans="1:20" s="147" customFormat="1" ht="13.5" customHeight="1" x14ac:dyDescent="0.2">
      <c r="A31" s="182"/>
      <c r="B31" s="614" t="s">
        <v>69</v>
      </c>
      <c r="C31" s="35"/>
      <c r="D31" s="606">
        <v>9850</v>
      </c>
      <c r="E31" s="606">
        <v>19610</v>
      </c>
      <c r="F31" s="606">
        <v>12460</v>
      </c>
      <c r="G31" s="606">
        <v>1540</v>
      </c>
      <c r="H31" s="606">
        <v>11390</v>
      </c>
      <c r="I31" s="606">
        <v>28120</v>
      </c>
      <c r="J31" s="606">
        <v>3530</v>
      </c>
      <c r="K31" s="606">
        <v>5930</v>
      </c>
      <c r="L31" s="606">
        <v>1810</v>
      </c>
      <c r="M31" s="608">
        <v>3520</v>
      </c>
      <c r="N31" s="91"/>
      <c r="O31" s="42"/>
      <c r="P31" s="183"/>
      <c r="Q31" s="199"/>
      <c r="R31" s="290"/>
      <c r="S31" s="82" t="str">
        <f t="shared" si="0"/>
        <v>South East</v>
      </c>
      <c r="T31" s="81">
        <v>23</v>
      </c>
    </row>
    <row r="32" spans="1:20" s="147" customFormat="1" ht="13.5" customHeight="1" x14ac:dyDescent="0.2">
      <c r="A32" s="182"/>
      <c r="B32" s="613" t="s">
        <v>142</v>
      </c>
      <c r="C32" s="247"/>
      <c r="D32" s="606">
        <v>57050</v>
      </c>
      <c r="E32" s="606">
        <v>120570</v>
      </c>
      <c r="F32" s="606">
        <v>89080</v>
      </c>
      <c r="G32" s="606">
        <v>9710</v>
      </c>
      <c r="H32" s="606">
        <v>83250</v>
      </c>
      <c r="I32" s="606">
        <v>171380</v>
      </c>
      <c r="J32" s="606">
        <v>20840</v>
      </c>
      <c r="K32" s="606">
        <v>38740</v>
      </c>
      <c r="L32" s="606">
        <v>13770</v>
      </c>
      <c r="M32" s="608">
        <v>17080</v>
      </c>
      <c r="N32" s="91"/>
      <c r="P32" s="183"/>
      <c r="Q32" s="199"/>
      <c r="R32" s="290"/>
      <c r="S32" s="82" t="str">
        <f>B9</f>
        <v>Bracknell Forest</v>
      </c>
      <c r="T32" s="81">
        <v>1</v>
      </c>
    </row>
    <row r="33" spans="1:28" s="147" customFormat="1" ht="14.25" customHeight="1" x14ac:dyDescent="0.2">
      <c r="A33" s="397"/>
      <c r="B33" s="247"/>
      <c r="C33" s="247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91"/>
      <c r="O33" s="313"/>
      <c r="P33" s="183"/>
      <c r="Q33" s="199"/>
      <c r="R33" s="290"/>
      <c r="S33" s="82"/>
      <c r="T33" s="81"/>
    </row>
    <row r="34" spans="1:28" s="133" customFormat="1" ht="7.5" customHeight="1" x14ac:dyDescent="0.2">
      <c r="A34" s="179"/>
      <c r="B34" s="46"/>
      <c r="C34" s="46"/>
      <c r="D34" s="45"/>
      <c r="E34" s="45"/>
      <c r="F34" s="45"/>
      <c r="G34" s="45"/>
      <c r="H34" s="45"/>
      <c r="I34" s="45"/>
      <c r="J34" s="47"/>
      <c r="K34" s="47"/>
      <c r="L34" s="47"/>
      <c r="M34" s="47"/>
      <c r="N34" s="47"/>
      <c r="O34" s="48"/>
      <c r="P34" s="178"/>
      <c r="Q34" s="197"/>
      <c r="R34" s="281"/>
      <c r="S34" s="82" t="str">
        <f t="shared" ref="S34:S55" si="1">B10</f>
        <v>Brighton &amp; Hove</v>
      </c>
      <c r="T34" s="81">
        <v>2</v>
      </c>
    </row>
    <row r="35" spans="1:28" s="133" customFormat="1" ht="15" customHeight="1" x14ac:dyDescent="0.2">
      <c r="A35" s="720"/>
      <c r="B35" s="754"/>
      <c r="C35" s="754"/>
      <c r="D35" s="754"/>
      <c r="E35" s="754"/>
      <c r="F35" s="754"/>
      <c r="G35" s="754"/>
      <c r="H35" s="754"/>
      <c r="I35" s="754"/>
      <c r="J35" s="754"/>
      <c r="K35" s="754"/>
      <c r="L35" s="754"/>
      <c r="M35" s="754"/>
      <c r="N35" s="754"/>
      <c r="O35" s="754"/>
      <c r="P35" s="755"/>
      <c r="Q35" s="197"/>
      <c r="S35" s="82" t="str">
        <f t="shared" si="1"/>
        <v>Buckinghamshire</v>
      </c>
      <c r="T35" s="81">
        <v>3</v>
      </c>
    </row>
    <row r="36" spans="1:28" s="133" customFormat="1" ht="11.25" customHeight="1" x14ac:dyDescent="0.2">
      <c r="A36" s="756"/>
      <c r="B36" s="757"/>
      <c r="C36" s="757"/>
      <c r="D36" s="757"/>
      <c r="E36" s="757"/>
      <c r="F36" s="757"/>
      <c r="G36" s="757"/>
      <c r="H36" s="757"/>
      <c r="I36" s="757"/>
      <c r="J36" s="757"/>
      <c r="K36" s="757"/>
      <c r="L36" s="757"/>
      <c r="M36" s="757"/>
      <c r="N36" s="758"/>
      <c r="O36" s="757"/>
      <c r="P36" s="759"/>
      <c r="Q36" s="197"/>
      <c r="S36" s="82" t="str">
        <f t="shared" si="1"/>
        <v>East Sussex</v>
      </c>
      <c r="T36" s="81">
        <v>4</v>
      </c>
    </row>
    <row r="37" spans="1:28" s="133" customFormat="1" ht="13.5" customHeight="1" x14ac:dyDescent="0.2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6"/>
      <c r="Q37" s="197"/>
      <c r="S37" s="82" t="str">
        <f t="shared" si="1"/>
        <v>Hampshire</v>
      </c>
      <c r="T37" s="81">
        <v>5</v>
      </c>
    </row>
    <row r="38" spans="1:28" s="133" customFormat="1" ht="15" customHeight="1" x14ac:dyDescent="0.2">
      <c r="A38" s="180"/>
      <c r="B38" s="767" t="s">
        <v>224</v>
      </c>
      <c r="C38" s="767"/>
      <c r="D38" s="767"/>
      <c r="E38" s="767"/>
      <c r="F38" s="767"/>
      <c r="G38" s="767"/>
      <c r="H38" s="767"/>
      <c r="I38" s="115"/>
      <c r="J38" s="115"/>
      <c r="K38" s="115"/>
      <c r="L38" s="115"/>
      <c r="M38" s="115"/>
      <c r="N38" s="115"/>
      <c r="O38" s="115"/>
      <c r="P38" s="181"/>
      <c r="Q38" s="197"/>
      <c r="S38" s="82" t="str">
        <f t="shared" si="1"/>
        <v>Isle of Wight</v>
      </c>
      <c r="T38" s="81">
        <v>6</v>
      </c>
    </row>
    <row r="39" spans="1:28" s="133" customFormat="1" ht="13.5" customHeight="1" x14ac:dyDescent="0.2">
      <c r="A39" s="179"/>
      <c r="B39" s="767"/>
      <c r="C39" s="767"/>
      <c r="D39" s="767"/>
      <c r="E39" s="767"/>
      <c r="F39" s="767"/>
      <c r="G39" s="767"/>
      <c r="H39" s="767"/>
      <c r="I39" s="115"/>
      <c r="J39" s="115"/>
      <c r="K39" s="115"/>
      <c r="L39" s="115"/>
      <c r="M39" s="91"/>
      <c r="N39" s="91"/>
      <c r="O39" s="115"/>
      <c r="P39" s="178"/>
      <c r="Q39" s="197"/>
      <c r="S39" s="82" t="str">
        <f t="shared" si="1"/>
        <v>Kent</v>
      </c>
      <c r="T39" s="81">
        <v>7</v>
      </c>
    </row>
    <row r="40" spans="1:28" s="133" customFormat="1" ht="13.5" customHeight="1" x14ac:dyDescent="0.2">
      <c r="A40" s="179"/>
      <c r="B40" s="35"/>
      <c r="C40" s="35"/>
      <c r="D40" s="602">
        <v>1</v>
      </c>
      <c r="E40" s="602">
        <v>2</v>
      </c>
      <c r="F40" s="602">
        <v>3</v>
      </c>
      <c r="G40" s="602">
        <v>4</v>
      </c>
      <c r="H40" s="602">
        <v>5</v>
      </c>
      <c r="I40" s="602">
        <v>6</v>
      </c>
      <c r="J40" s="602">
        <v>7</v>
      </c>
      <c r="K40" s="602">
        <v>8</v>
      </c>
      <c r="L40" s="602">
        <v>9</v>
      </c>
      <c r="M40" s="603">
        <v>10</v>
      </c>
      <c r="N40" s="91"/>
      <c r="O40" s="35"/>
      <c r="P40" s="178"/>
      <c r="Q40" s="197"/>
      <c r="S40" s="82" t="str">
        <f t="shared" si="1"/>
        <v>Medway</v>
      </c>
      <c r="T40" s="81">
        <v>8</v>
      </c>
    </row>
    <row r="41" spans="1:28" s="133" customFormat="1" ht="47.25" customHeight="1" x14ac:dyDescent="0.25">
      <c r="A41" s="177"/>
      <c r="B41" s="35"/>
      <c r="D41" s="604" t="s">
        <v>97</v>
      </c>
      <c r="E41" s="604" t="s">
        <v>225</v>
      </c>
      <c r="F41" s="604" t="s">
        <v>112</v>
      </c>
      <c r="G41" s="604" t="s">
        <v>57</v>
      </c>
      <c r="H41" s="604" t="s">
        <v>113</v>
      </c>
      <c r="I41" s="604" t="s">
        <v>29</v>
      </c>
      <c r="J41" s="604" t="s">
        <v>61</v>
      </c>
      <c r="K41" s="604" t="s">
        <v>60</v>
      </c>
      <c r="L41" s="604" t="s">
        <v>58</v>
      </c>
      <c r="M41" s="607" t="s">
        <v>59</v>
      </c>
      <c r="N41" s="91"/>
      <c r="O41" s="35"/>
      <c r="P41" s="178"/>
      <c r="Q41" s="197"/>
      <c r="S41" s="82" t="str">
        <f t="shared" si="1"/>
        <v>Milton Keynes</v>
      </c>
      <c r="T41" s="81">
        <v>9</v>
      </c>
    </row>
    <row r="42" spans="1:28" ht="13.5" customHeight="1" x14ac:dyDescent="0.2">
      <c r="A42" s="179"/>
      <c r="B42" s="267" t="str">
        <f t="shared" ref="B42:B65" si="2">B9</f>
        <v>Bracknell Forest</v>
      </c>
      <c r="C42" s="118"/>
      <c r="D42" s="609">
        <f>D9/SUM($D9:$M9)</f>
        <v>0.11823802163833076</v>
      </c>
      <c r="E42" s="609">
        <f t="shared" ref="E42:M42" si="3">E9/SUM($D9:$M9)</f>
        <v>0.27975270479134468</v>
      </c>
      <c r="F42" s="609">
        <f t="shared" si="3"/>
        <v>9.1190108191653782E-2</v>
      </c>
      <c r="G42" s="609">
        <f t="shared" si="3"/>
        <v>7.7279752704791345E-3</v>
      </c>
      <c r="H42" s="609">
        <f t="shared" si="3"/>
        <v>0.17697063369397217</v>
      </c>
      <c r="I42" s="609">
        <f t="shared" si="3"/>
        <v>0.24497681607418856</v>
      </c>
      <c r="J42" s="609">
        <f t="shared" si="3"/>
        <v>1.6228748068006182E-2</v>
      </c>
      <c r="K42" s="609">
        <f t="shared" si="3"/>
        <v>6.4914992272024727E-2</v>
      </c>
      <c r="L42" s="609" t="e">
        <f t="shared" si="3"/>
        <v>#VALUE!</v>
      </c>
      <c r="M42" s="610" t="e">
        <f t="shared" si="3"/>
        <v>#VALUE!</v>
      </c>
      <c r="N42" s="91"/>
      <c r="O42" s="35"/>
      <c r="P42" s="178"/>
      <c r="Q42" s="197"/>
      <c r="R42" s="125"/>
      <c r="S42" s="82" t="str">
        <f t="shared" si="1"/>
        <v>Oxfordshire</v>
      </c>
      <c r="T42" s="81">
        <v>10</v>
      </c>
      <c r="U42" s="125"/>
      <c r="V42" s="125"/>
      <c r="W42" s="125"/>
      <c r="X42" s="125"/>
      <c r="Y42" s="125"/>
      <c r="Z42" s="125"/>
      <c r="AA42" s="125"/>
      <c r="AB42" s="125"/>
    </row>
    <row r="43" spans="1:28" ht="13.5" customHeight="1" x14ac:dyDescent="0.2">
      <c r="A43" s="179"/>
      <c r="B43" s="267" t="str">
        <f t="shared" si="2"/>
        <v>Brighton &amp; Hove</v>
      </c>
      <c r="C43" s="35"/>
      <c r="D43" s="609">
        <f t="shared" ref="D43:M43" si="4">D10/SUM($D10:$M10)</f>
        <v>5.2247518972562752E-2</v>
      </c>
      <c r="E43" s="609">
        <f t="shared" si="4"/>
        <v>0.17483946293053124</v>
      </c>
      <c r="F43" s="609">
        <f t="shared" si="4"/>
        <v>0.14244016345592528</v>
      </c>
      <c r="G43" s="609">
        <f t="shared" si="4"/>
        <v>0</v>
      </c>
      <c r="H43" s="609">
        <f t="shared" si="4"/>
        <v>0.20694687682428489</v>
      </c>
      <c r="I43" s="609">
        <f t="shared" si="4"/>
        <v>0.24635143023934616</v>
      </c>
      <c r="J43" s="609">
        <f t="shared" si="4"/>
        <v>2.0140105078809107E-2</v>
      </c>
      <c r="K43" s="609">
        <f t="shared" si="4"/>
        <v>2.8896672504378284E-2</v>
      </c>
      <c r="L43" s="609">
        <f t="shared" si="4"/>
        <v>2.5394045534150613E-2</v>
      </c>
      <c r="M43" s="610">
        <f t="shared" si="4"/>
        <v>0.10274372446001168</v>
      </c>
      <c r="N43" s="91"/>
      <c r="O43" s="35"/>
      <c r="P43" s="178"/>
      <c r="Q43" s="197"/>
      <c r="R43" s="125"/>
      <c r="S43" s="82" t="str">
        <f t="shared" si="1"/>
        <v>Portsmouth</v>
      </c>
      <c r="T43" s="81">
        <v>11</v>
      </c>
      <c r="U43" s="125"/>
      <c r="V43" s="125"/>
      <c r="W43" s="125"/>
      <c r="X43" s="125"/>
      <c r="Y43" s="125"/>
      <c r="Z43" s="125"/>
      <c r="AA43" s="125"/>
      <c r="AB43" s="125"/>
    </row>
    <row r="44" spans="1:28" s="127" customFormat="1" ht="13.5" customHeight="1" x14ac:dyDescent="0.2">
      <c r="A44" s="179"/>
      <c r="B44" s="267" t="str">
        <f t="shared" si="2"/>
        <v>Buckinghamshire</v>
      </c>
      <c r="C44" s="35"/>
      <c r="D44" s="609">
        <f t="shared" ref="D44:M44" si="5">D11/SUM($D11:$M11)</f>
        <v>8.09950824414232E-2</v>
      </c>
      <c r="E44" s="609">
        <f t="shared" si="5"/>
        <v>0.23864622505062191</v>
      </c>
      <c r="F44" s="609">
        <f t="shared" si="5"/>
        <v>0.16632918715649406</v>
      </c>
      <c r="G44" s="609">
        <f t="shared" si="5"/>
        <v>7.8102400925658087E-3</v>
      </c>
      <c r="H44" s="609">
        <f t="shared" si="5"/>
        <v>0.13552212901359562</v>
      </c>
      <c r="I44" s="609">
        <f t="shared" si="5"/>
        <v>0.27249059878507376</v>
      </c>
      <c r="J44" s="609">
        <f t="shared" si="5"/>
        <v>2.2852183974544402E-2</v>
      </c>
      <c r="K44" s="609">
        <f t="shared" si="5"/>
        <v>6.0890945906855655E-2</v>
      </c>
      <c r="L44" s="609">
        <f t="shared" si="5"/>
        <v>1.4463407578825572E-2</v>
      </c>
      <c r="M44" s="610" t="e">
        <f t="shared" si="5"/>
        <v>#VALUE!</v>
      </c>
      <c r="N44" s="91"/>
      <c r="O44" s="35"/>
      <c r="P44" s="178"/>
      <c r="Q44" s="198"/>
      <c r="S44" s="82" t="str">
        <f t="shared" si="1"/>
        <v>Reading</v>
      </c>
      <c r="T44" s="81">
        <v>12</v>
      </c>
    </row>
    <row r="45" spans="1:28" ht="13.5" customHeight="1" x14ac:dyDescent="0.2">
      <c r="A45" s="179"/>
      <c r="B45" s="267" t="str">
        <f t="shared" si="2"/>
        <v>East Sussex</v>
      </c>
      <c r="C45" s="35"/>
      <c r="D45" s="609">
        <f t="shared" ref="D45:M45" si="6">D12/SUM($D12:$M12)</f>
        <v>4.9093183239524704E-2</v>
      </c>
      <c r="E45" s="609">
        <f t="shared" si="6"/>
        <v>8.1613508442776733E-2</v>
      </c>
      <c r="F45" s="609">
        <f t="shared" si="6"/>
        <v>5.9724828017510945E-2</v>
      </c>
      <c r="G45" s="609">
        <f t="shared" si="6"/>
        <v>5.6285178236397749E-3</v>
      </c>
      <c r="H45" s="609">
        <f t="shared" si="6"/>
        <v>9.3808630393996242E-2</v>
      </c>
      <c r="I45" s="609">
        <f t="shared" si="6"/>
        <v>0.17260787992495311</v>
      </c>
      <c r="J45" s="609">
        <f t="shared" si="6"/>
        <v>1.7823639774859287E-2</v>
      </c>
      <c r="K45" s="609">
        <f t="shared" si="6"/>
        <v>4.7842401500938089E-2</v>
      </c>
      <c r="L45" s="609">
        <f t="shared" si="6"/>
        <v>8.7554721701063164E-3</v>
      </c>
      <c r="M45" s="610">
        <f t="shared" si="6"/>
        <v>0.4631019387116948</v>
      </c>
      <c r="N45" s="91"/>
      <c r="O45" s="42"/>
      <c r="P45" s="178"/>
      <c r="Q45" s="197"/>
      <c r="R45" s="125"/>
      <c r="S45" s="82" t="str">
        <f t="shared" si="1"/>
        <v>Slough</v>
      </c>
      <c r="T45" s="81">
        <v>13</v>
      </c>
      <c r="U45" s="125"/>
      <c r="V45" s="125"/>
      <c r="W45" s="125"/>
      <c r="X45" s="125"/>
      <c r="Y45" s="125"/>
      <c r="Z45" s="125"/>
      <c r="AA45" s="125"/>
      <c r="AB45" s="125"/>
    </row>
    <row r="46" spans="1:28" ht="13.5" customHeight="1" x14ac:dyDescent="0.2">
      <c r="A46" s="180"/>
      <c r="B46" s="267" t="str">
        <f t="shared" si="2"/>
        <v>Hampshire</v>
      </c>
      <c r="C46" s="35"/>
      <c r="D46" s="609">
        <f t="shared" ref="D46:M46" si="7">D13/SUM($D13:$M13)</f>
        <v>0.11010440417616704</v>
      </c>
      <c r="E46" s="609">
        <f t="shared" si="7"/>
        <v>0.24894995799831993</v>
      </c>
      <c r="F46" s="609">
        <f t="shared" si="7"/>
        <v>0.12888515540621626</v>
      </c>
      <c r="G46" s="609">
        <f t="shared" si="7"/>
        <v>1.6620664826593065E-2</v>
      </c>
      <c r="H46" s="609">
        <f t="shared" si="7"/>
        <v>9.5763830553222129E-2</v>
      </c>
      <c r="I46" s="609">
        <f t="shared" si="7"/>
        <v>0.26077043081723267</v>
      </c>
      <c r="J46" s="609">
        <f t="shared" si="7"/>
        <v>2.2200888035521421E-2</v>
      </c>
      <c r="K46" s="609">
        <f t="shared" si="7"/>
        <v>7.5303012120484819E-2</v>
      </c>
      <c r="L46" s="609">
        <f t="shared" si="7"/>
        <v>2.4000960038401537E-2</v>
      </c>
      <c r="M46" s="610">
        <f t="shared" si="7"/>
        <v>1.7400696027841115E-2</v>
      </c>
      <c r="N46" s="91"/>
      <c r="O46" s="35"/>
      <c r="P46" s="181"/>
      <c r="Q46" s="197"/>
      <c r="R46" s="125"/>
      <c r="S46" s="82" t="str">
        <f t="shared" si="1"/>
        <v>Somerset</v>
      </c>
      <c r="T46" s="81">
        <v>14</v>
      </c>
      <c r="U46" s="125"/>
      <c r="V46" s="125"/>
      <c r="W46" s="125"/>
      <c r="X46" s="125"/>
      <c r="Y46" s="125"/>
      <c r="Z46" s="125"/>
      <c r="AA46" s="125"/>
      <c r="AB46" s="125"/>
    </row>
    <row r="47" spans="1:28" ht="13.5" customHeight="1" x14ac:dyDescent="0.2">
      <c r="A47" s="179"/>
      <c r="B47" s="267" t="str">
        <f t="shared" si="2"/>
        <v>Isle of Wight</v>
      </c>
      <c r="C47" s="35"/>
      <c r="D47" s="609">
        <f t="shared" ref="D47:M47" si="8">D14/SUM($D14:$M14)</f>
        <v>0.10380912515696944</v>
      </c>
      <c r="E47" s="609">
        <f t="shared" si="8"/>
        <v>0.28128924236082042</v>
      </c>
      <c r="F47" s="609">
        <f t="shared" si="8"/>
        <v>0.11636668061950607</v>
      </c>
      <c r="G47" s="609">
        <f t="shared" si="8"/>
        <v>5.4416073670992045E-3</v>
      </c>
      <c r="H47" s="609">
        <f t="shared" si="8"/>
        <v>8.9577228966094602E-2</v>
      </c>
      <c r="I47" s="609">
        <f t="shared" si="8"/>
        <v>0.25366262034323983</v>
      </c>
      <c r="J47" s="609">
        <f t="shared" si="8"/>
        <v>2.2185014650481373E-2</v>
      </c>
      <c r="K47" s="609">
        <f t="shared" si="8"/>
        <v>0.10087902888237757</v>
      </c>
      <c r="L47" s="609">
        <f t="shared" si="8"/>
        <v>2.678945165341147E-2</v>
      </c>
      <c r="M47" s="610">
        <f t="shared" si="8"/>
        <v>0</v>
      </c>
      <c r="N47" s="91"/>
      <c r="O47" s="35"/>
      <c r="P47" s="178"/>
      <c r="Q47" s="197"/>
      <c r="R47" s="125"/>
      <c r="S47" s="82" t="str">
        <f t="shared" si="1"/>
        <v>Southampton</v>
      </c>
      <c r="T47" s="81">
        <v>15</v>
      </c>
      <c r="U47" s="125"/>
      <c r="V47" s="125"/>
      <c r="W47" s="125"/>
      <c r="X47" s="125"/>
      <c r="Y47" s="125"/>
      <c r="Z47" s="125"/>
      <c r="AA47" s="125"/>
      <c r="AB47" s="125"/>
    </row>
    <row r="48" spans="1:28" ht="13.5" customHeight="1" x14ac:dyDescent="0.2">
      <c r="A48" s="179"/>
      <c r="B48" s="267" t="str">
        <f t="shared" si="2"/>
        <v>Kent</v>
      </c>
      <c r="C48" s="35"/>
      <c r="D48" s="609">
        <f t="shared" ref="D48:M48" si="9">D15/SUM($D15:$M15)</f>
        <v>0.10278972754530048</v>
      </c>
      <c r="E48" s="609">
        <f t="shared" si="9"/>
        <v>0.18465649850084734</v>
      </c>
      <c r="F48" s="609">
        <f t="shared" si="9"/>
        <v>0.138704210663538</v>
      </c>
      <c r="G48" s="609">
        <f t="shared" si="9"/>
        <v>2.5746317298918003E-2</v>
      </c>
      <c r="H48" s="609">
        <f t="shared" si="9"/>
        <v>0.10885151870681789</v>
      </c>
      <c r="I48" s="609">
        <f t="shared" si="9"/>
        <v>0.25329161778125409</v>
      </c>
      <c r="J48" s="609">
        <f t="shared" si="9"/>
        <v>8.6103506713596664E-2</v>
      </c>
      <c r="K48" s="609">
        <f t="shared" si="9"/>
        <v>8.1084604354060744E-2</v>
      </c>
      <c r="L48" s="609">
        <f t="shared" si="9"/>
        <v>1.4991526528483901E-2</v>
      </c>
      <c r="M48" s="610">
        <f t="shared" si="9"/>
        <v>3.7804719071828966E-3</v>
      </c>
      <c r="N48" s="91"/>
      <c r="O48" s="35"/>
      <c r="P48" s="178"/>
      <c r="Q48" s="197"/>
      <c r="R48" s="125"/>
      <c r="S48" s="82" t="str">
        <f t="shared" si="1"/>
        <v>Surrey</v>
      </c>
      <c r="T48" s="81">
        <v>16</v>
      </c>
      <c r="U48" s="125"/>
      <c r="V48" s="125"/>
      <c r="W48" s="125"/>
      <c r="X48" s="125"/>
      <c r="Y48" s="125"/>
      <c r="Z48" s="125"/>
      <c r="AA48" s="125"/>
      <c r="AB48" s="125"/>
    </row>
    <row r="49" spans="1:28" ht="13.5" customHeight="1" x14ac:dyDescent="0.2">
      <c r="A49" s="179"/>
      <c r="B49" s="267" t="str">
        <f t="shared" si="2"/>
        <v>Medway</v>
      </c>
      <c r="C49" s="35"/>
      <c r="D49" s="609">
        <f t="shared" ref="D49:M49" si="10">D16/SUM($D16:$M16)</f>
        <v>0.11134204275534441</v>
      </c>
      <c r="E49" s="609">
        <f t="shared" si="10"/>
        <v>0.26870546318289784</v>
      </c>
      <c r="F49" s="609">
        <f t="shared" si="10"/>
        <v>0.10391923990498812</v>
      </c>
      <c r="G49" s="609">
        <f t="shared" si="10"/>
        <v>3.0285035629453682E-2</v>
      </c>
      <c r="H49" s="609">
        <f t="shared" si="10"/>
        <v>0.15290973871733968</v>
      </c>
      <c r="I49" s="609">
        <f t="shared" si="10"/>
        <v>0.21318289786223277</v>
      </c>
      <c r="J49" s="609">
        <f t="shared" si="10"/>
        <v>4.2161520190023755E-2</v>
      </c>
      <c r="K49" s="609">
        <f t="shared" si="10"/>
        <v>4.453681710213777E-2</v>
      </c>
      <c r="L49" s="609">
        <f t="shared" si="10"/>
        <v>2.8503562945368172E-2</v>
      </c>
      <c r="M49" s="610">
        <f t="shared" si="10"/>
        <v>4.4536817102137768E-3</v>
      </c>
      <c r="N49" s="91"/>
      <c r="O49" s="35"/>
      <c r="P49" s="178"/>
      <c r="Q49" s="197"/>
      <c r="R49" s="125"/>
      <c r="S49" s="82" t="str">
        <f t="shared" si="1"/>
        <v>Swindon</v>
      </c>
      <c r="T49" s="81">
        <v>17</v>
      </c>
      <c r="U49" s="125"/>
      <c r="V49" s="125"/>
      <c r="W49" s="125"/>
      <c r="X49" s="125"/>
      <c r="Y49" s="125"/>
      <c r="Z49" s="125"/>
      <c r="AA49" s="125"/>
      <c r="AB49" s="125"/>
    </row>
    <row r="50" spans="1:28" ht="13.5" customHeight="1" x14ac:dyDescent="0.2">
      <c r="A50" s="179"/>
      <c r="B50" s="267" t="str">
        <f t="shared" si="2"/>
        <v>Milton Keynes</v>
      </c>
      <c r="C50" s="35"/>
      <c r="D50" s="609">
        <f t="shared" ref="D50:M50" si="11">D17/SUM($D17:$M17)</f>
        <v>8.0692704495210016E-2</v>
      </c>
      <c r="E50" s="609">
        <f t="shared" si="11"/>
        <v>0.25386882829771557</v>
      </c>
      <c r="F50" s="609">
        <f t="shared" si="11"/>
        <v>9.9484156226971265E-2</v>
      </c>
      <c r="G50" s="609" t="e">
        <f t="shared" si="11"/>
        <v>#VALUE!</v>
      </c>
      <c r="H50" s="609">
        <f t="shared" si="11"/>
        <v>0.17022844509948415</v>
      </c>
      <c r="I50" s="609">
        <f t="shared" si="11"/>
        <v>0.26455416359616801</v>
      </c>
      <c r="J50" s="609">
        <f t="shared" si="11"/>
        <v>5.8953574060427415E-2</v>
      </c>
      <c r="K50" s="609">
        <f t="shared" si="11"/>
        <v>4.5320560058953574E-2</v>
      </c>
      <c r="L50" s="609">
        <f t="shared" si="11"/>
        <v>2.6897568165070006E-2</v>
      </c>
      <c r="M50" s="610" t="e">
        <f t="shared" si="11"/>
        <v>#VALUE!</v>
      </c>
      <c r="N50" s="91"/>
      <c r="O50" s="35"/>
      <c r="P50" s="178"/>
      <c r="Q50" s="197"/>
      <c r="R50" s="125"/>
      <c r="S50" s="82" t="str">
        <f t="shared" si="1"/>
        <v>Torbay</v>
      </c>
      <c r="T50" s="81">
        <v>18</v>
      </c>
      <c r="U50" s="125"/>
      <c r="V50" s="125"/>
      <c r="W50" s="125"/>
      <c r="X50" s="125"/>
      <c r="Y50" s="125"/>
      <c r="Z50" s="125"/>
      <c r="AA50" s="125"/>
      <c r="AB50" s="125"/>
    </row>
    <row r="51" spans="1:28" ht="13.5" customHeight="1" x14ac:dyDescent="0.2">
      <c r="A51" s="179"/>
      <c r="B51" s="267" t="str">
        <f t="shared" si="2"/>
        <v>Oxfordshire</v>
      </c>
      <c r="C51" s="35"/>
      <c r="D51" s="609">
        <f t="shared" ref="D51:M51" si="12">D18/SUM($D18:$M18)</f>
        <v>7.2592592592592597E-2</v>
      </c>
      <c r="E51" s="609">
        <f t="shared" si="12"/>
        <v>0.19051851851851853</v>
      </c>
      <c r="F51" s="609">
        <f t="shared" si="12"/>
        <v>0.15333333333333332</v>
      </c>
      <c r="G51" s="609">
        <f t="shared" si="12"/>
        <v>1.3185185185185185E-2</v>
      </c>
      <c r="H51" s="609">
        <f t="shared" si="12"/>
        <v>9.7037037037037033E-2</v>
      </c>
      <c r="I51" s="609">
        <f t="shared" si="12"/>
        <v>0.34414814814814815</v>
      </c>
      <c r="J51" s="609">
        <f t="shared" si="12"/>
        <v>1.8962962962962963E-2</v>
      </c>
      <c r="K51" s="609">
        <f t="shared" si="12"/>
        <v>5.4962962962962963E-2</v>
      </c>
      <c r="L51" s="609">
        <f t="shared" si="12"/>
        <v>2.9333333333333333E-2</v>
      </c>
      <c r="M51" s="610">
        <f t="shared" si="12"/>
        <v>2.5925925925925925E-2</v>
      </c>
      <c r="N51" s="91"/>
      <c r="O51" s="35"/>
      <c r="P51" s="178"/>
      <c r="Q51" s="197"/>
      <c r="R51" s="125"/>
      <c r="S51" s="82" t="str">
        <f t="shared" si="1"/>
        <v>West Berkshire</v>
      </c>
      <c r="T51" s="81">
        <v>19</v>
      </c>
      <c r="U51" s="125"/>
      <c r="V51" s="125"/>
      <c r="W51" s="125"/>
      <c r="X51" s="125"/>
      <c r="Y51" s="125"/>
      <c r="Z51" s="125"/>
      <c r="AA51" s="125"/>
      <c r="AB51" s="125"/>
    </row>
    <row r="52" spans="1:28" ht="13.5" customHeight="1" x14ac:dyDescent="0.2">
      <c r="A52" s="179"/>
      <c r="B52" s="267" t="str">
        <f t="shared" si="2"/>
        <v>Portsmouth</v>
      </c>
      <c r="C52" s="35"/>
      <c r="D52" s="609">
        <f t="shared" ref="D52:M52" si="13">D19/SUM($D19:$M19)</f>
        <v>0.10893454371715242</v>
      </c>
      <c r="E52" s="609">
        <f t="shared" si="13"/>
        <v>0.18442427138079312</v>
      </c>
      <c r="F52" s="609">
        <f t="shared" si="13"/>
        <v>0.1433349259436216</v>
      </c>
      <c r="G52" s="609">
        <f t="shared" si="13"/>
        <v>2.150023889154324E-2</v>
      </c>
      <c r="H52" s="609">
        <f t="shared" si="13"/>
        <v>0.11753463927376971</v>
      </c>
      <c r="I52" s="609">
        <f t="shared" si="13"/>
        <v>0.31294792164357382</v>
      </c>
      <c r="J52" s="609">
        <f t="shared" si="13"/>
        <v>3.3444816053511704E-2</v>
      </c>
      <c r="K52" s="609">
        <f t="shared" si="13"/>
        <v>5.5900621118012424E-2</v>
      </c>
      <c r="L52" s="609">
        <f t="shared" si="13"/>
        <v>2.197802197802198E-2</v>
      </c>
      <c r="M52" s="610">
        <f t="shared" si="13"/>
        <v>0</v>
      </c>
      <c r="N52" s="91"/>
      <c r="O52" s="35"/>
      <c r="P52" s="178"/>
      <c r="Q52" s="197"/>
      <c r="R52" s="125"/>
      <c r="S52" s="82" t="str">
        <f t="shared" si="1"/>
        <v>West Sussex</v>
      </c>
      <c r="T52" s="81">
        <v>20</v>
      </c>
      <c r="U52" s="125"/>
      <c r="V52" s="125"/>
      <c r="W52" s="125"/>
      <c r="X52" s="125"/>
      <c r="Y52" s="125"/>
      <c r="Z52" s="125"/>
      <c r="AA52" s="125"/>
      <c r="AB52" s="125"/>
    </row>
    <row r="53" spans="1:28" ht="13.5" customHeight="1" x14ac:dyDescent="0.2">
      <c r="A53" s="179"/>
      <c r="B53" s="267" t="str">
        <f t="shared" si="2"/>
        <v>Reading</v>
      </c>
      <c r="C53" s="35"/>
      <c r="D53" s="609">
        <f t="shared" ref="D53:M53" si="14">D20/SUM($D20:$M20)</f>
        <v>7.5048732943469781E-2</v>
      </c>
      <c r="E53" s="609">
        <f t="shared" si="14"/>
        <v>0.20987654320987653</v>
      </c>
      <c r="F53" s="609">
        <f t="shared" si="14"/>
        <v>0.13060428849902533</v>
      </c>
      <c r="G53" s="609">
        <f t="shared" si="14"/>
        <v>3.9961013645224169E-2</v>
      </c>
      <c r="H53" s="609">
        <f t="shared" si="14"/>
        <v>8.2521117608836903E-2</v>
      </c>
      <c r="I53" s="609">
        <f t="shared" si="14"/>
        <v>0.32943469785575047</v>
      </c>
      <c r="J53" s="609">
        <f t="shared" si="14"/>
        <v>4.3859649122807015E-2</v>
      </c>
      <c r="K53" s="609">
        <f t="shared" si="14"/>
        <v>6.6276803118908378E-2</v>
      </c>
      <c r="L53" s="609">
        <f t="shared" si="14"/>
        <v>7.1474983755685506E-3</v>
      </c>
      <c r="M53" s="610">
        <f t="shared" si="14"/>
        <v>1.5269655620532813E-2</v>
      </c>
      <c r="N53" s="91"/>
      <c r="O53" s="35"/>
      <c r="P53" s="178"/>
      <c r="Q53" s="197"/>
      <c r="R53" s="125"/>
      <c r="S53" s="82" t="str">
        <f t="shared" si="1"/>
        <v>Windsor &amp; Maidenhead</v>
      </c>
      <c r="T53" s="81">
        <v>21</v>
      </c>
      <c r="U53" s="125"/>
      <c r="V53" s="125"/>
      <c r="W53" s="125"/>
      <c r="X53" s="125"/>
      <c r="Y53" s="125"/>
      <c r="Z53" s="125"/>
      <c r="AA53" s="125"/>
      <c r="AB53" s="125"/>
    </row>
    <row r="54" spans="1:28" ht="13.5" customHeight="1" x14ac:dyDescent="0.2">
      <c r="A54" s="179"/>
      <c r="B54" s="267" t="str">
        <f t="shared" si="2"/>
        <v>Slough</v>
      </c>
      <c r="C54" s="35"/>
      <c r="D54" s="609">
        <f t="shared" ref="D54:M54" si="15">D21/SUM($D21:$M21)</f>
        <v>6.3806777217015137E-2</v>
      </c>
      <c r="E54" s="609">
        <f t="shared" si="15"/>
        <v>0.2062004325883201</v>
      </c>
      <c r="F54" s="609">
        <f t="shared" si="15"/>
        <v>0.1247296322999279</v>
      </c>
      <c r="G54" s="609">
        <f t="shared" si="15"/>
        <v>7.5702956020187451E-3</v>
      </c>
      <c r="H54" s="609">
        <f t="shared" si="15"/>
        <v>0.19935111751982695</v>
      </c>
      <c r="I54" s="609">
        <f t="shared" si="15"/>
        <v>0.33056957462148523</v>
      </c>
      <c r="J54" s="609">
        <f t="shared" si="15"/>
        <v>2.4513338139870222E-2</v>
      </c>
      <c r="K54" s="609">
        <f t="shared" si="15"/>
        <v>3.2083633741888967E-2</v>
      </c>
      <c r="L54" s="609">
        <f t="shared" si="15"/>
        <v>1.1175198269646719E-2</v>
      </c>
      <c r="M54" s="610">
        <f t="shared" si="15"/>
        <v>0</v>
      </c>
      <c r="N54" s="91"/>
      <c r="O54" s="35"/>
      <c r="P54" s="178"/>
      <c r="Q54" s="197"/>
      <c r="R54" s="125"/>
      <c r="S54" s="82" t="str">
        <f t="shared" si="1"/>
        <v>Wokingham</v>
      </c>
      <c r="T54" s="81">
        <v>22</v>
      </c>
      <c r="U54" s="125"/>
      <c r="V54" s="125"/>
      <c r="W54" s="125"/>
      <c r="X54" s="125"/>
      <c r="Y54" s="125"/>
      <c r="Z54" s="125"/>
      <c r="AA54" s="125"/>
      <c r="AB54" s="125"/>
    </row>
    <row r="55" spans="1:28" ht="13.5" customHeight="1" x14ac:dyDescent="0.2">
      <c r="A55" s="179"/>
      <c r="B55" s="267" t="str">
        <f t="shared" si="2"/>
        <v>Somerset</v>
      </c>
      <c r="C55" s="35"/>
      <c r="D55" s="609">
        <f t="shared" ref="D55:M55" si="16">D22/SUM($D22:$M22)</f>
        <v>0.12576762466224514</v>
      </c>
      <c r="E55" s="609">
        <f t="shared" si="16"/>
        <v>0.20093343158929011</v>
      </c>
      <c r="F55" s="609">
        <f t="shared" si="16"/>
        <v>0.16850896585605502</v>
      </c>
      <c r="G55" s="609" t="e">
        <f t="shared" si="16"/>
        <v>#VALUE!</v>
      </c>
      <c r="H55" s="609">
        <f t="shared" si="16"/>
        <v>0.15327929255711129</v>
      </c>
      <c r="I55" s="609">
        <f t="shared" si="16"/>
        <v>0.23458609678211742</v>
      </c>
      <c r="J55" s="609">
        <f t="shared" si="16"/>
        <v>2.6283468435273887E-2</v>
      </c>
      <c r="K55" s="609">
        <f t="shared" si="16"/>
        <v>4.5443380004912798E-2</v>
      </c>
      <c r="L55" s="609">
        <f t="shared" si="16"/>
        <v>4.519774011299435E-2</v>
      </c>
      <c r="M55" s="610" t="e">
        <f t="shared" si="16"/>
        <v>#VALUE!</v>
      </c>
      <c r="N55" s="91"/>
      <c r="O55" s="42"/>
      <c r="P55" s="178"/>
      <c r="Q55" s="197"/>
      <c r="R55" s="125"/>
      <c r="S55" s="82" t="str">
        <f t="shared" si="1"/>
        <v>South East</v>
      </c>
      <c r="T55" s="81">
        <v>23</v>
      </c>
      <c r="U55" s="125"/>
      <c r="V55" s="125"/>
      <c r="W55" s="125"/>
      <c r="X55" s="125"/>
      <c r="Y55" s="125"/>
      <c r="Z55" s="125"/>
      <c r="AA55" s="125"/>
      <c r="AB55" s="125"/>
    </row>
    <row r="56" spans="1:28" ht="13.5" customHeight="1" x14ac:dyDescent="0.2">
      <c r="A56" s="179"/>
      <c r="B56" s="267" t="str">
        <f t="shared" si="2"/>
        <v>Southampton</v>
      </c>
      <c r="C56" s="35"/>
      <c r="D56" s="609">
        <f t="shared" ref="D56:M56" si="17">D23/SUM($D23:$M23)</f>
        <v>3.4742468415937804E-2</v>
      </c>
      <c r="E56" s="609">
        <f t="shared" si="17"/>
        <v>0.20165208940719145</v>
      </c>
      <c r="F56" s="609">
        <f t="shared" si="17"/>
        <v>0.14212827988338192</v>
      </c>
      <c r="G56" s="609">
        <f t="shared" si="17"/>
        <v>1.141885325558795E-2</v>
      </c>
      <c r="H56" s="609">
        <f t="shared" si="17"/>
        <v>0.10131195335276968</v>
      </c>
      <c r="I56" s="609">
        <f t="shared" si="17"/>
        <v>0.23104956268221574</v>
      </c>
      <c r="J56" s="609">
        <f t="shared" si="17"/>
        <v>1.6277939747327504E-2</v>
      </c>
      <c r="K56" s="609">
        <f t="shared" si="17"/>
        <v>4.5675413022351799E-2</v>
      </c>
      <c r="L56" s="609">
        <f t="shared" si="17"/>
        <v>2.6239067055393587E-2</v>
      </c>
      <c r="M56" s="610">
        <f t="shared" si="17"/>
        <v>0.18950437317784258</v>
      </c>
      <c r="N56" s="91"/>
      <c r="O56" s="42"/>
      <c r="P56" s="178"/>
      <c r="Q56" s="197"/>
      <c r="R56" s="125"/>
      <c r="S56" s="82" t="str">
        <f t="shared" ref="S56:S64" si="18">B9</f>
        <v>Bracknell Forest</v>
      </c>
      <c r="T56" s="81">
        <v>1</v>
      </c>
      <c r="U56" s="125"/>
      <c r="V56" s="125"/>
      <c r="W56" s="125"/>
      <c r="X56" s="125"/>
      <c r="Y56" s="125"/>
      <c r="Z56" s="125"/>
      <c r="AA56" s="125"/>
      <c r="AB56" s="125"/>
    </row>
    <row r="57" spans="1:28" ht="13.5" customHeight="1" x14ac:dyDescent="0.2">
      <c r="A57" s="179"/>
      <c r="B57" s="267" t="str">
        <f t="shared" si="2"/>
        <v>Surrey</v>
      </c>
      <c r="C57" s="35"/>
      <c r="D57" s="609">
        <f t="shared" ref="D57:M57" si="19">D24/SUM($D24:$M24)</f>
        <v>6.0078178110129166E-2</v>
      </c>
      <c r="E57" s="609">
        <f t="shared" si="19"/>
        <v>0.16791298436437799</v>
      </c>
      <c r="F57" s="609">
        <f t="shared" si="19"/>
        <v>0.13570700203942895</v>
      </c>
      <c r="G57" s="609">
        <f t="shared" si="19"/>
        <v>7.1380013596193063E-3</v>
      </c>
      <c r="H57" s="609">
        <f t="shared" si="19"/>
        <v>9.1689326988443232E-2</v>
      </c>
      <c r="I57" s="609">
        <f t="shared" si="19"/>
        <v>0.41281441196464991</v>
      </c>
      <c r="J57" s="609">
        <f t="shared" si="19"/>
        <v>2.7107409925220937E-2</v>
      </c>
      <c r="K57" s="609">
        <f t="shared" si="19"/>
        <v>7.4609109449354186E-2</v>
      </c>
      <c r="L57" s="609">
        <f t="shared" si="19"/>
        <v>2.2943575798776341E-2</v>
      </c>
      <c r="M57" s="610">
        <f t="shared" si="19"/>
        <v>0</v>
      </c>
      <c r="N57" s="91"/>
      <c r="O57" s="42"/>
      <c r="P57" s="178"/>
      <c r="Q57" s="197"/>
      <c r="R57" s="125"/>
      <c r="S57" s="82" t="str">
        <f t="shared" si="18"/>
        <v>Brighton &amp; Hove</v>
      </c>
      <c r="T57" s="81">
        <v>2</v>
      </c>
      <c r="U57" s="125"/>
      <c r="V57" s="125"/>
      <c r="W57" s="125"/>
      <c r="X57" s="125"/>
      <c r="Y57" s="125"/>
      <c r="Z57" s="125"/>
      <c r="AA57" s="125"/>
      <c r="AB57" s="125"/>
    </row>
    <row r="58" spans="1:28" s="133" customFormat="1" ht="13.5" customHeight="1" x14ac:dyDescent="0.2">
      <c r="A58" s="382"/>
      <c r="B58" s="267" t="str">
        <f t="shared" si="2"/>
        <v>Swindon</v>
      </c>
      <c r="C58" s="35"/>
      <c r="D58" s="609">
        <f t="shared" ref="D58:M58" si="20">D25/SUM($D25:$M25)</f>
        <v>9.4860499265785603E-2</v>
      </c>
      <c r="E58" s="609">
        <f t="shared" si="20"/>
        <v>0.181791483113069</v>
      </c>
      <c r="F58" s="609">
        <f t="shared" si="20"/>
        <v>0.11512481644640235</v>
      </c>
      <c r="G58" s="609">
        <f t="shared" si="20"/>
        <v>1.9676945668135097E-2</v>
      </c>
      <c r="H58" s="609">
        <f t="shared" si="20"/>
        <v>7.8120411160058731E-2</v>
      </c>
      <c r="I58" s="609">
        <f t="shared" si="20"/>
        <v>0.32276064610866373</v>
      </c>
      <c r="J58" s="609">
        <f t="shared" si="20"/>
        <v>2.1145374449339206E-2</v>
      </c>
      <c r="K58" s="609">
        <f t="shared" si="20"/>
        <v>1.7327459618208516E-2</v>
      </c>
      <c r="L58" s="609">
        <f t="shared" si="20"/>
        <v>3.5829662261380325E-2</v>
      </c>
      <c r="M58" s="610">
        <f t="shared" si="20"/>
        <v>0.11336270190895742</v>
      </c>
      <c r="N58" s="91"/>
      <c r="O58" s="42"/>
      <c r="P58" s="178"/>
      <c r="Q58" s="197"/>
      <c r="S58" s="82" t="str">
        <f t="shared" si="18"/>
        <v>Buckinghamshire</v>
      </c>
      <c r="T58" s="81">
        <v>3</v>
      </c>
    </row>
    <row r="59" spans="1:28" s="133" customFormat="1" ht="13.5" customHeight="1" x14ac:dyDescent="0.2">
      <c r="A59" s="382"/>
      <c r="B59" s="267" t="str">
        <f t="shared" si="2"/>
        <v>Torbay</v>
      </c>
      <c r="C59" s="35"/>
      <c r="D59" s="609">
        <f t="shared" ref="D59:M59" si="21">D26/SUM($D26:$M26)</f>
        <v>6.7404426559356134E-2</v>
      </c>
      <c r="E59" s="609">
        <f t="shared" si="21"/>
        <v>0.15442655935613683</v>
      </c>
      <c r="F59" s="609">
        <f t="shared" si="21"/>
        <v>0.13078470824949698</v>
      </c>
      <c r="G59" s="609">
        <f t="shared" si="21"/>
        <v>5.0301810865191147E-3</v>
      </c>
      <c r="H59" s="609">
        <f t="shared" si="21"/>
        <v>0.23440643863179075</v>
      </c>
      <c r="I59" s="609">
        <f t="shared" si="21"/>
        <v>0.26156941649899396</v>
      </c>
      <c r="J59" s="609">
        <f t="shared" si="21"/>
        <v>1.659959758551308E-2</v>
      </c>
      <c r="K59" s="609">
        <f t="shared" si="21"/>
        <v>8.2997987927565395E-2</v>
      </c>
      <c r="L59" s="609">
        <f t="shared" si="21"/>
        <v>3.5714285714285712E-2</v>
      </c>
      <c r="M59" s="610">
        <f t="shared" si="21"/>
        <v>1.1066398390342052E-2</v>
      </c>
      <c r="N59" s="91"/>
      <c r="O59" s="42"/>
      <c r="P59" s="178"/>
      <c r="Q59" s="197"/>
      <c r="S59" s="82" t="str">
        <f t="shared" si="18"/>
        <v>East Sussex</v>
      </c>
      <c r="T59" s="81">
        <v>4</v>
      </c>
    </row>
    <row r="60" spans="1:28" s="133" customFormat="1" ht="13.5" customHeight="1" x14ac:dyDescent="0.2">
      <c r="A60" s="179"/>
      <c r="B60" s="267" t="str">
        <f t="shared" si="2"/>
        <v>West Berkshire</v>
      </c>
      <c r="C60" s="35"/>
      <c r="D60" s="609">
        <f t="shared" ref="D60:M60" si="22">D27/SUM($D27:$M27)</f>
        <v>5.8002936857562408E-2</v>
      </c>
      <c r="E60" s="609">
        <f t="shared" si="22"/>
        <v>0.18869309838472834</v>
      </c>
      <c r="F60" s="609">
        <f t="shared" si="22"/>
        <v>0.10719530102790015</v>
      </c>
      <c r="G60" s="609">
        <f t="shared" si="22"/>
        <v>3.9647577092511016E-2</v>
      </c>
      <c r="H60" s="609">
        <f t="shared" si="22"/>
        <v>0.22760646108663729</v>
      </c>
      <c r="I60" s="609">
        <f t="shared" si="22"/>
        <v>0.20925110132158589</v>
      </c>
      <c r="J60" s="609">
        <f t="shared" si="22"/>
        <v>1.7621145374449341E-2</v>
      </c>
      <c r="K60" s="609">
        <f t="shared" si="22"/>
        <v>0.15198237885462554</v>
      </c>
      <c r="L60" s="609" t="e">
        <f t="shared" si="22"/>
        <v>#VALUE!</v>
      </c>
      <c r="M60" s="610" t="e">
        <f t="shared" si="22"/>
        <v>#VALUE!</v>
      </c>
      <c r="N60" s="91"/>
      <c r="O60" s="42"/>
      <c r="P60" s="178"/>
      <c r="Q60" s="197"/>
      <c r="S60" s="82" t="str">
        <f t="shared" si="18"/>
        <v>Hampshire</v>
      </c>
      <c r="T60" s="81">
        <v>5</v>
      </c>
    </row>
    <row r="61" spans="1:28" s="133" customFormat="1" ht="13.5" customHeight="1" x14ac:dyDescent="0.2">
      <c r="A61" s="179"/>
      <c r="B61" s="267" t="str">
        <f t="shared" si="2"/>
        <v>West Sussex</v>
      </c>
      <c r="C61" s="35"/>
      <c r="D61" s="609">
        <f t="shared" ref="D61:M61" si="23">D28/SUM($D28:$M28)</f>
        <v>0.24757579477108138</v>
      </c>
      <c r="E61" s="609">
        <f t="shared" si="23"/>
        <v>0.1477844605376212</v>
      </c>
      <c r="F61" s="609">
        <f t="shared" si="23"/>
        <v>9.389959494292377E-2</v>
      </c>
      <c r="G61" s="609">
        <f t="shared" si="23"/>
        <v>1.7306984165950657E-2</v>
      </c>
      <c r="H61" s="609">
        <f t="shared" si="23"/>
        <v>9.5618018902663554E-2</v>
      </c>
      <c r="I61" s="609">
        <f t="shared" si="23"/>
        <v>0.31447158463238001</v>
      </c>
      <c r="J61" s="609">
        <f t="shared" si="23"/>
        <v>4.1242175033754755E-2</v>
      </c>
      <c r="K61" s="609">
        <f t="shared" si="23"/>
        <v>8.2238860930403824E-3</v>
      </c>
      <c r="L61" s="609">
        <f t="shared" si="23"/>
        <v>0</v>
      </c>
      <c r="M61" s="610">
        <f t="shared" si="23"/>
        <v>3.3877500920584266E-2</v>
      </c>
      <c r="N61" s="91"/>
      <c r="O61" s="42"/>
      <c r="P61" s="178"/>
      <c r="Q61" s="197"/>
      <c r="S61" s="82" t="str">
        <f t="shared" si="18"/>
        <v>Isle of Wight</v>
      </c>
      <c r="T61" s="81">
        <v>6</v>
      </c>
    </row>
    <row r="62" spans="1:28" s="133" customFormat="1" ht="13.5" customHeight="1" x14ac:dyDescent="0.2">
      <c r="A62" s="179"/>
      <c r="B62" s="267" t="str">
        <f t="shared" si="2"/>
        <v>Windsor &amp; Maidenhead</v>
      </c>
      <c r="C62" s="35"/>
      <c r="D62" s="609">
        <f t="shared" ref="D62:M62" si="24">D29/SUM($D29:$M29)</f>
        <v>9.4509450945094511E-2</v>
      </c>
      <c r="E62" s="609">
        <f t="shared" si="24"/>
        <v>0.11521152115211521</v>
      </c>
      <c r="F62" s="609">
        <f t="shared" si="24"/>
        <v>9.9909990999099904E-2</v>
      </c>
      <c r="G62" s="609">
        <f t="shared" si="24"/>
        <v>9.9009900990099011E-3</v>
      </c>
      <c r="H62" s="609">
        <f t="shared" si="24"/>
        <v>0.38073807380738073</v>
      </c>
      <c r="I62" s="609">
        <f t="shared" si="24"/>
        <v>0.23852385238523852</v>
      </c>
      <c r="J62" s="609">
        <f t="shared" si="24"/>
        <v>2.5202520252025202E-2</v>
      </c>
      <c r="K62" s="609">
        <f t="shared" si="24"/>
        <v>2.9702970297029702E-2</v>
      </c>
      <c r="L62" s="609">
        <f t="shared" si="24"/>
        <v>6.3006300630063005E-3</v>
      </c>
      <c r="M62" s="610" t="e">
        <f t="shared" si="24"/>
        <v>#VALUE!</v>
      </c>
      <c r="N62" s="91"/>
      <c r="O62" s="42"/>
      <c r="P62" s="178"/>
      <c r="Q62" s="197"/>
      <c r="S62" s="82" t="str">
        <f t="shared" si="18"/>
        <v>Kent</v>
      </c>
      <c r="T62" s="81">
        <v>7</v>
      </c>
    </row>
    <row r="63" spans="1:28" s="133" customFormat="1" ht="13.5" customHeight="1" x14ac:dyDescent="0.2">
      <c r="A63" s="179"/>
      <c r="B63" s="267" t="str">
        <f t="shared" si="2"/>
        <v>Wokingham</v>
      </c>
      <c r="C63" s="35"/>
      <c r="D63" s="609">
        <f t="shared" ref="D63:M63" si="25">D30/SUM($D30:$M30)</f>
        <v>0.32769367764915402</v>
      </c>
      <c r="E63" s="609">
        <f t="shared" si="25"/>
        <v>0.17542297417631345</v>
      </c>
      <c r="F63" s="609">
        <f t="shared" si="25"/>
        <v>4.7195013357079249E-2</v>
      </c>
      <c r="G63" s="609" t="e">
        <f t="shared" si="25"/>
        <v>#VALUE!</v>
      </c>
      <c r="H63" s="609">
        <f t="shared" si="25"/>
        <v>4.0961709706144253E-2</v>
      </c>
      <c r="I63" s="609">
        <f t="shared" si="25"/>
        <v>0.37399821905609976</v>
      </c>
      <c r="J63" s="609">
        <f t="shared" si="25"/>
        <v>0</v>
      </c>
      <c r="K63" s="609" t="e">
        <f t="shared" si="25"/>
        <v>#VALUE!</v>
      </c>
      <c r="L63" s="609">
        <f t="shared" si="25"/>
        <v>3.4728406055209264E-2</v>
      </c>
      <c r="M63" s="610">
        <f t="shared" si="25"/>
        <v>0</v>
      </c>
      <c r="N63" s="91"/>
      <c r="O63" s="42"/>
      <c r="P63" s="178"/>
      <c r="Q63" s="197"/>
      <c r="S63" s="82" t="str">
        <f t="shared" si="18"/>
        <v>Medway</v>
      </c>
      <c r="T63" s="81">
        <v>8</v>
      </c>
    </row>
    <row r="64" spans="1:28" s="133" customFormat="1" ht="13.5" customHeight="1" x14ac:dyDescent="0.2">
      <c r="A64" s="179"/>
      <c r="B64" s="614" t="str">
        <f t="shared" si="2"/>
        <v>South East</v>
      </c>
      <c r="C64" s="35"/>
      <c r="D64" s="609">
        <f t="shared" ref="D64:M64" si="26">D31/SUM($D31:$M31)</f>
        <v>0.10075695581014731</v>
      </c>
      <c r="E64" s="609">
        <f t="shared" si="26"/>
        <v>0.20059328968903437</v>
      </c>
      <c r="F64" s="609">
        <f t="shared" si="26"/>
        <v>0.12745499181669395</v>
      </c>
      <c r="G64" s="609">
        <f t="shared" si="26"/>
        <v>1.5752864157119476E-2</v>
      </c>
      <c r="H64" s="609">
        <f t="shared" si="26"/>
        <v>0.11650981996726678</v>
      </c>
      <c r="I64" s="609">
        <f t="shared" si="26"/>
        <v>0.2876432078559738</v>
      </c>
      <c r="J64" s="609">
        <f t="shared" si="26"/>
        <v>3.6108837970540097E-2</v>
      </c>
      <c r="K64" s="609">
        <f t="shared" si="26"/>
        <v>6.0658756137479543E-2</v>
      </c>
      <c r="L64" s="609">
        <f t="shared" si="26"/>
        <v>1.8514729950900165E-2</v>
      </c>
      <c r="M64" s="610">
        <f t="shared" si="26"/>
        <v>3.6006546644844518E-2</v>
      </c>
      <c r="N64" s="91"/>
      <c r="O64" s="42"/>
      <c r="P64" s="178"/>
      <c r="Q64" s="197"/>
      <c r="S64" s="82" t="str">
        <f t="shared" si="18"/>
        <v>Milton Keynes</v>
      </c>
      <c r="T64" s="81">
        <v>9</v>
      </c>
    </row>
    <row r="65" spans="1:32" s="133" customFormat="1" ht="13.5" customHeight="1" x14ac:dyDescent="0.2">
      <c r="A65" s="382"/>
      <c r="B65" s="613" t="str">
        <f t="shared" si="2"/>
        <v>England</v>
      </c>
      <c r="C65" s="35"/>
      <c r="D65" s="609">
        <f t="shared" ref="D65:M65" si="27">D32/SUM($D32:$M32)</f>
        <v>9.1798477802629244E-2</v>
      </c>
      <c r="E65" s="609">
        <f t="shared" si="27"/>
        <v>0.19400775580478544</v>
      </c>
      <c r="F65" s="609">
        <f t="shared" si="27"/>
        <v>0.14333757059874169</v>
      </c>
      <c r="G65" s="609">
        <f t="shared" si="27"/>
        <v>1.5624245739939176E-2</v>
      </c>
      <c r="H65" s="609">
        <f t="shared" si="27"/>
        <v>0.13395658680225916</v>
      </c>
      <c r="I65" s="609">
        <f t="shared" si="27"/>
        <v>0.27576552367773183</v>
      </c>
      <c r="J65" s="609">
        <f t="shared" si="27"/>
        <v>3.3533396624133106E-2</v>
      </c>
      <c r="K65" s="609">
        <f t="shared" si="27"/>
        <v>6.2336074146781016E-2</v>
      </c>
      <c r="L65" s="609">
        <f t="shared" si="27"/>
        <v>2.2157143546752054E-2</v>
      </c>
      <c r="M65" s="610">
        <f t="shared" si="27"/>
        <v>2.7483225256247284E-2</v>
      </c>
      <c r="N65" s="91"/>
      <c r="O65" s="42"/>
      <c r="P65" s="178"/>
      <c r="Q65" s="197"/>
      <c r="S65" s="82"/>
      <c r="T65" s="81"/>
    </row>
    <row r="66" spans="1:32" s="133" customFormat="1" ht="18" customHeight="1" x14ac:dyDescent="0.2">
      <c r="A66" s="179"/>
      <c r="B66" s="184" t="s">
        <v>90</v>
      </c>
      <c r="C66" s="35"/>
      <c r="D66" s="35"/>
      <c r="E66" s="35"/>
      <c r="F66" s="40"/>
      <c r="G66" s="40"/>
      <c r="H66" s="35"/>
      <c r="I66" s="35"/>
      <c r="J66" s="40"/>
      <c r="K66" s="40"/>
      <c r="L66" s="40"/>
      <c r="M66" s="40"/>
      <c r="N66" s="40"/>
      <c r="O66" s="42"/>
      <c r="P66" s="178"/>
      <c r="Q66" s="197"/>
      <c r="R66" s="281"/>
      <c r="S66" s="82" t="str">
        <f t="shared" ref="S66:S79" si="28">B18</f>
        <v>Oxfordshire</v>
      </c>
      <c r="T66" s="81">
        <v>10</v>
      </c>
    </row>
    <row r="67" spans="1:32" s="133" customFormat="1" ht="26.25" customHeight="1" x14ac:dyDescent="0.2">
      <c r="A67" s="179"/>
      <c r="B67" s="398"/>
      <c r="C67" s="399"/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400"/>
      <c r="P67" s="178"/>
      <c r="Q67" s="197"/>
      <c r="R67" s="281"/>
      <c r="S67" s="82" t="str">
        <f t="shared" si="28"/>
        <v>Portsmouth</v>
      </c>
      <c r="T67" s="81">
        <v>11</v>
      </c>
    </row>
    <row r="68" spans="1:32" s="133" customFormat="1" ht="26.25" customHeight="1" x14ac:dyDescent="0.2">
      <c r="A68" s="179"/>
      <c r="B68" s="401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3"/>
      <c r="P68" s="178"/>
      <c r="Q68" s="197"/>
      <c r="S68" s="82" t="str">
        <f t="shared" si="28"/>
        <v>Reading</v>
      </c>
      <c r="T68" s="81">
        <v>12</v>
      </c>
    </row>
    <row r="69" spans="1:32" s="133" customFormat="1" ht="7.5" customHeight="1" x14ac:dyDescent="0.2">
      <c r="A69" s="182"/>
      <c r="B69" s="399"/>
      <c r="C69" s="399"/>
      <c r="D69" s="399"/>
      <c r="E69" s="399"/>
      <c r="F69" s="399"/>
      <c r="G69" s="399"/>
      <c r="H69" s="399"/>
      <c r="I69" s="399"/>
      <c r="J69" s="399"/>
      <c r="K69" s="399"/>
      <c r="L69" s="399"/>
      <c r="M69" s="399"/>
      <c r="N69" s="399"/>
      <c r="O69" s="399"/>
      <c r="P69" s="183"/>
      <c r="Q69" s="197"/>
      <c r="S69" s="82" t="str">
        <f t="shared" si="28"/>
        <v>Slough</v>
      </c>
      <c r="T69" s="81">
        <v>13</v>
      </c>
    </row>
    <row r="70" spans="1:32" s="133" customFormat="1" ht="15" customHeight="1" x14ac:dyDescent="0.2">
      <c r="A70" s="179"/>
      <c r="B70" s="404"/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4"/>
      <c r="P70" s="178"/>
      <c r="Q70" s="197"/>
      <c r="S70" s="82" t="str">
        <f t="shared" si="28"/>
        <v>Somerset</v>
      </c>
      <c r="T70" s="81">
        <v>14</v>
      </c>
    </row>
    <row r="71" spans="1:32" s="133" customFormat="1" x14ac:dyDescent="0.2">
      <c r="A71" s="756"/>
      <c r="B71" s="757"/>
      <c r="C71" s="757"/>
      <c r="D71" s="757"/>
      <c r="E71" s="757"/>
      <c r="F71" s="757"/>
      <c r="G71" s="757"/>
      <c r="H71" s="757"/>
      <c r="I71" s="757"/>
      <c r="J71" s="757"/>
      <c r="K71" s="757"/>
      <c r="L71" s="757"/>
      <c r="M71" s="757"/>
      <c r="N71" s="758"/>
      <c r="O71" s="757"/>
      <c r="P71" s="759"/>
      <c r="Q71" s="197"/>
      <c r="S71" s="82" t="str">
        <f t="shared" si="28"/>
        <v>Southampton</v>
      </c>
      <c r="T71" s="81">
        <v>15</v>
      </c>
      <c r="U71" s="125"/>
    </row>
    <row r="72" spans="1:32" ht="5.25" customHeight="1" x14ac:dyDescent="0.2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6"/>
      <c r="Q72" s="197"/>
      <c r="R72" s="125"/>
      <c r="S72" s="82" t="str">
        <f t="shared" si="28"/>
        <v>Surrey</v>
      </c>
      <c r="T72" s="81">
        <v>16</v>
      </c>
      <c r="U72" s="125"/>
      <c r="V72" s="125"/>
      <c r="W72" s="125"/>
      <c r="X72" s="125"/>
      <c r="Y72" s="125"/>
      <c r="Z72" s="125"/>
      <c r="AA72" s="125"/>
      <c r="AB72" s="125"/>
    </row>
    <row r="73" spans="1:32" ht="18" customHeight="1" x14ac:dyDescent="0.25">
      <c r="A73" s="177"/>
      <c r="B73" s="767" t="s">
        <v>224</v>
      </c>
      <c r="C73" s="767"/>
      <c r="D73" s="767"/>
      <c r="E73" s="767"/>
      <c r="F73" s="767"/>
      <c r="G73" s="767"/>
      <c r="H73" s="767"/>
      <c r="I73" s="115"/>
      <c r="J73" s="115"/>
      <c r="K73" s="265"/>
      <c r="L73" s="115"/>
      <c r="M73" s="115"/>
      <c r="N73" s="115"/>
      <c r="O73" s="115"/>
      <c r="P73" s="178"/>
      <c r="Q73" s="197"/>
      <c r="R73" s="125"/>
      <c r="S73" s="82" t="str">
        <f t="shared" si="28"/>
        <v>Swindon</v>
      </c>
      <c r="T73" s="81">
        <v>17</v>
      </c>
      <c r="U73" s="127"/>
      <c r="V73" s="125"/>
      <c r="W73" s="125"/>
      <c r="X73" s="125"/>
      <c r="Y73" s="125"/>
      <c r="Z73" s="125"/>
      <c r="AA73" s="125"/>
      <c r="AB73" s="125"/>
    </row>
    <row r="74" spans="1:32" s="127" customFormat="1" ht="19.5" customHeight="1" x14ac:dyDescent="0.2">
      <c r="A74" s="179"/>
      <c r="B74" s="767"/>
      <c r="C74" s="767"/>
      <c r="D74" s="767"/>
      <c r="E74" s="767"/>
      <c r="F74" s="767"/>
      <c r="G74" s="767"/>
      <c r="H74" s="767"/>
      <c r="I74" s="115"/>
      <c r="J74" s="115"/>
      <c r="K74" s="115"/>
      <c r="L74" s="115"/>
      <c r="M74" s="91"/>
      <c r="N74" s="91"/>
      <c r="O74" s="115"/>
      <c r="P74" s="178"/>
      <c r="Q74" s="198"/>
      <c r="S74" s="82" t="str">
        <f t="shared" si="28"/>
        <v>Torbay</v>
      </c>
      <c r="T74" s="81">
        <v>18</v>
      </c>
      <c r="U74" s="125"/>
    </row>
    <row r="75" spans="1:32" ht="19.5" customHeight="1" x14ac:dyDescent="0.2">
      <c r="A75" s="179"/>
      <c r="B75" s="273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35"/>
      <c r="P75" s="178"/>
      <c r="Q75" s="197"/>
      <c r="R75" s="125"/>
      <c r="S75" s="82" t="str">
        <f t="shared" si="28"/>
        <v>West Berkshire</v>
      </c>
      <c r="T75" s="81">
        <v>19</v>
      </c>
      <c r="U75" s="125"/>
      <c r="V75" s="125"/>
      <c r="W75" s="125"/>
      <c r="X75" s="125"/>
      <c r="Y75" s="125"/>
      <c r="Z75" s="125"/>
      <c r="AA75" s="125"/>
      <c r="AB75" s="125"/>
    </row>
    <row r="76" spans="1:32" ht="20.25" customHeight="1" x14ac:dyDescent="0.2">
      <c r="A76" s="179"/>
      <c r="B76" s="273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35"/>
      <c r="P76" s="178"/>
      <c r="Q76" s="197"/>
      <c r="R76" s="125"/>
      <c r="S76" s="82" t="str">
        <f t="shared" si="28"/>
        <v>West Sussex</v>
      </c>
      <c r="T76" s="81">
        <v>20</v>
      </c>
      <c r="U76" s="125"/>
      <c r="V76" s="125"/>
      <c r="W76" s="125"/>
      <c r="X76" s="125"/>
      <c r="Y76" s="125"/>
      <c r="Z76" s="125"/>
      <c r="AA76" s="125"/>
      <c r="AB76" s="125"/>
    </row>
    <row r="77" spans="1:32" ht="19.5" customHeight="1" x14ac:dyDescent="0.2">
      <c r="A77" s="179"/>
      <c r="B77" s="273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42"/>
      <c r="P77" s="178"/>
      <c r="Q77" s="197"/>
      <c r="R77" s="125"/>
      <c r="S77" s="82" t="str">
        <f t="shared" si="28"/>
        <v>Windsor &amp; Maidenhead</v>
      </c>
      <c r="T77" s="81">
        <v>21</v>
      </c>
      <c r="U77" s="125"/>
      <c r="V77" s="125"/>
      <c r="W77" s="125"/>
      <c r="X77" s="125"/>
      <c r="Y77" s="125"/>
      <c r="Z77" s="125"/>
      <c r="AA77" s="125"/>
      <c r="AB77" s="125"/>
    </row>
    <row r="78" spans="1:32" ht="20.25" customHeight="1" x14ac:dyDescent="0.2">
      <c r="A78" s="180"/>
      <c r="B78" s="273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35"/>
      <c r="P78" s="181"/>
      <c r="Q78" s="197"/>
      <c r="R78" s="125"/>
      <c r="S78" s="82" t="str">
        <f t="shared" si="28"/>
        <v>Wokingham</v>
      </c>
      <c r="T78" s="81">
        <v>22</v>
      </c>
      <c r="U78" s="125"/>
      <c r="V78" s="125"/>
      <c r="W78" s="125"/>
      <c r="X78" s="125"/>
      <c r="Y78" s="125"/>
      <c r="Z78" s="125"/>
      <c r="AA78" s="125"/>
      <c r="AB78" s="125"/>
    </row>
    <row r="79" spans="1:32" ht="20.25" customHeight="1" x14ac:dyDescent="0.2">
      <c r="A79" s="179"/>
      <c r="B79" s="273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35"/>
      <c r="P79" s="178"/>
      <c r="Q79" s="197"/>
      <c r="R79" s="125"/>
      <c r="S79" s="82" t="str">
        <f t="shared" si="28"/>
        <v>South East</v>
      </c>
      <c r="T79" s="81">
        <v>23</v>
      </c>
      <c r="U79" s="125"/>
      <c r="V79" s="125"/>
      <c r="W79" s="125"/>
      <c r="X79" s="125"/>
      <c r="Y79" s="125"/>
      <c r="Z79" s="125"/>
      <c r="AA79" s="125"/>
      <c r="AB79" s="125"/>
    </row>
    <row r="80" spans="1:32" ht="19.5" customHeight="1" x14ac:dyDescent="0.2">
      <c r="A80" s="179"/>
      <c r="B80" s="273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35"/>
      <c r="P80" s="178"/>
      <c r="Q80" s="197"/>
      <c r="R80" s="125"/>
      <c r="S80" s="765" t="s">
        <v>97</v>
      </c>
      <c r="T80" s="133">
        <v>0.5</v>
      </c>
      <c r="U80" s="611">
        <f>IF(M5="Number",NA(),D64)</f>
        <v>0.10075695581014731</v>
      </c>
      <c r="V80" s="611">
        <f>IF(O5="Number",NA(),D65)</f>
        <v>9.1798477802629244E-2</v>
      </c>
      <c r="AC80" s="282"/>
      <c r="AD80" s="282"/>
      <c r="AE80" s="282"/>
      <c r="AF80" s="282"/>
    </row>
    <row r="81" spans="1:43" ht="19.5" customHeight="1" x14ac:dyDescent="0.2">
      <c r="A81" s="179"/>
      <c r="B81" s="273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35"/>
      <c r="P81" s="178"/>
      <c r="Q81" s="197"/>
      <c r="R81" s="125"/>
      <c r="S81" s="768"/>
      <c r="T81" s="133">
        <v>22.5</v>
      </c>
      <c r="U81" s="612">
        <f>U80</f>
        <v>0.10075695581014731</v>
      </c>
      <c r="V81" s="612">
        <f>V80</f>
        <v>9.1798477802629244E-2</v>
      </c>
      <c r="AC81" s="282"/>
      <c r="AD81" s="282"/>
      <c r="AE81" s="282"/>
      <c r="AF81" s="282"/>
    </row>
    <row r="82" spans="1:43" ht="19.5" customHeight="1" x14ac:dyDescent="0.2">
      <c r="A82" s="179"/>
      <c r="B82" s="273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35"/>
      <c r="P82" s="178"/>
      <c r="Q82" s="197"/>
      <c r="R82" s="125"/>
      <c r="S82" s="765" t="s">
        <v>56</v>
      </c>
      <c r="T82" s="133">
        <v>0.5</v>
      </c>
      <c r="U82" s="611">
        <f>IF($M$5="Number",NA(),E64)</f>
        <v>0.20059328968903437</v>
      </c>
      <c r="V82" s="611">
        <f>IF($M$5="Number",NA(),E65)</f>
        <v>0.19400775580478544</v>
      </c>
      <c r="Y82" s="286"/>
      <c r="Z82" s="286"/>
      <c r="AA82" s="286"/>
      <c r="AB82" s="286"/>
      <c r="AC82" s="282"/>
      <c r="AD82" s="282"/>
      <c r="AE82" s="282"/>
      <c r="AF82" s="282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</row>
    <row r="83" spans="1:43" ht="19.5" customHeight="1" x14ac:dyDescent="0.2">
      <c r="A83" s="179"/>
      <c r="B83" s="273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35"/>
      <c r="P83" s="178"/>
      <c r="Q83" s="197"/>
      <c r="R83" s="125"/>
      <c r="S83" s="768"/>
      <c r="T83" s="133">
        <f>$T$81</f>
        <v>22.5</v>
      </c>
      <c r="U83" s="612">
        <f>U82</f>
        <v>0.20059328968903437</v>
      </c>
      <c r="V83" s="612">
        <f>V82</f>
        <v>0.19400775580478544</v>
      </c>
      <c r="W83" s="292"/>
      <c r="X83" s="292"/>
      <c r="AC83" s="282"/>
      <c r="AD83" s="282"/>
      <c r="AE83" s="282"/>
      <c r="AF83" s="282"/>
    </row>
    <row r="84" spans="1:43" ht="20.25" customHeight="1" x14ac:dyDescent="0.2">
      <c r="A84" s="179"/>
      <c r="B84" s="273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35"/>
      <c r="P84" s="178"/>
      <c r="Q84" s="197"/>
      <c r="R84" s="125"/>
      <c r="S84" s="765" t="s">
        <v>112</v>
      </c>
      <c r="T84" s="133">
        <v>0.5</v>
      </c>
      <c r="U84" s="611">
        <f>IF($M$5="Number",NA(),F$64)</f>
        <v>0.12745499181669395</v>
      </c>
      <c r="V84" s="611">
        <f>IF($M$5="Number",NA(),F$65)</f>
        <v>0.14333757059874169</v>
      </c>
      <c r="Y84" s="286"/>
      <c r="Z84" s="286"/>
      <c r="AA84" s="286"/>
      <c r="AB84" s="286"/>
      <c r="AC84" s="282"/>
      <c r="AD84" s="282"/>
      <c r="AE84" s="282"/>
      <c r="AF84" s="282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</row>
    <row r="85" spans="1:43" ht="19.5" customHeight="1" x14ac:dyDescent="0.2">
      <c r="A85" s="179"/>
      <c r="B85" s="273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35"/>
      <c r="P85" s="178"/>
      <c r="Q85" s="197"/>
      <c r="R85" s="125"/>
      <c r="S85" s="768"/>
      <c r="T85" s="133">
        <f>$T$81</f>
        <v>22.5</v>
      </c>
      <c r="U85" s="612">
        <f>U84</f>
        <v>0.12745499181669395</v>
      </c>
      <c r="V85" s="612">
        <f>V84</f>
        <v>0.14333757059874169</v>
      </c>
      <c r="W85" s="292"/>
      <c r="X85" s="292"/>
      <c r="AC85" s="282"/>
      <c r="AD85" s="282"/>
      <c r="AE85" s="282"/>
      <c r="AF85" s="282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</row>
    <row r="86" spans="1:43" ht="20.25" customHeight="1" x14ac:dyDescent="0.2">
      <c r="A86" s="179"/>
      <c r="B86" s="273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35"/>
      <c r="P86" s="178"/>
      <c r="Q86" s="197"/>
      <c r="R86" s="125"/>
      <c r="S86" s="765" t="s">
        <v>57</v>
      </c>
      <c r="T86" s="133">
        <v>0.5</v>
      </c>
      <c r="U86" s="611">
        <f>IF($M$5="Number",NA(),G$64)</f>
        <v>1.5752864157119476E-2</v>
      </c>
      <c r="V86" s="611">
        <f>IF($M$5="Number",NA(),G$65)</f>
        <v>1.5624245739939176E-2</v>
      </c>
      <c r="Y86" s="286"/>
      <c r="Z86" s="286"/>
      <c r="AA86" s="286"/>
      <c r="AB86" s="286"/>
      <c r="AC86" s="282"/>
      <c r="AD86" s="282"/>
      <c r="AE86" s="282"/>
      <c r="AF86" s="282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</row>
    <row r="87" spans="1:43" ht="19.5" customHeight="1" x14ac:dyDescent="0.2">
      <c r="A87" s="179"/>
      <c r="B87" s="273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42"/>
      <c r="P87" s="178"/>
      <c r="Q87" s="197"/>
      <c r="R87" s="125"/>
      <c r="S87" s="768"/>
      <c r="T87" s="133">
        <f>$T$81</f>
        <v>22.5</v>
      </c>
      <c r="U87" s="612">
        <f>U86</f>
        <v>1.5752864157119476E-2</v>
      </c>
      <c r="V87" s="612">
        <f>V86</f>
        <v>1.5624245739939176E-2</v>
      </c>
      <c r="W87" s="292"/>
      <c r="X87" s="292"/>
      <c r="AC87" s="282"/>
      <c r="AD87" s="282"/>
      <c r="AE87" s="282"/>
      <c r="AF87" s="282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33"/>
    </row>
    <row r="88" spans="1:43" s="133" customFormat="1" ht="20.25" customHeight="1" x14ac:dyDescent="0.2">
      <c r="A88" s="179"/>
      <c r="B88" s="273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42"/>
      <c r="P88" s="178"/>
      <c r="Q88" s="197"/>
      <c r="S88" s="765" t="s">
        <v>113</v>
      </c>
      <c r="T88" s="133">
        <v>0.5</v>
      </c>
      <c r="U88" s="611">
        <f>IF($M$5="Number",NA(),H$64)</f>
        <v>0.11650981996726678</v>
      </c>
      <c r="V88" s="611">
        <f>IF($M$5="Number",NA(),H$65)</f>
        <v>0.13395658680225916</v>
      </c>
      <c r="Y88" s="286"/>
      <c r="Z88" s="286"/>
      <c r="AA88" s="286"/>
      <c r="AB88" s="286"/>
      <c r="AC88" s="282"/>
      <c r="AD88" s="282"/>
      <c r="AE88" s="282"/>
      <c r="AF88" s="282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</row>
    <row r="89" spans="1:43" s="133" customFormat="1" ht="19.5" customHeight="1" x14ac:dyDescent="0.2">
      <c r="A89" s="179"/>
      <c r="B89" s="273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42"/>
      <c r="P89" s="178"/>
      <c r="Q89" s="197"/>
      <c r="S89" s="768"/>
      <c r="T89" s="133">
        <f>$T$81</f>
        <v>22.5</v>
      </c>
      <c r="U89" s="612">
        <f>U88</f>
        <v>0.11650981996726678</v>
      </c>
      <c r="V89" s="612">
        <f>V88</f>
        <v>0.13395658680225916</v>
      </c>
      <c r="W89" s="292"/>
      <c r="X89" s="292"/>
      <c r="AC89" s="282"/>
      <c r="AD89" s="282"/>
      <c r="AE89" s="282"/>
      <c r="AF89" s="282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</row>
    <row r="90" spans="1:43" s="133" customFormat="1" ht="19.5" customHeight="1" x14ac:dyDescent="0.2">
      <c r="A90" s="179"/>
      <c r="B90" s="273"/>
      <c r="C90" s="90"/>
      <c r="D90" s="90"/>
      <c r="E90" s="90"/>
      <c r="F90" s="111"/>
      <c r="G90" s="111"/>
      <c r="H90" s="90"/>
      <c r="I90" s="90"/>
      <c r="J90" s="111"/>
      <c r="K90" s="111"/>
      <c r="L90" s="111"/>
      <c r="M90" s="111"/>
      <c r="N90" s="111"/>
      <c r="O90" s="42"/>
      <c r="P90" s="178"/>
      <c r="Q90" s="197"/>
      <c r="S90" s="763" t="s">
        <v>29</v>
      </c>
      <c r="T90" s="133">
        <v>0.5</v>
      </c>
      <c r="U90" s="611">
        <f>IF($M$5="Number",NA(),I$64)</f>
        <v>0.2876432078559738</v>
      </c>
      <c r="V90" s="611">
        <f>IF($M$5="Number",NA(),I$65)</f>
        <v>0.27576552367773183</v>
      </c>
      <c r="Y90" s="286"/>
      <c r="Z90" s="286"/>
      <c r="AA90" s="286"/>
      <c r="AB90" s="286"/>
      <c r="AC90" s="282"/>
      <c r="AD90" s="282"/>
      <c r="AE90" s="282"/>
      <c r="AF90" s="282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</row>
    <row r="91" spans="1:43" s="133" customFormat="1" ht="19.5" customHeight="1" x14ac:dyDescent="0.2">
      <c r="A91" s="382"/>
      <c r="B91" s="273"/>
      <c r="C91" s="90"/>
      <c r="D91" s="90"/>
      <c r="E91" s="90"/>
      <c r="F91" s="111"/>
      <c r="G91" s="111"/>
      <c r="H91" s="90"/>
      <c r="I91" s="90"/>
      <c r="J91" s="111"/>
      <c r="K91" s="111"/>
      <c r="L91" s="111"/>
      <c r="M91" s="111"/>
      <c r="N91" s="111"/>
      <c r="O91" s="42"/>
      <c r="P91" s="178"/>
      <c r="Q91" s="197"/>
      <c r="S91" s="764"/>
      <c r="T91" s="133">
        <f>$T$81</f>
        <v>22.5</v>
      </c>
      <c r="U91" s="612">
        <f>U90</f>
        <v>0.2876432078559738</v>
      </c>
      <c r="V91" s="612">
        <f>V90</f>
        <v>0.27576552367773183</v>
      </c>
      <c r="Y91" s="286"/>
      <c r="Z91" s="286"/>
      <c r="AA91" s="286"/>
      <c r="AB91" s="286"/>
      <c r="AC91" s="282"/>
      <c r="AD91" s="282"/>
      <c r="AE91" s="282"/>
      <c r="AF91" s="282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</row>
    <row r="92" spans="1:43" s="133" customFormat="1" ht="19.5" customHeight="1" x14ac:dyDescent="0.2">
      <c r="A92" s="382"/>
      <c r="B92" s="273"/>
      <c r="C92" s="90"/>
      <c r="D92" s="90"/>
      <c r="E92" s="90"/>
      <c r="F92" s="111"/>
      <c r="G92" s="111"/>
      <c r="H92" s="90"/>
      <c r="I92" s="90"/>
      <c r="J92" s="111"/>
      <c r="K92" s="111"/>
      <c r="L92" s="111"/>
      <c r="M92" s="111"/>
      <c r="N92" s="111"/>
      <c r="O92" s="42"/>
      <c r="P92" s="178"/>
      <c r="Q92" s="197"/>
      <c r="S92" s="765" t="s">
        <v>61</v>
      </c>
      <c r="T92" s="133">
        <v>0.5</v>
      </c>
      <c r="U92" s="611">
        <f>IF($M$5="Number",NA(),J$64)</f>
        <v>3.6108837970540097E-2</v>
      </c>
      <c r="V92" s="611">
        <f>IF($M$5="Number",NA(),J$65)</f>
        <v>3.3533396624133106E-2</v>
      </c>
      <c r="Y92" s="286"/>
      <c r="Z92" s="286"/>
      <c r="AA92" s="286"/>
      <c r="AB92" s="286"/>
      <c r="AC92" s="282"/>
      <c r="AD92" s="282"/>
      <c r="AE92" s="282"/>
      <c r="AF92" s="282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</row>
    <row r="93" spans="1:43" s="133" customFormat="1" ht="20.25" customHeight="1" x14ac:dyDescent="0.2">
      <c r="A93" s="179"/>
      <c r="B93" s="273"/>
      <c r="C93" s="90"/>
      <c r="D93" s="90"/>
      <c r="E93" s="90"/>
      <c r="F93" s="111"/>
      <c r="G93" s="111"/>
      <c r="H93" s="90"/>
      <c r="I93" s="90"/>
      <c r="J93" s="111"/>
      <c r="K93" s="111"/>
      <c r="L93" s="111"/>
      <c r="M93" s="111"/>
      <c r="N93" s="111"/>
      <c r="O93" s="42"/>
      <c r="P93" s="178"/>
      <c r="Q93" s="197"/>
      <c r="S93" s="768"/>
      <c r="T93" s="133">
        <f>$T$81</f>
        <v>22.5</v>
      </c>
      <c r="U93" s="612">
        <f>U92</f>
        <v>3.6108837970540097E-2</v>
      </c>
      <c r="V93" s="612">
        <f>V92</f>
        <v>3.3533396624133106E-2</v>
      </c>
      <c r="W93" s="292"/>
      <c r="X93" s="292"/>
      <c r="AC93" s="282"/>
      <c r="AD93" s="282"/>
      <c r="AE93" s="282"/>
      <c r="AF93" s="282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</row>
    <row r="94" spans="1:43" s="133" customFormat="1" ht="20.25" customHeight="1" x14ac:dyDescent="0.2">
      <c r="A94" s="179"/>
      <c r="B94" s="273"/>
      <c r="C94" s="90"/>
      <c r="D94" s="90"/>
      <c r="E94" s="90"/>
      <c r="F94" s="111"/>
      <c r="G94" s="111"/>
      <c r="H94" s="90"/>
      <c r="I94" s="90"/>
      <c r="J94" s="111"/>
      <c r="K94" s="111"/>
      <c r="L94" s="111"/>
      <c r="M94" s="111"/>
      <c r="N94" s="111"/>
      <c r="O94" s="42"/>
      <c r="P94" s="178"/>
      <c r="Q94" s="197"/>
      <c r="S94" s="765" t="s">
        <v>60</v>
      </c>
      <c r="T94" s="133">
        <v>0.5</v>
      </c>
      <c r="U94" s="611">
        <f>IF($M$5="Number",NA(),K$64)</f>
        <v>6.0658756137479543E-2</v>
      </c>
      <c r="V94" s="611">
        <f>IF($M$5="Number",NA(),K$65)</f>
        <v>6.2336074146781016E-2</v>
      </c>
      <c r="Y94" s="286"/>
      <c r="Z94" s="286"/>
      <c r="AA94" s="286"/>
      <c r="AB94" s="286"/>
      <c r="AC94" s="282"/>
      <c r="AD94" s="282"/>
      <c r="AE94" s="282"/>
      <c r="AF94" s="282"/>
      <c r="AG94" s="147"/>
      <c r="AH94" s="147"/>
      <c r="AI94" s="147"/>
      <c r="AJ94" s="147"/>
      <c r="AK94" s="147" t="s">
        <v>109</v>
      </c>
      <c r="AL94" s="147"/>
      <c r="AM94" s="147"/>
      <c r="AN94" s="147"/>
      <c r="AO94" s="147"/>
      <c r="AP94" s="147"/>
    </row>
    <row r="95" spans="1:43" s="133" customFormat="1" ht="20.25" customHeight="1" x14ac:dyDescent="0.2">
      <c r="A95" s="179"/>
      <c r="B95" s="274"/>
      <c r="C95" s="90"/>
      <c r="D95" s="90"/>
      <c r="E95" s="90"/>
      <c r="F95" s="111"/>
      <c r="G95" s="111"/>
      <c r="H95" s="90"/>
      <c r="I95" s="90"/>
      <c r="J95" s="111"/>
      <c r="K95" s="111"/>
      <c r="L95" s="111"/>
      <c r="M95" s="111"/>
      <c r="N95" s="111"/>
      <c r="O95" s="42"/>
      <c r="P95" s="178"/>
      <c r="Q95" s="197"/>
      <c r="S95" s="768"/>
      <c r="T95" s="133">
        <f>$T$81</f>
        <v>22.5</v>
      </c>
      <c r="U95" s="612">
        <f>U94</f>
        <v>6.0658756137479543E-2</v>
      </c>
      <c r="V95" s="612">
        <f>V94</f>
        <v>6.2336074146781016E-2</v>
      </c>
      <c r="W95" s="292"/>
      <c r="X95" s="292"/>
      <c r="AC95" s="282"/>
      <c r="AD95" s="282"/>
      <c r="AE95" s="282"/>
      <c r="AF95" s="282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</row>
    <row r="96" spans="1:43" s="133" customFormat="1" ht="20.25" customHeight="1" x14ac:dyDescent="0.2">
      <c r="A96" s="179"/>
      <c r="B96" s="273"/>
      <c r="C96" s="90"/>
      <c r="D96" s="90"/>
      <c r="E96" s="90"/>
      <c r="F96" s="111"/>
      <c r="G96" s="111"/>
      <c r="H96" s="90"/>
      <c r="I96" s="90"/>
      <c r="J96" s="111"/>
      <c r="K96" s="111"/>
      <c r="L96" s="111"/>
      <c r="M96" s="111"/>
      <c r="N96" s="111"/>
      <c r="O96" s="42"/>
      <c r="P96" s="178"/>
      <c r="Q96" s="197"/>
      <c r="R96" s="281"/>
      <c r="S96" s="765" t="s">
        <v>58</v>
      </c>
      <c r="T96" s="133">
        <v>0.5</v>
      </c>
      <c r="U96" s="611">
        <f>IF($M$5="Number",NA(),L$64)</f>
        <v>1.8514729950900165E-2</v>
      </c>
      <c r="V96" s="611">
        <f>IF($M$5="Number",NA(),L$65)</f>
        <v>2.2157143546752054E-2</v>
      </c>
      <c r="Y96" s="286"/>
      <c r="Z96" s="286"/>
      <c r="AA96" s="286"/>
      <c r="AB96" s="286"/>
      <c r="AC96" s="282"/>
      <c r="AD96" s="282"/>
      <c r="AE96" s="282"/>
      <c r="AF96" s="282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</row>
    <row r="97" spans="1:43" s="133" customFormat="1" ht="19.5" customHeight="1" x14ac:dyDescent="0.2">
      <c r="A97" s="179"/>
      <c r="B97" s="273"/>
      <c r="C97" s="90"/>
      <c r="D97" s="90"/>
      <c r="E97" s="90"/>
      <c r="F97" s="111"/>
      <c r="G97" s="111"/>
      <c r="H97" s="90"/>
      <c r="I97" s="90"/>
      <c r="J97" s="111"/>
      <c r="K97" s="111"/>
      <c r="L97" s="111"/>
      <c r="M97" s="111"/>
      <c r="N97" s="111"/>
      <c r="O97" s="42"/>
      <c r="P97" s="178"/>
      <c r="Q97" s="197"/>
      <c r="R97" s="281"/>
      <c r="S97" s="768"/>
      <c r="T97" s="133">
        <f>$T$81</f>
        <v>22.5</v>
      </c>
      <c r="U97" s="612">
        <f>U96</f>
        <v>1.8514729950900165E-2</v>
      </c>
      <c r="V97" s="612">
        <f>V96</f>
        <v>2.2157143546752054E-2</v>
      </c>
      <c r="W97" s="292"/>
      <c r="X97" s="292"/>
      <c r="AC97" s="282"/>
      <c r="AD97" s="282"/>
      <c r="AE97" s="282"/>
      <c r="AF97" s="282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</row>
    <row r="98" spans="1:43" ht="11.25" customHeight="1" x14ac:dyDescent="0.2">
      <c r="A98" s="182"/>
      <c r="B98" s="170"/>
      <c r="C98" s="170"/>
      <c r="D98" s="170"/>
      <c r="E98" s="170"/>
      <c r="F98" s="170"/>
      <c r="G98" s="170"/>
      <c r="H98" s="170"/>
      <c r="I98" s="170"/>
      <c r="J98" s="142"/>
      <c r="K98" s="142"/>
      <c r="L98" s="142"/>
      <c r="M98" s="142"/>
      <c r="N98" s="142"/>
      <c r="O98" s="142"/>
      <c r="P98" s="183"/>
      <c r="Q98" s="197"/>
      <c r="R98" s="281"/>
      <c r="S98" s="765" t="s">
        <v>59</v>
      </c>
      <c r="T98" s="133">
        <v>0.5</v>
      </c>
      <c r="U98" s="611">
        <f>IF($M$5="Number",NA(),M$64)</f>
        <v>3.6006546644844518E-2</v>
      </c>
      <c r="V98" s="611">
        <f>IF($M$5="Number",NA(),M$65)</f>
        <v>2.7483225256247284E-2</v>
      </c>
      <c r="Y98" s="286"/>
      <c r="Z98" s="286"/>
      <c r="AA98" s="286"/>
      <c r="AB98" s="286"/>
      <c r="AC98" s="282"/>
      <c r="AD98" s="282"/>
      <c r="AE98" s="282"/>
      <c r="AF98" s="282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33"/>
    </row>
    <row r="99" spans="1:43" ht="11.25" customHeight="1" x14ac:dyDescent="0.2">
      <c r="A99" s="179"/>
      <c r="B99" s="46"/>
      <c r="C99" s="46"/>
      <c r="D99" s="45"/>
      <c r="E99" s="45"/>
      <c r="F99" s="45"/>
      <c r="G99" s="45"/>
      <c r="H99" s="45"/>
      <c r="I99" s="45"/>
      <c r="J99" s="47"/>
      <c r="K99" s="47"/>
      <c r="L99" s="47"/>
      <c r="M99" s="47"/>
      <c r="N99" s="47"/>
      <c r="O99" s="48"/>
      <c r="P99" s="178"/>
      <c r="Q99" s="197"/>
      <c r="R99" s="281"/>
      <c r="S99" s="766"/>
      <c r="T99" s="133">
        <f>$T$81</f>
        <v>22.5</v>
      </c>
      <c r="U99" s="612">
        <f>U98</f>
        <v>3.6006546644844518E-2</v>
      </c>
      <c r="V99" s="612">
        <f>V98</f>
        <v>2.7483225256247284E-2</v>
      </c>
      <c r="W99" s="292"/>
      <c r="X99" s="292"/>
      <c r="AC99" s="282"/>
      <c r="AD99" s="282"/>
      <c r="AE99" s="282"/>
      <c r="AF99" s="282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</row>
    <row r="100" spans="1:43" ht="11.25" customHeight="1" x14ac:dyDescent="0.2">
      <c r="A100" s="756"/>
      <c r="B100" s="757"/>
      <c r="C100" s="757"/>
      <c r="D100" s="757"/>
      <c r="E100" s="757"/>
      <c r="F100" s="757"/>
      <c r="G100" s="757"/>
      <c r="H100" s="757"/>
      <c r="I100" s="757"/>
      <c r="J100" s="757"/>
      <c r="K100" s="757"/>
      <c r="L100" s="757"/>
      <c r="M100" s="757"/>
      <c r="N100" s="758"/>
      <c r="O100" s="757"/>
      <c r="P100" s="759"/>
      <c r="Q100" s="197"/>
      <c r="R100" s="281"/>
      <c r="T100" s="287"/>
      <c r="Y100" s="286"/>
      <c r="Z100" s="286"/>
      <c r="AA100" s="286"/>
      <c r="AB100" s="286"/>
      <c r="AC100" s="282"/>
      <c r="AD100" s="282"/>
      <c r="AE100" s="282"/>
      <c r="AF100" s="282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</row>
    <row r="101" spans="1:43" s="147" customFormat="1" ht="11.25" customHeight="1" x14ac:dyDescent="0.2">
      <c r="A101" s="275"/>
      <c r="B101" s="266"/>
      <c r="C101" s="266"/>
      <c r="D101" s="266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199"/>
      <c r="R101" s="281"/>
      <c r="S101" s="133"/>
      <c r="T101" s="291"/>
      <c r="U101" s="291"/>
      <c r="V101" s="291"/>
      <c r="W101" s="292"/>
      <c r="X101" s="292"/>
      <c r="Y101" s="133"/>
      <c r="Z101" s="133"/>
      <c r="AA101" s="133"/>
      <c r="AB101" s="133"/>
      <c r="AC101" s="282"/>
      <c r="AD101" s="282"/>
      <c r="AE101" s="282"/>
      <c r="AF101" s="282"/>
      <c r="AQ101" s="125"/>
    </row>
    <row r="102" spans="1:43" s="147" customFormat="1" ht="11.25" customHeight="1" x14ac:dyDescent="0.2">
      <c r="A102" s="276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99"/>
      <c r="R102" s="281"/>
      <c r="S102" s="133"/>
      <c r="T102" s="287"/>
      <c r="U102" s="133"/>
      <c r="V102" s="133"/>
      <c r="W102" s="133"/>
      <c r="X102" s="133"/>
      <c r="Y102" s="286"/>
      <c r="Z102" s="286"/>
      <c r="AA102" s="286"/>
      <c r="AB102" s="286"/>
      <c r="AC102" s="282"/>
      <c r="AD102" s="282"/>
      <c r="AE102" s="282"/>
      <c r="AF102" s="282"/>
    </row>
    <row r="103" spans="1:43" s="147" customFormat="1" ht="11.25" customHeight="1" x14ac:dyDescent="0.2">
      <c r="A103" s="277"/>
      <c r="B103" s="702" t="s">
        <v>81</v>
      </c>
      <c r="C103" s="271"/>
      <c r="D103" s="42"/>
      <c r="E103" s="42"/>
      <c r="F103" s="42"/>
      <c r="G103" s="42"/>
      <c r="H103" s="35"/>
      <c r="I103" s="35"/>
      <c r="J103" s="35"/>
      <c r="K103" s="35"/>
      <c r="L103" s="35"/>
      <c r="M103" s="35"/>
      <c r="N103" s="35"/>
      <c r="O103" s="258"/>
      <c r="P103" s="142"/>
      <c r="Q103" s="199"/>
      <c r="R103" s="290"/>
      <c r="S103" s="133"/>
      <c r="T103" s="287"/>
      <c r="U103" s="133"/>
      <c r="V103" s="291"/>
      <c r="W103" s="292"/>
      <c r="X103" s="292"/>
      <c r="Y103" s="133"/>
      <c r="Z103" s="133"/>
      <c r="AA103" s="133"/>
      <c r="AB103" s="133"/>
      <c r="AC103" s="282"/>
      <c r="AD103" s="282"/>
      <c r="AE103" s="282"/>
      <c r="AF103" s="282"/>
    </row>
    <row r="104" spans="1:43" ht="11.25" customHeight="1" x14ac:dyDescent="0.2">
      <c r="A104" s="277"/>
      <c r="B104" s="703"/>
      <c r="C104" s="272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58"/>
      <c r="P104" s="142"/>
      <c r="Q104" s="197"/>
      <c r="R104" s="290"/>
      <c r="S104" s="147"/>
      <c r="T104" s="147"/>
      <c r="U104" s="147"/>
      <c r="Y104" s="286"/>
      <c r="Z104" s="286"/>
      <c r="AA104" s="286"/>
      <c r="AB104" s="286"/>
      <c r="AC104" s="282"/>
      <c r="AD104" s="282"/>
      <c r="AE104" s="282"/>
      <c r="AF104" s="282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</row>
    <row r="105" spans="1:43" ht="11.25" customHeight="1" x14ac:dyDescent="0.2">
      <c r="A105" s="277"/>
      <c r="B105" s="704" t="s">
        <v>80</v>
      </c>
      <c r="C105" s="704"/>
      <c r="D105" s="705"/>
      <c r="E105" s="705"/>
      <c r="F105" s="705"/>
      <c r="G105" s="705"/>
      <c r="H105" s="705"/>
      <c r="I105" s="35"/>
      <c r="J105" s="35"/>
      <c r="K105" s="35"/>
      <c r="L105" s="35"/>
      <c r="M105" s="35"/>
      <c r="N105" s="35"/>
      <c r="O105" s="258"/>
      <c r="P105" s="142"/>
      <c r="Q105" s="197"/>
      <c r="R105" s="290"/>
      <c r="S105" s="147"/>
      <c r="T105" s="147"/>
      <c r="U105" s="147"/>
      <c r="Y105" s="286"/>
      <c r="Z105" s="286"/>
      <c r="AA105" s="286"/>
      <c r="AB105" s="286"/>
      <c r="AC105" s="282"/>
      <c r="AD105" s="282"/>
      <c r="AE105" s="282"/>
      <c r="AF105" s="282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</row>
    <row r="106" spans="1:43" ht="11.25" customHeight="1" x14ac:dyDescent="0.2">
      <c r="A106" s="277"/>
      <c r="B106" s="704"/>
      <c r="C106" s="704"/>
      <c r="D106" s="705"/>
      <c r="E106" s="705"/>
      <c r="F106" s="705"/>
      <c r="G106" s="705"/>
      <c r="H106" s="705"/>
      <c r="I106" s="35"/>
      <c r="J106" s="35"/>
      <c r="K106" s="35"/>
      <c r="L106" s="35"/>
      <c r="M106" s="35"/>
      <c r="N106" s="35"/>
      <c r="O106" s="258"/>
      <c r="P106" s="142"/>
      <c r="Q106" s="197"/>
      <c r="R106" s="281"/>
      <c r="S106" s="293"/>
      <c r="T106" s="291"/>
      <c r="U106" s="291"/>
      <c r="V106" s="291"/>
      <c r="W106" s="292"/>
      <c r="X106" s="292"/>
      <c r="AC106" s="282"/>
      <c r="AD106" s="282"/>
      <c r="AE106" s="282"/>
      <c r="AF106" s="282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</row>
    <row r="107" spans="1:43" ht="11.25" customHeight="1" x14ac:dyDescent="0.2">
      <c r="A107" s="277"/>
      <c r="B107" s="704" t="s">
        <v>73</v>
      </c>
      <c r="C107" s="704"/>
      <c r="D107" s="705"/>
      <c r="E107" s="705"/>
      <c r="F107" s="705"/>
      <c r="G107" s="705"/>
      <c r="H107" s="705"/>
      <c r="I107" s="42"/>
      <c r="J107" s="42"/>
      <c r="K107" s="42"/>
      <c r="L107" s="42"/>
      <c r="M107" s="42"/>
      <c r="N107" s="42"/>
      <c r="O107" s="258"/>
      <c r="P107" s="142"/>
      <c r="Q107" s="197"/>
      <c r="R107" s="281"/>
      <c r="T107" s="287"/>
      <c r="Y107" s="286"/>
      <c r="Z107" s="286"/>
      <c r="AA107" s="286"/>
      <c r="AB107" s="286"/>
      <c r="AC107" s="282"/>
      <c r="AD107" s="282"/>
      <c r="AE107" s="282"/>
      <c r="AF107" s="282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</row>
    <row r="108" spans="1:43" s="127" customFormat="1" ht="11.25" customHeight="1" x14ac:dyDescent="0.2">
      <c r="A108" s="277"/>
      <c r="B108" s="704"/>
      <c r="C108" s="704"/>
      <c r="D108" s="705"/>
      <c r="E108" s="705"/>
      <c r="F108" s="705"/>
      <c r="G108" s="705"/>
      <c r="H108" s="705"/>
      <c r="I108" s="35"/>
      <c r="J108" s="35"/>
      <c r="K108" s="35"/>
      <c r="L108" s="35"/>
      <c r="M108" s="35"/>
      <c r="N108" s="35"/>
      <c r="O108" s="258"/>
      <c r="P108" s="142"/>
      <c r="Q108" s="198"/>
      <c r="R108" s="281"/>
      <c r="S108" s="132"/>
      <c r="T108" s="282"/>
      <c r="U108" s="282"/>
      <c r="V108" s="291"/>
      <c r="W108" s="292"/>
      <c r="X108" s="292"/>
      <c r="Y108" s="133"/>
      <c r="Z108" s="133"/>
      <c r="AA108" s="133"/>
      <c r="AB108" s="133"/>
      <c r="AC108" s="282"/>
      <c r="AD108" s="282"/>
      <c r="AE108" s="282"/>
      <c r="AF108" s="282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25"/>
    </row>
    <row r="109" spans="1:43" ht="11.25" customHeight="1" x14ac:dyDescent="0.2">
      <c r="A109" s="277"/>
      <c r="B109" s="704" t="s">
        <v>23</v>
      </c>
      <c r="C109" s="704"/>
      <c r="D109" s="705"/>
      <c r="E109" s="705"/>
      <c r="F109" s="705"/>
      <c r="G109" s="705"/>
      <c r="H109" s="705"/>
      <c r="I109" s="35"/>
      <c r="J109" s="35"/>
      <c r="K109" s="35"/>
      <c r="L109" s="35"/>
      <c r="M109" s="35"/>
      <c r="N109" s="35"/>
      <c r="O109" s="258"/>
      <c r="P109" s="142"/>
      <c r="Q109" s="197"/>
      <c r="R109" s="281"/>
      <c r="T109" s="287"/>
      <c r="Y109" s="286"/>
      <c r="Z109" s="286"/>
      <c r="AA109" s="286"/>
      <c r="AB109" s="286"/>
      <c r="AC109" s="282"/>
      <c r="AD109" s="282"/>
      <c r="AE109" s="282"/>
      <c r="AF109" s="282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27"/>
    </row>
    <row r="110" spans="1:43" s="147" customFormat="1" ht="11.25" customHeight="1" x14ac:dyDescent="0.2">
      <c r="A110" s="277"/>
      <c r="B110" s="704"/>
      <c r="C110" s="704"/>
      <c r="D110" s="705"/>
      <c r="E110" s="705"/>
      <c r="F110" s="705"/>
      <c r="G110" s="705"/>
      <c r="H110" s="705"/>
      <c r="I110" s="35"/>
      <c r="J110" s="35"/>
      <c r="K110" s="35"/>
      <c r="L110" s="35"/>
      <c r="M110" s="35"/>
      <c r="N110" s="35"/>
      <c r="O110" s="258"/>
      <c r="P110" s="142"/>
      <c r="Q110" s="199"/>
      <c r="R110" s="284"/>
      <c r="S110" s="133"/>
      <c r="T110" s="287"/>
      <c r="U110" s="133"/>
      <c r="V110" s="282"/>
      <c r="W110" s="282"/>
      <c r="X110" s="282"/>
      <c r="Y110" s="294"/>
      <c r="Z110" s="282"/>
      <c r="AA110" s="282"/>
      <c r="AB110" s="282"/>
      <c r="AC110" s="282"/>
      <c r="AD110" s="282"/>
      <c r="AE110" s="282"/>
      <c r="AF110" s="282"/>
      <c r="AG110" s="125"/>
      <c r="AH110" s="125"/>
      <c r="AI110" s="125"/>
      <c r="AJ110" s="125"/>
      <c r="AK110" s="133"/>
      <c r="AL110" s="133"/>
      <c r="AM110" s="133"/>
      <c r="AN110" s="133"/>
      <c r="AO110" s="133"/>
      <c r="AP110" s="133"/>
      <c r="AQ110" s="125"/>
    </row>
    <row r="111" spans="1:43" s="147" customFormat="1" ht="11.25" customHeight="1" x14ac:dyDescent="0.2">
      <c r="A111" s="277"/>
      <c r="B111" s="704" t="s">
        <v>77</v>
      </c>
      <c r="C111" s="704"/>
      <c r="D111" s="705"/>
      <c r="E111" s="705"/>
      <c r="F111" s="705"/>
      <c r="G111" s="705"/>
      <c r="H111" s="705"/>
      <c r="I111" s="35"/>
      <c r="J111" s="35"/>
      <c r="K111" s="35"/>
      <c r="L111" s="35"/>
      <c r="M111" s="35"/>
      <c r="N111" s="35"/>
      <c r="O111" s="258"/>
      <c r="P111" s="142"/>
      <c r="Q111" s="199"/>
      <c r="R111" s="290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282"/>
      <c r="AD111" s="282"/>
      <c r="AE111" s="282"/>
      <c r="AF111" s="282"/>
      <c r="AG111" s="133"/>
      <c r="AH111" s="133"/>
      <c r="AI111" s="133"/>
      <c r="AJ111" s="133"/>
      <c r="AK111" s="133"/>
      <c r="AL111" s="125"/>
      <c r="AM111" s="133"/>
      <c r="AN111" s="133"/>
      <c r="AO111" s="133"/>
      <c r="AP111" s="133"/>
    </row>
    <row r="112" spans="1:43" s="147" customFormat="1" ht="11.25" customHeight="1" x14ac:dyDescent="0.2">
      <c r="A112" s="277"/>
      <c r="B112" s="704"/>
      <c r="C112" s="704"/>
      <c r="D112" s="705"/>
      <c r="E112" s="705"/>
      <c r="F112" s="705"/>
      <c r="G112" s="705"/>
      <c r="H112" s="705"/>
      <c r="I112" s="35"/>
      <c r="J112" s="35"/>
      <c r="K112" s="35"/>
      <c r="L112" s="35"/>
      <c r="M112" s="35"/>
      <c r="N112" s="35"/>
      <c r="O112" s="258"/>
      <c r="P112" s="142"/>
      <c r="Q112" s="199"/>
      <c r="R112" s="290"/>
      <c r="S112" s="133"/>
      <c r="T112" s="133"/>
      <c r="U112" s="133"/>
      <c r="V112" s="133"/>
      <c r="W112" s="133"/>
      <c r="X112" s="133"/>
      <c r="Y112" s="133"/>
      <c r="Z112" s="134"/>
      <c r="AA112" s="133"/>
      <c r="AB112" s="133"/>
      <c r="AC112" s="282"/>
      <c r="AD112" s="282"/>
      <c r="AE112" s="282"/>
      <c r="AF112" s="282"/>
      <c r="AG112" s="133"/>
      <c r="AH112" s="133"/>
      <c r="AI112" s="133"/>
      <c r="AJ112" s="133"/>
      <c r="AK112" s="125"/>
      <c r="AL112" s="125"/>
      <c r="AM112" s="125"/>
      <c r="AN112" s="125"/>
      <c r="AO112" s="125"/>
      <c r="AP112" s="125"/>
    </row>
    <row r="113" spans="1:42" s="147" customFormat="1" ht="11.25" customHeight="1" x14ac:dyDescent="0.2">
      <c r="A113" s="277"/>
      <c r="B113" s="704" t="s">
        <v>63</v>
      </c>
      <c r="C113" s="704"/>
      <c r="D113" s="705"/>
      <c r="E113" s="705"/>
      <c r="F113" s="705"/>
      <c r="G113" s="705"/>
      <c r="H113" s="705"/>
      <c r="I113" s="35"/>
      <c r="J113" s="35"/>
      <c r="K113" s="35"/>
      <c r="L113" s="35"/>
      <c r="M113" s="35"/>
      <c r="N113" s="35"/>
      <c r="O113" s="258"/>
      <c r="P113" s="142"/>
      <c r="Q113" s="199"/>
      <c r="R113" s="290"/>
      <c r="S113" s="133"/>
      <c r="T113" s="133"/>
      <c r="U113" s="133"/>
      <c r="V113" s="133"/>
      <c r="W113" s="133"/>
      <c r="X113" s="133"/>
      <c r="Y113" s="133"/>
      <c r="Z113" s="134"/>
      <c r="AA113" s="133"/>
      <c r="AB113" s="133"/>
      <c r="AC113" s="282"/>
      <c r="AD113" s="282"/>
      <c r="AE113" s="282"/>
      <c r="AF113" s="282"/>
      <c r="AG113" s="133"/>
      <c r="AH113" s="133"/>
      <c r="AI113" s="133"/>
      <c r="AJ113" s="133"/>
      <c r="AK113" s="125"/>
      <c r="AL113" s="125"/>
      <c r="AM113" s="125"/>
      <c r="AN113" s="125"/>
      <c r="AO113" s="125"/>
      <c r="AP113" s="125"/>
    </row>
    <row r="114" spans="1:42" s="147" customFormat="1" ht="11.25" customHeight="1" x14ac:dyDescent="0.2">
      <c r="A114" s="277"/>
      <c r="B114" s="704"/>
      <c r="C114" s="704"/>
      <c r="D114" s="705"/>
      <c r="E114" s="705"/>
      <c r="F114" s="705"/>
      <c r="G114" s="705"/>
      <c r="H114" s="705"/>
      <c r="I114" s="35"/>
      <c r="J114" s="35"/>
      <c r="K114" s="35"/>
      <c r="L114" s="35"/>
      <c r="M114" s="35"/>
      <c r="N114" s="35"/>
      <c r="O114" s="258"/>
      <c r="P114" s="142"/>
      <c r="Q114" s="199"/>
      <c r="R114" s="290"/>
      <c r="S114" s="133"/>
      <c r="T114" s="133"/>
      <c r="U114" s="133"/>
      <c r="V114" s="133"/>
      <c r="W114" s="133"/>
      <c r="X114" s="133"/>
      <c r="Y114" s="133"/>
      <c r="Z114" s="134"/>
      <c r="AA114" s="133"/>
      <c r="AB114" s="133"/>
      <c r="AC114" s="282"/>
      <c r="AD114" s="282"/>
      <c r="AE114" s="282"/>
      <c r="AF114" s="282"/>
      <c r="AG114" s="133"/>
      <c r="AH114" s="133"/>
      <c r="AI114" s="133"/>
      <c r="AJ114" s="133"/>
      <c r="AK114" s="125"/>
      <c r="AL114" s="125"/>
      <c r="AM114" s="125"/>
      <c r="AN114" s="125"/>
      <c r="AO114" s="125"/>
      <c r="AP114" s="125"/>
    </row>
    <row r="115" spans="1:42" s="147" customFormat="1" ht="11.25" customHeight="1" x14ac:dyDescent="0.2">
      <c r="A115" s="277"/>
      <c r="B115" s="704" t="s">
        <v>33</v>
      </c>
      <c r="C115" s="704"/>
      <c r="D115" s="705"/>
      <c r="E115" s="705"/>
      <c r="F115" s="705"/>
      <c r="G115" s="705"/>
      <c r="H115" s="705"/>
      <c r="I115" s="35"/>
      <c r="J115" s="35"/>
      <c r="K115" s="35"/>
      <c r="L115" s="35"/>
      <c r="M115" s="35"/>
      <c r="N115" s="35"/>
      <c r="O115" s="258"/>
      <c r="P115" s="142"/>
      <c r="Q115" s="199"/>
      <c r="R115" s="290"/>
      <c r="S115" s="133"/>
      <c r="T115" s="133"/>
      <c r="U115" s="133"/>
      <c r="V115" s="133"/>
      <c r="W115" s="133"/>
      <c r="X115" s="133"/>
      <c r="Y115" s="133"/>
      <c r="Z115" s="134"/>
      <c r="AA115" s="133"/>
      <c r="AB115" s="133"/>
      <c r="AC115" s="282"/>
      <c r="AD115" s="282"/>
      <c r="AE115" s="282"/>
      <c r="AF115" s="282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</row>
    <row r="116" spans="1:42" s="147" customFormat="1" ht="11.25" customHeight="1" x14ac:dyDescent="0.2">
      <c r="A116" s="277"/>
      <c r="B116" s="704"/>
      <c r="C116" s="704"/>
      <c r="D116" s="705"/>
      <c r="E116" s="705"/>
      <c r="F116" s="705"/>
      <c r="G116" s="705"/>
      <c r="H116" s="705"/>
      <c r="I116" s="35"/>
      <c r="J116" s="35"/>
      <c r="K116" s="35"/>
      <c r="L116" s="35"/>
      <c r="M116" s="35"/>
      <c r="N116" s="35"/>
      <c r="O116" s="258"/>
      <c r="P116" s="142"/>
      <c r="Q116" s="199"/>
      <c r="R116" s="290"/>
      <c r="S116" s="133"/>
      <c r="T116" s="133"/>
      <c r="U116" s="133"/>
      <c r="V116" s="133"/>
      <c r="W116" s="133"/>
      <c r="X116" s="133"/>
      <c r="Y116" s="133"/>
      <c r="Z116" s="134"/>
      <c r="AA116" s="133"/>
      <c r="AB116" s="133"/>
      <c r="AC116" s="282"/>
      <c r="AD116" s="282"/>
      <c r="AE116" s="282"/>
      <c r="AF116" s="282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</row>
    <row r="117" spans="1:42" s="147" customFormat="1" ht="11.25" customHeight="1" x14ac:dyDescent="0.2">
      <c r="A117" s="277"/>
      <c r="B117" s="704" t="s">
        <v>28</v>
      </c>
      <c r="C117" s="704"/>
      <c r="D117" s="705"/>
      <c r="E117" s="705"/>
      <c r="F117" s="705"/>
      <c r="G117" s="705"/>
      <c r="H117" s="705"/>
      <c r="I117" s="35"/>
      <c r="J117" s="35"/>
      <c r="K117" s="35"/>
      <c r="L117" s="35"/>
      <c r="M117" s="35"/>
      <c r="N117" s="35"/>
      <c r="O117" s="258"/>
      <c r="P117" s="142"/>
      <c r="Q117" s="199"/>
      <c r="R117" s="290"/>
      <c r="S117" s="133"/>
      <c r="T117" s="133"/>
      <c r="U117" s="133"/>
      <c r="V117" s="133"/>
      <c r="W117" s="133"/>
      <c r="X117" s="133"/>
      <c r="Y117" s="133"/>
      <c r="Z117" s="134"/>
      <c r="AA117" s="133"/>
      <c r="AB117" s="133"/>
      <c r="AC117" s="282"/>
      <c r="AD117" s="282"/>
      <c r="AE117" s="282"/>
      <c r="AF117" s="282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</row>
    <row r="118" spans="1:42" s="147" customFormat="1" ht="11.25" customHeight="1" x14ac:dyDescent="0.2">
      <c r="A118" s="277"/>
      <c r="B118" s="704"/>
      <c r="C118" s="704"/>
      <c r="D118" s="705"/>
      <c r="E118" s="705"/>
      <c r="F118" s="705"/>
      <c r="G118" s="705"/>
      <c r="H118" s="705"/>
      <c r="I118" s="35"/>
      <c r="J118" s="35"/>
      <c r="K118" s="35"/>
      <c r="L118" s="35"/>
      <c r="M118" s="35"/>
      <c r="N118" s="35"/>
      <c r="O118" s="258"/>
      <c r="P118" s="142"/>
      <c r="Q118" s="199"/>
      <c r="R118" s="290"/>
      <c r="S118" s="133"/>
      <c r="T118" s="133"/>
      <c r="U118" s="133"/>
      <c r="V118" s="133"/>
      <c r="W118" s="133"/>
      <c r="X118" s="133"/>
      <c r="Y118" s="133"/>
      <c r="Z118" s="134"/>
      <c r="AA118" s="133"/>
      <c r="AB118" s="133"/>
      <c r="AC118" s="282"/>
      <c r="AD118" s="282"/>
      <c r="AE118" s="282"/>
      <c r="AF118" s="282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</row>
    <row r="119" spans="1:42" s="147" customFormat="1" ht="11.25" customHeight="1" x14ac:dyDescent="0.2">
      <c r="A119" s="277"/>
      <c r="B119" s="704" t="s">
        <v>37</v>
      </c>
      <c r="C119" s="704"/>
      <c r="D119" s="705"/>
      <c r="E119" s="705"/>
      <c r="F119" s="705"/>
      <c r="G119" s="705"/>
      <c r="H119" s="705"/>
      <c r="I119" s="35"/>
      <c r="J119" s="35"/>
      <c r="K119" s="35"/>
      <c r="L119" s="35"/>
      <c r="M119" s="35"/>
      <c r="N119" s="35"/>
      <c r="O119" s="258"/>
      <c r="P119" s="142"/>
      <c r="Q119" s="199"/>
      <c r="R119" s="290"/>
      <c r="S119" s="133"/>
      <c r="T119" s="133"/>
      <c r="U119" s="133"/>
      <c r="V119" s="133"/>
      <c r="W119" s="133"/>
      <c r="X119" s="133"/>
      <c r="Y119" s="133"/>
      <c r="Z119" s="134"/>
      <c r="AA119" s="133"/>
      <c r="AB119" s="133"/>
      <c r="AC119" s="282"/>
      <c r="AD119" s="282"/>
      <c r="AE119" s="282"/>
      <c r="AF119" s="282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</row>
    <row r="120" spans="1:42" s="147" customFormat="1" ht="11.25" customHeight="1" x14ac:dyDescent="0.2">
      <c r="A120" s="277"/>
      <c r="B120" s="704"/>
      <c r="C120" s="704"/>
      <c r="D120" s="705"/>
      <c r="E120" s="705"/>
      <c r="F120" s="705"/>
      <c r="G120" s="705"/>
      <c r="H120" s="705"/>
      <c r="I120" s="35"/>
      <c r="J120" s="35"/>
      <c r="K120" s="35"/>
      <c r="L120" s="35"/>
      <c r="M120" s="35"/>
      <c r="N120" s="35"/>
      <c r="O120" s="258"/>
      <c r="P120" s="142"/>
      <c r="Q120" s="199"/>
      <c r="R120" s="290"/>
      <c r="S120" s="133"/>
      <c r="T120" s="133"/>
      <c r="U120" s="133"/>
      <c r="V120" s="133"/>
      <c r="W120" s="133"/>
      <c r="X120" s="133"/>
      <c r="Y120" s="133"/>
      <c r="Z120" s="134"/>
      <c r="AA120" s="133"/>
      <c r="AB120" s="133"/>
      <c r="AC120" s="282"/>
      <c r="AD120" s="282"/>
      <c r="AE120" s="282"/>
      <c r="AF120" s="282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</row>
    <row r="121" spans="1:42" s="147" customFormat="1" ht="11.25" customHeight="1" x14ac:dyDescent="0.2">
      <c r="A121" s="277"/>
      <c r="B121" s="704" t="s">
        <v>24</v>
      </c>
      <c r="C121" s="704"/>
      <c r="D121" s="705"/>
      <c r="E121" s="705"/>
      <c r="F121" s="705"/>
      <c r="G121" s="705"/>
      <c r="H121" s="705"/>
      <c r="I121" s="35"/>
      <c r="J121" s="35"/>
      <c r="K121" s="35"/>
      <c r="L121" s="35"/>
      <c r="M121" s="35"/>
      <c r="N121" s="35"/>
      <c r="O121" s="262"/>
      <c r="P121" s="142"/>
      <c r="Q121" s="199"/>
      <c r="R121" s="290"/>
      <c r="S121" s="133"/>
      <c r="T121" s="133"/>
      <c r="U121" s="133"/>
      <c r="V121" s="133"/>
      <c r="W121" s="133"/>
      <c r="X121" s="133"/>
      <c r="Y121" s="133"/>
      <c r="Z121" s="134"/>
      <c r="AA121" s="133"/>
      <c r="AB121" s="133"/>
      <c r="AC121" s="282"/>
      <c r="AD121" s="282"/>
      <c r="AE121" s="282"/>
      <c r="AF121" s="282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</row>
    <row r="122" spans="1:42" s="147" customFormat="1" ht="11.25" customHeight="1" x14ac:dyDescent="0.2">
      <c r="A122" s="203"/>
      <c r="B122" s="704"/>
      <c r="C122" s="704"/>
      <c r="D122" s="705"/>
      <c r="E122" s="705"/>
      <c r="F122" s="705"/>
      <c r="G122" s="705"/>
      <c r="H122" s="705"/>
      <c r="I122" s="35"/>
      <c r="J122" s="35"/>
      <c r="K122" s="35"/>
      <c r="L122" s="35"/>
      <c r="M122" s="35"/>
      <c r="N122" s="35"/>
      <c r="O122" s="262"/>
      <c r="P122" s="142"/>
      <c r="Q122" s="199"/>
      <c r="R122" s="290"/>
      <c r="S122" s="133"/>
      <c r="T122" s="133"/>
      <c r="U122" s="133"/>
      <c r="V122" s="133"/>
      <c r="W122" s="133"/>
      <c r="X122" s="133"/>
      <c r="Y122" s="133"/>
      <c r="Z122" s="134"/>
      <c r="AA122" s="133"/>
      <c r="AB122" s="133"/>
      <c r="AC122" s="282"/>
      <c r="AD122" s="282"/>
      <c r="AE122" s="282"/>
      <c r="AF122" s="282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</row>
    <row r="123" spans="1:42" s="147" customFormat="1" ht="11.25" customHeight="1" x14ac:dyDescent="0.2">
      <c r="A123" s="203"/>
      <c r="B123" s="704" t="s">
        <v>25</v>
      </c>
      <c r="C123" s="704"/>
      <c r="D123" s="705"/>
      <c r="E123" s="705"/>
      <c r="F123" s="705"/>
      <c r="G123" s="705"/>
      <c r="H123" s="705"/>
      <c r="I123" s="35"/>
      <c r="J123" s="35"/>
      <c r="K123" s="35"/>
      <c r="L123" s="35"/>
      <c r="M123" s="35"/>
      <c r="N123" s="35"/>
      <c r="O123" s="262"/>
      <c r="P123" s="142"/>
      <c r="Q123" s="199"/>
      <c r="R123" s="290"/>
      <c r="S123" s="133"/>
      <c r="T123" s="133"/>
      <c r="U123" s="133"/>
      <c r="V123" s="133"/>
      <c r="W123" s="133"/>
      <c r="X123" s="133"/>
      <c r="Y123" s="133"/>
      <c r="Z123" s="134"/>
      <c r="AA123" s="133"/>
      <c r="AB123" s="133"/>
      <c r="AC123" s="282"/>
      <c r="AD123" s="282"/>
      <c r="AE123" s="282"/>
      <c r="AF123" s="282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</row>
    <row r="124" spans="1:42" s="147" customFormat="1" ht="11.25" customHeight="1" x14ac:dyDescent="0.2">
      <c r="A124" s="203"/>
      <c r="B124" s="705"/>
      <c r="C124" s="705"/>
      <c r="D124" s="705"/>
      <c r="E124" s="705"/>
      <c r="F124" s="705"/>
      <c r="G124" s="705"/>
      <c r="H124" s="705"/>
      <c r="I124" s="35"/>
      <c r="J124" s="35"/>
      <c r="K124" s="35"/>
      <c r="L124" s="35"/>
      <c r="M124" s="35"/>
      <c r="N124" s="35"/>
      <c r="O124" s="262"/>
      <c r="P124" s="142"/>
      <c r="Q124" s="199"/>
      <c r="R124" s="290"/>
      <c r="S124" s="133"/>
      <c r="T124" s="133"/>
      <c r="U124" s="133"/>
      <c r="V124" s="133"/>
      <c r="W124" s="133"/>
      <c r="X124" s="133"/>
      <c r="Y124" s="133"/>
      <c r="Z124" s="134"/>
      <c r="AA124" s="133"/>
      <c r="AB124" s="133"/>
      <c r="AC124" s="282"/>
      <c r="AD124" s="282"/>
      <c r="AE124" s="282"/>
      <c r="AF124" s="282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</row>
    <row r="125" spans="1:42" s="147" customFormat="1" ht="11.25" customHeight="1" x14ac:dyDescent="0.2">
      <c r="A125" s="203"/>
      <c r="B125" s="704" t="s">
        <v>26</v>
      </c>
      <c r="C125" s="704"/>
      <c r="D125" s="705"/>
      <c r="E125" s="705"/>
      <c r="F125" s="705"/>
      <c r="G125" s="705"/>
      <c r="H125" s="705"/>
      <c r="I125" s="35"/>
      <c r="J125" s="35"/>
      <c r="K125" s="35"/>
      <c r="L125" s="35"/>
      <c r="M125" s="35"/>
      <c r="N125" s="35"/>
      <c r="O125" s="262"/>
      <c r="P125" s="142"/>
      <c r="Q125" s="199"/>
      <c r="R125" s="290"/>
      <c r="S125" s="133"/>
      <c r="T125" s="133"/>
      <c r="U125" s="133"/>
      <c r="V125" s="133"/>
      <c r="W125" s="133"/>
      <c r="X125" s="133"/>
      <c r="Y125" s="133"/>
      <c r="Z125" s="134"/>
      <c r="AA125" s="133"/>
      <c r="AB125" s="133"/>
      <c r="AC125" s="282"/>
      <c r="AD125" s="282"/>
      <c r="AE125" s="282"/>
      <c r="AF125" s="282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</row>
    <row r="126" spans="1:42" s="147" customFormat="1" ht="11.25" customHeight="1" x14ac:dyDescent="0.2">
      <c r="A126" s="203"/>
      <c r="B126" s="704"/>
      <c r="C126" s="704"/>
      <c r="D126" s="705"/>
      <c r="E126" s="705"/>
      <c r="F126" s="705"/>
      <c r="G126" s="705"/>
      <c r="H126" s="705"/>
      <c r="I126" s="35"/>
      <c r="J126" s="35"/>
      <c r="K126" s="35"/>
      <c r="L126" s="35"/>
      <c r="M126" s="35"/>
      <c r="N126" s="35"/>
      <c r="O126" s="262"/>
      <c r="P126" s="142"/>
      <c r="Q126" s="199"/>
      <c r="R126" s="290"/>
      <c r="S126" s="133"/>
      <c r="T126" s="133"/>
      <c r="U126" s="133"/>
      <c r="V126" s="133"/>
      <c r="W126" s="133"/>
      <c r="X126" s="133"/>
      <c r="Y126" s="133"/>
      <c r="Z126" s="134"/>
      <c r="AA126" s="133"/>
      <c r="AB126" s="133"/>
      <c r="AC126" s="282"/>
      <c r="AD126" s="282"/>
      <c r="AE126" s="282"/>
      <c r="AF126" s="282"/>
      <c r="AG126" s="125"/>
      <c r="AH126" s="125"/>
      <c r="AI126" s="125"/>
      <c r="AJ126" s="125"/>
      <c r="AK126" s="125"/>
      <c r="AL126" s="125"/>
      <c r="AM126" s="125"/>
      <c r="AN126" s="125"/>
      <c r="AO126" s="125"/>
      <c r="AP126" s="125"/>
    </row>
    <row r="127" spans="1:42" s="147" customFormat="1" ht="11.25" customHeight="1" x14ac:dyDescent="0.2">
      <c r="A127" s="203"/>
      <c r="B127" s="704" t="s">
        <v>38</v>
      </c>
      <c r="C127" s="704"/>
      <c r="D127" s="705"/>
      <c r="E127" s="705"/>
      <c r="F127" s="705"/>
      <c r="G127" s="705"/>
      <c r="H127" s="705"/>
      <c r="I127" s="35"/>
      <c r="J127" s="35"/>
      <c r="K127" s="35"/>
      <c r="L127" s="35"/>
      <c r="M127" s="35"/>
      <c r="N127" s="35"/>
      <c r="O127" s="262"/>
      <c r="P127" s="142"/>
      <c r="Q127" s="199"/>
      <c r="R127" s="290"/>
      <c r="S127" s="133"/>
      <c r="T127" s="133"/>
      <c r="U127" s="133"/>
      <c r="V127" s="133"/>
      <c r="W127" s="133"/>
      <c r="X127" s="133"/>
      <c r="Y127" s="133"/>
      <c r="Z127" s="134"/>
      <c r="AA127" s="133"/>
      <c r="AB127" s="133"/>
      <c r="AC127" s="282"/>
      <c r="AD127" s="282"/>
      <c r="AE127" s="282"/>
      <c r="AF127" s="282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</row>
    <row r="128" spans="1:42" s="147" customFormat="1" ht="11.25" customHeight="1" x14ac:dyDescent="0.2">
      <c r="A128" s="203"/>
      <c r="B128" s="704"/>
      <c r="C128" s="704"/>
      <c r="D128" s="705"/>
      <c r="E128" s="705"/>
      <c r="F128" s="705"/>
      <c r="G128" s="705"/>
      <c r="H128" s="705"/>
      <c r="I128" s="35"/>
      <c r="J128" s="35"/>
      <c r="K128" s="35"/>
      <c r="L128" s="35"/>
      <c r="M128" s="35"/>
      <c r="N128" s="35"/>
      <c r="O128" s="262"/>
      <c r="P128" s="142"/>
      <c r="Q128" s="199"/>
      <c r="R128" s="290"/>
      <c r="S128" s="133"/>
      <c r="T128" s="133"/>
      <c r="U128" s="133"/>
      <c r="V128" s="133"/>
      <c r="W128" s="133"/>
      <c r="X128" s="133"/>
      <c r="Y128" s="133"/>
      <c r="Z128" s="134"/>
      <c r="AA128" s="133"/>
      <c r="AB128" s="133"/>
      <c r="AC128" s="282"/>
      <c r="AD128" s="282"/>
      <c r="AE128" s="282"/>
      <c r="AF128" s="282"/>
      <c r="AG128" s="125"/>
      <c r="AH128" s="125"/>
      <c r="AI128" s="125"/>
      <c r="AJ128" s="125"/>
      <c r="AK128" s="125"/>
      <c r="AL128" s="125"/>
      <c r="AM128" s="125"/>
      <c r="AN128" s="125"/>
      <c r="AO128" s="125"/>
      <c r="AP128" s="125"/>
    </row>
    <row r="129" spans="1:43" s="147" customFormat="1" ht="11.25" customHeight="1" x14ac:dyDescent="0.2">
      <c r="A129" s="203"/>
      <c r="B129" s="704" t="s">
        <v>27</v>
      </c>
      <c r="C129" s="704"/>
      <c r="D129" s="705"/>
      <c r="E129" s="705"/>
      <c r="F129" s="705"/>
      <c r="G129" s="705"/>
      <c r="H129" s="705"/>
      <c r="I129" s="35"/>
      <c r="J129" s="35"/>
      <c r="K129" s="35"/>
      <c r="L129" s="35"/>
      <c r="M129" s="35"/>
      <c r="N129" s="35"/>
      <c r="O129" s="35"/>
      <c r="P129" s="35"/>
      <c r="Q129" s="199"/>
      <c r="R129" s="290"/>
      <c r="S129" s="133"/>
      <c r="T129" s="133"/>
      <c r="U129" s="133"/>
      <c r="V129" s="133"/>
      <c r="W129" s="133"/>
      <c r="X129" s="133"/>
      <c r="Y129" s="133"/>
      <c r="Z129" s="134"/>
      <c r="AA129" s="133"/>
      <c r="AB129" s="133"/>
      <c r="AC129" s="282"/>
      <c r="AD129" s="282"/>
      <c r="AE129" s="282"/>
      <c r="AF129" s="282"/>
      <c r="AG129" s="125"/>
      <c r="AH129" s="125"/>
      <c r="AI129" s="125"/>
      <c r="AJ129" s="125"/>
      <c r="AK129" s="125"/>
      <c r="AL129" s="125"/>
      <c r="AM129" s="125"/>
      <c r="AN129" s="125"/>
      <c r="AO129" s="125"/>
      <c r="AP129" s="125"/>
    </row>
    <row r="130" spans="1:43" s="147" customFormat="1" ht="11.25" customHeight="1" x14ac:dyDescent="0.2">
      <c r="A130" s="203"/>
      <c r="B130" s="704"/>
      <c r="C130" s="704"/>
      <c r="D130" s="705"/>
      <c r="E130" s="705"/>
      <c r="F130" s="705"/>
      <c r="G130" s="705"/>
      <c r="H130" s="705"/>
      <c r="I130" s="35"/>
      <c r="J130" s="35"/>
      <c r="K130" s="35"/>
      <c r="L130" s="35"/>
      <c r="M130" s="35"/>
      <c r="N130" s="35"/>
      <c r="O130" s="35"/>
      <c r="P130" s="35"/>
      <c r="Q130" s="199"/>
      <c r="R130" s="290"/>
      <c r="S130" s="133"/>
      <c r="T130" s="133"/>
      <c r="U130" s="133"/>
      <c r="V130" s="133"/>
      <c r="W130" s="133"/>
      <c r="X130" s="133"/>
      <c r="Y130" s="133"/>
      <c r="Z130" s="134"/>
      <c r="AA130" s="133"/>
      <c r="AB130" s="133"/>
      <c r="AC130" s="282"/>
      <c r="AD130" s="282"/>
      <c r="AE130" s="282"/>
      <c r="AF130" s="282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</row>
    <row r="131" spans="1:43" s="147" customFormat="1" ht="11.25" customHeight="1" x14ac:dyDescent="0.2">
      <c r="A131" s="203"/>
      <c r="B131" s="704" t="s">
        <v>51</v>
      </c>
      <c r="C131" s="704"/>
      <c r="D131" s="705"/>
      <c r="E131" s="705"/>
      <c r="F131" s="705"/>
      <c r="G131" s="705"/>
      <c r="H131" s="705"/>
      <c r="I131" s="35"/>
      <c r="J131" s="35"/>
      <c r="K131" s="35"/>
      <c r="L131" s="35"/>
      <c r="M131" s="35"/>
      <c r="N131" s="35"/>
      <c r="O131" s="35"/>
      <c r="P131" s="35"/>
      <c r="Q131" s="199"/>
      <c r="R131" s="290"/>
      <c r="S131" s="133"/>
      <c r="T131" s="133"/>
      <c r="U131" s="133"/>
      <c r="V131" s="133"/>
      <c r="W131" s="133"/>
      <c r="X131" s="133"/>
      <c r="Y131" s="133"/>
      <c r="Z131" s="134"/>
      <c r="AA131" s="133"/>
      <c r="AB131" s="133"/>
      <c r="AC131" s="282"/>
      <c r="AD131" s="282"/>
      <c r="AE131" s="282"/>
      <c r="AF131" s="282"/>
      <c r="AG131" s="125"/>
      <c r="AH131" s="125"/>
      <c r="AI131" s="125"/>
      <c r="AJ131" s="125"/>
      <c r="AK131" s="125"/>
      <c r="AL131" s="125"/>
      <c r="AM131" s="125"/>
      <c r="AN131" s="125"/>
      <c r="AO131" s="125"/>
      <c r="AP131" s="125"/>
    </row>
    <row r="132" spans="1:43" s="133" customFormat="1" ht="11.25" customHeight="1" x14ac:dyDescent="0.2">
      <c r="A132" s="203"/>
      <c r="B132" s="704"/>
      <c r="C132" s="704"/>
      <c r="D132" s="705"/>
      <c r="E132" s="705"/>
      <c r="F132" s="705"/>
      <c r="G132" s="705"/>
      <c r="H132" s="705"/>
      <c r="I132" s="35"/>
      <c r="J132" s="35"/>
      <c r="K132" s="35"/>
      <c r="L132" s="35"/>
      <c r="M132" s="90"/>
      <c r="N132" s="90"/>
      <c r="O132" s="90"/>
      <c r="P132" s="90"/>
      <c r="Q132" s="199"/>
      <c r="R132" s="290"/>
      <c r="Z132" s="134"/>
      <c r="AC132" s="282"/>
      <c r="AD132" s="282"/>
      <c r="AE132" s="282"/>
      <c r="AF132" s="282"/>
      <c r="AG132" s="125"/>
      <c r="AH132" s="125"/>
      <c r="AI132" s="125"/>
      <c r="AJ132" s="125"/>
      <c r="AK132" s="125"/>
      <c r="AL132" s="125"/>
      <c r="AM132" s="125"/>
      <c r="AN132" s="125"/>
      <c r="AO132" s="125"/>
      <c r="AP132" s="125"/>
      <c r="AQ132" s="147"/>
    </row>
    <row r="133" spans="1:43" s="133" customFormat="1" ht="18.75" customHeight="1" x14ac:dyDescent="0.2">
      <c r="A133" s="203"/>
      <c r="B133" s="704" t="s">
        <v>92</v>
      </c>
      <c r="C133" s="704"/>
      <c r="D133" s="716"/>
      <c r="E133" s="716"/>
      <c r="F133" s="716"/>
      <c r="G133" s="716"/>
      <c r="H133" s="716"/>
      <c r="I133" s="35"/>
      <c r="J133" s="35"/>
      <c r="K133" s="35"/>
      <c r="L133" s="35"/>
      <c r="M133" s="90"/>
      <c r="N133" s="90"/>
      <c r="O133" s="106"/>
      <c r="P133" s="106"/>
      <c r="Q133" s="199"/>
      <c r="R133" s="290"/>
      <c r="Z133" s="134"/>
      <c r="AC133" s="282"/>
      <c r="AD133" s="282"/>
      <c r="AE133" s="282"/>
      <c r="AF133" s="282"/>
      <c r="AG133" s="125"/>
      <c r="AH133" s="125"/>
      <c r="AI133" s="125"/>
      <c r="AJ133" s="125"/>
      <c r="AK133" s="125"/>
      <c r="AL133" s="125"/>
      <c r="AM133" s="125"/>
      <c r="AN133" s="125"/>
      <c r="AO133" s="125"/>
      <c r="AP133" s="125"/>
    </row>
    <row r="134" spans="1:43" s="133" customFormat="1" ht="7.5" customHeight="1" x14ac:dyDescent="0.2">
      <c r="A134" s="203"/>
      <c r="B134" s="704"/>
      <c r="C134" s="704"/>
      <c r="D134" s="716"/>
      <c r="E134" s="716"/>
      <c r="F134" s="716"/>
      <c r="G134" s="716"/>
      <c r="H134" s="716"/>
      <c r="I134" s="35"/>
      <c r="J134" s="35"/>
      <c r="K134" s="35"/>
      <c r="L134" s="35"/>
      <c r="M134" s="109"/>
      <c r="N134" s="109"/>
      <c r="O134" s="109"/>
      <c r="P134" s="109"/>
      <c r="Q134" s="199"/>
      <c r="R134" s="132"/>
      <c r="Z134" s="134"/>
      <c r="AC134" s="282"/>
      <c r="AD134" s="282"/>
      <c r="AE134" s="282"/>
      <c r="AF134" s="282"/>
      <c r="AG134" s="125"/>
      <c r="AH134" s="125"/>
      <c r="AI134" s="125"/>
      <c r="AJ134" s="125"/>
      <c r="AK134" s="125"/>
      <c r="AL134" s="125"/>
      <c r="AM134" s="125"/>
      <c r="AN134" s="125"/>
      <c r="AO134" s="125"/>
      <c r="AP134" s="125"/>
    </row>
    <row r="135" spans="1:43" s="133" customFormat="1" ht="15" customHeight="1" x14ac:dyDescent="0.2">
      <c r="A135" s="204"/>
      <c r="B135" s="205"/>
      <c r="C135" s="205"/>
      <c r="D135" s="205"/>
      <c r="E135" s="205"/>
      <c r="F135" s="205"/>
      <c r="G135" s="205"/>
      <c r="H135" s="205"/>
      <c r="I135" s="205"/>
      <c r="J135" s="205"/>
      <c r="K135" s="205"/>
      <c r="L135" s="205"/>
      <c r="M135" s="297"/>
      <c r="N135" s="297"/>
      <c r="O135" s="298"/>
      <c r="P135" s="298"/>
      <c r="Q135" s="201"/>
      <c r="R135" s="132"/>
      <c r="Z135" s="134"/>
      <c r="AC135" s="282"/>
      <c r="AD135" s="282"/>
      <c r="AE135" s="282"/>
      <c r="AF135" s="282"/>
      <c r="AG135" s="125"/>
      <c r="AH135" s="125"/>
      <c r="AI135" s="125"/>
      <c r="AJ135" s="125"/>
      <c r="AK135" s="125"/>
      <c r="AL135" s="125"/>
      <c r="AM135" s="125"/>
      <c r="AN135" s="125"/>
      <c r="AO135" s="125"/>
      <c r="AP135" s="125"/>
    </row>
    <row r="136" spans="1:43" s="133" customFormat="1" ht="11.25" customHeight="1" x14ac:dyDescent="0.2">
      <c r="A136" s="295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32"/>
      <c r="R136" s="132"/>
      <c r="Z136" s="134"/>
      <c r="AC136" s="282"/>
      <c r="AD136" s="282"/>
      <c r="AE136" s="282"/>
      <c r="AF136" s="282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</row>
    <row r="137" spans="1:43" ht="11.25" customHeight="1" x14ac:dyDescent="0.2">
      <c r="A137" s="295"/>
      <c r="O137" s="282"/>
      <c r="P137" s="282"/>
      <c r="Z137" s="134"/>
      <c r="AC137" s="282"/>
      <c r="AD137" s="282"/>
      <c r="AE137" s="282"/>
      <c r="AF137" s="282"/>
      <c r="AQ137" s="133"/>
    </row>
    <row r="138" spans="1:43" ht="11.25" customHeight="1" x14ac:dyDescent="0.2">
      <c r="A138" s="295"/>
      <c r="O138" s="282"/>
      <c r="P138" s="282"/>
      <c r="Z138" s="134"/>
      <c r="AC138" s="282"/>
      <c r="AD138" s="282"/>
      <c r="AE138" s="282"/>
      <c r="AF138" s="282"/>
    </row>
    <row r="139" spans="1:43" ht="11.25" customHeight="1" x14ac:dyDescent="0.2">
      <c r="A139" s="295"/>
      <c r="O139" s="282"/>
      <c r="P139" s="282"/>
      <c r="AC139" s="282"/>
      <c r="AD139" s="282"/>
      <c r="AE139" s="282"/>
      <c r="AF139" s="282"/>
    </row>
    <row r="140" spans="1:43" ht="11.25" customHeight="1" x14ac:dyDescent="0.2">
      <c r="A140" s="295"/>
      <c r="O140" s="282"/>
      <c r="P140" s="282"/>
      <c r="AC140" s="282"/>
      <c r="AD140" s="282"/>
      <c r="AE140" s="282"/>
      <c r="AF140" s="282"/>
    </row>
    <row r="141" spans="1:43" ht="11.25" customHeight="1" x14ac:dyDescent="0.2">
      <c r="A141" s="295"/>
      <c r="O141" s="282"/>
      <c r="P141" s="282"/>
      <c r="AC141" s="282"/>
      <c r="AD141" s="282"/>
      <c r="AE141" s="282"/>
      <c r="AF141" s="282"/>
    </row>
    <row r="142" spans="1:43" ht="11.25" customHeight="1" x14ac:dyDescent="0.2">
      <c r="A142" s="295"/>
      <c r="O142" s="282"/>
      <c r="P142" s="282"/>
      <c r="AC142" s="282"/>
      <c r="AD142" s="282"/>
      <c r="AE142" s="282"/>
      <c r="AF142" s="282"/>
    </row>
    <row r="143" spans="1:43" s="127" customFormat="1" ht="11.25" customHeight="1" x14ac:dyDescent="0.2">
      <c r="A143" s="29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282"/>
      <c r="P143" s="282"/>
      <c r="Q143" s="132"/>
      <c r="R143" s="132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282"/>
      <c r="AD143" s="282"/>
      <c r="AE143" s="282"/>
      <c r="AF143" s="282"/>
      <c r="AG143" s="125"/>
      <c r="AH143" s="125"/>
      <c r="AI143" s="125"/>
      <c r="AJ143" s="125"/>
      <c r="AK143" s="125"/>
      <c r="AL143" s="125"/>
      <c r="AM143" s="125"/>
      <c r="AN143" s="125"/>
      <c r="AO143" s="125"/>
      <c r="AP143" s="125"/>
      <c r="AQ143" s="125"/>
    </row>
    <row r="144" spans="1:43" ht="11.25" customHeight="1" x14ac:dyDescent="0.2">
      <c r="A144" s="295"/>
      <c r="O144" s="282"/>
      <c r="P144" s="282"/>
      <c r="AC144" s="282"/>
      <c r="AD144" s="282"/>
      <c r="AE144" s="282"/>
      <c r="AF144" s="282"/>
      <c r="AQ144" s="127"/>
    </row>
    <row r="145" spans="1:42" ht="11.25" customHeight="1" x14ac:dyDescent="0.2">
      <c r="A145" s="295"/>
      <c r="O145" s="282"/>
      <c r="P145" s="282"/>
      <c r="AC145" s="282"/>
      <c r="AD145" s="282"/>
      <c r="AE145" s="282"/>
      <c r="AF145" s="282"/>
    </row>
    <row r="146" spans="1:42" ht="11.25" customHeight="1" x14ac:dyDescent="0.2">
      <c r="A146" s="295"/>
      <c r="O146" s="282"/>
      <c r="P146" s="282"/>
      <c r="AC146" s="282"/>
      <c r="AD146" s="282"/>
      <c r="AE146" s="282"/>
      <c r="AF146" s="282"/>
    </row>
    <row r="147" spans="1:42" ht="11.25" customHeight="1" x14ac:dyDescent="0.2">
      <c r="A147" s="295"/>
      <c r="O147" s="282"/>
      <c r="P147" s="282"/>
      <c r="AC147" s="282"/>
      <c r="AD147" s="282"/>
      <c r="AE147" s="282"/>
      <c r="AF147" s="282"/>
    </row>
    <row r="148" spans="1:42" ht="11.25" customHeight="1" x14ac:dyDescent="0.2">
      <c r="A148" s="295"/>
      <c r="O148" s="282"/>
      <c r="P148" s="282"/>
      <c r="AC148" s="282"/>
      <c r="AD148" s="282"/>
      <c r="AE148" s="282"/>
      <c r="AF148" s="282"/>
    </row>
    <row r="149" spans="1:42" ht="11.25" customHeight="1" x14ac:dyDescent="0.2">
      <c r="A149" s="295"/>
      <c r="O149" s="282"/>
      <c r="P149" s="282"/>
      <c r="AC149" s="282"/>
      <c r="AD149" s="282"/>
      <c r="AE149" s="282"/>
      <c r="AF149" s="282"/>
      <c r="AM149" s="132"/>
      <c r="AN149" s="132"/>
      <c r="AO149" s="132"/>
      <c r="AP149" s="132"/>
    </row>
    <row r="150" spans="1:42" ht="11.25" customHeight="1" x14ac:dyDescent="0.2">
      <c r="A150" s="295"/>
      <c r="O150" s="282"/>
      <c r="P150" s="282"/>
      <c r="AC150" s="282"/>
      <c r="AD150" s="282"/>
      <c r="AE150" s="282"/>
      <c r="AF150" s="282"/>
    </row>
    <row r="151" spans="1:42" ht="11.25" customHeight="1" x14ac:dyDescent="0.2">
      <c r="A151" s="295"/>
      <c r="O151" s="282"/>
      <c r="P151" s="282"/>
      <c r="AC151" s="282"/>
      <c r="AD151" s="282"/>
      <c r="AE151" s="282"/>
      <c r="AF151" s="282"/>
    </row>
    <row r="152" spans="1:42" ht="11.25" customHeight="1" x14ac:dyDescent="0.2">
      <c r="A152" s="295"/>
      <c r="O152" s="282"/>
      <c r="P152" s="282"/>
      <c r="AC152" s="282"/>
      <c r="AD152" s="282"/>
      <c r="AE152" s="282"/>
      <c r="AF152" s="282"/>
    </row>
    <row r="153" spans="1:42" ht="11.25" customHeight="1" x14ac:dyDescent="0.2">
      <c r="A153" s="295"/>
      <c r="O153" s="282"/>
      <c r="P153" s="282"/>
      <c r="AC153" s="282"/>
      <c r="AD153" s="282"/>
      <c r="AE153" s="282"/>
      <c r="AF153" s="282"/>
    </row>
    <row r="154" spans="1:42" ht="11.25" customHeight="1" x14ac:dyDescent="0.2">
      <c r="A154" s="295"/>
      <c r="O154" s="282"/>
      <c r="P154" s="282"/>
      <c r="AC154" s="282"/>
      <c r="AD154" s="282"/>
      <c r="AE154" s="282"/>
      <c r="AF154" s="282"/>
    </row>
    <row r="155" spans="1:42" ht="11.25" customHeight="1" x14ac:dyDescent="0.2">
      <c r="A155" s="295"/>
      <c r="O155" s="282"/>
      <c r="P155" s="282"/>
      <c r="AC155" s="282"/>
      <c r="AD155" s="282"/>
      <c r="AE155" s="282"/>
      <c r="AF155" s="282"/>
    </row>
    <row r="156" spans="1:42" ht="11.25" customHeight="1" x14ac:dyDescent="0.2">
      <c r="A156" s="295"/>
      <c r="O156" s="282"/>
      <c r="P156" s="282"/>
      <c r="AC156" s="282"/>
      <c r="AD156" s="282"/>
      <c r="AE156" s="282"/>
      <c r="AF156" s="282"/>
    </row>
    <row r="157" spans="1:42" ht="11.25" customHeight="1" x14ac:dyDescent="0.2">
      <c r="A157" s="295"/>
      <c r="O157" s="282"/>
      <c r="P157" s="282"/>
      <c r="AC157" s="282"/>
      <c r="AD157" s="282"/>
      <c r="AE157" s="282"/>
      <c r="AF157" s="282"/>
    </row>
    <row r="158" spans="1:42" ht="11.25" customHeight="1" x14ac:dyDescent="0.2">
      <c r="A158" s="295"/>
      <c r="O158" s="282"/>
      <c r="P158" s="282"/>
      <c r="AC158" s="282"/>
      <c r="AD158" s="282"/>
      <c r="AE158" s="282"/>
      <c r="AF158" s="282"/>
    </row>
    <row r="159" spans="1:42" ht="11.25" customHeight="1" x14ac:dyDescent="0.2">
      <c r="A159" s="295"/>
      <c r="O159" s="282"/>
      <c r="P159" s="282"/>
      <c r="AC159" s="282"/>
      <c r="AD159" s="282"/>
      <c r="AE159" s="282"/>
      <c r="AF159" s="282"/>
    </row>
    <row r="160" spans="1:42" ht="11.25" customHeight="1" x14ac:dyDescent="0.2">
      <c r="A160" s="295"/>
      <c r="O160" s="282"/>
      <c r="P160" s="282"/>
      <c r="AC160" s="282"/>
      <c r="AD160" s="282"/>
      <c r="AE160" s="282"/>
      <c r="AF160" s="282"/>
    </row>
    <row r="161" spans="1:43" ht="11.25" customHeight="1" x14ac:dyDescent="0.2">
      <c r="A161" s="295"/>
      <c r="O161" s="282"/>
      <c r="P161" s="282"/>
      <c r="AC161" s="282"/>
      <c r="AD161" s="282"/>
      <c r="AE161" s="282"/>
      <c r="AF161" s="282"/>
    </row>
    <row r="162" spans="1:43" ht="11.25" customHeight="1" x14ac:dyDescent="0.2">
      <c r="A162" s="295"/>
      <c r="O162" s="282"/>
      <c r="P162" s="282"/>
      <c r="AC162" s="282"/>
      <c r="AD162" s="282"/>
      <c r="AE162" s="282"/>
      <c r="AF162" s="282"/>
    </row>
    <row r="163" spans="1:43" ht="11.25" customHeight="1" x14ac:dyDescent="0.2">
      <c r="A163" s="296"/>
      <c r="AC163" s="282"/>
      <c r="AD163" s="282"/>
      <c r="AE163" s="282"/>
      <c r="AF163" s="282"/>
    </row>
    <row r="164" spans="1:43" ht="11.25" customHeight="1" x14ac:dyDescent="0.2">
      <c r="AC164" s="282"/>
      <c r="AD164" s="282"/>
      <c r="AE164" s="282"/>
      <c r="AF164" s="282"/>
    </row>
    <row r="165" spans="1:43" ht="11.25" customHeight="1" x14ac:dyDescent="0.2">
      <c r="AC165" s="282"/>
      <c r="AD165" s="282"/>
      <c r="AE165" s="282"/>
      <c r="AF165" s="282"/>
    </row>
    <row r="166" spans="1:43" ht="11.25" customHeight="1" x14ac:dyDescent="0.2">
      <c r="AC166" s="282"/>
      <c r="AD166" s="282"/>
      <c r="AE166" s="282"/>
      <c r="AF166" s="282"/>
    </row>
    <row r="167" spans="1:43" ht="11.25" customHeight="1" x14ac:dyDescent="0.2">
      <c r="AC167" s="282"/>
      <c r="AD167" s="282"/>
      <c r="AE167" s="282"/>
      <c r="AF167" s="282"/>
    </row>
    <row r="168" spans="1:43" ht="11.25" customHeight="1" x14ac:dyDescent="0.2">
      <c r="AC168" s="282"/>
      <c r="AD168" s="282"/>
      <c r="AE168" s="282"/>
      <c r="AF168" s="282"/>
    </row>
    <row r="169" spans="1:43" ht="11.25" customHeight="1" x14ac:dyDescent="0.2">
      <c r="AC169" s="282"/>
      <c r="AD169" s="282"/>
      <c r="AE169" s="282"/>
      <c r="AF169" s="282"/>
    </row>
    <row r="170" spans="1:43" ht="11.25" customHeight="1" x14ac:dyDescent="0.2">
      <c r="AC170" s="282"/>
      <c r="AD170" s="282"/>
      <c r="AE170" s="282"/>
      <c r="AF170" s="282"/>
    </row>
    <row r="171" spans="1:43" ht="11.25" customHeight="1" x14ac:dyDescent="0.2">
      <c r="AC171" s="282"/>
      <c r="AD171" s="282"/>
      <c r="AE171" s="282"/>
      <c r="AF171" s="282"/>
    </row>
    <row r="172" spans="1:43" ht="11.25" customHeight="1" x14ac:dyDescent="0.2">
      <c r="AC172" s="282"/>
      <c r="AD172" s="282"/>
      <c r="AE172" s="282"/>
      <c r="AF172" s="282"/>
    </row>
    <row r="173" spans="1:43" ht="18.75" customHeight="1" x14ac:dyDescent="0.2">
      <c r="AC173" s="282"/>
      <c r="AD173" s="282"/>
      <c r="AE173" s="282"/>
      <c r="AF173" s="282"/>
    </row>
    <row r="174" spans="1:43" s="132" customFormat="1" ht="11.25" customHeight="1" x14ac:dyDescent="0.2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S174" s="133"/>
      <c r="T174" s="133"/>
      <c r="U174" s="133"/>
      <c r="V174" s="133"/>
      <c r="W174" s="133"/>
      <c r="X174" s="133"/>
      <c r="Y174" s="133"/>
      <c r="Z174" s="133"/>
      <c r="AA174" s="133"/>
      <c r="AB174" s="133"/>
      <c r="AC174" s="282"/>
      <c r="AD174" s="282"/>
      <c r="AE174" s="282"/>
      <c r="AF174" s="282"/>
      <c r="AG174" s="125"/>
      <c r="AH174" s="125"/>
      <c r="AI174" s="125"/>
      <c r="AJ174" s="125"/>
      <c r="AK174" s="125"/>
      <c r="AL174" s="125"/>
      <c r="AM174" s="125"/>
      <c r="AN174" s="125"/>
      <c r="AO174" s="125"/>
      <c r="AP174" s="125"/>
      <c r="AQ174" s="125"/>
    </row>
    <row r="175" spans="1:43" ht="11.25" customHeight="1" x14ac:dyDescent="0.2">
      <c r="AC175" s="282"/>
      <c r="AD175" s="282"/>
      <c r="AE175" s="282"/>
      <c r="AF175" s="282"/>
      <c r="AQ175" s="132"/>
    </row>
    <row r="176" spans="1:43" ht="11.25" customHeight="1" x14ac:dyDescent="0.2">
      <c r="AC176" s="282"/>
      <c r="AD176" s="282"/>
      <c r="AE176" s="282"/>
      <c r="AF176" s="282"/>
    </row>
    <row r="177" spans="29:32" ht="11.25" customHeight="1" x14ac:dyDescent="0.2">
      <c r="AC177" s="282"/>
      <c r="AD177" s="282"/>
      <c r="AE177" s="282"/>
      <c r="AF177" s="282"/>
    </row>
    <row r="178" spans="29:32" ht="11.25" customHeight="1" x14ac:dyDescent="0.2">
      <c r="AC178" s="282"/>
      <c r="AD178" s="282"/>
      <c r="AE178" s="282"/>
      <c r="AF178" s="282"/>
    </row>
    <row r="179" spans="29:32" ht="11.25" customHeight="1" x14ac:dyDescent="0.2">
      <c r="AC179" s="282"/>
      <c r="AD179" s="282"/>
      <c r="AE179" s="282"/>
      <c r="AF179" s="282"/>
    </row>
    <row r="180" spans="29:32" ht="11.25" customHeight="1" x14ac:dyDescent="0.2">
      <c r="AC180" s="282"/>
      <c r="AD180" s="282"/>
      <c r="AE180" s="282"/>
      <c r="AF180" s="282"/>
    </row>
    <row r="181" spans="29:32" ht="11.25" customHeight="1" x14ac:dyDescent="0.2">
      <c r="AC181" s="282"/>
      <c r="AD181" s="282"/>
      <c r="AE181" s="282"/>
      <c r="AF181" s="282"/>
    </row>
    <row r="182" spans="29:32" ht="11.25" customHeight="1" x14ac:dyDescent="0.2">
      <c r="AC182" s="282"/>
      <c r="AD182" s="282"/>
      <c r="AE182" s="282"/>
      <c r="AF182" s="282"/>
    </row>
    <row r="183" spans="29:32" ht="11.25" customHeight="1" x14ac:dyDescent="0.2">
      <c r="AC183" s="282"/>
      <c r="AD183" s="282"/>
      <c r="AE183" s="282"/>
      <c r="AF183" s="282"/>
    </row>
    <row r="184" spans="29:32" ht="11.25" customHeight="1" x14ac:dyDescent="0.2">
      <c r="AC184" s="282"/>
      <c r="AD184" s="282"/>
      <c r="AE184" s="282"/>
      <c r="AF184" s="282"/>
    </row>
    <row r="185" spans="29:32" ht="11.25" customHeight="1" x14ac:dyDescent="0.2">
      <c r="AC185" s="282"/>
      <c r="AD185" s="282"/>
      <c r="AE185" s="282"/>
      <c r="AF185" s="282"/>
    </row>
    <row r="186" spans="29:32" ht="11.25" customHeight="1" x14ac:dyDescent="0.2">
      <c r="AC186" s="282"/>
      <c r="AD186" s="282"/>
      <c r="AE186" s="282"/>
      <c r="AF186" s="282"/>
    </row>
    <row r="187" spans="29:32" ht="11.25" customHeight="1" x14ac:dyDescent="0.2">
      <c r="AC187" s="282"/>
      <c r="AD187" s="282"/>
      <c r="AE187" s="282"/>
      <c r="AF187" s="282"/>
    </row>
    <row r="188" spans="29:32" ht="11.25" customHeight="1" x14ac:dyDescent="0.2">
      <c r="AC188" s="282"/>
      <c r="AD188" s="282"/>
      <c r="AE188" s="282"/>
      <c r="AF188" s="282"/>
    </row>
    <row r="189" spans="29:32" ht="11.25" customHeight="1" x14ac:dyDescent="0.2">
      <c r="AC189" s="282"/>
      <c r="AD189" s="282"/>
      <c r="AE189" s="282"/>
      <c r="AF189" s="282"/>
    </row>
    <row r="275" spans="30:30" ht="11.25" customHeight="1" x14ac:dyDescent="0.2">
      <c r="AD275" s="125" t="b">
        <v>1</v>
      </c>
    </row>
  </sheetData>
  <sheetProtection sheet="1" objects="1" scenarios="1"/>
  <mergeCells count="33">
    <mergeCell ref="B5:H6"/>
    <mergeCell ref="B133:H134"/>
    <mergeCell ref="B121:H122"/>
    <mergeCell ref="B123:H124"/>
    <mergeCell ref="B125:H126"/>
    <mergeCell ref="B127:H128"/>
    <mergeCell ref="B129:H130"/>
    <mergeCell ref="B131:H132"/>
    <mergeCell ref="B111:H112"/>
    <mergeCell ref="B113:H114"/>
    <mergeCell ref="B115:H116"/>
    <mergeCell ref="B117:H118"/>
    <mergeCell ref="B119:H120"/>
    <mergeCell ref="B103:B104"/>
    <mergeCell ref="B105:H106"/>
    <mergeCell ref="B107:H108"/>
    <mergeCell ref="B109:H110"/>
    <mergeCell ref="A71:P71"/>
    <mergeCell ref="A100:P100"/>
    <mergeCell ref="A35:P35"/>
    <mergeCell ref="A36:P36"/>
    <mergeCell ref="S90:S91"/>
    <mergeCell ref="S98:S99"/>
    <mergeCell ref="B38:H39"/>
    <mergeCell ref="B73:H74"/>
    <mergeCell ref="S80:S81"/>
    <mergeCell ref="S82:S83"/>
    <mergeCell ref="S84:S85"/>
    <mergeCell ref="S86:S87"/>
    <mergeCell ref="S88:S89"/>
    <mergeCell ref="S92:S93"/>
    <mergeCell ref="S94:S95"/>
    <mergeCell ref="S96:S97"/>
  </mergeCells>
  <conditionalFormatting sqref="D9:M33 D42:M43">
    <cfRule type="containsErrors" dxfId="106" priority="143">
      <formula>ISERROR(D9)</formula>
    </cfRule>
  </conditionalFormatting>
  <conditionalFormatting sqref="D33:M33">
    <cfRule type="expression" dxfId="105" priority="2014">
      <formula>$O33=$T$4</formula>
    </cfRule>
  </conditionalFormatting>
  <conditionalFormatting sqref="D33:M33">
    <cfRule type="colorScale" priority="2016">
      <colorScale>
        <cfvo type="min"/>
        <cfvo type="max"/>
        <color rgb="FFFCFCFF"/>
        <color rgb="FFF8696B"/>
      </colorScale>
    </cfRule>
  </conditionalFormatting>
  <conditionalFormatting sqref="D9:M32 D42:M43">
    <cfRule type="expression" dxfId="104" priority="2018">
      <formula>$B9=$T$4</formula>
    </cfRule>
  </conditionalFormatting>
  <conditionalFormatting sqref="D42:M42">
    <cfRule type="colorScale" priority="2022">
      <colorScale>
        <cfvo type="min"/>
        <cfvo type="max"/>
        <color rgb="FFFCFCFF"/>
        <color rgb="FFF8696B"/>
      </colorScale>
    </cfRule>
  </conditionalFormatting>
  <conditionalFormatting sqref="D43:M43">
    <cfRule type="colorScale" priority="2024">
      <colorScale>
        <cfvo type="min"/>
        <cfvo type="max"/>
        <color rgb="FFFCFCFF"/>
        <color rgb="FFF8696B"/>
      </colorScale>
    </cfRule>
  </conditionalFormatting>
  <conditionalFormatting sqref="B42:B65">
    <cfRule type="expression" dxfId="103" priority="2062">
      <formula>$B42=$T$4</formula>
    </cfRule>
  </conditionalFormatting>
  <conditionalFormatting sqref="D9:M9">
    <cfRule type="colorScale" priority="2071">
      <colorScale>
        <cfvo type="min"/>
        <cfvo type="max"/>
        <color rgb="FFFCFCFF"/>
        <color rgb="FFF8696B"/>
      </colorScale>
    </cfRule>
  </conditionalFormatting>
  <conditionalFormatting sqref="D10:M10">
    <cfRule type="colorScale" priority="2073">
      <colorScale>
        <cfvo type="min"/>
        <cfvo type="max"/>
        <color rgb="FFFCFCFF"/>
        <color rgb="FFF8696B"/>
      </colorScale>
    </cfRule>
  </conditionalFormatting>
  <conditionalFormatting sqref="D10:M11">
    <cfRule type="colorScale" priority="2075">
      <colorScale>
        <cfvo type="min"/>
        <cfvo type="max"/>
        <color rgb="FFFCFCFF"/>
        <color rgb="FFF8696B"/>
      </colorScale>
    </cfRule>
  </conditionalFormatting>
  <conditionalFormatting sqref="D12:M12">
    <cfRule type="colorScale" priority="2077">
      <colorScale>
        <cfvo type="min"/>
        <cfvo type="max"/>
        <color rgb="FFFCFCFF"/>
        <color rgb="FFF8696B"/>
      </colorScale>
    </cfRule>
  </conditionalFormatting>
  <conditionalFormatting sqref="D13:M13">
    <cfRule type="colorScale" priority="2079">
      <colorScale>
        <cfvo type="min"/>
        <cfvo type="max"/>
        <color rgb="FFFCFCFF"/>
        <color rgb="FFF8696B"/>
      </colorScale>
    </cfRule>
  </conditionalFormatting>
  <conditionalFormatting sqref="D14:M14">
    <cfRule type="colorScale" priority="2081">
      <colorScale>
        <cfvo type="min"/>
        <cfvo type="max"/>
        <color rgb="FFFCFCFF"/>
        <color rgb="FFF8696B"/>
      </colorScale>
    </cfRule>
  </conditionalFormatting>
  <conditionalFormatting sqref="D15:M15">
    <cfRule type="colorScale" priority="2083">
      <colorScale>
        <cfvo type="min"/>
        <cfvo type="max"/>
        <color rgb="FFFCFCFF"/>
        <color rgb="FFF8696B"/>
      </colorScale>
    </cfRule>
  </conditionalFormatting>
  <conditionalFormatting sqref="D16:M16">
    <cfRule type="colorScale" priority="2085">
      <colorScale>
        <cfvo type="min"/>
        <cfvo type="max"/>
        <color rgb="FFFCFCFF"/>
        <color rgb="FFF8696B"/>
      </colorScale>
    </cfRule>
  </conditionalFormatting>
  <conditionalFormatting sqref="D17:M17">
    <cfRule type="colorScale" priority="2087">
      <colorScale>
        <cfvo type="min"/>
        <cfvo type="max"/>
        <color rgb="FFFCFCFF"/>
        <color rgb="FFF8696B"/>
      </colorScale>
    </cfRule>
  </conditionalFormatting>
  <conditionalFormatting sqref="D18:M18">
    <cfRule type="colorScale" priority="2089">
      <colorScale>
        <cfvo type="min"/>
        <cfvo type="max"/>
        <color rgb="FFFCFCFF"/>
        <color rgb="FFF8696B"/>
      </colorScale>
    </cfRule>
  </conditionalFormatting>
  <conditionalFormatting sqref="D19:M19">
    <cfRule type="colorScale" priority="2091">
      <colorScale>
        <cfvo type="min"/>
        <cfvo type="max"/>
        <color rgb="FFFCFCFF"/>
        <color rgb="FFF8696B"/>
      </colorScale>
    </cfRule>
  </conditionalFormatting>
  <conditionalFormatting sqref="D20:M20">
    <cfRule type="colorScale" priority="2093">
      <colorScale>
        <cfvo type="min"/>
        <cfvo type="max"/>
        <color rgb="FFFCFCFF"/>
        <color rgb="FFF8696B"/>
      </colorScale>
    </cfRule>
  </conditionalFormatting>
  <conditionalFormatting sqref="D21:M21">
    <cfRule type="colorScale" priority="2095">
      <colorScale>
        <cfvo type="min"/>
        <cfvo type="max"/>
        <color rgb="FFFCFCFF"/>
        <color rgb="FFF8696B"/>
      </colorScale>
    </cfRule>
  </conditionalFormatting>
  <conditionalFormatting sqref="D21:M22">
    <cfRule type="colorScale" priority="2097">
      <colorScale>
        <cfvo type="min"/>
        <cfvo type="max"/>
        <color rgb="FFFCFCFF"/>
        <color rgb="FFF8696B"/>
      </colorScale>
    </cfRule>
  </conditionalFormatting>
  <conditionalFormatting sqref="D23:M24">
    <cfRule type="colorScale" priority="2099">
      <colorScale>
        <cfvo type="min"/>
        <cfvo type="max"/>
        <color rgb="FFFCFCFF"/>
        <color rgb="FFF8696B"/>
      </colorScale>
    </cfRule>
  </conditionalFormatting>
  <conditionalFormatting sqref="D27:M27">
    <cfRule type="colorScale" priority="2101">
      <colorScale>
        <cfvo type="min"/>
        <cfvo type="max"/>
        <color rgb="FFFCFCFF"/>
        <color rgb="FFF8696B"/>
      </colorScale>
    </cfRule>
  </conditionalFormatting>
  <conditionalFormatting sqref="D28:M29">
    <cfRule type="colorScale" priority="2103">
      <colorScale>
        <cfvo type="min"/>
        <cfvo type="max"/>
        <color rgb="FFFCFCFF"/>
        <color rgb="FFF8696B"/>
      </colorScale>
    </cfRule>
  </conditionalFormatting>
  <conditionalFormatting sqref="D29:M29">
    <cfRule type="colorScale" priority="2105">
      <colorScale>
        <cfvo type="min"/>
        <cfvo type="max"/>
        <color rgb="FFFCFCFF"/>
        <color rgb="FFF8696B"/>
      </colorScale>
    </cfRule>
  </conditionalFormatting>
  <conditionalFormatting sqref="D30:M30">
    <cfRule type="colorScale" priority="2107">
      <colorScale>
        <cfvo type="min"/>
        <cfvo type="max"/>
        <color rgb="FFFCFCFF"/>
        <color rgb="FFF8696B"/>
      </colorScale>
    </cfRule>
  </conditionalFormatting>
  <conditionalFormatting sqref="D31:M32">
    <cfRule type="colorScale" priority="2109">
      <colorScale>
        <cfvo type="min"/>
        <cfvo type="max"/>
        <color rgb="FFFCFCFF"/>
        <color rgb="FFF8696B"/>
      </colorScale>
    </cfRule>
  </conditionalFormatting>
  <conditionalFormatting sqref="D24:M26">
    <cfRule type="colorScale" priority="2111">
      <colorScale>
        <cfvo type="min"/>
        <cfvo type="max"/>
        <color rgb="FFFCFCFF"/>
        <color rgb="FFF8696B"/>
      </colorScale>
    </cfRule>
  </conditionalFormatting>
  <conditionalFormatting sqref="D24:M24">
    <cfRule type="colorScale" priority="2113">
      <colorScale>
        <cfvo type="min"/>
        <cfvo type="max"/>
        <color rgb="FFFCFCFF"/>
        <color rgb="FFF8696B"/>
      </colorScale>
    </cfRule>
  </conditionalFormatting>
  <conditionalFormatting sqref="D25:M25">
    <cfRule type="colorScale" priority="2115">
      <colorScale>
        <cfvo type="min"/>
        <cfvo type="max"/>
        <color rgb="FFFCFCFF"/>
        <color rgb="FFF8696B"/>
      </colorScale>
    </cfRule>
  </conditionalFormatting>
  <conditionalFormatting sqref="D26:M26">
    <cfRule type="colorScale" priority="2117">
      <colorScale>
        <cfvo type="min"/>
        <cfvo type="max"/>
        <color rgb="FFFCFCFF"/>
        <color rgb="FFF8696B"/>
      </colorScale>
    </cfRule>
  </conditionalFormatting>
  <conditionalFormatting sqref="D44:M45">
    <cfRule type="containsErrors" dxfId="102" priority="42">
      <formula>ISERROR(D44)</formula>
    </cfRule>
  </conditionalFormatting>
  <conditionalFormatting sqref="D44:M45">
    <cfRule type="expression" dxfId="101" priority="43">
      <formula>$B44=$T$4</formula>
    </cfRule>
  </conditionalFormatting>
  <conditionalFormatting sqref="D44:M44">
    <cfRule type="colorScale" priority="44">
      <colorScale>
        <cfvo type="min"/>
        <cfvo type="max"/>
        <color rgb="FFFCFCFF"/>
        <color rgb="FFF8696B"/>
      </colorScale>
    </cfRule>
  </conditionalFormatting>
  <conditionalFormatting sqref="D45:M45">
    <cfRule type="colorScale" priority="45">
      <colorScale>
        <cfvo type="min"/>
        <cfvo type="max"/>
        <color rgb="FFFCFCFF"/>
        <color rgb="FFF8696B"/>
      </colorScale>
    </cfRule>
  </conditionalFormatting>
  <conditionalFormatting sqref="D46:M47">
    <cfRule type="containsErrors" dxfId="100" priority="38">
      <formula>ISERROR(D46)</formula>
    </cfRule>
  </conditionalFormatting>
  <conditionalFormatting sqref="D46:M47">
    <cfRule type="expression" dxfId="99" priority="39">
      <formula>$B46=$T$4</formula>
    </cfRule>
  </conditionalFormatting>
  <conditionalFormatting sqref="D46:M46">
    <cfRule type="colorScale" priority="40">
      <colorScale>
        <cfvo type="min"/>
        <cfvo type="max"/>
        <color rgb="FFFCFCFF"/>
        <color rgb="FFF8696B"/>
      </colorScale>
    </cfRule>
  </conditionalFormatting>
  <conditionalFormatting sqref="D47:M47">
    <cfRule type="colorScale" priority="41">
      <colorScale>
        <cfvo type="min"/>
        <cfvo type="max"/>
        <color rgb="FFFCFCFF"/>
        <color rgb="FFF8696B"/>
      </colorScale>
    </cfRule>
  </conditionalFormatting>
  <conditionalFormatting sqref="D48:M49">
    <cfRule type="containsErrors" dxfId="98" priority="34">
      <formula>ISERROR(D48)</formula>
    </cfRule>
  </conditionalFormatting>
  <conditionalFormatting sqref="D48:M49">
    <cfRule type="expression" dxfId="97" priority="35">
      <formula>$B48=$T$4</formula>
    </cfRule>
  </conditionalFormatting>
  <conditionalFormatting sqref="D48:M48">
    <cfRule type="colorScale" priority="36">
      <colorScale>
        <cfvo type="min"/>
        <cfvo type="max"/>
        <color rgb="FFFCFCFF"/>
        <color rgb="FFF8696B"/>
      </colorScale>
    </cfRule>
  </conditionalFormatting>
  <conditionalFormatting sqref="D49:M49">
    <cfRule type="colorScale" priority="37">
      <colorScale>
        <cfvo type="min"/>
        <cfvo type="max"/>
        <color rgb="FFFCFCFF"/>
        <color rgb="FFF8696B"/>
      </colorScale>
    </cfRule>
  </conditionalFormatting>
  <conditionalFormatting sqref="D50:M51">
    <cfRule type="containsErrors" dxfId="96" priority="30">
      <formula>ISERROR(D50)</formula>
    </cfRule>
  </conditionalFormatting>
  <conditionalFormatting sqref="D50:M51">
    <cfRule type="expression" dxfId="95" priority="31">
      <formula>$B50=$T$4</formula>
    </cfRule>
  </conditionalFormatting>
  <conditionalFormatting sqref="D50:M50">
    <cfRule type="colorScale" priority="32">
      <colorScale>
        <cfvo type="min"/>
        <cfvo type="max"/>
        <color rgb="FFFCFCFF"/>
        <color rgb="FFF8696B"/>
      </colorScale>
    </cfRule>
  </conditionalFormatting>
  <conditionalFormatting sqref="D51:M51">
    <cfRule type="colorScale" priority="33">
      <colorScale>
        <cfvo type="min"/>
        <cfvo type="max"/>
        <color rgb="FFFCFCFF"/>
        <color rgb="FFF8696B"/>
      </colorScale>
    </cfRule>
  </conditionalFormatting>
  <conditionalFormatting sqref="D52:M53">
    <cfRule type="containsErrors" dxfId="94" priority="26">
      <formula>ISERROR(D52)</formula>
    </cfRule>
  </conditionalFormatting>
  <conditionalFormatting sqref="D52:M53">
    <cfRule type="expression" dxfId="93" priority="27">
      <formula>$B52=$T$4</formula>
    </cfRule>
  </conditionalFormatting>
  <conditionalFormatting sqref="D52:M52">
    <cfRule type="colorScale" priority="28">
      <colorScale>
        <cfvo type="min"/>
        <cfvo type="max"/>
        <color rgb="FFFCFCFF"/>
        <color rgb="FFF8696B"/>
      </colorScale>
    </cfRule>
  </conditionalFormatting>
  <conditionalFormatting sqref="D53:M53">
    <cfRule type="colorScale" priority="29">
      <colorScale>
        <cfvo type="min"/>
        <cfvo type="max"/>
        <color rgb="FFFCFCFF"/>
        <color rgb="FFF8696B"/>
      </colorScale>
    </cfRule>
  </conditionalFormatting>
  <conditionalFormatting sqref="D54:M55">
    <cfRule type="containsErrors" dxfId="92" priority="22">
      <formula>ISERROR(D54)</formula>
    </cfRule>
  </conditionalFormatting>
  <conditionalFormatting sqref="D54:M55">
    <cfRule type="expression" dxfId="91" priority="23">
      <formula>$B54=$T$4</formula>
    </cfRule>
  </conditionalFormatting>
  <conditionalFormatting sqref="D54:M54">
    <cfRule type="colorScale" priority="24">
      <colorScale>
        <cfvo type="min"/>
        <cfvo type="max"/>
        <color rgb="FFFCFCFF"/>
        <color rgb="FFF8696B"/>
      </colorScale>
    </cfRule>
  </conditionalFormatting>
  <conditionalFormatting sqref="D55:M55">
    <cfRule type="colorScale" priority="25">
      <colorScale>
        <cfvo type="min"/>
        <cfvo type="max"/>
        <color rgb="FFFCFCFF"/>
        <color rgb="FFF8696B"/>
      </colorScale>
    </cfRule>
  </conditionalFormatting>
  <conditionalFormatting sqref="D56:M57">
    <cfRule type="containsErrors" dxfId="90" priority="18">
      <formula>ISERROR(D56)</formula>
    </cfRule>
  </conditionalFormatting>
  <conditionalFormatting sqref="D56:M57">
    <cfRule type="expression" dxfId="89" priority="19">
      <formula>$B56=$T$4</formula>
    </cfRule>
  </conditionalFormatting>
  <conditionalFormatting sqref="D56:M56">
    <cfRule type="colorScale" priority="20">
      <colorScale>
        <cfvo type="min"/>
        <cfvo type="max"/>
        <color rgb="FFFCFCFF"/>
        <color rgb="FFF8696B"/>
      </colorScale>
    </cfRule>
  </conditionalFormatting>
  <conditionalFormatting sqref="D57:M57">
    <cfRule type="colorScale" priority="21">
      <colorScale>
        <cfvo type="min"/>
        <cfvo type="max"/>
        <color rgb="FFFCFCFF"/>
        <color rgb="FFF8696B"/>
      </colorScale>
    </cfRule>
  </conditionalFormatting>
  <conditionalFormatting sqref="D58:M59">
    <cfRule type="containsErrors" dxfId="88" priority="14">
      <formula>ISERROR(D58)</formula>
    </cfRule>
  </conditionalFormatting>
  <conditionalFormatting sqref="D58:M59">
    <cfRule type="expression" dxfId="87" priority="15">
      <formula>$B58=$T$4</formula>
    </cfRule>
  </conditionalFormatting>
  <conditionalFormatting sqref="D58:M58">
    <cfRule type="colorScale" priority="16">
      <colorScale>
        <cfvo type="min"/>
        <cfvo type="max"/>
        <color rgb="FFFCFCFF"/>
        <color rgb="FFF8696B"/>
      </colorScale>
    </cfRule>
  </conditionalFormatting>
  <conditionalFormatting sqref="D59:M59">
    <cfRule type="colorScale" priority="17">
      <colorScale>
        <cfvo type="min"/>
        <cfvo type="max"/>
        <color rgb="FFFCFCFF"/>
        <color rgb="FFF8696B"/>
      </colorScale>
    </cfRule>
  </conditionalFormatting>
  <conditionalFormatting sqref="D60:M61">
    <cfRule type="containsErrors" dxfId="86" priority="10">
      <formula>ISERROR(D60)</formula>
    </cfRule>
  </conditionalFormatting>
  <conditionalFormatting sqref="D60:M61">
    <cfRule type="expression" dxfId="85" priority="11">
      <formula>$B60=$T$4</formula>
    </cfRule>
  </conditionalFormatting>
  <conditionalFormatting sqref="D60:M60">
    <cfRule type="colorScale" priority="12">
      <colorScale>
        <cfvo type="min"/>
        <cfvo type="max"/>
        <color rgb="FFFCFCFF"/>
        <color rgb="FFF8696B"/>
      </colorScale>
    </cfRule>
  </conditionalFormatting>
  <conditionalFormatting sqref="D61:M61">
    <cfRule type="colorScale" priority="13">
      <colorScale>
        <cfvo type="min"/>
        <cfvo type="max"/>
        <color rgb="FFFCFCFF"/>
        <color rgb="FFF8696B"/>
      </colorScale>
    </cfRule>
  </conditionalFormatting>
  <conditionalFormatting sqref="D62:M63">
    <cfRule type="containsErrors" dxfId="84" priority="6">
      <formula>ISERROR(D62)</formula>
    </cfRule>
  </conditionalFormatting>
  <conditionalFormatting sqref="D62:M63">
    <cfRule type="expression" dxfId="83" priority="7">
      <formula>$B62=$T$4</formula>
    </cfRule>
  </conditionalFormatting>
  <conditionalFormatting sqref="D62:M62">
    <cfRule type="colorScale" priority="8">
      <colorScale>
        <cfvo type="min"/>
        <cfvo type="max"/>
        <color rgb="FFFCFCFF"/>
        <color rgb="FFF8696B"/>
      </colorScale>
    </cfRule>
  </conditionalFormatting>
  <conditionalFormatting sqref="D63:M63">
    <cfRule type="colorScale" priority="9">
      <colorScale>
        <cfvo type="min"/>
        <cfvo type="max"/>
        <color rgb="FFFCFCFF"/>
        <color rgb="FFF8696B"/>
      </colorScale>
    </cfRule>
  </conditionalFormatting>
  <conditionalFormatting sqref="D64:M65">
    <cfRule type="containsErrors" dxfId="82" priority="2">
      <formula>ISERROR(D64)</formula>
    </cfRule>
  </conditionalFormatting>
  <conditionalFormatting sqref="D64:M65">
    <cfRule type="expression" dxfId="81" priority="3">
      <formula>$B64=$T$4</formula>
    </cfRule>
  </conditionalFormatting>
  <conditionalFormatting sqref="D64:M64">
    <cfRule type="colorScale" priority="4">
      <colorScale>
        <cfvo type="min"/>
        <cfvo type="max"/>
        <color rgb="FFFCFCFF"/>
        <color rgb="FFF8696B"/>
      </colorScale>
    </cfRule>
  </conditionalFormatting>
  <conditionalFormatting sqref="D65:M65">
    <cfRule type="colorScale" priority="5">
      <colorScale>
        <cfvo type="min"/>
        <cfvo type="max"/>
        <color rgb="FFFCFCFF"/>
        <color rgb="FFF8696B"/>
      </colorScale>
    </cfRule>
  </conditionalFormatting>
  <conditionalFormatting sqref="B9:B32">
    <cfRule type="expression" dxfId="80" priority="1">
      <formula>$B9=$T$4</formula>
    </cfRule>
  </conditionalFormatting>
  <hyperlinks>
    <hyperlink ref="B105:B106" location="Coverage!A1" display="Participating LA's"/>
    <hyperlink ref="B107:B108" location="IDACI!A1" display="IDACI"/>
    <hyperlink ref="B131:B132" location="Adoption!A1" display="Adoption"/>
    <hyperlink ref="B129:B130" location="'Looked After Children'!A1" display="Looked After Children"/>
    <hyperlink ref="B127:B128" location="'Court Applications'!A1" display="Court Applications"/>
    <hyperlink ref="B125:B126" location="'Child Protection Plans'!A1" display="Child Protection Plans"/>
    <hyperlink ref="B123:B124" location="'Initial CP Conferences'!A1" display="Initial Child Protection Conferences"/>
    <hyperlink ref="B121:B122" location="'Section 47 Enquiries'!A1" display="Section 47 Enquiries"/>
    <hyperlink ref="B119:B120" location="'Children in Need'!A1" display="Children in Need"/>
    <hyperlink ref="B117:B118" location="Assessments!A1" display="Assessments"/>
    <hyperlink ref="B115:B116" location="'Re-referrals'!A1" display="Re-referrals"/>
    <hyperlink ref="B113:B114" location="Referral_Source!A1" display="Referral Source"/>
    <hyperlink ref="B111:B112" location="Referrals!A1" display="Referrals"/>
    <hyperlink ref="B109:B110" location="Population!A1" display="Population"/>
    <hyperlink ref="B133:B134" location="Adoption!A1" display="Adoption"/>
    <hyperlink ref="B133:H134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71" max="2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>
    <tabColor indexed="39"/>
  </sheetPr>
  <dimension ref="A1:AW302"/>
  <sheetViews>
    <sheetView showRowColHeaders="0" zoomScaleNormal="100" workbookViewId="0">
      <selection activeCell="E119" sqref="E119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5703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85546875" style="133" hidden="1" customWidth="1"/>
    <col min="25" max="25" width="19.42578125" style="133" hidden="1" customWidth="1"/>
    <col min="26" max="26" width="19.85546875" style="133" hidden="1" customWidth="1"/>
    <col min="27" max="28" width="16.7109375" style="133" hidden="1" customWidth="1"/>
    <col min="29" max="30" width="8.5703125" style="133" hidden="1" customWidth="1"/>
    <col min="31" max="31" width="3.5703125" style="133" hidden="1" customWidth="1"/>
    <col min="32" max="32" width="17" style="133" hidden="1" customWidth="1"/>
    <col min="33" max="33" width="5.7109375" style="133" hidden="1" customWidth="1"/>
    <col min="34" max="34" width="4.85546875" style="133" hidden="1" customWidth="1"/>
    <col min="35" max="35" width="5.7109375" style="125" hidden="1" customWidth="1"/>
    <col min="36" max="36" width="31.5703125" style="125" customWidth="1"/>
    <col min="37" max="37" width="17" style="125" hidden="1" customWidth="1"/>
    <col min="38" max="42" width="13.7109375" style="125" hidden="1" customWidth="1"/>
    <col min="43" max="48" width="9.140625" style="125" hidden="1" customWidth="1"/>
    <col min="49" max="52" width="9.140625" style="125" customWidth="1"/>
    <col min="53" max="16384" width="9.140625" style="125"/>
  </cols>
  <sheetData>
    <row r="1" spans="1:44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3"/>
      <c r="AJ1" s="244"/>
    </row>
    <row r="2" spans="1:44" ht="18.75" customHeight="1" x14ac:dyDescent="0.2">
      <c r="A2" s="179"/>
      <c r="B2" s="189" t="s">
        <v>33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213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90"/>
      <c r="AJ2" s="245"/>
    </row>
    <row r="3" spans="1:44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213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90"/>
      <c r="AJ3" s="245"/>
    </row>
    <row r="4" spans="1:44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213"/>
      <c r="X4" s="215" t="e">
        <f>VLOOKUP(Y4,$X$9:$Y$30,2,FALSE)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90"/>
      <c r="AJ4" s="245"/>
    </row>
    <row r="5" spans="1:44" s="127" customFormat="1" ht="15" customHeight="1" x14ac:dyDescent="0.2">
      <c r="A5" s="180"/>
      <c r="B5" s="723" t="s">
        <v>150</v>
      </c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115"/>
      <c r="P5" s="115"/>
      <c r="Q5" s="115"/>
      <c r="R5" s="115"/>
      <c r="S5" s="115"/>
      <c r="T5" s="115"/>
      <c r="U5" s="181"/>
      <c r="V5" s="198"/>
      <c r="W5" s="214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246"/>
    </row>
    <row r="6" spans="1:44" ht="13.5" customHeight="1" x14ac:dyDescent="0.2">
      <c r="A6" s="179"/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115"/>
      <c r="P6" s="115"/>
      <c r="Q6" s="115"/>
      <c r="R6" s="115"/>
      <c r="S6" s="115"/>
      <c r="T6" s="115"/>
      <c r="U6" s="178"/>
      <c r="V6" s="197"/>
      <c r="W6" s="213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90"/>
      <c r="AJ6" s="245"/>
    </row>
    <row r="7" spans="1:44" s="147" customFormat="1" ht="22.5" customHeight="1" x14ac:dyDescent="0.2">
      <c r="A7" s="182"/>
      <c r="B7" s="142"/>
      <c r="C7" s="142"/>
      <c r="D7" s="707" t="s">
        <v>88</v>
      </c>
      <c r="E7" s="734"/>
      <c r="F7" s="734"/>
      <c r="G7" s="734"/>
      <c r="H7" s="735"/>
      <c r="I7" s="736" t="s">
        <v>144</v>
      </c>
      <c r="J7" s="161"/>
      <c r="K7" s="738" t="s">
        <v>89</v>
      </c>
      <c r="L7" s="739"/>
      <c r="M7" s="739"/>
      <c r="N7" s="739"/>
      <c r="O7" s="739"/>
      <c r="P7" s="740" t="s">
        <v>143</v>
      </c>
      <c r="Q7" s="115"/>
      <c r="R7" s="731" t="s">
        <v>232</v>
      </c>
      <c r="S7" s="732"/>
      <c r="T7" s="733"/>
      <c r="U7" s="183"/>
      <c r="V7" s="199"/>
      <c r="W7" s="216"/>
      <c r="X7" s="247"/>
      <c r="Y7" s="247"/>
      <c r="Z7" s="217" t="s">
        <v>74</v>
      </c>
      <c r="AA7" s="110"/>
      <c r="AB7" s="110"/>
      <c r="AC7" s="218"/>
      <c r="AD7" s="218"/>
      <c r="AE7" s="110"/>
      <c r="AF7" s="219" t="s">
        <v>94</v>
      </c>
      <c r="AG7" s="110"/>
      <c r="AH7" s="110"/>
      <c r="AI7" s="247"/>
      <c r="AJ7" s="248"/>
    </row>
    <row r="8" spans="1:44" s="147" customFormat="1" ht="22.5" x14ac:dyDescent="0.2">
      <c r="A8" s="182"/>
      <c r="B8" s="142"/>
      <c r="C8" s="142"/>
      <c r="D8" s="483">
        <v>2012</v>
      </c>
      <c r="E8" s="483">
        <v>2013</v>
      </c>
      <c r="F8" s="483">
        <v>2014</v>
      </c>
      <c r="G8" s="483">
        <v>2015</v>
      </c>
      <c r="H8" s="484">
        <v>2016</v>
      </c>
      <c r="I8" s="737"/>
      <c r="J8" s="161"/>
      <c r="K8" s="485">
        <v>2012</v>
      </c>
      <c r="L8" s="485">
        <v>2013</v>
      </c>
      <c r="M8" s="485">
        <v>2014</v>
      </c>
      <c r="N8" s="485">
        <v>2015</v>
      </c>
      <c r="O8" s="486">
        <v>2016</v>
      </c>
      <c r="P8" s="741"/>
      <c r="Q8" s="115"/>
      <c r="R8" s="407" t="s">
        <v>73</v>
      </c>
      <c r="S8" s="463" t="s">
        <v>145</v>
      </c>
      <c r="T8" s="464" t="s">
        <v>146</v>
      </c>
      <c r="U8" s="183"/>
      <c r="V8" s="199"/>
      <c r="W8" s="216"/>
      <c r="X8" s="247"/>
      <c r="Y8" s="247"/>
      <c r="Z8" s="220">
        <f>K8</f>
        <v>2012</v>
      </c>
      <c r="AA8" s="220">
        <f>L8</f>
        <v>2013</v>
      </c>
      <c r="AB8" s="220">
        <f>M8</f>
        <v>2014</v>
      </c>
      <c r="AC8" s="220">
        <f>N8</f>
        <v>2015</v>
      </c>
      <c r="AD8" s="220">
        <f>O8</f>
        <v>2016</v>
      </c>
      <c r="AE8" s="110"/>
      <c r="AF8" s="110"/>
      <c r="AG8" s="110"/>
      <c r="AH8" s="110"/>
      <c r="AI8" s="247"/>
      <c r="AJ8" s="248"/>
    </row>
    <row r="9" spans="1:44" s="147" customFormat="1" ht="13.5" customHeight="1" x14ac:dyDescent="0.2">
      <c r="A9" s="182"/>
      <c r="B9" s="158" t="s">
        <v>1</v>
      </c>
      <c r="C9" s="142"/>
      <c r="D9" s="159">
        <v>306</v>
      </c>
      <c r="E9" s="159">
        <v>219</v>
      </c>
      <c r="F9" s="159">
        <v>240</v>
      </c>
      <c r="G9" s="159">
        <v>217.00000000000003</v>
      </c>
      <c r="H9" s="160">
        <v>224.99999999999991</v>
      </c>
      <c r="I9" s="482">
        <f>IF(H9=0,"",(H9-E9)/E9)</f>
        <v>2.7397260273972213E-2</v>
      </c>
      <c r="J9" s="161"/>
      <c r="K9" s="162">
        <f>IF(D9=0,#N/A,D9/Population!C8*10000)</f>
        <v>115.0375939849624</v>
      </c>
      <c r="L9" s="162">
        <f>IF(E9=0,#N/A,E9/Population!D8*10000)</f>
        <v>82.330827067669162</v>
      </c>
      <c r="M9" s="162">
        <f>IF(F9=0,#N/A,F9/Population!E8*10000)</f>
        <v>88.560885608856083</v>
      </c>
      <c r="N9" s="162">
        <f>IF(G9=0,#N/A,G9/Population!F8*10000)</f>
        <v>78.057553956834539</v>
      </c>
      <c r="O9" s="163">
        <f>IF(H9=0,#N/A,H9/Population!G8*10000)</f>
        <v>79.787234042553166</v>
      </c>
      <c r="P9" s="487">
        <f t="shared" ref="P9:P30" si="0">IF(ISNA(VLOOKUP(B9,$AF$9:$AH$27,3,FALSE)),"--",VLOOKUP(B9,$AF$9:$AH$27,3,FALSE))</f>
        <v>5</v>
      </c>
      <c r="Q9" s="115"/>
      <c r="R9" s="477">
        <f>IDACI!C8</f>
        <v>11</v>
      </c>
      <c r="S9" s="478">
        <f>(R9*$Y$68)+$Z$68</f>
        <v>102.5607</v>
      </c>
      <c r="T9" s="479">
        <f>O9-S9</f>
        <v>-22.773465957446831</v>
      </c>
      <c r="U9" s="183"/>
      <c r="V9" s="199"/>
      <c r="W9" s="216"/>
      <c r="X9" s="221" t="str">
        <f t="shared" ref="X9:X32" si="1">B9</f>
        <v>Bracknell Forest</v>
      </c>
      <c r="Y9" s="222">
        <v>1</v>
      </c>
      <c r="Z9" s="223">
        <f>IF(D9&gt;0,Population!C8,"")</f>
        <v>26600</v>
      </c>
      <c r="AA9" s="223">
        <f>IF(E9&gt;0,Population!D8,"")</f>
        <v>26600</v>
      </c>
      <c r="AB9" s="223">
        <f>IF(F9&gt;0,Population!E8,"")</f>
        <v>27100</v>
      </c>
      <c r="AC9" s="223">
        <f>IF(G9&gt;0,Population!F8,"")</f>
        <v>27800</v>
      </c>
      <c r="AD9" s="223">
        <f>IF(H9&gt;0,Population!G8,"")</f>
        <v>28200</v>
      </c>
      <c r="AE9" s="110"/>
      <c r="AF9" s="158" t="s">
        <v>1</v>
      </c>
      <c r="AG9" s="163">
        <v>79.787234042553166</v>
      </c>
      <c r="AH9" s="224">
        <f>RANK(AG9,$AG$9:$AG$27,1)</f>
        <v>5</v>
      </c>
      <c r="AI9" s="247"/>
      <c r="AJ9" s="248"/>
    </row>
    <row r="10" spans="1:44" s="147" customFormat="1" ht="13.5" customHeight="1" x14ac:dyDescent="0.2">
      <c r="A10" s="182"/>
      <c r="B10" s="158" t="s">
        <v>47</v>
      </c>
      <c r="C10" s="142"/>
      <c r="D10" s="159">
        <v>1517</v>
      </c>
      <c r="E10" s="159">
        <v>1834</v>
      </c>
      <c r="F10" s="159">
        <v>1396</v>
      </c>
      <c r="G10" s="159">
        <v>2648.9999999999991</v>
      </c>
      <c r="H10" s="160">
        <v>1101.0000000000007</v>
      </c>
      <c r="I10" s="482">
        <f t="shared" ref="I10:I30" si="2">IF(H10=0,"",(H10-E10)/E10)</f>
        <v>-0.39967284623773136</v>
      </c>
      <c r="J10" s="161"/>
      <c r="K10" s="162">
        <f>IF(D10=0,#N/A,D10/Population!C9*10000)</f>
        <v>304.00801603206412</v>
      </c>
      <c r="L10" s="162">
        <f>IF(E10=0,#N/A,E10/Population!D9*10000)</f>
        <v>365.33864541832668</v>
      </c>
      <c r="M10" s="162">
        <f>IF(F10=0,#N/A,F10/Population!E9*10000)</f>
        <v>276.43564356435644</v>
      </c>
      <c r="N10" s="162">
        <f>IF(G10=0,#N/A,G10/Population!F9*10000)</f>
        <v>519.41176470588221</v>
      </c>
      <c r="O10" s="163">
        <f>IF(H10=0,#N/A,H10/Population!G9*10000)</f>
        <v>215.03906250000014</v>
      </c>
      <c r="P10" s="487">
        <f t="shared" si="0"/>
        <v>18</v>
      </c>
      <c r="Q10" s="115"/>
      <c r="R10" s="477">
        <f>IDACI!C9</f>
        <v>18.3</v>
      </c>
      <c r="S10" s="478">
        <f t="shared" ref="S10:S32" si="3">(R10*$Y$68)+$Z$68</f>
        <v>114.21661</v>
      </c>
      <c r="T10" s="479">
        <f t="shared" ref="T10:T32" si="4">O10-S10</f>
        <v>100.82245250000014</v>
      </c>
      <c r="U10" s="183"/>
      <c r="V10" s="199"/>
      <c r="W10" s="216"/>
      <c r="X10" s="221" t="str">
        <f t="shared" si="1"/>
        <v>Brighton &amp; Hove</v>
      </c>
      <c r="Y10" s="222">
        <v>2</v>
      </c>
      <c r="Z10" s="223">
        <f>IF(D10&gt;0,Population!C9,"")</f>
        <v>49900</v>
      </c>
      <c r="AA10" s="223">
        <f>IF(E10&gt;0,Population!D9,"")</f>
        <v>50200</v>
      </c>
      <c r="AB10" s="223">
        <f>IF(F10&gt;0,Population!E9,"")</f>
        <v>50500</v>
      </c>
      <c r="AC10" s="223">
        <f>IF(G10&gt;0,Population!F9,"")</f>
        <v>51000</v>
      </c>
      <c r="AD10" s="223">
        <f>IF(H10&gt;0,Population!G9,"")</f>
        <v>51200</v>
      </c>
      <c r="AE10" s="110"/>
      <c r="AF10" s="158" t="s">
        <v>47</v>
      </c>
      <c r="AG10" s="163">
        <v>215.03906250000014</v>
      </c>
      <c r="AH10" s="224">
        <f t="shared" ref="AH10:AH27" si="5">RANK(AG10,$AG$9:$AG$27,1)</f>
        <v>18</v>
      </c>
      <c r="AI10" s="247"/>
      <c r="AJ10" s="248"/>
    </row>
    <row r="11" spans="1:44" s="147" customFormat="1" ht="13.5" customHeight="1" x14ac:dyDescent="0.2">
      <c r="A11" s="182"/>
      <c r="B11" s="158" t="s">
        <v>11</v>
      </c>
      <c r="C11" s="142"/>
      <c r="D11" s="159">
        <v>845</v>
      </c>
      <c r="E11" s="159">
        <v>1149</v>
      </c>
      <c r="F11" s="159">
        <v>2534</v>
      </c>
      <c r="G11" s="159">
        <v>1397.9999999999991</v>
      </c>
      <c r="H11" s="160">
        <v>1840.9999999999973</v>
      </c>
      <c r="I11" s="482">
        <f t="shared" si="2"/>
        <v>0.60226283724978003</v>
      </c>
      <c r="J11" s="161"/>
      <c r="K11" s="162">
        <f>IF(D11=0,#N/A,D11/Population!C10*10000)</f>
        <v>73.160173160173159</v>
      </c>
      <c r="L11" s="162">
        <f>IF(E11=0,#N/A,E11/Population!D10*10000)</f>
        <v>98.796216680997418</v>
      </c>
      <c r="M11" s="162">
        <f>IF(F11=0,#N/A,F11/Population!E10*10000)</f>
        <v>215.47619047619048</v>
      </c>
      <c r="N11" s="162">
        <f>IF(G11=0,#N/A,G11/Population!F10*10000)</f>
        <v>117.57779646761976</v>
      </c>
      <c r="O11" s="163">
        <f>IF(H11=0,#N/A,H11/Population!G10*10000)</f>
        <v>152.65339966832482</v>
      </c>
      <c r="P11" s="487">
        <f t="shared" si="0"/>
        <v>14</v>
      </c>
      <c r="Q11" s="115"/>
      <c r="R11" s="477">
        <f>IDACI!C10</f>
        <v>9.8000000000000007</v>
      </c>
      <c r="S11" s="478">
        <f t="shared" si="3"/>
        <v>100.64466</v>
      </c>
      <c r="T11" s="479">
        <f t="shared" si="4"/>
        <v>52.008739668324822</v>
      </c>
      <c r="U11" s="183"/>
      <c r="V11" s="199"/>
      <c r="W11" s="216"/>
      <c r="X11" s="221" t="str">
        <f t="shared" si="1"/>
        <v>Buckinghamshire</v>
      </c>
      <c r="Y11" s="222">
        <v>3</v>
      </c>
      <c r="Z11" s="223">
        <f>IF(D11&gt;0,Population!C10,"")</f>
        <v>115500</v>
      </c>
      <c r="AA11" s="223">
        <f>IF(E11&gt;0,Population!D10,"")</f>
        <v>116300</v>
      </c>
      <c r="AB11" s="223">
        <f>IF(F11&gt;0,Population!E10,"")</f>
        <v>117600</v>
      </c>
      <c r="AC11" s="223">
        <f>IF(G11&gt;0,Population!F10,"")</f>
        <v>118900</v>
      </c>
      <c r="AD11" s="223">
        <f>IF(H11&gt;0,Population!G10,"")</f>
        <v>120600</v>
      </c>
      <c r="AE11" s="110"/>
      <c r="AF11" s="158" t="s">
        <v>11</v>
      </c>
      <c r="AG11" s="163">
        <v>152.65339966832482</v>
      </c>
      <c r="AH11" s="224">
        <f t="shared" si="5"/>
        <v>14</v>
      </c>
      <c r="AI11" s="247"/>
      <c r="AJ11" s="248"/>
    </row>
    <row r="12" spans="1:44" s="147" customFormat="1" ht="13.5" customHeight="1" x14ac:dyDescent="0.2">
      <c r="A12" s="182"/>
      <c r="B12" s="158" t="s">
        <v>5</v>
      </c>
      <c r="C12" s="142"/>
      <c r="D12" s="159">
        <v>8892</v>
      </c>
      <c r="E12" s="164">
        <v>4040</v>
      </c>
      <c r="F12" s="159">
        <v>2280</v>
      </c>
      <c r="G12" s="159">
        <v>939.99999999999989</v>
      </c>
      <c r="H12" s="160">
        <v>465.00000000000011</v>
      </c>
      <c r="I12" s="482">
        <f t="shared" si="2"/>
        <v>-0.88490099009900991</v>
      </c>
      <c r="J12" s="161"/>
      <c r="K12" s="162">
        <f>IF(D12=0,#N/A,D12/Population!C11*10000)</f>
        <v>852.54074784276133</v>
      </c>
      <c r="L12" s="162">
        <f>IF(E12=0,#N/A,E12/Population!D11*10000)</f>
        <v>386.97318007662835</v>
      </c>
      <c r="M12" s="162">
        <f>IF(F12=0,#N/A,F12/Population!E11*10000)</f>
        <v>217.55725190839695</v>
      </c>
      <c r="N12" s="162">
        <f>IF(G12=0,#N/A,G12/Population!F11*10000)</f>
        <v>89.184060721062608</v>
      </c>
      <c r="O12" s="163">
        <f>IF(H12=0,#N/A,H12/Population!G11*10000)</f>
        <v>43.909348441926362</v>
      </c>
      <c r="P12" s="487">
        <f t="shared" si="0"/>
        <v>1</v>
      </c>
      <c r="Q12" s="115"/>
      <c r="R12" s="477">
        <f>IDACI!C11</f>
        <v>17.399999999999999</v>
      </c>
      <c r="S12" s="478">
        <f t="shared" si="3"/>
        <v>112.77958</v>
      </c>
      <c r="T12" s="479">
        <f t="shared" si="4"/>
        <v>-68.870231558073641</v>
      </c>
      <c r="U12" s="183"/>
      <c r="V12" s="199"/>
      <c r="W12" s="216"/>
      <c r="X12" s="221" t="str">
        <f t="shared" si="1"/>
        <v>East Sussex</v>
      </c>
      <c r="Y12" s="222">
        <v>4</v>
      </c>
      <c r="Z12" s="223">
        <f>IF(D12&gt;0,Population!C11,"")</f>
        <v>104300</v>
      </c>
      <c r="AA12" s="223">
        <f>IF(E12&gt;0,Population!D11,"")</f>
        <v>104400</v>
      </c>
      <c r="AB12" s="223">
        <f>IF(F12&gt;0,Population!E11,"")</f>
        <v>104800</v>
      </c>
      <c r="AC12" s="223">
        <f>IF(G12&gt;0,Population!F11,"")</f>
        <v>105400</v>
      </c>
      <c r="AD12" s="223">
        <f>IF(H12&gt;0,Population!G11,"")</f>
        <v>105900</v>
      </c>
      <c r="AE12" s="110"/>
      <c r="AF12" s="158" t="s">
        <v>5</v>
      </c>
      <c r="AG12" s="163">
        <v>43.909348441926362</v>
      </c>
      <c r="AH12" s="224">
        <f t="shared" si="5"/>
        <v>1</v>
      </c>
      <c r="AI12" s="247"/>
      <c r="AJ12" s="248"/>
    </row>
    <row r="13" spans="1:44" s="147" customFormat="1" ht="13.5" customHeight="1" x14ac:dyDescent="0.2">
      <c r="A13" s="182"/>
      <c r="B13" s="158" t="s">
        <v>7</v>
      </c>
      <c r="C13" s="142"/>
      <c r="D13" s="159">
        <v>2512</v>
      </c>
      <c r="E13" s="159">
        <v>2313</v>
      </c>
      <c r="F13" s="165">
        <v>4517</v>
      </c>
      <c r="G13" s="165">
        <v>5324.9999999999991</v>
      </c>
      <c r="H13" s="160">
        <v>4695</v>
      </c>
      <c r="I13" s="482">
        <f t="shared" si="2"/>
        <v>1.0298313878080414</v>
      </c>
      <c r="J13" s="161"/>
      <c r="K13" s="162">
        <f>IF(D13=0,#N/A,D13/Population!C12*10000)</f>
        <v>89.650249821556031</v>
      </c>
      <c r="L13" s="162">
        <f>IF(E13=0,#N/A,E13/Population!D12*10000)</f>
        <v>82.342470630117489</v>
      </c>
      <c r="M13" s="162">
        <f>IF(F13=0,#N/A,F13/Population!E12*10000)</f>
        <v>160.23412557644556</v>
      </c>
      <c r="N13" s="162">
        <f>IF(G13=0,#N/A,G13/Population!F12*10000)</f>
        <v>189.16518650088807</v>
      </c>
      <c r="O13" s="163">
        <f>IF(H13=0,#N/A,H13/Population!G12*10000)</f>
        <v>166.54842142603761</v>
      </c>
      <c r="P13" s="487">
        <f t="shared" si="0"/>
        <v>16</v>
      </c>
      <c r="Q13" s="115"/>
      <c r="R13" s="477">
        <f>IDACI!C12</f>
        <v>11.799999999999999</v>
      </c>
      <c r="S13" s="478">
        <f t="shared" si="3"/>
        <v>103.83806</v>
      </c>
      <c r="T13" s="479">
        <f t="shared" si="4"/>
        <v>62.710361426037608</v>
      </c>
      <c r="U13" s="183"/>
      <c r="V13" s="199"/>
      <c r="W13" s="216"/>
      <c r="X13" s="221" t="str">
        <f t="shared" si="1"/>
        <v>Hampshire</v>
      </c>
      <c r="Y13" s="222">
        <v>5</v>
      </c>
      <c r="Z13" s="223">
        <f>IF(D13&gt;0,Population!C12,"")</f>
        <v>280200</v>
      </c>
      <c r="AA13" s="223">
        <f>IF(E13&gt;0,Population!D12,"")</f>
        <v>280900</v>
      </c>
      <c r="AB13" s="223">
        <f>IF(F13&gt;0,Population!E12,"")</f>
        <v>281900</v>
      </c>
      <c r="AC13" s="223">
        <f>IF(G13&gt;0,Population!F12,"")</f>
        <v>281500</v>
      </c>
      <c r="AD13" s="223">
        <f>IF(H13&gt;0,Population!G12,"")</f>
        <v>281900</v>
      </c>
      <c r="AE13" s="110"/>
      <c r="AF13" s="158" t="s">
        <v>7</v>
      </c>
      <c r="AG13" s="163">
        <v>166.54842142603761</v>
      </c>
      <c r="AH13" s="224">
        <f t="shared" si="5"/>
        <v>16</v>
      </c>
      <c r="AI13" s="247"/>
      <c r="AJ13" s="248"/>
    </row>
    <row r="14" spans="1:44" s="147" customFormat="1" ht="13.5" customHeight="1" x14ac:dyDescent="0.2">
      <c r="A14" s="182"/>
      <c r="B14" s="158" t="s">
        <v>2</v>
      </c>
      <c r="C14" s="142"/>
      <c r="D14" s="159"/>
      <c r="E14" s="159">
        <v>1187</v>
      </c>
      <c r="F14" s="159">
        <v>675</v>
      </c>
      <c r="G14" s="159">
        <v>820.99999999999977</v>
      </c>
      <c r="H14" s="160">
        <v>786</v>
      </c>
      <c r="I14" s="482">
        <f t="shared" si="2"/>
        <v>-0.33782645324347094</v>
      </c>
      <c r="J14" s="161"/>
      <c r="K14" s="162" t="e">
        <f>IF(D14=0,#N/A,D14/Population!C13*10000)</f>
        <v>#N/A</v>
      </c>
      <c r="L14" s="162">
        <f>IF(E14=0,#N/A,E14/Population!D13*10000)</f>
        <v>456.53846153846155</v>
      </c>
      <c r="M14" s="162">
        <f>IF(F14=0,#N/A,F14/Population!E13*10000)</f>
        <v>261.62790697674421</v>
      </c>
      <c r="N14" s="162">
        <f>IF(G14=0,#N/A,G14/Population!F13*10000)</f>
        <v>321.96078431372536</v>
      </c>
      <c r="O14" s="163">
        <f>IF(H14=0,#N/A,H14/Population!G13*10000)</f>
        <v>310.67193675889325</v>
      </c>
      <c r="P14" s="487">
        <f t="shared" si="0"/>
        <v>19</v>
      </c>
      <c r="Q14" s="115"/>
      <c r="R14" s="477">
        <f>IDACI!C13</f>
        <v>20.399999999999999</v>
      </c>
      <c r="S14" s="478">
        <f t="shared" si="3"/>
        <v>117.56968000000001</v>
      </c>
      <c r="T14" s="479">
        <f t="shared" si="4"/>
        <v>193.10225675889325</v>
      </c>
      <c r="U14" s="183"/>
      <c r="V14" s="199"/>
      <c r="W14" s="216"/>
      <c r="X14" s="221" t="str">
        <f t="shared" si="1"/>
        <v>Isle of Wight</v>
      </c>
      <c r="Y14" s="222">
        <v>6</v>
      </c>
      <c r="Z14" s="223" t="str">
        <f>IF(D14&gt;0,Population!C13,"")</f>
        <v/>
      </c>
      <c r="AA14" s="223">
        <f>IF(E14&gt;0,Population!D13,"")</f>
        <v>26000</v>
      </c>
      <c r="AB14" s="223">
        <f>IF(F14&gt;0,Population!E13,"")</f>
        <v>25800</v>
      </c>
      <c r="AC14" s="223">
        <f>IF(G14&gt;0,Population!F13,"")</f>
        <v>25500</v>
      </c>
      <c r="AD14" s="223">
        <f>IF(H14&gt;0,Population!G13,"")</f>
        <v>25300</v>
      </c>
      <c r="AE14" s="110"/>
      <c r="AF14" s="158" t="s">
        <v>2</v>
      </c>
      <c r="AG14" s="163">
        <v>310.67193675889325</v>
      </c>
      <c r="AH14" s="224">
        <f t="shared" si="5"/>
        <v>19</v>
      </c>
      <c r="AI14" s="247"/>
      <c r="AJ14" s="248"/>
      <c r="AR14" s="147" t="s">
        <v>109</v>
      </c>
    </row>
    <row r="15" spans="1:44" s="147" customFormat="1" ht="13.5" customHeight="1" x14ac:dyDescent="0.2">
      <c r="A15" s="182"/>
      <c r="B15" s="158" t="s">
        <v>12</v>
      </c>
      <c r="C15" s="142"/>
      <c r="D15" s="159">
        <v>5714</v>
      </c>
      <c r="E15" s="159">
        <v>3546</v>
      </c>
      <c r="F15" s="159">
        <v>5072</v>
      </c>
      <c r="G15" s="159">
        <v>4683</v>
      </c>
      <c r="H15" s="160">
        <v>3197.0000000000027</v>
      </c>
      <c r="I15" s="482">
        <f t="shared" si="2"/>
        <v>-9.8420755781161107E-2</v>
      </c>
      <c r="J15" s="161"/>
      <c r="K15" s="162">
        <f>IF(D15=0,#N/A,D15/Population!C14*10000)</f>
        <v>177.06848466067552</v>
      </c>
      <c r="L15" s="162">
        <f>IF(E15=0,#N/A,E15/Population!D14*10000)</f>
        <v>109.47823402284656</v>
      </c>
      <c r="M15" s="162">
        <f>IF(F15=0,#N/A,F15/Population!E14*10000)</f>
        <v>155.77395577395578</v>
      </c>
      <c r="N15" s="162">
        <f>IF(G15=0,#N/A,G15/Population!F14*10000)</f>
        <v>142.64392324093816</v>
      </c>
      <c r="O15" s="163">
        <f>IF(H15=0,#N/A,H15/Population!G14*10000)</f>
        <v>96.761501210653833</v>
      </c>
      <c r="P15" s="487">
        <f t="shared" si="0"/>
        <v>9</v>
      </c>
      <c r="Q15" s="115"/>
      <c r="R15" s="477">
        <f>IDACI!C14</f>
        <v>17.8</v>
      </c>
      <c r="S15" s="478">
        <f t="shared" si="3"/>
        <v>113.41826</v>
      </c>
      <c r="T15" s="479">
        <f t="shared" si="4"/>
        <v>-16.656758789346171</v>
      </c>
      <c r="U15" s="183"/>
      <c r="V15" s="199"/>
      <c r="W15" s="216"/>
      <c r="X15" s="221" t="str">
        <f t="shared" si="1"/>
        <v>Kent</v>
      </c>
      <c r="Y15" s="222">
        <v>7</v>
      </c>
      <c r="Z15" s="223">
        <f>IF(D15&gt;0,Population!C14,"")</f>
        <v>322700</v>
      </c>
      <c r="AA15" s="223">
        <f>IF(E15&gt;0,Population!D14,"")</f>
        <v>323900</v>
      </c>
      <c r="AB15" s="223">
        <f>IF(F15&gt;0,Population!E14,"")</f>
        <v>325600</v>
      </c>
      <c r="AC15" s="223">
        <f>IF(G15&gt;0,Population!F14,"")</f>
        <v>328300</v>
      </c>
      <c r="AD15" s="223">
        <f>IF(H15&gt;0,Population!G14,"")</f>
        <v>330400</v>
      </c>
      <c r="AE15" s="110"/>
      <c r="AF15" s="158" t="s">
        <v>12</v>
      </c>
      <c r="AG15" s="163">
        <v>96.761501210653833</v>
      </c>
      <c r="AH15" s="224">
        <f t="shared" si="5"/>
        <v>9</v>
      </c>
      <c r="AI15" s="247"/>
      <c r="AJ15" s="248"/>
    </row>
    <row r="16" spans="1:44" s="147" customFormat="1" ht="13.5" customHeight="1" x14ac:dyDescent="0.2">
      <c r="A16" s="182"/>
      <c r="B16" s="158" t="s">
        <v>3</v>
      </c>
      <c r="C16" s="142"/>
      <c r="D16" s="159">
        <v>1722</v>
      </c>
      <c r="E16" s="411">
        <v>3287</v>
      </c>
      <c r="F16" s="411">
        <v>1277</v>
      </c>
      <c r="G16" s="411">
        <v>614.99999999999966</v>
      </c>
      <c r="H16" s="412">
        <v>556</v>
      </c>
      <c r="I16" s="482">
        <f t="shared" si="2"/>
        <v>-0.83084879829631886</v>
      </c>
      <c r="J16" s="161"/>
      <c r="K16" s="162">
        <f>IF(D16=0,#N/A,D16/Population!C15*10000)</f>
        <v>282.29508196721309</v>
      </c>
      <c r="L16" s="162">
        <f>IF(E16=0,#N/A,E16/Population!D15*10000)</f>
        <v>539.73727422003287</v>
      </c>
      <c r="M16" s="162">
        <f>IF(F16=0,#N/A,F16/Population!E15*10000)</f>
        <v>207.30519480519482</v>
      </c>
      <c r="N16" s="162">
        <f>IF(G16=0,#N/A,G16/Population!F15*10000)</f>
        <v>98.399999999999949</v>
      </c>
      <c r="O16" s="163">
        <f>IF(H16=0,#N/A,H16/Population!G15*10000)</f>
        <v>87.974683544303801</v>
      </c>
      <c r="P16" s="487">
        <f t="shared" si="0"/>
        <v>7</v>
      </c>
      <c r="Q16" s="115"/>
      <c r="R16" s="477">
        <f>IDACI!C15</f>
        <v>22</v>
      </c>
      <c r="S16" s="478">
        <f t="shared" si="3"/>
        <v>120.12440000000001</v>
      </c>
      <c r="T16" s="479">
        <f t="shared" si="4"/>
        <v>-32.149716455696208</v>
      </c>
      <c r="U16" s="183"/>
      <c r="V16" s="199"/>
      <c r="W16" s="216"/>
      <c r="X16" s="221" t="str">
        <f t="shared" si="1"/>
        <v>Medway</v>
      </c>
      <c r="Y16" s="222">
        <v>8</v>
      </c>
      <c r="Z16" s="223">
        <f>IF(D16&gt;0,Population!C15,"")</f>
        <v>61000</v>
      </c>
      <c r="AA16" s="223">
        <f>IF(E16&gt;0,Population!D15,"")</f>
        <v>60900</v>
      </c>
      <c r="AB16" s="223">
        <f>IF(F16&gt;0,Population!E15,"")</f>
        <v>61600</v>
      </c>
      <c r="AC16" s="223">
        <f>IF(G16&gt;0,Population!F15,"")</f>
        <v>62500</v>
      </c>
      <c r="AD16" s="223">
        <f>IF(H16&gt;0,Population!G15,"")</f>
        <v>63200</v>
      </c>
      <c r="AE16" s="110"/>
      <c r="AF16" s="158" t="s">
        <v>3</v>
      </c>
      <c r="AG16" s="163">
        <v>87.974683544303801</v>
      </c>
      <c r="AH16" s="224">
        <f t="shared" si="5"/>
        <v>7</v>
      </c>
      <c r="AI16" s="247"/>
      <c r="AJ16" s="248"/>
    </row>
    <row r="17" spans="1:36" s="147" customFormat="1" ht="13.5" customHeight="1" x14ac:dyDescent="0.2">
      <c r="A17" s="182"/>
      <c r="B17" s="158" t="s">
        <v>13</v>
      </c>
      <c r="C17" s="142"/>
      <c r="D17" s="159">
        <v>616</v>
      </c>
      <c r="E17" s="159">
        <v>961</v>
      </c>
      <c r="F17" s="159">
        <v>816</v>
      </c>
      <c r="G17" s="159">
        <v>595.00000000000011</v>
      </c>
      <c r="H17" s="160">
        <v>580</v>
      </c>
      <c r="I17" s="482">
        <f t="shared" si="2"/>
        <v>-0.39646201873048909</v>
      </c>
      <c r="J17" s="161"/>
      <c r="K17" s="162">
        <f>IF(D17=0,#N/A,D17/Population!C16*10000)</f>
        <v>99.354838709677423</v>
      </c>
      <c r="L17" s="162">
        <f>IF(E17=0,#N/A,E17/Population!D16*10000)</f>
        <v>151.57728706624604</v>
      </c>
      <c r="M17" s="162">
        <f>IF(F17=0,#N/A,F17/Population!E16*10000)</f>
        <v>127.49999999999999</v>
      </c>
      <c r="N17" s="162">
        <f>IF(G17=0,#N/A,G17/Population!F16*10000)</f>
        <v>91.25766871165645</v>
      </c>
      <c r="O17" s="163">
        <f>IF(H17=0,#N/A,H17/Population!G16*10000)</f>
        <v>87.745839636913772</v>
      </c>
      <c r="P17" s="487">
        <f t="shared" si="0"/>
        <v>6</v>
      </c>
      <c r="Q17" s="115"/>
      <c r="R17" s="477">
        <f>IDACI!C16</f>
        <v>19.7</v>
      </c>
      <c r="S17" s="478">
        <f t="shared" si="3"/>
        <v>116.45199</v>
      </c>
      <c r="T17" s="479">
        <f t="shared" si="4"/>
        <v>-28.706150363086223</v>
      </c>
      <c r="U17" s="183"/>
      <c r="V17" s="199"/>
      <c r="W17" s="216"/>
      <c r="X17" s="221" t="str">
        <f t="shared" si="1"/>
        <v>Milton Keynes</v>
      </c>
      <c r="Y17" s="222">
        <v>9</v>
      </c>
      <c r="Z17" s="223">
        <f>IF(D17&gt;0,Population!C16,"")</f>
        <v>62000</v>
      </c>
      <c r="AA17" s="223">
        <f>IF(E17&gt;0,Population!D16,"")</f>
        <v>63400</v>
      </c>
      <c r="AB17" s="223">
        <f>IF(F17&gt;0,Population!E16,"")</f>
        <v>64000</v>
      </c>
      <c r="AC17" s="223">
        <f>IF(G17&gt;0,Population!F16,"")</f>
        <v>65200</v>
      </c>
      <c r="AD17" s="223">
        <f>IF(H17&gt;0,Population!G16,"")</f>
        <v>66100</v>
      </c>
      <c r="AE17" s="110"/>
      <c r="AF17" s="158" t="s">
        <v>13</v>
      </c>
      <c r="AG17" s="163">
        <v>87.745839636913772</v>
      </c>
      <c r="AH17" s="224">
        <f t="shared" si="5"/>
        <v>6</v>
      </c>
      <c r="AI17" s="247"/>
      <c r="AJ17" s="248"/>
    </row>
    <row r="18" spans="1:36" s="147" customFormat="1" ht="13.5" customHeight="1" x14ac:dyDescent="0.2">
      <c r="A18" s="182"/>
      <c r="B18" s="158" t="s">
        <v>14</v>
      </c>
      <c r="C18" s="142"/>
      <c r="D18" s="159">
        <v>1530</v>
      </c>
      <c r="E18" s="159">
        <v>1659</v>
      </c>
      <c r="F18" s="159">
        <v>1345</v>
      </c>
      <c r="G18" s="159">
        <v>1377.0000000000002</v>
      </c>
      <c r="H18" s="160">
        <v>1712</v>
      </c>
      <c r="I18" s="482">
        <f t="shared" si="2"/>
        <v>3.1946955997588906E-2</v>
      </c>
      <c r="J18" s="161"/>
      <c r="K18" s="162">
        <f>IF(D18=0,#N/A,D18/Population!C17*10000)</f>
        <v>110.8695652173913</v>
      </c>
      <c r="L18" s="162">
        <f>IF(E18=0,#N/A,E18/Population!D17*10000)</f>
        <v>119.18103448275862</v>
      </c>
      <c r="M18" s="162">
        <f>IF(F18=0,#N/A,F18/Population!E17*10000)</f>
        <v>95.866001425516743</v>
      </c>
      <c r="N18" s="162">
        <f>IF(G18=0,#N/A,G18/Population!F17*10000)</f>
        <v>97.521246458923528</v>
      </c>
      <c r="O18" s="163">
        <f>IF(H18=0,#N/A,H18/Population!G17*10000)</f>
        <v>120.73342736248237</v>
      </c>
      <c r="P18" s="487">
        <f t="shared" si="0"/>
        <v>12</v>
      </c>
      <c r="Q18" s="115"/>
      <c r="R18" s="477">
        <f>IDACI!C17</f>
        <v>11.799999999999999</v>
      </c>
      <c r="S18" s="478">
        <f t="shared" si="3"/>
        <v>103.83806</v>
      </c>
      <c r="T18" s="479">
        <f t="shared" si="4"/>
        <v>16.895367362482375</v>
      </c>
      <c r="U18" s="183"/>
      <c r="V18" s="199"/>
      <c r="W18" s="216"/>
      <c r="X18" s="221" t="str">
        <f t="shared" si="1"/>
        <v>Oxfordshire</v>
      </c>
      <c r="Y18" s="222">
        <v>10</v>
      </c>
      <c r="Z18" s="223">
        <f>IF(D18&gt;0,Population!C17,"")</f>
        <v>138000</v>
      </c>
      <c r="AA18" s="223">
        <f>IF(E18&gt;0,Population!D17,"")</f>
        <v>139200</v>
      </c>
      <c r="AB18" s="223">
        <f>IF(F18&gt;0,Population!E17,"")</f>
        <v>140300</v>
      </c>
      <c r="AC18" s="223">
        <f>IF(G18&gt;0,Population!F17,"")</f>
        <v>141200</v>
      </c>
      <c r="AD18" s="223">
        <f>IF(H18&gt;0,Population!G17,"")</f>
        <v>141800</v>
      </c>
      <c r="AE18" s="110"/>
      <c r="AF18" s="158" t="s">
        <v>14</v>
      </c>
      <c r="AG18" s="163">
        <v>120.73342736248237</v>
      </c>
      <c r="AH18" s="224">
        <f t="shared" si="5"/>
        <v>12</v>
      </c>
      <c r="AI18" s="247"/>
      <c r="AJ18" s="248"/>
    </row>
    <row r="19" spans="1:36" s="147" customFormat="1" ht="13.5" customHeight="1" x14ac:dyDescent="0.2">
      <c r="A19" s="182"/>
      <c r="B19" s="158" t="s">
        <v>15</v>
      </c>
      <c r="C19" s="142"/>
      <c r="D19" s="159">
        <v>664</v>
      </c>
      <c r="E19" s="159">
        <v>417</v>
      </c>
      <c r="F19" s="159">
        <v>437</v>
      </c>
      <c r="G19" s="159">
        <v>379.9999999999996</v>
      </c>
      <c r="H19" s="160">
        <v>406.99999999999989</v>
      </c>
      <c r="I19" s="482">
        <f t="shared" si="2"/>
        <v>-2.3980815347722097E-2</v>
      </c>
      <c r="J19" s="161"/>
      <c r="K19" s="162">
        <f>IF(D19=0,#N/A,D19/Population!C18*10000)</f>
        <v>156.23529411764707</v>
      </c>
      <c r="L19" s="162">
        <f>IF(E19=0,#N/A,E19/Population!D18*10000)</f>
        <v>98.581560283687949</v>
      </c>
      <c r="M19" s="162">
        <f>IF(F19=0,#N/A,F19/Population!E18*10000)</f>
        <v>102.58215962441315</v>
      </c>
      <c r="N19" s="162">
        <f>IF(G19=0,#N/A,G19/Population!F18*10000)</f>
        <v>87.557603686635858</v>
      </c>
      <c r="O19" s="163">
        <f>IF(H19=0,#N/A,H19/Population!G18*10000)</f>
        <v>92.922374429223723</v>
      </c>
      <c r="P19" s="487">
        <f t="shared" si="0"/>
        <v>8</v>
      </c>
      <c r="Q19" s="115"/>
      <c r="R19" s="477">
        <f>IDACI!C18</f>
        <v>23.799999999999997</v>
      </c>
      <c r="S19" s="478">
        <f t="shared" si="3"/>
        <v>122.99845999999999</v>
      </c>
      <c r="T19" s="479">
        <f t="shared" si="4"/>
        <v>-30.076085570776272</v>
      </c>
      <c r="U19" s="183"/>
      <c r="V19" s="199"/>
      <c r="W19" s="216"/>
      <c r="X19" s="221" t="str">
        <f t="shared" si="1"/>
        <v>Portsmouth</v>
      </c>
      <c r="Y19" s="222">
        <v>11</v>
      </c>
      <c r="Z19" s="223">
        <f>IF(D19&gt;0,Population!C18,"")</f>
        <v>42500</v>
      </c>
      <c r="AA19" s="223">
        <f>IF(E19&gt;0,Population!D18,"")</f>
        <v>42300</v>
      </c>
      <c r="AB19" s="223">
        <f>IF(F19&gt;0,Population!E18,"")</f>
        <v>42600</v>
      </c>
      <c r="AC19" s="223">
        <f>IF(G19&gt;0,Population!F18,"")</f>
        <v>43400</v>
      </c>
      <c r="AD19" s="223">
        <f>IF(H19&gt;0,Population!G18,"")</f>
        <v>43800</v>
      </c>
      <c r="AE19" s="110"/>
      <c r="AF19" s="158" t="s">
        <v>15</v>
      </c>
      <c r="AG19" s="163">
        <v>92.922374429223723</v>
      </c>
      <c r="AH19" s="224">
        <f t="shared" si="5"/>
        <v>8</v>
      </c>
      <c r="AI19" s="247"/>
      <c r="AJ19" s="248"/>
    </row>
    <row r="20" spans="1:36" s="147" customFormat="1" ht="13.5" customHeight="1" x14ac:dyDescent="0.2">
      <c r="A20" s="182"/>
      <c r="B20" s="158" t="s">
        <v>4</v>
      </c>
      <c r="C20" s="142"/>
      <c r="D20" s="159">
        <v>673</v>
      </c>
      <c r="E20" s="159">
        <v>319</v>
      </c>
      <c r="F20" s="159">
        <v>314</v>
      </c>
      <c r="G20" s="159">
        <v>352.99999999999983</v>
      </c>
      <c r="H20" s="160">
        <v>646</v>
      </c>
      <c r="I20" s="482">
        <f t="shared" si="2"/>
        <v>1.025078369905956</v>
      </c>
      <c r="J20" s="161"/>
      <c r="K20" s="162">
        <f>IF(D20=0,#N/A,D20/Population!C19*10000)</f>
        <v>201.49700598802397</v>
      </c>
      <c r="L20" s="162">
        <f>IF(E20=0,#N/A,E20/Population!D19*10000)</f>
        <v>93.823529411764696</v>
      </c>
      <c r="M20" s="162">
        <f>IF(F20=0,#N/A,F20/Population!E19*10000)</f>
        <v>90.489913544668582</v>
      </c>
      <c r="N20" s="162">
        <f>IF(G20=0,#N/A,G20/Population!F19*10000)</f>
        <v>98.32869080779939</v>
      </c>
      <c r="O20" s="163">
        <f>IF(H20=0,#N/A,H20/Population!G19*10000)</f>
        <v>177.47252747252747</v>
      </c>
      <c r="P20" s="487">
        <f t="shared" si="0"/>
        <v>17</v>
      </c>
      <c r="Q20" s="115"/>
      <c r="R20" s="477">
        <f>IDACI!C19</f>
        <v>19.8</v>
      </c>
      <c r="S20" s="478">
        <f t="shared" si="3"/>
        <v>116.61166</v>
      </c>
      <c r="T20" s="479">
        <f t="shared" si="4"/>
        <v>60.860867472527474</v>
      </c>
      <c r="U20" s="183"/>
      <c r="V20" s="199"/>
      <c r="W20" s="216"/>
      <c r="X20" s="221" t="str">
        <f t="shared" si="1"/>
        <v>Reading</v>
      </c>
      <c r="Y20" s="222">
        <v>12</v>
      </c>
      <c r="Z20" s="223">
        <f>IF(D20&gt;0,Population!C19,"")</f>
        <v>33400</v>
      </c>
      <c r="AA20" s="223">
        <f>IF(E20&gt;0,Population!D19,"")</f>
        <v>34000</v>
      </c>
      <c r="AB20" s="223">
        <f>IF(F20&gt;0,Population!E19,"")</f>
        <v>34700</v>
      </c>
      <c r="AC20" s="223">
        <f>IF(G20&gt;0,Population!F19,"")</f>
        <v>35900</v>
      </c>
      <c r="AD20" s="223">
        <f>IF(H20&gt;0,Population!G19,"")</f>
        <v>36400</v>
      </c>
      <c r="AE20" s="110"/>
      <c r="AF20" s="158" t="s">
        <v>4</v>
      </c>
      <c r="AG20" s="163">
        <v>177.47252747252747</v>
      </c>
      <c r="AH20" s="224">
        <f t="shared" si="5"/>
        <v>17</v>
      </c>
      <c r="AI20" s="247"/>
      <c r="AJ20" s="248"/>
    </row>
    <row r="21" spans="1:36" s="147" customFormat="1" ht="13.5" customHeight="1" x14ac:dyDescent="0.2">
      <c r="A21" s="182"/>
      <c r="B21" s="158" t="s">
        <v>16</v>
      </c>
      <c r="C21" s="142"/>
      <c r="D21" s="159">
        <v>393</v>
      </c>
      <c r="E21" s="159">
        <v>311</v>
      </c>
      <c r="F21" s="159">
        <v>474</v>
      </c>
      <c r="G21" s="159">
        <v>480.00000000000017</v>
      </c>
      <c r="H21" s="160">
        <v>522.00000000000011</v>
      </c>
      <c r="I21" s="482">
        <f t="shared" si="2"/>
        <v>0.67845659163987171</v>
      </c>
      <c r="J21" s="161"/>
      <c r="K21" s="162">
        <f>IF(D21=0,#N/A,D21/Population!C20*10000)</f>
        <v>105.08021390374331</v>
      </c>
      <c r="L21" s="162">
        <f>IF(E21=0,#N/A,E21/Population!D20*10000)</f>
        <v>81.84210526315789</v>
      </c>
      <c r="M21" s="162">
        <f>IF(F21=0,#N/A,F21/Population!E20*10000)</f>
        <v>121.85089974293059</v>
      </c>
      <c r="N21" s="162">
        <f>IF(G21=0,#N/A,G21/Population!F20*10000)</f>
        <v>120.30075187969929</v>
      </c>
      <c r="O21" s="163">
        <f>IF(H21=0,#N/A,H21/Population!G20*10000)</f>
        <v>128.57142857142861</v>
      </c>
      <c r="P21" s="487">
        <f t="shared" si="0"/>
        <v>13</v>
      </c>
      <c r="Q21" s="115"/>
      <c r="R21" s="477">
        <f>IDACI!C20</f>
        <v>19.5</v>
      </c>
      <c r="S21" s="478">
        <f t="shared" si="3"/>
        <v>116.13265</v>
      </c>
      <c r="T21" s="479">
        <f t="shared" si="4"/>
        <v>12.438778571428614</v>
      </c>
      <c r="U21" s="183"/>
      <c r="V21" s="199"/>
      <c r="W21" s="216"/>
      <c r="X21" s="221" t="str">
        <f t="shared" si="1"/>
        <v>Slough</v>
      </c>
      <c r="Y21" s="222">
        <v>13</v>
      </c>
      <c r="Z21" s="223">
        <f>IF(D21&gt;0,Population!C20,"")</f>
        <v>37400</v>
      </c>
      <c r="AA21" s="223">
        <f>IF(E21&gt;0,Population!D20,"")</f>
        <v>38000</v>
      </c>
      <c r="AB21" s="223">
        <f>IF(F21&gt;0,Population!E20,"")</f>
        <v>38900</v>
      </c>
      <c r="AC21" s="223">
        <f>IF(G21&gt;0,Population!F20,"")</f>
        <v>39900</v>
      </c>
      <c r="AD21" s="223">
        <f>IF(H21&gt;0,Population!G20,"")</f>
        <v>40600</v>
      </c>
      <c r="AE21" s="110"/>
      <c r="AF21" s="158" t="s">
        <v>16</v>
      </c>
      <c r="AG21" s="163">
        <v>128.57142857142861</v>
      </c>
      <c r="AH21" s="224">
        <f t="shared" si="5"/>
        <v>13</v>
      </c>
      <c r="AI21" s="247"/>
      <c r="AJ21" s="248"/>
    </row>
    <row r="22" spans="1:36" s="147" customFormat="1" ht="13.5" customHeight="1" x14ac:dyDescent="0.2">
      <c r="A22" s="182"/>
      <c r="B22" s="158" t="s">
        <v>96</v>
      </c>
      <c r="C22" s="142"/>
      <c r="D22" s="159">
        <v>1474</v>
      </c>
      <c r="E22" s="159">
        <v>1562</v>
      </c>
      <c r="F22" s="159">
        <v>2100</v>
      </c>
      <c r="G22" s="159">
        <v>1507.9999999999977</v>
      </c>
      <c r="H22" s="160">
        <v>985</v>
      </c>
      <c r="I22" s="482">
        <f t="shared" si="2"/>
        <v>-0.36939820742637647</v>
      </c>
      <c r="J22" s="161"/>
      <c r="K22" s="162">
        <f>IF(D22=0,#N/A,D22/Population!C21*10000)</f>
        <v>135.47794117647058</v>
      </c>
      <c r="L22" s="162">
        <f>IF(E22=0,#N/A,E22/Population!D21*10000)</f>
        <v>143.56617647058823</v>
      </c>
      <c r="M22" s="162">
        <f>IF(F22=0,#N/A,F22/Population!E21*10000)</f>
        <v>193.01470588235296</v>
      </c>
      <c r="N22" s="162">
        <f>IF(G22=0,#N/A,G22/Population!F21*10000)</f>
        <v>138.4756657483928</v>
      </c>
      <c r="O22" s="163">
        <f>IF(H22=0,#N/A,H22/Population!G21*10000)</f>
        <v>90.201465201465197</v>
      </c>
      <c r="P22" s="511" t="str">
        <f t="shared" si="0"/>
        <v>--</v>
      </c>
      <c r="Q22" s="115"/>
      <c r="R22" s="477">
        <f>IDACI!C21</f>
        <v>14.8</v>
      </c>
      <c r="S22" s="478">
        <f t="shared" si="3"/>
        <v>108.62816000000001</v>
      </c>
      <c r="T22" s="479">
        <f t="shared" si="4"/>
        <v>-18.426694798534811</v>
      </c>
      <c r="U22" s="183"/>
      <c r="V22" s="199"/>
      <c r="W22" s="216"/>
      <c r="X22" s="221" t="str">
        <f t="shared" si="1"/>
        <v>Somerset</v>
      </c>
      <c r="Y22" s="222">
        <v>14</v>
      </c>
      <c r="Z22" s="223">
        <f>IF(D22&gt;0,Population!C21,"")</f>
        <v>108800</v>
      </c>
      <c r="AA22" s="223">
        <f>IF(E22&gt;0,Population!D21,"")</f>
        <v>108800</v>
      </c>
      <c r="AB22" s="223">
        <f>IF(F22&gt;0,Population!E21,"")</f>
        <v>108800</v>
      </c>
      <c r="AC22" s="223">
        <f>IF(G22&gt;0,Population!F21,"")</f>
        <v>108900</v>
      </c>
      <c r="AD22" s="223">
        <f>IF(H22&gt;0,Population!G21,"")</f>
        <v>109200</v>
      </c>
      <c r="AE22" s="110"/>
      <c r="AF22" s="158" t="s">
        <v>17</v>
      </c>
      <c r="AG22" s="163">
        <v>160.5691056910569</v>
      </c>
      <c r="AH22" s="224">
        <f t="shared" si="5"/>
        <v>15</v>
      </c>
      <c r="AI22" s="247"/>
      <c r="AJ22" s="248"/>
    </row>
    <row r="23" spans="1:36" s="147" customFormat="1" ht="13.5" customHeight="1" x14ac:dyDescent="0.2">
      <c r="A23" s="182"/>
      <c r="B23" s="158" t="s">
        <v>17</v>
      </c>
      <c r="C23" s="142"/>
      <c r="D23" s="159">
        <v>1075</v>
      </c>
      <c r="E23" s="159">
        <v>1168</v>
      </c>
      <c r="F23" s="159">
        <v>1114</v>
      </c>
      <c r="G23" s="159">
        <v>2214</v>
      </c>
      <c r="H23" s="160">
        <v>790</v>
      </c>
      <c r="I23" s="482">
        <f t="shared" si="2"/>
        <v>-0.32363013698630139</v>
      </c>
      <c r="J23" s="161"/>
      <c r="K23" s="162">
        <f>IF(D23=0,#N/A,D23/Population!C22*10000)</f>
        <v>232.68398268398269</v>
      </c>
      <c r="L23" s="162">
        <f>IF(E23=0,#N/A,E23/Population!D22*10000)</f>
        <v>251.18279569892474</v>
      </c>
      <c r="M23" s="162">
        <f>IF(F23=0,#N/A,F23/Population!E22*10000)</f>
        <v>235.0210970464135</v>
      </c>
      <c r="N23" s="162">
        <f>IF(G23=0,#N/A,G23/Population!F22*10000)</f>
        <v>455.5555555555556</v>
      </c>
      <c r="O23" s="163">
        <f>IF(H23=0,#N/A,H23/Population!G22*10000)</f>
        <v>160.5691056910569</v>
      </c>
      <c r="P23" s="487">
        <f t="shared" si="0"/>
        <v>15</v>
      </c>
      <c r="Q23" s="115"/>
      <c r="R23" s="477">
        <f>IDACI!C22</f>
        <v>25</v>
      </c>
      <c r="S23" s="478">
        <f t="shared" si="3"/>
        <v>124.9145</v>
      </c>
      <c r="T23" s="479">
        <f t="shared" si="4"/>
        <v>35.654605691056901</v>
      </c>
      <c r="U23" s="183"/>
      <c r="V23" s="199"/>
      <c r="W23" s="216"/>
      <c r="X23" s="221" t="str">
        <f t="shared" si="1"/>
        <v>Southampton</v>
      </c>
      <c r="Y23" s="222">
        <v>15</v>
      </c>
      <c r="Z23" s="223">
        <f>IF(D23&gt;0,Population!C22,"")</f>
        <v>46200</v>
      </c>
      <c r="AA23" s="223">
        <f>IF(E23&gt;0,Population!D22,"")</f>
        <v>46500</v>
      </c>
      <c r="AB23" s="223">
        <f>IF(F23&gt;0,Population!E22,"")</f>
        <v>47400</v>
      </c>
      <c r="AC23" s="223">
        <f>IF(G23&gt;0,Population!F22,"")</f>
        <v>48600</v>
      </c>
      <c r="AD23" s="223">
        <f>IF(H23&gt;0,Population!G22,"")</f>
        <v>49200</v>
      </c>
      <c r="AE23" s="110"/>
      <c r="AF23" s="158" t="s">
        <v>8</v>
      </c>
      <c r="AG23" s="163">
        <v>110.7644305772231</v>
      </c>
      <c r="AH23" s="224">
        <f>RANK(AG23,$AG$9:$AG$27,1)</f>
        <v>10</v>
      </c>
      <c r="AI23" s="247"/>
      <c r="AJ23" s="248"/>
    </row>
    <row r="24" spans="1:36" s="147" customFormat="1" ht="13.5" customHeight="1" x14ac:dyDescent="0.2">
      <c r="A24" s="182"/>
      <c r="B24" s="158" t="s">
        <v>8</v>
      </c>
      <c r="C24" s="142"/>
      <c r="D24" s="159">
        <v>3286</v>
      </c>
      <c r="E24" s="159">
        <v>3883</v>
      </c>
      <c r="F24" s="159">
        <v>3871</v>
      </c>
      <c r="G24" s="159">
        <v>2530.9999999999973</v>
      </c>
      <c r="H24" s="160">
        <v>2840</v>
      </c>
      <c r="I24" s="482">
        <f t="shared" si="2"/>
        <v>-0.26860674736028844</v>
      </c>
      <c r="J24" s="161"/>
      <c r="K24" s="162">
        <f>IF(D24=0,#N/A,D24/Population!C23*10000)</f>
        <v>133.03643724696354</v>
      </c>
      <c r="L24" s="162">
        <f>IF(E24=0,#N/A,E24/Population!D23*10000)</f>
        <v>155.56891025641025</v>
      </c>
      <c r="M24" s="162">
        <f>IF(F24=0,#N/A,F24/Population!E23*10000)</f>
        <v>153.61111111111111</v>
      </c>
      <c r="N24" s="162">
        <f>IF(G24=0,#N/A,G24/Population!F23*10000)</f>
        <v>99.410840534171143</v>
      </c>
      <c r="O24" s="163">
        <f>IF(H24=0,#N/A,H24/Population!G23*10000)</f>
        <v>110.7644305772231</v>
      </c>
      <c r="P24" s="487">
        <f t="shared" si="0"/>
        <v>10</v>
      </c>
      <c r="Q24" s="115"/>
      <c r="R24" s="477">
        <f>IDACI!C23</f>
        <v>9.7000000000000011</v>
      </c>
      <c r="S24" s="478">
        <f t="shared" si="3"/>
        <v>100.48499</v>
      </c>
      <c r="T24" s="479">
        <f t="shared" si="4"/>
        <v>10.279440577223099</v>
      </c>
      <c r="U24" s="183"/>
      <c r="V24" s="199"/>
      <c r="W24" s="216"/>
      <c r="X24" s="221" t="str">
        <f t="shared" si="1"/>
        <v>Surrey</v>
      </c>
      <c r="Y24" s="222">
        <v>16</v>
      </c>
      <c r="Z24" s="223">
        <f>IF(D24&gt;0,Population!C23,"")</f>
        <v>247000</v>
      </c>
      <c r="AA24" s="223">
        <f>IF(E24&gt;0,Population!D23,"")</f>
        <v>249600</v>
      </c>
      <c r="AB24" s="223">
        <f>IF(F24&gt;0,Population!E23,"")</f>
        <v>252000</v>
      </c>
      <c r="AC24" s="223">
        <f>IF(G24&gt;0,Population!F23,"")</f>
        <v>254600</v>
      </c>
      <c r="AD24" s="223">
        <f>IF(H24&gt;0,Population!G23,"")</f>
        <v>256400</v>
      </c>
      <c r="AE24" s="110"/>
      <c r="AF24" s="158" t="s">
        <v>18</v>
      </c>
      <c r="AG24" s="163">
        <v>61.344537815126053</v>
      </c>
      <c r="AH24" s="224">
        <f t="shared" si="5"/>
        <v>4</v>
      </c>
      <c r="AI24" s="247"/>
      <c r="AJ24" s="248"/>
    </row>
    <row r="25" spans="1:36" s="147" customFormat="1" ht="13.5" customHeight="1" x14ac:dyDescent="0.2">
      <c r="A25" s="397"/>
      <c r="B25" s="158" t="s">
        <v>124</v>
      </c>
      <c r="C25" s="142"/>
      <c r="D25" s="159">
        <v>373</v>
      </c>
      <c r="E25" s="159">
        <v>306</v>
      </c>
      <c r="F25" s="159">
        <v>542</v>
      </c>
      <c r="G25" s="159">
        <v>531.00000000000011</v>
      </c>
      <c r="H25" s="160">
        <v>948.99999999999989</v>
      </c>
      <c r="I25" s="482">
        <f t="shared" si="2"/>
        <v>2.1013071895424833</v>
      </c>
      <c r="J25" s="161"/>
      <c r="K25" s="162">
        <f>IF(D25=0,#N/A,D25/Population!C24*10000)</f>
        <v>80.042918454935631</v>
      </c>
      <c r="L25" s="162">
        <f>IF(E25=0,#N/A,E25/Population!D24*10000)</f>
        <v>64.556962025316452</v>
      </c>
      <c r="M25" s="162">
        <f>IF(F25=0,#N/A,F25/Population!E24*10000)</f>
        <v>113.15240083507308</v>
      </c>
      <c r="N25" s="162">
        <f>IF(G25=0,#N/A,G25/Population!F24*10000)</f>
        <v>109.25925925925928</v>
      </c>
      <c r="O25" s="163">
        <f>IF(H25=0,#N/A,H25/Population!G24*10000)</f>
        <v>193.67346938775509</v>
      </c>
      <c r="P25" s="511" t="str">
        <f t="shared" si="0"/>
        <v>--</v>
      </c>
      <c r="Q25" s="115"/>
      <c r="R25" s="477">
        <f>IDACI!C24</f>
        <v>17.2</v>
      </c>
      <c r="S25" s="478">
        <f t="shared" si="3"/>
        <v>112.46024</v>
      </c>
      <c r="T25" s="479">
        <f t="shared" si="4"/>
        <v>81.213229387755092</v>
      </c>
      <c r="U25" s="183"/>
      <c r="V25" s="199"/>
      <c r="W25" s="216"/>
      <c r="X25" s="221" t="str">
        <f t="shared" si="1"/>
        <v>Swindon</v>
      </c>
      <c r="Y25" s="222">
        <v>17</v>
      </c>
      <c r="Z25" s="223">
        <f>IF(D25&gt;0,Population!C24,"")</f>
        <v>46600</v>
      </c>
      <c r="AA25" s="223">
        <f>IF(E25&gt;0,Population!D24,"")</f>
        <v>47400</v>
      </c>
      <c r="AB25" s="223">
        <f>IF(F25&gt;0,Population!E24,"")</f>
        <v>47900</v>
      </c>
      <c r="AC25" s="223">
        <f>IF(G25&gt;0,Population!F24,"")</f>
        <v>48600</v>
      </c>
      <c r="AD25" s="223">
        <f>IF(H25&gt;0,Population!G24,"")</f>
        <v>49000</v>
      </c>
      <c r="AE25" s="110"/>
      <c r="AF25" s="158" t="s">
        <v>6</v>
      </c>
      <c r="AG25" s="163">
        <v>116.60798122065709</v>
      </c>
      <c r="AH25" s="224">
        <f t="shared" si="5"/>
        <v>11</v>
      </c>
      <c r="AI25" s="247"/>
      <c r="AJ25" s="248"/>
    </row>
    <row r="26" spans="1:36" s="147" customFormat="1" ht="13.5" customHeight="1" x14ac:dyDescent="0.2">
      <c r="A26" s="397"/>
      <c r="B26" s="158" t="s">
        <v>125</v>
      </c>
      <c r="C26" s="142"/>
      <c r="D26" s="159">
        <v>1285</v>
      </c>
      <c r="E26" s="159">
        <v>579</v>
      </c>
      <c r="F26" s="159">
        <v>502</v>
      </c>
      <c r="G26" s="159">
        <v>532</v>
      </c>
      <c r="H26" s="160">
        <v>574.00000000000011</v>
      </c>
      <c r="I26" s="482">
        <f t="shared" si="2"/>
        <v>-8.6355785837649163E-3</v>
      </c>
      <c r="J26" s="161"/>
      <c r="K26" s="162">
        <f>IF(D26=0,#N/A,D26/Population!C25*10000)</f>
        <v>518.14516129032256</v>
      </c>
      <c r="L26" s="162">
        <f>IF(E26=0,#N/A,E26/Population!D25*10000)</f>
        <v>232.53012048192772</v>
      </c>
      <c r="M26" s="162">
        <f>IF(F26=0,#N/A,F26/Population!E25*10000)</f>
        <v>202.41935483870967</v>
      </c>
      <c r="N26" s="162">
        <f>IF(G26=0,#N/A,G26/Population!F25*10000)</f>
        <v>211.95219123505979</v>
      </c>
      <c r="O26" s="163">
        <f>IF(H26=0,#N/A,H26/Population!G25*10000)</f>
        <v>227.77777777777783</v>
      </c>
      <c r="P26" s="511" t="str">
        <f t="shared" si="0"/>
        <v>--</v>
      </c>
      <c r="Q26" s="115"/>
      <c r="R26" s="477">
        <f>IDACI!C25</f>
        <v>24.1</v>
      </c>
      <c r="S26" s="478">
        <f t="shared" si="3"/>
        <v>123.47747000000001</v>
      </c>
      <c r="T26" s="479">
        <f t="shared" si="4"/>
        <v>104.30030777777782</v>
      </c>
      <c r="U26" s="183"/>
      <c r="V26" s="199"/>
      <c r="W26" s="216"/>
      <c r="X26" s="221" t="str">
        <f t="shared" si="1"/>
        <v>Torbay</v>
      </c>
      <c r="Y26" s="222">
        <v>18</v>
      </c>
      <c r="Z26" s="223">
        <f>IF(D26&gt;0,Population!C25,"")</f>
        <v>24800</v>
      </c>
      <c r="AA26" s="223">
        <f>IF(E26&gt;0,Population!D25,"")</f>
        <v>24900</v>
      </c>
      <c r="AB26" s="223">
        <f>IF(F26&gt;0,Population!E25,"")</f>
        <v>24800</v>
      </c>
      <c r="AC26" s="223">
        <f>IF(G26&gt;0,Population!F25,"")</f>
        <v>25100</v>
      </c>
      <c r="AD26" s="223">
        <f>IF(H26&gt;0,Population!G25,"")</f>
        <v>25200</v>
      </c>
      <c r="AE26" s="110"/>
      <c r="AF26" s="158" t="s">
        <v>46</v>
      </c>
      <c r="AG26" s="163">
        <v>57.270029673590507</v>
      </c>
      <c r="AH26" s="224">
        <f t="shared" si="5"/>
        <v>3</v>
      </c>
      <c r="AI26" s="247"/>
      <c r="AJ26" s="248"/>
    </row>
    <row r="27" spans="1:36" s="147" customFormat="1" ht="13.5" customHeight="1" x14ac:dyDescent="0.2">
      <c r="A27" s="182"/>
      <c r="B27" s="158" t="s">
        <v>18</v>
      </c>
      <c r="C27" s="142"/>
      <c r="D27" s="159">
        <v>186</v>
      </c>
      <c r="E27" s="164">
        <v>191</v>
      </c>
      <c r="F27" s="159">
        <v>276</v>
      </c>
      <c r="G27" s="159">
        <v>303</v>
      </c>
      <c r="H27" s="160">
        <v>219</v>
      </c>
      <c r="I27" s="482">
        <f t="shared" si="2"/>
        <v>0.14659685863874344</v>
      </c>
      <c r="J27" s="161"/>
      <c r="K27" s="162">
        <f>IF(D27=0,#N/A,D27/Population!C26*10000)</f>
        <v>52.542372881355938</v>
      </c>
      <c r="L27" s="162">
        <f>IF(E27=0,#N/A,E27/Population!D26*10000)</f>
        <v>53.203342618384404</v>
      </c>
      <c r="M27" s="162">
        <f>IF(F27=0,#N/A,F27/Population!E26*10000)</f>
        <v>77.310924369747895</v>
      </c>
      <c r="N27" s="162">
        <f>IF(G27=0,#N/A,G27/Population!F26*10000)</f>
        <v>85.112359550561791</v>
      </c>
      <c r="O27" s="163">
        <f>IF(H27=0,#N/A,H27/Population!G26*10000)</f>
        <v>61.344537815126053</v>
      </c>
      <c r="P27" s="487">
        <f t="shared" si="0"/>
        <v>4</v>
      </c>
      <c r="Q27" s="115"/>
      <c r="R27" s="477">
        <f>IDACI!C26</f>
        <v>10.4</v>
      </c>
      <c r="S27" s="478">
        <f t="shared" si="3"/>
        <v>101.60267999999999</v>
      </c>
      <c r="T27" s="479">
        <f t="shared" si="4"/>
        <v>-40.25814218487394</v>
      </c>
      <c r="U27" s="183"/>
      <c r="V27" s="199"/>
      <c r="W27" s="216"/>
      <c r="X27" s="221" t="str">
        <f t="shared" si="1"/>
        <v>West Berkshire</v>
      </c>
      <c r="Y27" s="222">
        <v>19</v>
      </c>
      <c r="Z27" s="223">
        <f>IF(D27&gt;0,Population!C26,"")</f>
        <v>35400</v>
      </c>
      <c r="AA27" s="223">
        <f>IF(E27&gt;0,Population!D26,"")</f>
        <v>35900</v>
      </c>
      <c r="AB27" s="223">
        <f>IF(F27&gt;0,Population!E26,"")</f>
        <v>35700</v>
      </c>
      <c r="AC27" s="223">
        <f>IF(G27&gt;0,Population!F26,"")</f>
        <v>35600</v>
      </c>
      <c r="AD27" s="223">
        <f>IF(H27&gt;0,Population!G26,"")</f>
        <v>35700</v>
      </c>
      <c r="AE27" s="247"/>
      <c r="AF27" s="158" t="s">
        <v>19</v>
      </c>
      <c r="AG27" s="163">
        <v>52.278820375335123</v>
      </c>
      <c r="AH27" s="224">
        <f t="shared" si="5"/>
        <v>2</v>
      </c>
      <c r="AI27" s="247"/>
      <c r="AJ27" s="248"/>
    </row>
    <row r="28" spans="1:36" s="147" customFormat="1" ht="13.5" customHeight="1" x14ac:dyDescent="0.2">
      <c r="A28" s="182"/>
      <c r="B28" s="158" t="s">
        <v>6</v>
      </c>
      <c r="C28" s="142"/>
      <c r="D28" s="159">
        <v>2289</v>
      </c>
      <c r="E28" s="164">
        <v>1978</v>
      </c>
      <c r="F28" s="159">
        <v>1602</v>
      </c>
      <c r="G28" s="159">
        <v>1503.0000000000002</v>
      </c>
      <c r="H28" s="160">
        <v>1986.999999999997</v>
      </c>
      <c r="I28" s="482">
        <f t="shared" si="2"/>
        <v>4.5500505561157957E-3</v>
      </c>
      <c r="J28" s="161"/>
      <c r="K28" s="162">
        <f>IF(D28=0,#N/A,D28/Population!C27*10000)</f>
        <v>139.23357664233578</v>
      </c>
      <c r="L28" s="162">
        <f>IF(E28=0,#N/A,E28/Population!D27*10000)</f>
        <v>119.44444444444446</v>
      </c>
      <c r="M28" s="162">
        <f>IF(F28=0,#N/A,F28/Population!E27*10000)</f>
        <v>95.928143712574851</v>
      </c>
      <c r="N28" s="162">
        <f>IF(G28=0,#N/A,G28/Population!F27*10000)</f>
        <v>89.040284360189588</v>
      </c>
      <c r="O28" s="163">
        <f>IF(H28=0,#N/A,H28/Population!G27*10000)</f>
        <v>116.60798122065709</v>
      </c>
      <c r="P28" s="487">
        <f t="shared" si="0"/>
        <v>11</v>
      </c>
      <c r="Q28" s="115"/>
      <c r="R28" s="477">
        <f>IDACI!C27</f>
        <v>12.9</v>
      </c>
      <c r="S28" s="478">
        <f t="shared" si="3"/>
        <v>105.59443</v>
      </c>
      <c r="T28" s="479">
        <f t="shared" si="4"/>
        <v>11.013551220657092</v>
      </c>
      <c r="U28" s="183"/>
      <c r="V28" s="199"/>
      <c r="W28" s="216"/>
      <c r="X28" s="221" t="str">
        <f t="shared" si="1"/>
        <v>West Sussex</v>
      </c>
      <c r="Y28" s="222">
        <v>20</v>
      </c>
      <c r="Z28" s="223">
        <f>IF(D28&gt;0,Population!C27,"")</f>
        <v>164400</v>
      </c>
      <c r="AA28" s="223">
        <f>IF(E28&gt;0,Population!D27,"")</f>
        <v>165600</v>
      </c>
      <c r="AB28" s="223">
        <f>IF(F28&gt;0,Population!E27,"")</f>
        <v>167000</v>
      </c>
      <c r="AC28" s="223">
        <f>IF(G28&gt;0,Population!F27,"")</f>
        <v>168800</v>
      </c>
      <c r="AD28" s="223">
        <f>IF(H28&gt;0,Population!G27,"")</f>
        <v>170400</v>
      </c>
      <c r="AE28" s="247"/>
      <c r="AF28" s="247"/>
      <c r="AG28" s="247"/>
      <c r="AH28" s="110"/>
      <c r="AI28" s="247"/>
      <c r="AJ28" s="248"/>
    </row>
    <row r="29" spans="1:36" s="147" customFormat="1" ht="13.5" customHeight="1" x14ac:dyDescent="0.2">
      <c r="A29" s="182"/>
      <c r="B29" s="158" t="s">
        <v>46</v>
      </c>
      <c r="C29" s="142"/>
      <c r="D29" s="164">
        <v>124</v>
      </c>
      <c r="E29" s="159">
        <v>186</v>
      </c>
      <c r="F29" s="159">
        <v>206</v>
      </c>
      <c r="G29" s="159">
        <v>188.00000000000009</v>
      </c>
      <c r="H29" s="160">
        <v>193</v>
      </c>
      <c r="I29" s="482">
        <f t="shared" si="2"/>
        <v>3.7634408602150539E-2</v>
      </c>
      <c r="J29" s="161"/>
      <c r="K29" s="162">
        <f>IF(D29=0,#N/A,D29/Population!C28*10000)</f>
        <v>38.036809815950917</v>
      </c>
      <c r="L29" s="162">
        <f>IF(E29=0,#N/A,E29/Population!D28*10000)</f>
        <v>56.193353474320247</v>
      </c>
      <c r="M29" s="162">
        <f>IF(F29=0,#N/A,F29/Population!E28*10000)</f>
        <v>61.861861861861861</v>
      </c>
      <c r="N29" s="162">
        <f>IF(G29=0,#N/A,G29/Population!F28*10000)</f>
        <v>56.287425149700624</v>
      </c>
      <c r="O29" s="163">
        <f>IF(H29=0,#N/A,H29/Population!G28*10000)</f>
        <v>57.270029673590507</v>
      </c>
      <c r="P29" s="487">
        <f t="shared" si="0"/>
        <v>3</v>
      </c>
      <c r="Q29" s="115"/>
      <c r="R29" s="477">
        <f>IDACI!C28</f>
        <v>8.4</v>
      </c>
      <c r="S29" s="478">
        <f t="shared" si="3"/>
        <v>98.409279999999995</v>
      </c>
      <c r="T29" s="479">
        <f t="shared" si="4"/>
        <v>-41.139250326409488</v>
      </c>
      <c r="U29" s="183"/>
      <c r="V29" s="199"/>
      <c r="W29" s="216"/>
      <c r="X29" s="221" t="str">
        <f t="shared" si="1"/>
        <v>Windsor &amp; Maidenhead</v>
      </c>
      <c r="Y29" s="222">
        <v>21</v>
      </c>
      <c r="Z29" s="223">
        <f>IF(D29&gt;0,Population!C28,"")</f>
        <v>32600</v>
      </c>
      <c r="AA29" s="223">
        <f>IF(E29&gt;0,Population!D28,"")</f>
        <v>33100</v>
      </c>
      <c r="AB29" s="223">
        <f>IF(F29&gt;0,Population!E28,"")</f>
        <v>33300</v>
      </c>
      <c r="AC29" s="223">
        <f>IF(G29&gt;0,Population!F28,"")</f>
        <v>33400</v>
      </c>
      <c r="AD29" s="223">
        <f>IF(H29&gt;0,Population!G28,"")</f>
        <v>33700</v>
      </c>
      <c r="AE29" s="247"/>
      <c r="AF29" s="247"/>
      <c r="AG29" s="247"/>
      <c r="AH29" s="110"/>
      <c r="AI29" s="247"/>
      <c r="AJ29" s="248"/>
    </row>
    <row r="30" spans="1:36" s="147" customFormat="1" ht="13.5" customHeight="1" x14ac:dyDescent="0.2">
      <c r="A30" s="182"/>
      <c r="B30" s="158" t="s">
        <v>19</v>
      </c>
      <c r="C30" s="142"/>
      <c r="D30" s="164">
        <v>241</v>
      </c>
      <c r="E30" s="159">
        <v>262</v>
      </c>
      <c r="F30" s="159">
        <v>381</v>
      </c>
      <c r="G30" s="159">
        <v>259.00000000000006</v>
      </c>
      <c r="H30" s="160">
        <v>195</v>
      </c>
      <c r="I30" s="482">
        <f t="shared" si="2"/>
        <v>-0.25572519083969464</v>
      </c>
      <c r="J30" s="161"/>
      <c r="K30" s="162">
        <f>IF(D30=0,#N/A,D30/Population!C29*10000)</f>
        <v>67.696629213483149</v>
      </c>
      <c r="L30" s="162">
        <f>IF(E30=0,#N/A,E30/Population!D29*10000)</f>
        <v>73.184357541899445</v>
      </c>
      <c r="M30" s="162">
        <f>IF(F30=0,#N/A,F30/Population!E29*10000)</f>
        <v>105.24861878453039</v>
      </c>
      <c r="N30" s="162">
        <f>IF(G30=0,#N/A,G30/Population!F29*10000)</f>
        <v>70.189701897018992</v>
      </c>
      <c r="O30" s="163">
        <f>IF(H30=0,#N/A,H30/Population!G29*10000)</f>
        <v>52.278820375335123</v>
      </c>
      <c r="P30" s="487">
        <f t="shared" si="0"/>
        <v>2</v>
      </c>
      <c r="Q30" s="115"/>
      <c r="R30" s="477">
        <f>IDACI!C29</f>
        <v>6.8000000000000007</v>
      </c>
      <c r="S30" s="478">
        <f t="shared" si="3"/>
        <v>95.854560000000006</v>
      </c>
      <c r="T30" s="479">
        <f t="shared" si="4"/>
        <v>-43.575739624664884</v>
      </c>
      <c r="U30" s="183"/>
      <c r="V30" s="199"/>
      <c r="W30" s="216"/>
      <c r="X30" s="221" t="str">
        <f t="shared" si="1"/>
        <v>Wokingham</v>
      </c>
      <c r="Y30" s="222">
        <v>22</v>
      </c>
      <c r="Z30" s="223">
        <f>IF(D30&gt;0,Population!C29,"")</f>
        <v>35600</v>
      </c>
      <c r="AA30" s="223">
        <f>IF(E30&gt;0,Population!D29,"")</f>
        <v>35800</v>
      </c>
      <c r="AB30" s="223">
        <f>IF(F30&gt;0,Population!E29,"")</f>
        <v>36200</v>
      </c>
      <c r="AC30" s="223">
        <f>IF(G30&gt;0,Population!F29,"")</f>
        <v>36900</v>
      </c>
      <c r="AD30" s="223">
        <f>IF(H30&gt;0,Population!G29,"")</f>
        <v>37300</v>
      </c>
      <c r="AE30" s="247"/>
      <c r="AF30" s="247"/>
      <c r="AG30" s="247"/>
      <c r="AH30" s="110"/>
      <c r="AI30" s="247"/>
      <c r="AJ30" s="248"/>
    </row>
    <row r="31" spans="1:36" s="147" customFormat="1" ht="13.5" customHeight="1" x14ac:dyDescent="0.2">
      <c r="A31" s="182"/>
      <c r="B31" s="190" t="s">
        <v>69</v>
      </c>
      <c r="C31" s="142"/>
      <c r="D31" s="191">
        <f>IF(SUM(D9:D21,D23:D24,D27:D30)&gt;0,SUM(D9:D21,D23:D24,D27:D30),"")</f>
        <v>32585</v>
      </c>
      <c r="E31" s="191">
        <f>IF(SUM(E9:E21,E23:E24,E27:E30)&gt;0,SUM(E9:E21,E23:E24,E27:E30),"")</f>
        <v>28910</v>
      </c>
      <c r="F31" s="191">
        <f t="shared" ref="F31" si="6">IF(SUM(F9:F21,F23:F24,F27:F30)&gt;0,SUM(F9:F21,F23:F24,F27:F30),"")</f>
        <v>28827</v>
      </c>
      <c r="G31" s="191">
        <f>IF(SUM(G9:G21,G23:G24,G27:G30)&gt;0,SUM(G9:G21,G23:G24,G27:G30),"")</f>
        <v>26830.999999999993</v>
      </c>
      <c r="H31" s="192">
        <f>IF(SUM(H9:H21,H23:H24,H27:H30)&gt;0,SUM(H9:H21,H23:H24,H27:H30),"")</f>
        <v>22956.999999999996</v>
      </c>
      <c r="I31" s="497">
        <f>IF(H31=0,"",(H31-E31)/E31)</f>
        <v>-0.20591490833621598</v>
      </c>
      <c r="J31" s="161"/>
      <c r="K31" s="193">
        <f>IF(D31=0,#N/A,D31/Population!C30*10000)</f>
        <v>175.11285468615648</v>
      </c>
      <c r="L31" s="193">
        <f>IF(E31=0,#N/A,E31/Population!D30*10000)</f>
        <v>154.40076906643881</v>
      </c>
      <c r="M31" s="193">
        <f>IF(F31=0,#N/A,F31/Population!E30*10000)</f>
        <v>152.78248887004452</v>
      </c>
      <c r="N31" s="193">
        <f>IF(G31=0,#N/A,G31/Population!F30*10000)</f>
        <v>140.90431677344813</v>
      </c>
      <c r="O31" s="194">
        <f>IF(H31=0,#N/A,H31/Population!G30*10000)</f>
        <v>119.68614775037797</v>
      </c>
      <c r="P31" s="473" t="s">
        <v>91</v>
      </c>
      <c r="Q31" s="115"/>
      <c r="R31" s="475">
        <f>IDACI!C30</f>
        <v>14.45223640702325</v>
      </c>
      <c r="S31" s="193">
        <f t="shared" si="3"/>
        <v>108.07288587109403</v>
      </c>
      <c r="T31" s="480">
        <f t="shared" si="4"/>
        <v>11.613261879283939</v>
      </c>
      <c r="U31" s="183"/>
      <c r="V31" s="199"/>
      <c r="W31" s="216"/>
      <c r="X31" s="221" t="str">
        <f t="shared" si="1"/>
        <v>South East</v>
      </c>
      <c r="Y31" s="222">
        <v>23</v>
      </c>
      <c r="Z31" s="223">
        <f>IF(D31&gt;0,Population!C30,"")</f>
        <v>1860800</v>
      </c>
      <c r="AA31" s="223">
        <f>IF(E31&gt;0,Population!D30,"")</f>
        <v>1872400</v>
      </c>
      <c r="AB31" s="223">
        <f>IF(F31&gt;0,Population!E30,"")</f>
        <v>1886800</v>
      </c>
      <c r="AC31" s="223">
        <f>IF(G31&gt;0,Population!F30,"")</f>
        <v>1904200</v>
      </c>
      <c r="AD31" s="223">
        <f>IF(H31&gt;0,Population!G30,"")</f>
        <v>1918100</v>
      </c>
      <c r="AE31" s="247"/>
      <c r="AF31" s="247"/>
      <c r="AG31" s="247"/>
      <c r="AH31" s="110"/>
      <c r="AI31" s="247"/>
      <c r="AJ31" s="248"/>
    </row>
    <row r="32" spans="1:36" s="147" customFormat="1" ht="13.5" customHeight="1" x14ac:dyDescent="0.2">
      <c r="A32" s="397"/>
      <c r="B32" s="458" t="s">
        <v>142</v>
      </c>
      <c r="C32" s="142"/>
      <c r="D32" s="459">
        <v>157700</v>
      </c>
      <c r="E32" s="459">
        <v>147700</v>
      </c>
      <c r="F32" s="459">
        <v>154000</v>
      </c>
      <c r="G32" s="459">
        <v>152400</v>
      </c>
      <c r="H32" s="460">
        <v>138700</v>
      </c>
      <c r="I32" s="498">
        <f>IF(H32=0,"",(H32-E32)/E32)</f>
        <v>-6.0934326337169942E-2</v>
      </c>
      <c r="J32" s="161"/>
      <c r="K32" s="461">
        <f>IF(D32=0,#N/A,D32/Population!C31*10000)</f>
        <v>139.05544582392778</v>
      </c>
      <c r="L32" s="461">
        <f>IF(E32=0,#N/A,E32/Population!D31*10000)</f>
        <v>129.5898223294582</v>
      </c>
      <c r="M32" s="461">
        <f>IF(F32=0,#N/A,F32/Population!E31*10000)</f>
        <v>134.15919643868315</v>
      </c>
      <c r="N32" s="461">
        <f>IF(G32=0,#N/A,G32/Population!F31*10000)</f>
        <v>131.47338181629959</v>
      </c>
      <c r="O32" s="462">
        <f>IF(H32=0,#N/A,H32/Population!G31*10000)</f>
        <v>118.77135443872615</v>
      </c>
      <c r="P32" s="474" t="s">
        <v>91</v>
      </c>
      <c r="Q32" s="115"/>
      <c r="R32" s="476">
        <f>IDACI!C31</f>
        <v>19.902611588091716</v>
      </c>
      <c r="S32" s="461">
        <f t="shared" si="3"/>
        <v>116.77549992270605</v>
      </c>
      <c r="T32" s="481">
        <f t="shared" si="4"/>
        <v>1.9958545160201027</v>
      </c>
      <c r="U32" s="183"/>
      <c r="V32" s="199"/>
      <c r="W32" s="216"/>
      <c r="X32" s="221" t="str">
        <f t="shared" si="1"/>
        <v>England</v>
      </c>
      <c r="Y32" s="222">
        <v>24</v>
      </c>
      <c r="Z32" s="223">
        <f>IF(D32&gt;0,Population!C31,"")</f>
        <v>11340800</v>
      </c>
      <c r="AA32" s="223">
        <f>IF(E32&gt;0,Population!D31,"")</f>
        <v>11397500</v>
      </c>
      <c r="AB32" s="223">
        <f>IF(F32&gt;0,Population!E31,"")</f>
        <v>11478900</v>
      </c>
      <c r="AC32" s="223">
        <f>IF(G32&gt;0,Population!F31,"")</f>
        <v>11591700</v>
      </c>
      <c r="AD32" s="223">
        <f>IF(H32&gt;0,Population!G31,"")</f>
        <v>11677900</v>
      </c>
      <c r="AE32" s="247"/>
      <c r="AF32" s="247"/>
      <c r="AG32" s="247"/>
      <c r="AH32" s="110"/>
      <c r="AI32" s="247"/>
      <c r="AJ32" s="248"/>
    </row>
    <row r="33" spans="1:49" s="133" customFormat="1" ht="13.5" customHeight="1" x14ac:dyDescent="0.2">
      <c r="A33" s="179"/>
      <c r="B33" s="184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95" t="s">
        <v>115</v>
      </c>
      <c r="R33" s="107"/>
      <c r="S33" s="107"/>
      <c r="T33" s="107"/>
      <c r="U33" s="178"/>
      <c r="V33" s="197"/>
      <c r="W33" s="213"/>
      <c r="X33" s="108"/>
      <c r="Y33" s="90"/>
      <c r="Z33" s="90"/>
      <c r="AA33" s="90"/>
      <c r="AB33" s="90"/>
      <c r="AC33" s="90"/>
      <c r="AD33" s="90"/>
      <c r="AE33" s="90"/>
      <c r="AF33" s="90"/>
      <c r="AG33" s="90"/>
      <c r="AH33" s="109"/>
      <c r="AI33" s="90"/>
      <c r="AJ33" s="249"/>
    </row>
    <row r="34" spans="1:49" s="133" customFormat="1" ht="17.25" customHeight="1" x14ac:dyDescent="0.2">
      <c r="A34" s="179"/>
      <c r="B34" s="751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3"/>
      <c r="U34" s="178"/>
      <c r="V34" s="197"/>
      <c r="W34" s="213"/>
      <c r="X34" s="108"/>
      <c r="Y34" s="90"/>
      <c r="Z34" s="90"/>
      <c r="AA34" s="90"/>
      <c r="AB34" s="90"/>
      <c r="AC34" s="90"/>
      <c r="AD34" s="90"/>
      <c r="AE34" s="90"/>
      <c r="AF34" s="90"/>
      <c r="AG34" s="90"/>
      <c r="AH34" s="109"/>
      <c r="AI34" s="90"/>
      <c r="AJ34" s="245"/>
      <c r="AK34" s="125"/>
      <c r="AL34" s="125"/>
      <c r="AM34" s="125"/>
      <c r="AN34" s="125"/>
      <c r="AO34" s="125"/>
      <c r="AP34" s="125"/>
      <c r="AQ34" s="125"/>
    </row>
    <row r="35" spans="1:49" s="133" customFormat="1" ht="7.5" customHeight="1" x14ac:dyDescent="0.2">
      <c r="A35" s="179"/>
      <c r="B35" s="46"/>
      <c r="C35" s="46"/>
      <c r="D35" s="45"/>
      <c r="E35" s="45"/>
      <c r="F35" s="45"/>
      <c r="G35" s="45"/>
      <c r="H35" s="45"/>
      <c r="I35" s="45"/>
      <c r="J35" s="40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78"/>
      <c r="V35" s="197"/>
      <c r="W35" s="213"/>
      <c r="X35" s="109"/>
      <c r="Y35" s="110"/>
      <c r="Z35" s="109"/>
      <c r="AA35" s="109"/>
      <c r="AB35" s="109"/>
      <c r="AC35" s="109"/>
      <c r="AD35" s="109"/>
      <c r="AE35" s="109"/>
      <c r="AF35" s="109"/>
      <c r="AG35" s="109"/>
      <c r="AH35" s="109"/>
      <c r="AI35" s="90"/>
      <c r="AJ35" s="245"/>
      <c r="AK35" s="125"/>
      <c r="AL35" s="125"/>
      <c r="AM35" s="125"/>
      <c r="AN35" s="125"/>
      <c r="AO35" s="125"/>
      <c r="AP35" s="125"/>
      <c r="AQ35" s="125"/>
    </row>
    <row r="36" spans="1:49" s="133" customFormat="1" ht="15" customHeight="1" x14ac:dyDescent="0.2">
      <c r="A36" s="720"/>
      <c r="B36" s="754"/>
      <c r="C36" s="754"/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4"/>
      <c r="O36" s="754"/>
      <c r="P36" s="754"/>
      <c r="Q36" s="754"/>
      <c r="R36" s="754"/>
      <c r="S36" s="754"/>
      <c r="T36" s="754"/>
      <c r="U36" s="755"/>
      <c r="V36" s="197"/>
      <c r="W36" s="213"/>
      <c r="X36" s="109"/>
      <c r="Y36" s="110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249"/>
      <c r="AL36" s="133">
        <v>10</v>
      </c>
      <c r="AM36" s="133">
        <v>11</v>
      </c>
      <c r="AN36" s="133">
        <v>12</v>
      </c>
      <c r="AO36" s="133">
        <v>13</v>
      </c>
      <c r="AP36" s="133">
        <v>14</v>
      </c>
      <c r="AR36" s="133">
        <v>3</v>
      </c>
      <c r="AS36" s="54">
        <v>4</v>
      </c>
      <c r="AT36" s="54">
        <v>5</v>
      </c>
      <c r="AU36" s="54">
        <v>6</v>
      </c>
      <c r="AV36" s="53">
        <v>7</v>
      </c>
    </row>
    <row r="37" spans="1:49" s="133" customFormat="1" ht="11.25" customHeight="1" x14ac:dyDescent="0.2">
      <c r="A37" s="756"/>
      <c r="B37" s="757"/>
      <c r="C37" s="757"/>
      <c r="D37" s="757"/>
      <c r="E37" s="757"/>
      <c r="F37" s="757"/>
      <c r="G37" s="757"/>
      <c r="H37" s="757"/>
      <c r="I37" s="758"/>
      <c r="J37" s="757"/>
      <c r="K37" s="757"/>
      <c r="L37" s="757"/>
      <c r="M37" s="757"/>
      <c r="N37" s="757"/>
      <c r="O37" s="757"/>
      <c r="P37" s="757"/>
      <c r="Q37" s="757"/>
      <c r="R37" s="757"/>
      <c r="S37" s="758"/>
      <c r="T37" s="757"/>
      <c r="U37" s="759"/>
      <c r="V37" s="197"/>
      <c r="W37" s="213"/>
      <c r="X37" s="109"/>
      <c r="Y37" s="110"/>
      <c r="Z37" s="109"/>
      <c r="AA37" s="109"/>
      <c r="AB37" s="109"/>
      <c r="AC37" s="109"/>
      <c r="AD37" s="109"/>
      <c r="AE37" s="109"/>
      <c r="AF37" s="109"/>
      <c r="AG37" s="109"/>
      <c r="AH37" s="109"/>
      <c r="AI37" s="90"/>
      <c r="AJ37" s="248"/>
      <c r="AK37" s="147"/>
      <c r="AL37" s="437" t="s">
        <v>89</v>
      </c>
      <c r="AM37" s="438"/>
      <c r="AN37" s="438"/>
      <c r="AO37" s="438"/>
      <c r="AP37" s="438"/>
      <c r="AQ37" s="437" t="s">
        <v>98</v>
      </c>
      <c r="AR37" s="84" t="s">
        <v>86</v>
      </c>
      <c r="AS37" s="54"/>
      <c r="AT37" s="54"/>
      <c r="AU37" s="54"/>
      <c r="AV37" s="53"/>
    </row>
    <row r="38" spans="1:49" s="133" customFormat="1" ht="11.25" customHeight="1" x14ac:dyDescent="0.2">
      <c r="A38" s="173"/>
      <c r="B38" s="174"/>
      <c r="C38" s="174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6"/>
      <c r="V38" s="197"/>
      <c r="W38" s="212" t="s">
        <v>107</v>
      </c>
      <c r="X38" s="225"/>
      <c r="Y38" s="225"/>
      <c r="Z38" s="225"/>
      <c r="AA38" s="225"/>
      <c r="AB38" s="225"/>
      <c r="AC38" s="109"/>
      <c r="AD38" s="109"/>
      <c r="AE38" s="109"/>
      <c r="AF38" s="109"/>
      <c r="AG38" s="109"/>
      <c r="AH38" s="109"/>
      <c r="AI38" s="90"/>
      <c r="AJ38" s="248"/>
      <c r="AK38" s="147"/>
      <c r="AL38" s="437"/>
      <c r="AM38" s="437"/>
      <c r="AN38" s="437"/>
      <c r="AO38" s="437"/>
      <c r="AP38" s="437"/>
      <c r="AQ38" s="438"/>
      <c r="AR38" s="437"/>
      <c r="AS38" s="437"/>
      <c r="AT38" s="437"/>
      <c r="AU38" s="437"/>
      <c r="AV38" s="437"/>
    </row>
    <row r="39" spans="1:49" s="133" customFormat="1" ht="7.5" customHeight="1" x14ac:dyDescent="0.25">
      <c r="A39" s="177"/>
      <c r="B39" s="35"/>
      <c r="C39" s="35"/>
      <c r="D39" s="35"/>
      <c r="E39" s="35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78"/>
      <c r="V39" s="197"/>
      <c r="W39" s="405"/>
      <c r="X39" s="422" t="s">
        <v>45</v>
      </c>
      <c r="Y39" s="226" t="s">
        <v>10</v>
      </c>
      <c r="Z39" s="226" t="s">
        <v>108</v>
      </c>
      <c r="AA39" s="742" t="s">
        <v>71</v>
      </c>
      <c r="AB39" s="742" t="s">
        <v>72</v>
      </c>
      <c r="AC39" s="109"/>
      <c r="AD39" s="109"/>
      <c r="AE39" s="109"/>
      <c r="AF39" s="109"/>
      <c r="AG39" s="109"/>
      <c r="AH39" s="109"/>
      <c r="AI39" s="109"/>
      <c r="AJ39" s="248"/>
      <c r="AK39" s="147"/>
      <c r="AL39" s="437">
        <f>D8</f>
        <v>2012</v>
      </c>
      <c r="AM39" s="437">
        <f>E8</f>
        <v>2013</v>
      </c>
      <c r="AN39" s="437">
        <f>F8</f>
        <v>2014</v>
      </c>
      <c r="AO39" s="437">
        <f>G8</f>
        <v>2015</v>
      </c>
      <c r="AP39" s="437">
        <f>H8</f>
        <v>2016</v>
      </c>
      <c r="AQ39" s="438"/>
      <c r="AR39" s="437">
        <f>K8</f>
        <v>2012</v>
      </c>
      <c r="AS39" s="437">
        <f>L8</f>
        <v>2013</v>
      </c>
      <c r="AT39" s="437">
        <f>M8</f>
        <v>2014</v>
      </c>
      <c r="AU39" s="437">
        <f>N8</f>
        <v>2015</v>
      </c>
      <c r="AV39" s="437">
        <f>O8</f>
        <v>2016</v>
      </c>
    </row>
    <row r="40" spans="1:49" s="133" customFormat="1" ht="14.25" customHeight="1" x14ac:dyDescent="0.2">
      <c r="A40" s="179"/>
      <c r="B40" s="35"/>
      <c r="C40" s="35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78"/>
      <c r="V40" s="197"/>
      <c r="W40" s="405"/>
      <c r="X40" s="423" t="e">
        <f ca="1">OFFSET(B8,$X$4,0)</f>
        <v>#N/A</v>
      </c>
      <c r="Y40" s="227" t="e">
        <f ca="1">OFFSET(R7,(VLOOKUP(X40,$Y$41:$Z$62,2,FALSE)),0)</f>
        <v>#N/A</v>
      </c>
      <c r="Z40" s="227" t="e">
        <f ca="1">(OFFSET(O7,(VLOOKUP(X40,$Y$41:$Z$62,2,FALSE)),0))</f>
        <v>#N/A</v>
      </c>
      <c r="AA40" s="743"/>
      <c r="AB40" s="743"/>
      <c r="AC40" s="109"/>
      <c r="AD40" s="109"/>
      <c r="AE40" s="109"/>
      <c r="AF40" s="109"/>
      <c r="AG40" s="109"/>
      <c r="AH40" s="109"/>
      <c r="AI40" s="375" t="b">
        <v>1</v>
      </c>
      <c r="AJ40" s="248" t="s">
        <v>1</v>
      </c>
      <c r="AK40" s="147" t="str">
        <f t="shared" ref="AK40:AK63" si="7">IF(AI40=TRUE,B9,"")</f>
        <v>Bracknell Forest</v>
      </c>
      <c r="AL40" s="209">
        <f t="shared" ref="AL40:AP62" si="8">VLOOKUP($AK40,$B$9:$O$32,AL$36,FALSE)</f>
        <v>115.0375939849624</v>
      </c>
      <c r="AM40" s="209">
        <f t="shared" si="8"/>
        <v>82.330827067669162</v>
      </c>
      <c r="AN40" s="209">
        <f t="shared" si="8"/>
        <v>88.560885608856083</v>
      </c>
      <c r="AO40" s="209">
        <f t="shared" si="8"/>
        <v>78.057553956834539</v>
      </c>
      <c r="AP40" s="209">
        <f t="shared" si="8"/>
        <v>79.787234042553166</v>
      </c>
      <c r="AQ40" s="210">
        <f>VLOOKUP(AK40,$B$9:$T$32,17,FALSE)</f>
        <v>11</v>
      </c>
      <c r="AR40" s="488">
        <f t="shared" ref="AR40:AV55" si="9">VLOOKUP($AK40,$B$110:$H$133,AR$36,FALSE)</f>
        <v>0.23269961977186313</v>
      </c>
      <c r="AS40" s="488">
        <f t="shared" si="9"/>
        <v>0.19945355191256831</v>
      </c>
      <c r="AT40" s="488">
        <f t="shared" si="9"/>
        <v>0.21126760563380281</v>
      </c>
      <c r="AU40" s="488">
        <f t="shared" si="9"/>
        <v>0.20471698113207551</v>
      </c>
      <c r="AV40" s="488">
        <f t="shared" si="9"/>
        <v>0.172281776416539</v>
      </c>
    </row>
    <row r="41" spans="1:49" s="133" customFormat="1" ht="14.25" customHeight="1" x14ac:dyDescent="0.2">
      <c r="A41" s="179"/>
      <c r="B41" s="35"/>
      <c r="C41" s="35"/>
      <c r="D41" s="35"/>
      <c r="E41" s="35"/>
      <c r="F41" s="3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78"/>
      <c r="V41" s="197"/>
      <c r="W41" s="405"/>
      <c r="X41" s="423">
        <v>1</v>
      </c>
      <c r="Y41" s="228" t="str">
        <f t="shared" ref="Y41:Y64" si="10">B9</f>
        <v>Bracknell Forest</v>
      </c>
      <c r="Z41" s="85">
        <v>2</v>
      </c>
      <c r="AA41" s="229">
        <f>IF(H9&gt;0,IDACI!D8,0)</f>
        <v>23799</v>
      </c>
      <c r="AB41" s="229">
        <f>IF(H9&gt;0,IDACI!E8,0)</f>
        <v>2617.89</v>
      </c>
      <c r="AC41" s="109"/>
      <c r="AD41" s="109"/>
      <c r="AE41" s="109"/>
      <c r="AF41" s="109"/>
      <c r="AG41" s="109"/>
      <c r="AH41" s="109"/>
      <c r="AI41" s="375" t="b">
        <v>1</v>
      </c>
      <c r="AJ41" s="248" t="s">
        <v>47</v>
      </c>
      <c r="AK41" s="147" t="str">
        <f t="shared" si="7"/>
        <v>Brighton &amp; Hove</v>
      </c>
      <c r="AL41" s="209">
        <f t="shared" si="8"/>
        <v>304.00801603206412</v>
      </c>
      <c r="AM41" s="209">
        <f t="shared" si="8"/>
        <v>365.33864541832668</v>
      </c>
      <c r="AN41" s="209">
        <f t="shared" si="8"/>
        <v>276.43564356435644</v>
      </c>
      <c r="AO41" s="209">
        <f t="shared" si="8"/>
        <v>519.41176470588221</v>
      </c>
      <c r="AP41" s="209">
        <f t="shared" si="8"/>
        <v>215.03906250000014</v>
      </c>
      <c r="AQ41" s="210">
        <f t="shared" ref="AQ41:AQ63" si="11">VLOOKUP(AK41,$B$9:$T$31,17,FALSE)</f>
        <v>18.3</v>
      </c>
      <c r="AR41" s="488">
        <f t="shared" si="9"/>
        <v>0.3226972984471389</v>
      </c>
      <c r="AS41" s="488">
        <f t="shared" si="9"/>
        <v>0.38248175182481753</v>
      </c>
      <c r="AT41" s="488">
        <f t="shared" si="9"/>
        <v>0.32986767485822305</v>
      </c>
      <c r="AU41" s="488">
        <f t="shared" si="9"/>
        <v>0.36252908170247694</v>
      </c>
      <c r="AV41" s="488">
        <f t="shared" si="9"/>
        <v>0.32136602451838897</v>
      </c>
    </row>
    <row r="42" spans="1:49" ht="14.25" customHeight="1" x14ac:dyDescent="0.2">
      <c r="A42" s="179"/>
      <c r="B42" s="35"/>
      <c r="C42" s="35"/>
      <c r="D42" s="35"/>
      <c r="E42" s="35"/>
      <c r="F42" s="3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78"/>
      <c r="V42" s="197"/>
      <c r="W42" s="405"/>
      <c r="X42" s="423">
        <v>2</v>
      </c>
      <c r="Y42" s="228" t="str">
        <f t="shared" si="10"/>
        <v>Brighton &amp; Hove</v>
      </c>
      <c r="Z42" s="85">
        <v>3</v>
      </c>
      <c r="AA42" s="229">
        <f>IF(H10&gt;0,IDACI!D9,0)</f>
        <v>44814</v>
      </c>
      <c r="AB42" s="229">
        <f>IF(H10&gt;0,IDACI!E9,0)</f>
        <v>8200.9619999999995</v>
      </c>
      <c r="AC42" s="109"/>
      <c r="AD42" s="109"/>
      <c r="AE42" s="109"/>
      <c r="AF42" s="109"/>
      <c r="AG42" s="109"/>
      <c r="AH42" s="109"/>
      <c r="AI42" s="375" t="b">
        <v>1</v>
      </c>
      <c r="AJ42" s="248" t="s">
        <v>11</v>
      </c>
      <c r="AK42" s="147" t="str">
        <f t="shared" si="7"/>
        <v>Buckinghamshire</v>
      </c>
      <c r="AL42" s="209">
        <f t="shared" si="8"/>
        <v>73.160173160173159</v>
      </c>
      <c r="AM42" s="209">
        <f t="shared" si="8"/>
        <v>98.796216680997418</v>
      </c>
      <c r="AN42" s="209">
        <f t="shared" si="8"/>
        <v>215.47619047619048</v>
      </c>
      <c r="AO42" s="209">
        <f t="shared" si="8"/>
        <v>117.57779646761976</v>
      </c>
      <c r="AP42" s="209">
        <f t="shared" si="8"/>
        <v>152.65339966832482</v>
      </c>
      <c r="AQ42" s="210">
        <f t="shared" si="11"/>
        <v>9.8000000000000007</v>
      </c>
      <c r="AR42" s="488">
        <f t="shared" si="9"/>
        <v>0.2306852306852307</v>
      </c>
      <c r="AS42" s="488">
        <f t="shared" si="9"/>
        <v>0.26007243096423721</v>
      </c>
      <c r="AT42" s="488">
        <f t="shared" si="9"/>
        <v>0.34631679650129837</v>
      </c>
      <c r="AU42" s="488">
        <f t="shared" si="9"/>
        <v>0.27256775199844008</v>
      </c>
      <c r="AV42" s="488">
        <f t="shared" si="9"/>
        <v>0.26458752515090506</v>
      </c>
      <c r="AW42" s="133"/>
    </row>
    <row r="43" spans="1:49" ht="14.25" customHeight="1" x14ac:dyDescent="0.2">
      <c r="A43" s="179"/>
      <c r="B43" s="35"/>
      <c r="C43" s="35"/>
      <c r="D43" s="35"/>
      <c r="E43" s="35"/>
      <c r="F43" s="35"/>
      <c r="G43" s="35"/>
      <c r="H43" s="35"/>
      <c r="I43" s="35"/>
      <c r="J43" s="40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178"/>
      <c r="V43" s="197"/>
      <c r="W43" s="405"/>
      <c r="X43" s="423">
        <v>3</v>
      </c>
      <c r="Y43" s="228" t="str">
        <f t="shared" si="10"/>
        <v>Buckinghamshire</v>
      </c>
      <c r="Z43" s="85">
        <v>4</v>
      </c>
      <c r="AA43" s="229">
        <f>IF(H11&gt;0,IDACI!D10,0)</f>
        <v>103548</v>
      </c>
      <c r="AB43" s="229">
        <f>IF(H11&gt;0,IDACI!E10,0)</f>
        <v>10147.704</v>
      </c>
      <c r="AC43" s="109"/>
      <c r="AD43" s="109"/>
      <c r="AE43" s="109"/>
      <c r="AF43" s="109"/>
      <c r="AG43" s="109"/>
      <c r="AH43" s="109"/>
      <c r="AI43" s="375" t="b">
        <v>1</v>
      </c>
      <c r="AJ43" s="248" t="s">
        <v>5</v>
      </c>
      <c r="AK43" s="147" t="str">
        <f t="shared" si="7"/>
        <v>East Sussex</v>
      </c>
      <c r="AL43" s="209">
        <f t="shared" si="8"/>
        <v>852.54074784276133</v>
      </c>
      <c r="AM43" s="209">
        <f t="shared" si="8"/>
        <v>386.97318007662835</v>
      </c>
      <c r="AN43" s="209">
        <f t="shared" si="8"/>
        <v>217.55725190839695</v>
      </c>
      <c r="AO43" s="209">
        <f t="shared" si="8"/>
        <v>89.184060721062608</v>
      </c>
      <c r="AP43" s="209">
        <f t="shared" si="8"/>
        <v>43.909348441926362</v>
      </c>
      <c r="AQ43" s="210">
        <f t="shared" si="11"/>
        <v>17.399999999999999</v>
      </c>
      <c r="AR43" s="488">
        <f t="shared" si="9"/>
        <v>0.55281317998134905</v>
      </c>
      <c r="AS43" s="488">
        <f t="shared" si="9"/>
        <v>0.41731226113004855</v>
      </c>
      <c r="AT43" s="488">
        <f t="shared" si="9"/>
        <v>0.30686406460296095</v>
      </c>
      <c r="AU43" s="488">
        <f t="shared" si="9"/>
        <v>0.23558897243107765</v>
      </c>
      <c r="AV43" s="488">
        <f t="shared" si="9"/>
        <v>0.14540337711069423</v>
      </c>
      <c r="AW43" s="133"/>
    </row>
    <row r="44" spans="1:49" s="127" customFormat="1" ht="14.25" customHeight="1" x14ac:dyDescent="0.2">
      <c r="A44" s="180"/>
      <c r="B44" s="310"/>
      <c r="C44" s="310"/>
      <c r="D44" s="311"/>
      <c r="E44" s="311"/>
      <c r="F44" s="311"/>
      <c r="G44" s="311"/>
      <c r="H44" s="311"/>
      <c r="I44" s="311"/>
      <c r="J44" s="4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181"/>
      <c r="V44" s="198"/>
      <c r="W44" s="406"/>
      <c r="X44" s="423">
        <v>4</v>
      </c>
      <c r="Y44" s="228" t="str">
        <f t="shared" si="10"/>
        <v>East Sussex</v>
      </c>
      <c r="Z44" s="85">
        <v>5</v>
      </c>
      <c r="AA44" s="229">
        <f>IF(H12&gt;0,IDACI!D11,0)</f>
        <v>91918</v>
      </c>
      <c r="AB44" s="229">
        <f>IF(H12&gt;0,IDACI!E11,0)</f>
        <v>15993.731999999998</v>
      </c>
      <c r="AC44" s="109"/>
      <c r="AD44" s="109"/>
      <c r="AE44" s="109"/>
      <c r="AF44" s="109"/>
      <c r="AG44" s="109"/>
      <c r="AH44" s="109"/>
      <c r="AI44" s="375" t="b">
        <v>1</v>
      </c>
      <c r="AJ44" s="248" t="s">
        <v>7</v>
      </c>
      <c r="AK44" s="147" t="str">
        <f t="shared" si="7"/>
        <v>Hampshire</v>
      </c>
      <c r="AL44" s="209">
        <f t="shared" si="8"/>
        <v>89.650249821556031</v>
      </c>
      <c r="AM44" s="209">
        <f t="shared" si="8"/>
        <v>82.342470630117489</v>
      </c>
      <c r="AN44" s="209">
        <f t="shared" si="8"/>
        <v>160.23412557644556</v>
      </c>
      <c r="AO44" s="209">
        <f t="shared" si="8"/>
        <v>189.16518650088807</v>
      </c>
      <c r="AP44" s="209">
        <f t="shared" si="8"/>
        <v>166.54842142603761</v>
      </c>
      <c r="AQ44" s="210">
        <f t="shared" si="11"/>
        <v>11.799999999999999</v>
      </c>
      <c r="AR44" s="488">
        <f t="shared" si="9"/>
        <v>0.24782951854775059</v>
      </c>
      <c r="AS44" s="488">
        <f t="shared" si="9"/>
        <v>0.22462853258230553</v>
      </c>
      <c r="AT44" s="488">
        <f t="shared" si="9"/>
        <v>0.27862077473476438</v>
      </c>
      <c r="AU44" s="488">
        <f t="shared" si="9"/>
        <v>0.31792942862260426</v>
      </c>
      <c r="AV44" s="488">
        <f t="shared" si="9"/>
        <v>0.28171126845073802</v>
      </c>
    </row>
    <row r="45" spans="1:49" ht="14.25" customHeight="1" x14ac:dyDescent="0.2">
      <c r="A45" s="179"/>
      <c r="B45" s="311"/>
      <c r="C45" s="311"/>
      <c r="D45" s="311"/>
      <c r="E45" s="311"/>
      <c r="F45" s="311"/>
      <c r="G45" s="311"/>
      <c r="H45" s="311"/>
      <c r="I45" s="311"/>
      <c r="J45" s="40"/>
      <c r="K45" s="42"/>
      <c r="L45" s="42"/>
      <c r="M45" s="42"/>
      <c r="N45" s="42"/>
      <c r="O45" s="35"/>
      <c r="P45" s="35"/>
      <c r="Q45" s="35"/>
      <c r="R45" s="35"/>
      <c r="S45" s="35"/>
      <c r="T45" s="35"/>
      <c r="U45" s="178"/>
      <c r="V45" s="197"/>
      <c r="W45" s="405"/>
      <c r="X45" s="423">
        <v>5</v>
      </c>
      <c r="Y45" s="228" t="str">
        <f t="shared" si="10"/>
        <v>Hampshire</v>
      </c>
      <c r="Z45" s="85">
        <v>6</v>
      </c>
      <c r="AA45" s="229">
        <f>IF(H13&gt;0,IDACI!D12,0)</f>
        <v>247800</v>
      </c>
      <c r="AB45" s="229">
        <f>IF(H13&gt;0,IDACI!E12,0)</f>
        <v>29240.399999999998</v>
      </c>
      <c r="AC45" s="109"/>
      <c r="AD45" s="109"/>
      <c r="AE45" s="109"/>
      <c r="AF45" s="109"/>
      <c r="AG45" s="109"/>
      <c r="AH45" s="109"/>
      <c r="AI45" s="375" t="b">
        <v>1</v>
      </c>
      <c r="AJ45" s="248" t="s">
        <v>2</v>
      </c>
      <c r="AK45" s="147" t="str">
        <f t="shared" si="7"/>
        <v>Isle of Wight</v>
      </c>
      <c r="AL45" s="209" t="e">
        <f t="shared" si="8"/>
        <v>#N/A</v>
      </c>
      <c r="AM45" s="209">
        <f t="shared" si="8"/>
        <v>456.53846153846155</v>
      </c>
      <c r="AN45" s="209">
        <f t="shared" si="8"/>
        <v>261.62790697674421</v>
      </c>
      <c r="AO45" s="209">
        <f t="shared" si="8"/>
        <v>321.96078431372536</v>
      </c>
      <c r="AP45" s="209">
        <f t="shared" si="8"/>
        <v>310.67193675889325</v>
      </c>
      <c r="AQ45" s="210">
        <f t="shared" si="11"/>
        <v>20.399999999999999</v>
      </c>
      <c r="AR45" s="488" t="e">
        <f t="shared" si="9"/>
        <v>#N/A</v>
      </c>
      <c r="AS45" s="488">
        <f t="shared" si="9"/>
        <v>0.39752176825184193</v>
      </c>
      <c r="AT45" s="488">
        <f t="shared" si="9"/>
        <v>0.30529172320217096</v>
      </c>
      <c r="AU45" s="488">
        <f t="shared" si="9"/>
        <v>0.34568421052631571</v>
      </c>
      <c r="AV45" s="488">
        <f t="shared" si="9"/>
        <v>0.3290079531184596</v>
      </c>
    </row>
    <row r="46" spans="1:49" ht="14.25" customHeight="1" x14ac:dyDescent="0.2">
      <c r="A46" s="179"/>
      <c r="B46" s="311"/>
      <c r="C46" s="311"/>
      <c r="D46" s="311"/>
      <c r="E46" s="311"/>
      <c r="F46" s="311"/>
      <c r="G46" s="311"/>
      <c r="H46" s="311"/>
      <c r="I46" s="311"/>
      <c r="J46" s="40"/>
      <c r="K46" s="42"/>
      <c r="L46" s="42"/>
      <c r="M46" s="42"/>
      <c r="N46" s="42"/>
      <c r="O46" s="35"/>
      <c r="P46" s="35"/>
      <c r="Q46" s="35"/>
      <c r="R46" s="35"/>
      <c r="S46" s="35"/>
      <c r="T46" s="35"/>
      <c r="U46" s="178"/>
      <c r="V46" s="197"/>
      <c r="W46" s="405"/>
      <c r="X46" s="423">
        <v>6</v>
      </c>
      <c r="Y46" s="228" t="str">
        <f t="shared" si="10"/>
        <v>Isle of Wight</v>
      </c>
      <c r="Z46" s="85">
        <v>7</v>
      </c>
      <c r="AA46" s="229">
        <f>IF(H14&gt;0,IDACI!D13,0)</f>
        <v>22502</v>
      </c>
      <c r="AB46" s="229">
        <f>IF(H14&gt;0,IDACI!E13,0)</f>
        <v>4590.4079999999994</v>
      </c>
      <c r="AC46" s="230"/>
      <c r="AD46" s="109"/>
      <c r="AE46" s="109"/>
      <c r="AF46" s="109"/>
      <c r="AG46" s="109"/>
      <c r="AH46" s="109"/>
      <c r="AI46" s="375" t="b">
        <v>1</v>
      </c>
      <c r="AJ46" s="248" t="s">
        <v>12</v>
      </c>
      <c r="AK46" s="147" t="str">
        <f t="shared" si="7"/>
        <v>Kent</v>
      </c>
      <c r="AL46" s="209">
        <f t="shared" si="8"/>
        <v>177.06848466067552</v>
      </c>
      <c r="AM46" s="209">
        <f t="shared" si="8"/>
        <v>109.47823402284656</v>
      </c>
      <c r="AN46" s="209">
        <f t="shared" si="8"/>
        <v>155.77395577395578</v>
      </c>
      <c r="AO46" s="209">
        <f t="shared" si="8"/>
        <v>142.64392324093816</v>
      </c>
      <c r="AP46" s="209">
        <f t="shared" si="8"/>
        <v>96.761501210653833</v>
      </c>
      <c r="AQ46" s="210">
        <f t="shared" si="11"/>
        <v>17.8</v>
      </c>
      <c r="AR46" s="488">
        <f t="shared" si="9"/>
        <v>0.33107364273712264</v>
      </c>
      <c r="AS46" s="488">
        <f t="shared" si="9"/>
        <v>0.24214695438404807</v>
      </c>
      <c r="AT46" s="488">
        <f t="shared" si="9"/>
        <v>0.26466290962220829</v>
      </c>
      <c r="AU46" s="488">
        <f t="shared" si="9"/>
        <v>0.28332022505898724</v>
      </c>
      <c r="AV46" s="488">
        <f t="shared" si="9"/>
        <v>0.20838221874592638</v>
      </c>
    </row>
    <row r="47" spans="1:49" ht="14.25" customHeight="1" x14ac:dyDescent="0.2">
      <c r="A47" s="179"/>
      <c r="B47" s="90"/>
      <c r="C47" s="90"/>
      <c r="D47" s="90"/>
      <c r="E47" s="90"/>
      <c r="F47" s="90"/>
      <c r="G47" s="90"/>
      <c r="H47" s="90"/>
      <c r="I47" s="90"/>
      <c r="J47" s="40"/>
      <c r="K47" s="42"/>
      <c r="L47" s="42"/>
      <c r="M47" s="42"/>
      <c r="N47" s="42"/>
      <c r="O47" s="35"/>
      <c r="P47" s="35"/>
      <c r="Q47" s="35"/>
      <c r="R47" s="35"/>
      <c r="S47" s="35"/>
      <c r="T47" s="35"/>
      <c r="U47" s="178"/>
      <c r="V47" s="197"/>
      <c r="W47" s="405"/>
      <c r="X47" s="423">
        <v>7</v>
      </c>
      <c r="Y47" s="228" t="str">
        <f t="shared" si="10"/>
        <v>Kent</v>
      </c>
      <c r="Z47" s="85">
        <v>8</v>
      </c>
      <c r="AA47" s="229">
        <f>IF(H15&gt;0,IDACI!D14,0)</f>
        <v>286168</v>
      </c>
      <c r="AB47" s="229">
        <f>IF(H15&gt;0,IDACI!E14,0)</f>
        <v>50937.904000000002</v>
      </c>
      <c r="AC47" s="90"/>
      <c r="AD47" s="109"/>
      <c r="AE47" s="109"/>
      <c r="AF47" s="109"/>
      <c r="AG47" s="109"/>
      <c r="AH47" s="109"/>
      <c r="AI47" s="375" t="b">
        <v>1</v>
      </c>
      <c r="AJ47" s="248" t="s">
        <v>3</v>
      </c>
      <c r="AK47" s="147" t="str">
        <f t="shared" si="7"/>
        <v>Medway</v>
      </c>
      <c r="AL47" s="209">
        <f t="shared" si="8"/>
        <v>282.29508196721309</v>
      </c>
      <c r="AM47" s="209">
        <f t="shared" si="8"/>
        <v>539.73727422003287</v>
      </c>
      <c r="AN47" s="209">
        <f t="shared" si="8"/>
        <v>207.30519480519482</v>
      </c>
      <c r="AO47" s="209">
        <f t="shared" si="8"/>
        <v>98.399999999999949</v>
      </c>
      <c r="AP47" s="209">
        <f t="shared" si="8"/>
        <v>87.974683544303801</v>
      </c>
      <c r="AQ47" s="210">
        <f t="shared" si="11"/>
        <v>22</v>
      </c>
      <c r="AR47" s="488">
        <f t="shared" si="9"/>
        <v>0.31718548535641922</v>
      </c>
      <c r="AS47" s="488">
        <f t="shared" si="9"/>
        <v>0.446542589322103</v>
      </c>
      <c r="AT47" s="488">
        <f t="shared" si="9"/>
        <v>0.29983564216952335</v>
      </c>
      <c r="AU47" s="488">
        <f t="shared" si="9"/>
        <v>0.19967532467532456</v>
      </c>
      <c r="AV47" s="488">
        <f t="shared" si="9"/>
        <v>0.16508313539192399</v>
      </c>
    </row>
    <row r="48" spans="1:49" ht="14.25" customHeight="1" x14ac:dyDescent="0.2">
      <c r="A48" s="179"/>
      <c r="B48" s="90"/>
      <c r="C48" s="90"/>
      <c r="D48" s="114"/>
      <c r="E48" s="115"/>
      <c r="F48" s="114"/>
      <c r="G48" s="115"/>
      <c r="H48" s="115"/>
      <c r="I48" s="115"/>
      <c r="J48" s="40"/>
      <c r="K48" s="42"/>
      <c r="L48" s="42"/>
      <c r="M48" s="42"/>
      <c r="N48" s="42"/>
      <c r="O48" s="35"/>
      <c r="P48" s="35"/>
      <c r="Q48" s="35"/>
      <c r="R48" s="35"/>
      <c r="S48" s="35"/>
      <c r="T48" s="35"/>
      <c r="U48" s="178"/>
      <c r="V48" s="197"/>
      <c r="W48" s="405"/>
      <c r="X48" s="423">
        <v>8</v>
      </c>
      <c r="Y48" s="228" t="str">
        <f t="shared" si="10"/>
        <v>Medway</v>
      </c>
      <c r="Z48" s="85">
        <v>9</v>
      </c>
      <c r="AA48" s="229">
        <f>IF(H16&gt;0,IDACI!D15,0)</f>
        <v>54280</v>
      </c>
      <c r="AB48" s="229">
        <f>IF(H16&gt;0,IDACI!E15,0)</f>
        <v>11941.6</v>
      </c>
      <c r="AC48" s="109"/>
      <c r="AD48" s="109"/>
      <c r="AE48" s="109"/>
      <c r="AF48" s="109"/>
      <c r="AG48" s="109"/>
      <c r="AH48" s="109"/>
      <c r="AI48" s="375" t="b">
        <v>1</v>
      </c>
      <c r="AJ48" s="248" t="s">
        <v>13</v>
      </c>
      <c r="AK48" s="147" t="str">
        <f t="shared" si="7"/>
        <v>Milton Keynes</v>
      </c>
      <c r="AL48" s="209">
        <f t="shared" si="8"/>
        <v>99.354838709677423</v>
      </c>
      <c r="AM48" s="209">
        <f t="shared" si="8"/>
        <v>151.57728706624604</v>
      </c>
      <c r="AN48" s="209">
        <f t="shared" si="8"/>
        <v>127.49999999999999</v>
      </c>
      <c r="AO48" s="209">
        <f t="shared" si="8"/>
        <v>91.25766871165645</v>
      </c>
      <c r="AP48" s="209">
        <f t="shared" si="8"/>
        <v>87.745839636913772</v>
      </c>
      <c r="AQ48" s="210">
        <f t="shared" si="11"/>
        <v>19.7</v>
      </c>
      <c r="AR48" s="488">
        <f t="shared" si="9"/>
        <v>0.2598059890341628</v>
      </c>
      <c r="AS48" s="488">
        <f t="shared" si="9"/>
        <v>0.29397369226063014</v>
      </c>
      <c r="AT48" s="488">
        <f t="shared" si="9"/>
        <v>0.26003824091778205</v>
      </c>
      <c r="AU48" s="488">
        <f t="shared" si="9"/>
        <v>0.23160762942779295</v>
      </c>
      <c r="AV48" s="488">
        <f t="shared" si="9"/>
        <v>0.20946189960274467</v>
      </c>
    </row>
    <row r="49" spans="1:48" ht="14.25" customHeight="1" x14ac:dyDescent="0.2">
      <c r="A49" s="179"/>
      <c r="B49" s="90"/>
      <c r="C49" s="90"/>
      <c r="D49" s="105"/>
      <c r="E49" s="105"/>
      <c r="F49" s="105"/>
      <c r="G49" s="105"/>
      <c r="H49" s="105"/>
      <c r="I49" s="105"/>
      <c r="J49" s="40"/>
      <c r="K49" s="42"/>
      <c r="L49" s="42"/>
      <c r="M49" s="42"/>
      <c r="N49" s="42"/>
      <c r="O49" s="35"/>
      <c r="P49" s="35"/>
      <c r="Q49" s="35"/>
      <c r="R49" s="35"/>
      <c r="S49" s="35"/>
      <c r="T49" s="35"/>
      <c r="U49" s="178"/>
      <c r="V49" s="197"/>
      <c r="W49" s="405"/>
      <c r="X49" s="423">
        <v>9</v>
      </c>
      <c r="Y49" s="228" t="str">
        <f t="shared" si="10"/>
        <v>Milton Keynes</v>
      </c>
      <c r="Z49" s="85">
        <v>10</v>
      </c>
      <c r="AA49" s="229">
        <f>IF(H17&gt;0,IDACI!D16,0)</f>
        <v>56637</v>
      </c>
      <c r="AB49" s="229">
        <f>IF(H17&gt;0,IDACI!E16,0)</f>
        <v>11157.489</v>
      </c>
      <c r="AC49" s="109"/>
      <c r="AD49" s="109"/>
      <c r="AE49" s="109"/>
      <c r="AF49" s="109"/>
      <c r="AG49" s="109"/>
      <c r="AH49" s="109"/>
      <c r="AI49" s="375" t="b">
        <v>1</v>
      </c>
      <c r="AJ49" s="248" t="s">
        <v>14</v>
      </c>
      <c r="AK49" s="147" t="str">
        <f t="shared" si="7"/>
        <v>Oxfordshire</v>
      </c>
      <c r="AL49" s="209">
        <f t="shared" si="8"/>
        <v>110.8695652173913</v>
      </c>
      <c r="AM49" s="209">
        <f t="shared" si="8"/>
        <v>119.18103448275862</v>
      </c>
      <c r="AN49" s="209">
        <f t="shared" si="8"/>
        <v>95.866001425516743</v>
      </c>
      <c r="AO49" s="209">
        <f t="shared" si="8"/>
        <v>97.521246458923528</v>
      </c>
      <c r="AP49" s="209">
        <f t="shared" si="8"/>
        <v>120.73342736248237</v>
      </c>
      <c r="AQ49" s="210">
        <f t="shared" si="11"/>
        <v>11.799999999999999</v>
      </c>
      <c r="AR49" s="488">
        <f t="shared" si="9"/>
        <v>0.24060386853278817</v>
      </c>
      <c r="AS49" s="488">
        <f t="shared" si="9"/>
        <v>0.25877398221806269</v>
      </c>
      <c r="AT49" s="488">
        <f t="shared" si="9"/>
        <v>0.22777307366638441</v>
      </c>
      <c r="AU49" s="488">
        <f t="shared" si="9"/>
        <v>0.24315733710047682</v>
      </c>
      <c r="AV49" s="488">
        <f t="shared" si="9"/>
        <v>0.25362962962962965</v>
      </c>
    </row>
    <row r="50" spans="1:48" ht="14.25" customHeight="1" x14ac:dyDescent="0.2">
      <c r="A50" s="179"/>
      <c r="B50" s="448"/>
      <c r="C50" s="448"/>
      <c r="D50" s="90"/>
      <c r="E50" s="90"/>
      <c r="F50" s="90"/>
      <c r="G50" s="90"/>
      <c r="H50" s="90"/>
      <c r="I50" s="90"/>
      <c r="J50" s="40"/>
      <c r="K50" s="42"/>
      <c r="L50" s="42"/>
      <c r="M50" s="42"/>
      <c r="N50" s="42"/>
      <c r="O50" s="35"/>
      <c r="P50" s="35"/>
      <c r="Q50" s="35"/>
      <c r="R50" s="35"/>
      <c r="S50" s="35"/>
      <c r="T50" s="35"/>
      <c r="U50" s="178"/>
      <c r="V50" s="197"/>
      <c r="W50" s="405"/>
      <c r="X50" s="423">
        <v>10</v>
      </c>
      <c r="Y50" s="228" t="str">
        <f t="shared" si="10"/>
        <v>Oxfordshire</v>
      </c>
      <c r="Z50" s="85">
        <v>11</v>
      </c>
      <c r="AA50" s="229">
        <f>IF(H18&gt;0,IDACI!D17,0)</f>
        <v>123975</v>
      </c>
      <c r="AB50" s="229">
        <f>IF(H18&gt;0,IDACI!E17,0)</f>
        <v>14629.05</v>
      </c>
      <c r="AC50" s="109"/>
      <c r="AD50" s="109"/>
      <c r="AE50" s="109"/>
      <c r="AF50" s="109"/>
      <c r="AG50" s="109"/>
      <c r="AH50" s="109"/>
      <c r="AI50" s="375" t="b">
        <v>1</v>
      </c>
      <c r="AJ50" s="248" t="s">
        <v>15</v>
      </c>
      <c r="AK50" s="147" t="str">
        <f t="shared" si="7"/>
        <v>Portsmouth</v>
      </c>
      <c r="AL50" s="209">
        <f t="shared" si="8"/>
        <v>156.23529411764707</v>
      </c>
      <c r="AM50" s="209">
        <f t="shared" si="8"/>
        <v>98.581560283687949</v>
      </c>
      <c r="AN50" s="209">
        <f t="shared" si="8"/>
        <v>102.58215962441315</v>
      </c>
      <c r="AO50" s="209">
        <f t="shared" si="8"/>
        <v>87.557603686635858</v>
      </c>
      <c r="AP50" s="209">
        <f t="shared" si="8"/>
        <v>92.922374429223723</v>
      </c>
      <c r="AQ50" s="210">
        <f t="shared" si="11"/>
        <v>23.799999999999997</v>
      </c>
      <c r="AR50" s="488">
        <f t="shared" si="9"/>
        <v>0.2859603789836348</v>
      </c>
      <c r="AS50" s="488">
        <f t="shared" si="9"/>
        <v>0.22749590834697217</v>
      </c>
      <c r="AT50" s="488">
        <f t="shared" si="9"/>
        <v>0.23984632272228321</v>
      </c>
      <c r="AU50" s="488">
        <f t="shared" si="9"/>
        <v>0.19781363872982802</v>
      </c>
      <c r="AV50" s="488">
        <f t="shared" si="9"/>
        <v>0.19445771619684657</v>
      </c>
    </row>
    <row r="51" spans="1:48" ht="14.25" customHeight="1" x14ac:dyDescent="0.2">
      <c r="A51" s="179"/>
      <c r="B51" s="448"/>
      <c r="C51" s="448"/>
      <c r="D51" s="90"/>
      <c r="E51" s="90"/>
      <c r="F51" s="90"/>
      <c r="G51" s="90"/>
      <c r="H51" s="90"/>
      <c r="I51" s="90"/>
      <c r="J51" s="40"/>
      <c r="K51" s="42"/>
      <c r="L51" s="42"/>
      <c r="M51" s="42"/>
      <c r="N51" s="42"/>
      <c r="O51" s="35"/>
      <c r="P51" s="35"/>
      <c r="Q51" s="35"/>
      <c r="R51" s="35"/>
      <c r="S51" s="35"/>
      <c r="T51" s="35"/>
      <c r="U51" s="178"/>
      <c r="V51" s="197"/>
      <c r="W51" s="405"/>
      <c r="X51" s="423">
        <v>11</v>
      </c>
      <c r="Y51" s="228" t="str">
        <f t="shared" si="10"/>
        <v>Portsmouth</v>
      </c>
      <c r="Z51" s="85">
        <v>12</v>
      </c>
      <c r="AA51" s="229">
        <f>IF(H19&gt;0,IDACI!D18,0)</f>
        <v>37912</v>
      </c>
      <c r="AB51" s="229">
        <f>IF(H19&gt;0,IDACI!E18,0)</f>
        <v>9023.0559999999987</v>
      </c>
      <c r="AC51" s="109"/>
      <c r="AD51" s="109"/>
      <c r="AE51" s="109"/>
      <c r="AF51" s="109"/>
      <c r="AG51" s="109"/>
      <c r="AH51" s="109"/>
      <c r="AI51" s="375" t="b">
        <v>1</v>
      </c>
      <c r="AJ51" s="248" t="s">
        <v>4</v>
      </c>
      <c r="AK51" s="147" t="str">
        <f t="shared" si="7"/>
        <v>Reading</v>
      </c>
      <c r="AL51" s="209">
        <f t="shared" si="8"/>
        <v>201.49700598802397</v>
      </c>
      <c r="AM51" s="209">
        <f t="shared" si="8"/>
        <v>93.823529411764696</v>
      </c>
      <c r="AN51" s="209">
        <f t="shared" si="8"/>
        <v>90.489913544668582</v>
      </c>
      <c r="AO51" s="209">
        <f t="shared" si="8"/>
        <v>98.32869080779939</v>
      </c>
      <c r="AP51" s="209">
        <f t="shared" si="8"/>
        <v>177.47252747252747</v>
      </c>
      <c r="AQ51" s="210">
        <f t="shared" si="11"/>
        <v>19.8</v>
      </c>
      <c r="AR51" s="488">
        <f t="shared" si="9"/>
        <v>0.32231800766283525</v>
      </c>
      <c r="AS51" s="488">
        <f t="shared" si="9"/>
        <v>0.18976799524092802</v>
      </c>
      <c r="AT51" s="488">
        <f t="shared" si="9"/>
        <v>0.1812933025404157</v>
      </c>
      <c r="AU51" s="488">
        <f t="shared" si="9"/>
        <v>0.2109982068141063</v>
      </c>
      <c r="AV51" s="488">
        <f t="shared" si="9"/>
        <v>0.20987654320987653</v>
      </c>
    </row>
    <row r="52" spans="1:48" ht="14.25" customHeight="1" x14ac:dyDescent="0.2">
      <c r="A52" s="179"/>
      <c r="B52" s="448"/>
      <c r="C52" s="448"/>
      <c r="D52" s="90"/>
      <c r="E52" s="90"/>
      <c r="F52" s="90"/>
      <c r="G52" s="90"/>
      <c r="H52" s="90"/>
      <c r="I52" s="90"/>
      <c r="J52" s="40"/>
      <c r="K52" s="42"/>
      <c r="L52" s="42"/>
      <c r="M52" s="42"/>
      <c r="N52" s="42"/>
      <c r="O52" s="35"/>
      <c r="P52" s="35"/>
      <c r="Q52" s="35"/>
      <c r="R52" s="35"/>
      <c r="S52" s="35"/>
      <c r="T52" s="35"/>
      <c r="U52" s="178"/>
      <c r="V52" s="197"/>
      <c r="W52" s="405"/>
      <c r="X52" s="423">
        <v>12</v>
      </c>
      <c r="Y52" s="228" t="str">
        <f t="shared" si="10"/>
        <v>Reading</v>
      </c>
      <c r="Z52" s="85">
        <v>13</v>
      </c>
      <c r="AA52" s="229">
        <f>IF(H20&gt;0,IDACI!D19,0)</f>
        <v>30916</v>
      </c>
      <c r="AB52" s="229">
        <f>IF(H20&gt;0,IDACI!E19,0)</f>
        <v>6121.3680000000004</v>
      </c>
      <c r="AC52" s="109"/>
      <c r="AD52" s="109"/>
      <c r="AE52" s="109"/>
      <c r="AF52" s="109"/>
      <c r="AG52" s="109"/>
      <c r="AH52" s="109"/>
      <c r="AI52" s="375" t="b">
        <v>1</v>
      </c>
      <c r="AJ52" s="248" t="s">
        <v>16</v>
      </c>
      <c r="AK52" s="147" t="str">
        <f t="shared" si="7"/>
        <v>Slough</v>
      </c>
      <c r="AL52" s="209">
        <f t="shared" si="8"/>
        <v>105.08021390374331</v>
      </c>
      <c r="AM52" s="209">
        <f t="shared" si="8"/>
        <v>81.84210526315789</v>
      </c>
      <c r="AN52" s="209">
        <f t="shared" si="8"/>
        <v>121.85089974293059</v>
      </c>
      <c r="AO52" s="209">
        <f t="shared" si="8"/>
        <v>120.30075187969929</v>
      </c>
      <c r="AP52" s="209">
        <f t="shared" si="8"/>
        <v>128.57142857142861</v>
      </c>
      <c r="AQ52" s="210">
        <f t="shared" si="11"/>
        <v>19.5</v>
      </c>
      <c r="AR52" s="488">
        <f t="shared" si="9"/>
        <v>0.20915380521554017</v>
      </c>
      <c r="AS52" s="488">
        <f t="shared" si="9"/>
        <v>0.17976878612716762</v>
      </c>
      <c r="AT52" s="488">
        <f t="shared" si="9"/>
        <v>0.18907060231352213</v>
      </c>
      <c r="AU52" s="488">
        <f t="shared" si="9"/>
        <v>0.21034180543383005</v>
      </c>
      <c r="AV52" s="488">
        <f t="shared" si="9"/>
        <v>0.18817591925018029</v>
      </c>
    </row>
    <row r="53" spans="1:48" ht="14.25" customHeight="1" x14ac:dyDescent="0.2">
      <c r="A53" s="179"/>
      <c r="B53" s="448"/>
      <c r="C53" s="448"/>
      <c r="D53" s="90"/>
      <c r="E53" s="90"/>
      <c r="F53" s="90"/>
      <c r="G53" s="90"/>
      <c r="H53" s="90"/>
      <c r="I53" s="90"/>
      <c r="J53" s="40"/>
      <c r="K53" s="42"/>
      <c r="L53" s="42"/>
      <c r="M53" s="42"/>
      <c r="N53" s="42"/>
      <c r="O53" s="35"/>
      <c r="P53" s="35"/>
      <c r="Q53" s="35"/>
      <c r="R53" s="35"/>
      <c r="S53" s="35"/>
      <c r="T53" s="35"/>
      <c r="U53" s="178"/>
      <c r="V53" s="197"/>
      <c r="W53" s="405"/>
      <c r="X53" s="423">
        <v>13</v>
      </c>
      <c r="Y53" s="228" t="str">
        <f t="shared" si="10"/>
        <v>Slough</v>
      </c>
      <c r="Z53" s="85">
        <v>14</v>
      </c>
      <c r="AA53" s="229">
        <f>IF(H21&gt;0,IDACI!D20,0)</f>
        <v>34703</v>
      </c>
      <c r="AB53" s="229">
        <f>IF(H21&gt;0,IDACI!E20,0)</f>
        <v>6767.085</v>
      </c>
      <c r="AC53" s="109"/>
      <c r="AD53" s="109"/>
      <c r="AE53" s="109"/>
      <c r="AF53" s="109"/>
      <c r="AG53" s="109"/>
      <c r="AH53" s="109"/>
      <c r="AI53" s="375" t="b">
        <v>1</v>
      </c>
      <c r="AJ53" s="248" t="s">
        <v>96</v>
      </c>
      <c r="AK53" s="147" t="str">
        <f t="shared" si="7"/>
        <v>Somerset</v>
      </c>
      <c r="AL53" s="209">
        <f t="shared" si="8"/>
        <v>135.47794117647058</v>
      </c>
      <c r="AM53" s="209">
        <f t="shared" si="8"/>
        <v>143.56617647058823</v>
      </c>
      <c r="AN53" s="209">
        <f t="shared" si="8"/>
        <v>193.01470588235296</v>
      </c>
      <c r="AO53" s="209">
        <f t="shared" si="8"/>
        <v>138.4756657483928</v>
      </c>
      <c r="AP53" s="209">
        <f t="shared" si="8"/>
        <v>90.201465201465197</v>
      </c>
      <c r="AQ53" s="210">
        <f t="shared" si="11"/>
        <v>14.8</v>
      </c>
      <c r="AR53" s="488">
        <f t="shared" si="9"/>
        <v>0.26961770623742454</v>
      </c>
      <c r="AS53" s="488">
        <f t="shared" si="9"/>
        <v>0.25316045380875202</v>
      </c>
      <c r="AT53" s="488">
        <f t="shared" si="9"/>
        <v>0.28618152085036797</v>
      </c>
      <c r="AU53" s="488">
        <f t="shared" si="9"/>
        <v>0.26971919155786045</v>
      </c>
      <c r="AV53" s="488">
        <f t="shared" si="9"/>
        <v>0.23832567142511493</v>
      </c>
    </row>
    <row r="54" spans="1:48" ht="14.25" customHeight="1" x14ac:dyDescent="0.2">
      <c r="A54" s="179"/>
      <c r="B54" s="448"/>
      <c r="C54" s="448"/>
      <c r="D54" s="90"/>
      <c r="E54" s="90"/>
      <c r="F54" s="90"/>
      <c r="G54" s="90"/>
      <c r="H54" s="90"/>
      <c r="I54" s="90"/>
      <c r="J54" s="40"/>
      <c r="K54" s="42"/>
      <c r="L54" s="42"/>
      <c r="M54" s="42"/>
      <c r="N54" s="42"/>
      <c r="O54" s="35"/>
      <c r="P54" s="35"/>
      <c r="Q54" s="35"/>
      <c r="R54" s="35"/>
      <c r="S54" s="35"/>
      <c r="T54" s="35"/>
      <c r="U54" s="178"/>
      <c r="V54" s="197"/>
      <c r="W54" s="405"/>
      <c r="X54" s="423">
        <v>14</v>
      </c>
      <c r="Y54" s="228" t="str">
        <f t="shared" si="10"/>
        <v>Somerset</v>
      </c>
      <c r="Z54" s="85">
        <v>15</v>
      </c>
      <c r="AA54" s="229">
        <f>IF(H22&gt;0,IDACI!D21,0)</f>
        <v>94797</v>
      </c>
      <c r="AB54" s="229">
        <f>IF(H22&gt;0,IDACI!E21,0)</f>
        <v>14029.956000000002</v>
      </c>
      <c r="AC54" s="109"/>
      <c r="AD54" s="109"/>
      <c r="AE54" s="109"/>
      <c r="AF54" s="109"/>
      <c r="AG54" s="109"/>
      <c r="AH54" s="109"/>
      <c r="AI54" s="375" t="b">
        <v>1</v>
      </c>
      <c r="AJ54" s="248" t="s">
        <v>17</v>
      </c>
      <c r="AK54" s="147" t="str">
        <f t="shared" si="7"/>
        <v>Southampton</v>
      </c>
      <c r="AL54" s="209">
        <f t="shared" si="8"/>
        <v>232.68398268398269</v>
      </c>
      <c r="AM54" s="209">
        <f t="shared" si="8"/>
        <v>251.18279569892474</v>
      </c>
      <c r="AN54" s="209">
        <f t="shared" si="8"/>
        <v>235.0210970464135</v>
      </c>
      <c r="AO54" s="209">
        <f t="shared" si="8"/>
        <v>455.5555555555556</v>
      </c>
      <c r="AP54" s="209">
        <f t="shared" si="8"/>
        <v>160.5691056910569</v>
      </c>
      <c r="AQ54" s="210">
        <f t="shared" si="11"/>
        <v>25</v>
      </c>
      <c r="AR54" s="488">
        <f t="shared" si="9"/>
        <v>0.29275599128540303</v>
      </c>
      <c r="AS54" s="488">
        <f t="shared" si="9"/>
        <v>0.30559916274201987</v>
      </c>
      <c r="AT54" s="488">
        <f t="shared" si="9"/>
        <v>0.32094497263036587</v>
      </c>
      <c r="AU54" s="488">
        <f t="shared" si="9"/>
        <v>0.34555954424847823</v>
      </c>
      <c r="AV54" s="488">
        <f t="shared" si="9"/>
        <v>0.19193391642371235</v>
      </c>
    </row>
    <row r="55" spans="1:48" ht="14.25" customHeight="1" x14ac:dyDescent="0.2">
      <c r="A55" s="179"/>
      <c r="B55" s="448"/>
      <c r="C55" s="448"/>
      <c r="D55" s="90"/>
      <c r="E55" s="90"/>
      <c r="F55" s="90"/>
      <c r="G55" s="90"/>
      <c r="H55" s="90"/>
      <c r="I55" s="90"/>
      <c r="J55" s="40"/>
      <c r="K55" s="42"/>
      <c r="L55" s="42"/>
      <c r="M55" s="42"/>
      <c r="N55" s="42"/>
      <c r="O55" s="35"/>
      <c r="P55" s="35"/>
      <c r="Q55" s="35"/>
      <c r="R55" s="35"/>
      <c r="S55" s="35"/>
      <c r="T55" s="35"/>
      <c r="U55" s="178"/>
      <c r="V55" s="197"/>
      <c r="W55" s="405"/>
      <c r="X55" s="423">
        <v>15</v>
      </c>
      <c r="Y55" s="228" t="str">
        <f t="shared" si="10"/>
        <v>Southampton</v>
      </c>
      <c r="Z55" s="85">
        <v>16</v>
      </c>
      <c r="AA55" s="229">
        <f>IF(H23&gt;0,IDACI!D22,0)</f>
        <v>42079</v>
      </c>
      <c r="AB55" s="229">
        <f>IF(H23&gt;0,IDACI!E22,0)</f>
        <v>10519.75</v>
      </c>
      <c r="AC55" s="109"/>
      <c r="AD55" s="109"/>
      <c r="AE55" s="109"/>
      <c r="AF55" s="109"/>
      <c r="AG55" s="109"/>
      <c r="AH55" s="109"/>
      <c r="AI55" s="375" t="b">
        <v>1</v>
      </c>
      <c r="AJ55" s="248" t="s">
        <v>8</v>
      </c>
      <c r="AK55" s="147" t="str">
        <f t="shared" si="7"/>
        <v>Surrey</v>
      </c>
      <c r="AL55" s="209">
        <f t="shared" si="8"/>
        <v>133.03643724696354</v>
      </c>
      <c r="AM55" s="209">
        <f t="shared" si="8"/>
        <v>155.56891025641025</v>
      </c>
      <c r="AN55" s="209">
        <f t="shared" si="8"/>
        <v>153.61111111111111</v>
      </c>
      <c r="AO55" s="209">
        <f t="shared" si="8"/>
        <v>99.410840534171143</v>
      </c>
      <c r="AP55" s="209">
        <f t="shared" si="8"/>
        <v>110.7644305772231</v>
      </c>
      <c r="AQ55" s="210">
        <f t="shared" si="11"/>
        <v>9.7000000000000011</v>
      </c>
      <c r="AR55" s="488">
        <f t="shared" si="9"/>
        <v>0.29092518813634349</v>
      </c>
      <c r="AS55" s="488">
        <f t="shared" si="9"/>
        <v>0.33097511080804637</v>
      </c>
      <c r="AT55" s="488">
        <f t="shared" si="9"/>
        <v>0.32871942934782611</v>
      </c>
      <c r="AU55" s="488">
        <f t="shared" si="9"/>
        <v>0.25363262851989149</v>
      </c>
      <c r="AV55" s="488">
        <f t="shared" si="9"/>
        <v>0.24133242692046228</v>
      </c>
    </row>
    <row r="56" spans="1:48" ht="14.25" customHeight="1" x14ac:dyDescent="0.2">
      <c r="A56" s="382"/>
      <c r="B56" s="448"/>
      <c r="C56" s="448"/>
      <c r="D56" s="90"/>
      <c r="E56" s="90"/>
      <c r="F56" s="90"/>
      <c r="G56" s="90"/>
      <c r="H56" s="90"/>
      <c r="I56" s="90"/>
      <c r="J56" s="40"/>
      <c r="K56" s="42"/>
      <c r="L56" s="42"/>
      <c r="M56" s="42"/>
      <c r="N56" s="42"/>
      <c r="O56" s="35"/>
      <c r="P56" s="35"/>
      <c r="Q56" s="35"/>
      <c r="R56" s="35"/>
      <c r="S56" s="35"/>
      <c r="T56" s="35"/>
      <c r="U56" s="178"/>
      <c r="V56" s="197"/>
      <c r="W56" s="405"/>
      <c r="X56" s="423">
        <v>16</v>
      </c>
      <c r="Y56" s="228" t="str">
        <f t="shared" si="10"/>
        <v>Surrey</v>
      </c>
      <c r="Z56" s="85">
        <v>17</v>
      </c>
      <c r="AA56" s="229">
        <f>IF(H24&gt;0,IDACI!D23,0)</f>
        <v>221989</v>
      </c>
      <c r="AB56" s="229">
        <f>IF(H24&gt;0,IDACI!E23,0)</f>
        <v>21532.933000000005</v>
      </c>
      <c r="AC56" s="109"/>
      <c r="AD56" s="109"/>
      <c r="AE56" s="109"/>
      <c r="AF56" s="109"/>
      <c r="AG56" s="109"/>
      <c r="AH56" s="109"/>
      <c r="AI56" s="375" t="b">
        <v>1</v>
      </c>
      <c r="AJ56" s="248" t="s">
        <v>124</v>
      </c>
      <c r="AK56" s="147" t="str">
        <f t="shared" si="7"/>
        <v>Swindon</v>
      </c>
      <c r="AL56" s="209">
        <f t="shared" si="8"/>
        <v>80.042918454935631</v>
      </c>
      <c r="AM56" s="209">
        <f t="shared" si="8"/>
        <v>64.556962025316452</v>
      </c>
      <c r="AN56" s="209">
        <f t="shared" si="8"/>
        <v>113.15240083507308</v>
      </c>
      <c r="AO56" s="209">
        <f t="shared" si="8"/>
        <v>109.25925925925928</v>
      </c>
      <c r="AP56" s="209">
        <f t="shared" si="8"/>
        <v>193.67346938775509</v>
      </c>
      <c r="AQ56" s="210">
        <f t="shared" si="11"/>
        <v>17.2</v>
      </c>
      <c r="AR56" s="488">
        <f t="shared" ref="AR56:AV63" si="12">VLOOKUP($AK56,$B$110:$H$133,AR$36,FALSE)</f>
        <v>0.2342964824120603</v>
      </c>
      <c r="AS56" s="488">
        <f t="shared" si="12"/>
        <v>0.1875</v>
      </c>
      <c r="AT56" s="488">
        <f t="shared" si="12"/>
        <v>0.24046140195208518</v>
      </c>
      <c r="AU56" s="488">
        <f t="shared" si="12"/>
        <v>0.20037735849056609</v>
      </c>
      <c r="AV56" s="488">
        <f t="shared" si="12"/>
        <v>0.27870778267254037</v>
      </c>
    </row>
    <row r="57" spans="1:48" ht="14.25" customHeight="1" x14ac:dyDescent="0.2">
      <c r="A57" s="382"/>
      <c r="B57" s="448"/>
      <c r="C57" s="448"/>
      <c r="D57" s="90"/>
      <c r="E57" s="90"/>
      <c r="F57" s="90"/>
      <c r="G57" s="90"/>
      <c r="H57" s="90"/>
      <c r="I57" s="90"/>
      <c r="J57" s="40"/>
      <c r="K57" s="42"/>
      <c r="L57" s="42"/>
      <c r="M57" s="42"/>
      <c r="N57" s="42"/>
      <c r="O57" s="35"/>
      <c r="P57" s="35"/>
      <c r="Q57" s="35"/>
      <c r="R57" s="35"/>
      <c r="S57" s="35"/>
      <c r="T57" s="35"/>
      <c r="U57" s="178"/>
      <c r="V57" s="197"/>
      <c r="W57" s="405"/>
      <c r="X57" s="423">
        <v>17</v>
      </c>
      <c r="Y57" s="228" t="str">
        <f t="shared" si="10"/>
        <v>Swindon</v>
      </c>
      <c r="Z57" s="85">
        <v>18</v>
      </c>
      <c r="AA57" s="229">
        <f>IF(H25&gt;0,IDACI!D24,0)</f>
        <v>42184</v>
      </c>
      <c r="AB57" s="229">
        <f>IF(H25&gt;0,IDACI!E24,0)</f>
        <v>7255.6479999999992</v>
      </c>
      <c r="AC57" s="109"/>
      <c r="AD57" s="109"/>
      <c r="AE57" s="109"/>
      <c r="AF57" s="109"/>
      <c r="AG57" s="109"/>
      <c r="AH57" s="109"/>
      <c r="AI57" s="375" t="b">
        <v>1</v>
      </c>
      <c r="AJ57" s="248" t="s">
        <v>125</v>
      </c>
      <c r="AK57" s="147" t="str">
        <f t="shared" si="7"/>
        <v>Torbay</v>
      </c>
      <c r="AL57" s="209">
        <f t="shared" si="8"/>
        <v>518.14516129032256</v>
      </c>
      <c r="AM57" s="209">
        <f t="shared" si="8"/>
        <v>232.53012048192772</v>
      </c>
      <c r="AN57" s="209">
        <f t="shared" si="8"/>
        <v>202.41935483870967</v>
      </c>
      <c r="AO57" s="209">
        <f t="shared" si="8"/>
        <v>211.95219123505979</v>
      </c>
      <c r="AP57" s="209">
        <f t="shared" si="8"/>
        <v>227.77777777777783</v>
      </c>
      <c r="AQ57" s="210">
        <f t="shared" si="11"/>
        <v>24.1</v>
      </c>
      <c r="AR57" s="488">
        <f t="shared" si="12"/>
        <v>0.39931634555624612</v>
      </c>
      <c r="AS57" s="488">
        <f t="shared" si="12"/>
        <v>0.29435688866293847</v>
      </c>
      <c r="AT57" s="488">
        <f t="shared" si="12"/>
        <v>0.2084717607973422</v>
      </c>
      <c r="AU57" s="488">
        <f t="shared" si="12"/>
        <v>0.24929709465791941</v>
      </c>
      <c r="AV57" s="488">
        <f t="shared" si="12"/>
        <v>0.28873239436619724</v>
      </c>
    </row>
    <row r="58" spans="1:48" ht="14.25" customHeight="1" x14ac:dyDescent="0.2">
      <c r="A58" s="179"/>
      <c r="B58" s="448"/>
      <c r="C58" s="448"/>
      <c r="D58" s="90"/>
      <c r="E58" s="90"/>
      <c r="F58" s="90"/>
      <c r="G58" s="90"/>
      <c r="H58" s="90"/>
      <c r="I58" s="90"/>
      <c r="J58" s="40"/>
      <c r="K58" s="42"/>
      <c r="L58" s="42"/>
      <c r="M58" s="42"/>
      <c r="N58" s="42"/>
      <c r="O58" s="35"/>
      <c r="P58" s="35"/>
      <c r="Q58" s="35"/>
      <c r="R58" s="35"/>
      <c r="S58" s="35"/>
      <c r="T58" s="35"/>
      <c r="U58" s="178"/>
      <c r="V58" s="197"/>
      <c r="W58" s="405"/>
      <c r="X58" s="423">
        <v>18</v>
      </c>
      <c r="Y58" s="228" t="str">
        <f t="shared" si="10"/>
        <v>Torbay</v>
      </c>
      <c r="Z58" s="85">
        <v>19</v>
      </c>
      <c r="AA58" s="229">
        <f>IF(H26&gt;0,IDACI!D25,0)</f>
        <v>21714</v>
      </c>
      <c r="AB58" s="229">
        <f>IF(H26&gt;0,IDACI!E25,0)</f>
        <v>5233.0740000000005</v>
      </c>
      <c r="AC58" s="109"/>
      <c r="AD58" s="109"/>
      <c r="AE58" s="109"/>
      <c r="AF58" s="109"/>
      <c r="AG58" s="109"/>
      <c r="AH58" s="109"/>
      <c r="AI58" s="375" t="b">
        <v>1</v>
      </c>
      <c r="AJ58" s="248" t="s">
        <v>18</v>
      </c>
      <c r="AK58" s="147" t="str">
        <f t="shared" si="7"/>
        <v>West Berkshire</v>
      </c>
      <c r="AL58" s="209">
        <f t="shared" si="8"/>
        <v>52.542372881355938</v>
      </c>
      <c r="AM58" s="209">
        <f t="shared" si="8"/>
        <v>53.203342618384404</v>
      </c>
      <c r="AN58" s="209">
        <f t="shared" si="8"/>
        <v>77.310924369747895</v>
      </c>
      <c r="AO58" s="209">
        <f t="shared" si="8"/>
        <v>85.112359550561791</v>
      </c>
      <c r="AP58" s="209">
        <f t="shared" si="8"/>
        <v>61.344537815126053</v>
      </c>
      <c r="AQ58" s="210">
        <f t="shared" si="11"/>
        <v>10.4</v>
      </c>
      <c r="AR58" s="488">
        <f t="shared" si="12"/>
        <v>0.17095588235294118</v>
      </c>
      <c r="AS58" s="488">
        <f t="shared" si="12"/>
        <v>0.18260038240917781</v>
      </c>
      <c r="AT58" s="488">
        <f t="shared" si="12"/>
        <v>0.22204344328238135</v>
      </c>
      <c r="AU58" s="488">
        <f t="shared" si="12"/>
        <v>0.24066719618745036</v>
      </c>
      <c r="AV58" s="488">
        <f t="shared" si="12"/>
        <v>0.16043956043956045</v>
      </c>
    </row>
    <row r="59" spans="1:48" ht="14.25" customHeight="1" x14ac:dyDescent="0.2">
      <c r="A59" s="179"/>
      <c r="B59" s="448"/>
      <c r="C59" s="448"/>
      <c r="D59" s="90"/>
      <c r="E59" s="90"/>
      <c r="F59" s="90"/>
      <c r="G59" s="90"/>
      <c r="H59" s="90"/>
      <c r="I59" s="90"/>
      <c r="J59" s="40"/>
      <c r="K59" s="42"/>
      <c r="L59" s="42"/>
      <c r="M59" s="42"/>
      <c r="N59" s="42"/>
      <c r="O59" s="35"/>
      <c r="P59" s="35"/>
      <c r="Q59" s="35"/>
      <c r="R59" s="35"/>
      <c r="S59" s="35"/>
      <c r="T59" s="35"/>
      <c r="U59" s="178"/>
      <c r="V59" s="197"/>
      <c r="W59" s="405"/>
      <c r="X59" s="423">
        <v>19</v>
      </c>
      <c r="Y59" s="228" t="str">
        <f t="shared" si="10"/>
        <v>West Berkshire</v>
      </c>
      <c r="Z59" s="85">
        <v>20</v>
      </c>
      <c r="AA59" s="229">
        <f>IF(H27&gt;0,IDACI!D26,0)</f>
        <v>31302</v>
      </c>
      <c r="AB59" s="229">
        <f>IF(H27&gt;0,IDACI!E26,0)</f>
        <v>3255.4080000000004</v>
      </c>
      <c r="AC59" s="109"/>
      <c r="AD59" s="109"/>
      <c r="AE59" s="109"/>
      <c r="AF59" s="109"/>
      <c r="AG59" s="109"/>
      <c r="AH59" s="109"/>
      <c r="AI59" s="375" t="b">
        <v>1</v>
      </c>
      <c r="AJ59" s="248" t="s">
        <v>6</v>
      </c>
      <c r="AK59" s="147" t="str">
        <f t="shared" si="7"/>
        <v>West Sussex</v>
      </c>
      <c r="AL59" s="209">
        <f t="shared" si="8"/>
        <v>139.23357664233578</v>
      </c>
      <c r="AM59" s="209">
        <f t="shared" si="8"/>
        <v>119.44444444444446</v>
      </c>
      <c r="AN59" s="209">
        <f t="shared" si="8"/>
        <v>95.928143712574851</v>
      </c>
      <c r="AO59" s="209">
        <f t="shared" si="8"/>
        <v>89.040284360189588</v>
      </c>
      <c r="AP59" s="209">
        <f t="shared" si="8"/>
        <v>116.60798122065709</v>
      </c>
      <c r="AQ59" s="210">
        <f t="shared" si="11"/>
        <v>12.9</v>
      </c>
      <c r="AR59" s="488">
        <f t="shared" si="12"/>
        <v>0.29996068667278208</v>
      </c>
      <c r="AS59" s="488">
        <f t="shared" si="12"/>
        <v>0.26933551198257083</v>
      </c>
      <c r="AT59" s="488">
        <f t="shared" si="12"/>
        <v>0.2425435276305829</v>
      </c>
      <c r="AU59" s="488">
        <f t="shared" si="12"/>
        <v>0.21729073297672405</v>
      </c>
      <c r="AV59" s="488">
        <f t="shared" si="12"/>
        <v>0.24389345771449578</v>
      </c>
    </row>
    <row r="60" spans="1:48" s="133" customFormat="1" ht="14.25" customHeight="1" x14ac:dyDescent="0.2">
      <c r="A60" s="179"/>
      <c r="B60" s="448"/>
      <c r="C60" s="448"/>
      <c r="D60" s="90"/>
      <c r="E60" s="90"/>
      <c r="F60" s="90"/>
      <c r="G60" s="90"/>
      <c r="H60" s="90"/>
      <c r="I60" s="90"/>
      <c r="J60" s="40"/>
      <c r="K60" s="42"/>
      <c r="L60" s="42"/>
      <c r="M60" s="42"/>
      <c r="N60" s="42"/>
      <c r="O60" s="35"/>
      <c r="P60" s="35"/>
      <c r="Q60" s="35"/>
      <c r="R60" s="35"/>
      <c r="S60" s="35"/>
      <c r="T60" s="35"/>
      <c r="U60" s="178"/>
      <c r="V60" s="197"/>
      <c r="W60" s="405"/>
      <c r="X60" s="423">
        <v>20</v>
      </c>
      <c r="Y60" s="228" t="str">
        <f t="shared" si="10"/>
        <v>West Sussex</v>
      </c>
      <c r="Z60" s="85">
        <v>21</v>
      </c>
      <c r="AA60" s="229">
        <f>IF(H28&gt;0,IDACI!D27,0)</f>
        <v>146958</v>
      </c>
      <c r="AB60" s="229">
        <f>IF(H28&gt;0,IDACI!E27,0)</f>
        <v>18957.582000000002</v>
      </c>
      <c r="AC60" s="109"/>
      <c r="AD60" s="109"/>
      <c r="AE60" s="109"/>
      <c r="AF60" s="109"/>
      <c r="AG60" s="109"/>
      <c r="AH60" s="109"/>
      <c r="AI60" s="375" t="b">
        <v>1</v>
      </c>
      <c r="AJ60" s="248" t="s">
        <v>46</v>
      </c>
      <c r="AK60" s="147" t="str">
        <f t="shared" si="7"/>
        <v>Windsor &amp; Maidenhead</v>
      </c>
      <c r="AL60" s="209">
        <f t="shared" si="8"/>
        <v>38.036809815950917</v>
      </c>
      <c r="AM60" s="209">
        <f t="shared" si="8"/>
        <v>56.193353474320247</v>
      </c>
      <c r="AN60" s="209">
        <f t="shared" si="8"/>
        <v>61.861861861861861</v>
      </c>
      <c r="AO60" s="209">
        <f t="shared" si="8"/>
        <v>56.287425149700624</v>
      </c>
      <c r="AP60" s="209">
        <f t="shared" si="8"/>
        <v>57.270029673590507</v>
      </c>
      <c r="AQ60" s="210">
        <f t="shared" si="11"/>
        <v>8.4</v>
      </c>
      <c r="AR60" s="488">
        <f t="shared" si="12"/>
        <v>0.11460258780036968</v>
      </c>
      <c r="AS60" s="488">
        <f t="shared" si="12"/>
        <v>0.17816091954022989</v>
      </c>
      <c r="AT60" s="488">
        <f t="shared" si="12"/>
        <v>0.19750719079578141</v>
      </c>
      <c r="AU60" s="488">
        <f t="shared" si="12"/>
        <v>0.17938931297709931</v>
      </c>
      <c r="AV60" s="488">
        <f t="shared" si="12"/>
        <v>0.17309417040358743</v>
      </c>
    </row>
    <row r="61" spans="1:48" s="133" customFormat="1" ht="14.25" customHeight="1" x14ac:dyDescent="0.2">
      <c r="A61" s="179"/>
      <c r="B61" s="448"/>
      <c r="C61" s="448"/>
      <c r="D61" s="90"/>
      <c r="E61" s="90"/>
      <c r="F61" s="90"/>
      <c r="G61" s="90"/>
      <c r="H61" s="90"/>
      <c r="I61" s="90"/>
      <c r="J61" s="40"/>
      <c r="K61" s="42"/>
      <c r="L61" s="42"/>
      <c r="M61" s="42"/>
      <c r="N61" s="42"/>
      <c r="O61" s="35"/>
      <c r="P61" s="35"/>
      <c r="Q61" s="35"/>
      <c r="R61" s="35"/>
      <c r="S61" s="35"/>
      <c r="T61" s="35"/>
      <c r="U61" s="178"/>
      <c r="V61" s="197"/>
      <c r="W61" s="405"/>
      <c r="X61" s="423">
        <v>21</v>
      </c>
      <c r="Y61" s="228" t="str">
        <f t="shared" si="10"/>
        <v>Windsor &amp; Maidenhead</v>
      </c>
      <c r="Z61" s="85">
        <v>22</v>
      </c>
      <c r="AA61" s="229">
        <f>IF(H29&gt;0,IDACI!D28,0)</f>
        <v>29154</v>
      </c>
      <c r="AB61" s="229">
        <f>IF(H29&gt;0,IDACI!E28,0)</f>
        <v>2448.9360000000001</v>
      </c>
      <c r="AC61" s="109"/>
      <c r="AD61" s="109"/>
      <c r="AE61" s="109"/>
      <c r="AF61" s="109"/>
      <c r="AG61" s="109"/>
      <c r="AH61" s="109"/>
      <c r="AI61" s="375" t="b">
        <v>1</v>
      </c>
      <c r="AJ61" s="248" t="s">
        <v>19</v>
      </c>
      <c r="AK61" s="147" t="str">
        <f t="shared" si="7"/>
        <v>Wokingham</v>
      </c>
      <c r="AL61" s="209">
        <f t="shared" si="8"/>
        <v>67.696629213483149</v>
      </c>
      <c r="AM61" s="209">
        <f t="shared" si="8"/>
        <v>73.184357541899445</v>
      </c>
      <c r="AN61" s="209">
        <f t="shared" si="8"/>
        <v>105.24861878453039</v>
      </c>
      <c r="AO61" s="209">
        <f t="shared" si="8"/>
        <v>70.189701897018992</v>
      </c>
      <c r="AP61" s="209">
        <f t="shared" si="8"/>
        <v>52.278820375335123</v>
      </c>
      <c r="AQ61" s="210">
        <f t="shared" si="11"/>
        <v>6.8000000000000007</v>
      </c>
      <c r="AR61" s="488">
        <f t="shared" si="12"/>
        <v>0.22650375939849623</v>
      </c>
      <c r="AS61" s="488">
        <f t="shared" si="12"/>
        <v>0.22962313759859773</v>
      </c>
      <c r="AT61" s="488">
        <f t="shared" si="12"/>
        <v>0.2690677966101695</v>
      </c>
      <c r="AU61" s="488">
        <f t="shared" si="12"/>
        <v>0.26161616161616169</v>
      </c>
      <c r="AV61" s="488">
        <f t="shared" si="12"/>
        <v>0.17241379310344829</v>
      </c>
    </row>
    <row r="62" spans="1:48" s="133" customFormat="1" ht="14.25" customHeight="1" x14ac:dyDescent="0.2">
      <c r="A62" s="179"/>
      <c r="B62" s="448"/>
      <c r="C62" s="448"/>
      <c r="D62" s="90"/>
      <c r="E62" s="90"/>
      <c r="F62" s="90"/>
      <c r="G62" s="90"/>
      <c r="H62" s="90"/>
      <c r="I62" s="90"/>
      <c r="J62" s="40"/>
      <c r="K62" s="42"/>
      <c r="L62" s="42"/>
      <c r="M62" s="42"/>
      <c r="N62" s="42"/>
      <c r="O62" s="35"/>
      <c r="P62" s="35"/>
      <c r="Q62" s="35"/>
      <c r="R62" s="35"/>
      <c r="S62" s="35"/>
      <c r="T62" s="35"/>
      <c r="U62" s="178"/>
      <c r="V62" s="197"/>
      <c r="W62" s="405"/>
      <c r="X62" s="423">
        <v>22</v>
      </c>
      <c r="Y62" s="228" t="str">
        <f t="shared" si="10"/>
        <v>Wokingham</v>
      </c>
      <c r="Z62" s="85">
        <v>23</v>
      </c>
      <c r="AA62" s="229">
        <f>IF(H30&gt;0,IDACI!D29,0)</f>
        <v>31967</v>
      </c>
      <c r="AB62" s="229">
        <f>IF(H30&gt;0,IDACI!E29,0)</f>
        <v>2173.7560000000003</v>
      </c>
      <c r="AC62" s="109"/>
      <c r="AD62" s="109"/>
      <c r="AE62" s="109"/>
      <c r="AF62" s="109"/>
      <c r="AG62" s="109"/>
      <c r="AH62" s="109"/>
      <c r="AI62" s="375" t="b">
        <v>1</v>
      </c>
      <c r="AJ62" s="248" t="s">
        <v>69</v>
      </c>
      <c r="AK62" s="147" t="str">
        <f t="shared" si="7"/>
        <v>South East</v>
      </c>
      <c r="AL62" s="209">
        <f t="shared" si="8"/>
        <v>175.11285468615648</v>
      </c>
      <c r="AM62" s="209">
        <f t="shared" si="8"/>
        <v>154.40076906643881</v>
      </c>
      <c r="AN62" s="209">
        <f t="shared" si="8"/>
        <v>152.78248887004452</v>
      </c>
      <c r="AO62" s="209">
        <f t="shared" si="8"/>
        <v>140.90431677344813</v>
      </c>
      <c r="AP62" s="209">
        <f t="shared" si="8"/>
        <v>119.68614775037797</v>
      </c>
      <c r="AQ62" s="210">
        <f t="shared" si="11"/>
        <v>14.45223640702325</v>
      </c>
      <c r="AR62" s="488">
        <f t="shared" si="12"/>
        <v>0.32188756408610009</v>
      </c>
      <c r="AS62" s="488">
        <f t="shared" si="12"/>
        <v>0.30010484465344173</v>
      </c>
      <c r="AT62" s="488">
        <f t="shared" si="12"/>
        <v>0.28091289137489162</v>
      </c>
      <c r="AU62" s="488">
        <f t="shared" si="12"/>
        <v>0.27681657329742992</v>
      </c>
      <c r="AV62" s="488">
        <f t="shared" si="12"/>
        <v>0.23483259853312735</v>
      </c>
    </row>
    <row r="63" spans="1:48" s="133" customFormat="1" ht="14.25" customHeight="1" x14ac:dyDescent="0.2">
      <c r="A63" s="179"/>
      <c r="B63" s="448"/>
      <c r="C63" s="448"/>
      <c r="D63" s="90"/>
      <c r="E63" s="90"/>
      <c r="F63" s="90"/>
      <c r="G63" s="90"/>
      <c r="H63" s="90"/>
      <c r="I63" s="90"/>
      <c r="J63" s="40"/>
      <c r="K63" s="35"/>
      <c r="L63" s="171"/>
      <c r="M63" s="760" t="s">
        <v>67</v>
      </c>
      <c r="N63" s="761"/>
      <c r="O63" s="762"/>
      <c r="P63" s="505"/>
      <c r="Q63" s="744" t="s">
        <v>106</v>
      </c>
      <c r="R63" s="745"/>
      <c r="S63" s="745"/>
      <c r="T63" s="746"/>
      <c r="U63" s="178"/>
      <c r="V63" s="197"/>
      <c r="W63" s="405"/>
      <c r="X63" s="423">
        <v>23</v>
      </c>
      <c r="Y63" s="228" t="str">
        <f t="shared" si="10"/>
        <v>South East</v>
      </c>
      <c r="Z63" s="85">
        <v>24</v>
      </c>
      <c r="AA63" s="78">
        <f>SUM(AA55:AA56,AA41:AA53,AA59:AA62)</f>
        <v>1662421</v>
      </c>
      <c r="AB63" s="78">
        <f>SUM(AB55:AB56,AB41:AB53,AB59:AB62)</f>
        <v>240257.01299999995</v>
      </c>
      <c r="AC63" s="109"/>
      <c r="AD63" s="109"/>
      <c r="AE63" s="109"/>
      <c r="AF63" s="109"/>
      <c r="AG63" s="109"/>
      <c r="AH63" s="109"/>
      <c r="AI63" s="375" t="b">
        <v>1</v>
      </c>
      <c r="AJ63" s="248" t="s">
        <v>142</v>
      </c>
      <c r="AK63" s="147" t="str">
        <f t="shared" si="7"/>
        <v>England</v>
      </c>
      <c r="AL63" s="209">
        <f>VLOOKUP($AK63,$B$9:$O$32,AL$36,FALSE)</f>
        <v>139.05544582392778</v>
      </c>
      <c r="AM63" s="209">
        <f t="shared" ref="AM63:AP63" si="13">VLOOKUP($AK63,$B$9:$O$32,AM$36,FALSE)</f>
        <v>129.5898223294582</v>
      </c>
      <c r="AN63" s="209">
        <f t="shared" si="13"/>
        <v>134.15919643868315</v>
      </c>
      <c r="AO63" s="209">
        <f t="shared" si="13"/>
        <v>131.47338181629959</v>
      </c>
      <c r="AP63" s="209">
        <f t="shared" si="13"/>
        <v>118.77135443872615</v>
      </c>
      <c r="AQ63" s="210" t="e">
        <f t="shared" si="11"/>
        <v>#N/A</v>
      </c>
      <c r="AR63" s="488">
        <f t="shared" si="12"/>
        <v>0.26061807965625516</v>
      </c>
      <c r="AS63" s="488">
        <f t="shared" si="12"/>
        <v>0.24886267902274642</v>
      </c>
      <c r="AT63" s="488">
        <f t="shared" si="12"/>
        <v>0.23411371237458195</v>
      </c>
      <c r="AU63" s="488">
        <f t="shared" si="12"/>
        <v>0.23977344241661422</v>
      </c>
      <c r="AV63" s="488">
        <f t="shared" si="12"/>
        <v>0.22318052359727741</v>
      </c>
    </row>
    <row r="64" spans="1:48" s="133" customFormat="1" ht="11.25" customHeight="1" x14ac:dyDescent="0.2">
      <c r="A64" s="179"/>
      <c r="B64" s="448"/>
      <c r="C64" s="448"/>
      <c r="D64" s="90"/>
      <c r="E64" s="90"/>
      <c r="F64" s="90"/>
      <c r="G64" s="90"/>
      <c r="H64" s="90"/>
      <c r="I64" s="90"/>
      <c r="J64" s="40"/>
      <c r="K64" s="35"/>
      <c r="L64" s="172"/>
      <c r="M64" s="744" t="str">
        <f>Z4</f>
        <v>Selected LA- (None)</v>
      </c>
      <c r="N64" s="745"/>
      <c r="O64" s="745"/>
      <c r="P64" s="746"/>
      <c r="Q64" s="747"/>
      <c r="R64" s="748"/>
      <c r="S64" s="749" t="s">
        <v>195</v>
      </c>
      <c r="T64" s="750"/>
      <c r="U64" s="178"/>
      <c r="V64" s="197"/>
      <c r="W64" s="213"/>
      <c r="X64" s="423">
        <v>24</v>
      </c>
      <c r="Y64" s="228" t="str">
        <f t="shared" si="10"/>
        <v>England</v>
      </c>
      <c r="Z64" s="85">
        <v>25</v>
      </c>
      <c r="AA64" s="229">
        <f>IF(H32&gt;0,IDACI!D31,0)</f>
        <v>10130158</v>
      </c>
      <c r="AB64" s="229">
        <f>IF(H32&gt;0,IDACI!E31,0)</f>
        <v>2016166</v>
      </c>
      <c r="AC64" s="109"/>
      <c r="AD64" s="109"/>
      <c r="AE64" s="109"/>
      <c r="AF64" s="109"/>
      <c r="AG64" s="109"/>
      <c r="AH64" s="109"/>
      <c r="AI64" s="109"/>
      <c r="AJ64" s="249"/>
      <c r="AK64" s="125" t="str">
        <f>Z4</f>
        <v>Selected LA- (None)</v>
      </c>
      <c r="AL64" s="211" t="e">
        <f>VLOOKUP($Y4,$B$9:$O$31,AL$36,FALSE)</f>
        <v>#N/A</v>
      </c>
      <c r="AM64" s="211" t="e">
        <f>VLOOKUP($Y4,$B$9:$O$31,AM$36,FALSE)</f>
        <v>#N/A</v>
      </c>
      <c r="AN64" s="211" t="e">
        <f>VLOOKUP($Y4,$B$9:$O$31,AN$36,FALSE)</f>
        <v>#N/A</v>
      </c>
      <c r="AO64" s="211" t="e">
        <f>VLOOKUP($Y4,$B$9:$O$31,AO$36,FALSE)</f>
        <v>#N/A</v>
      </c>
      <c r="AP64" s="211" t="e">
        <f>VLOOKUP($Y4,$B$9:$O$31,AP$36,FALSE)</f>
        <v>#N/A</v>
      </c>
      <c r="AQ64" s="210" t="e">
        <f>VLOOKUP(Y4,$B$9:$T$31,17,FALSE)</f>
        <v>#N/A</v>
      </c>
      <c r="AR64" s="263" t="e">
        <f>VLOOKUP($Y$4,$B$110:$H$133,AR$36,FALSE)</f>
        <v>#N/A</v>
      </c>
      <c r="AS64" s="263" t="e">
        <f>VLOOKUP($Y$4,$B$110:$H$133,AS$36,FALSE)</f>
        <v>#N/A</v>
      </c>
      <c r="AT64" s="263" t="e">
        <f>VLOOKUP($Y$4,$B$110:$H$133,AT$36,FALSE)</f>
        <v>#N/A</v>
      </c>
      <c r="AU64" s="263" t="e">
        <f>VLOOKUP($Y$4,$B$110:$H$133,AU$36,FALSE)</f>
        <v>#N/A</v>
      </c>
      <c r="AV64" s="263" t="e">
        <f>VLOOKUP($Y$4,$B$110:$H$133,AV$36,FALSE)</f>
        <v>#N/A</v>
      </c>
    </row>
    <row r="65" spans="1:44" s="133" customFormat="1" ht="42" customHeight="1" x14ac:dyDescent="0.2">
      <c r="A65" s="179"/>
      <c r="B65" s="448"/>
      <c r="C65" s="448"/>
      <c r="D65" s="90"/>
      <c r="E65" s="90"/>
      <c r="F65" s="90"/>
      <c r="G65" s="90"/>
      <c r="H65" s="90"/>
      <c r="I65" s="90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178"/>
      <c r="V65" s="197"/>
      <c r="W65" s="213"/>
      <c r="X65" s="220" t="s">
        <v>67</v>
      </c>
      <c r="Y65" s="231" t="s">
        <v>65</v>
      </c>
      <c r="Z65" s="220" t="s">
        <v>66</v>
      </c>
      <c r="AA65" s="232">
        <v>5</v>
      </c>
      <c r="AB65" s="250">
        <f>(AA65*Y66)+Z66</f>
        <v>78.843999999999994</v>
      </c>
      <c r="AC65" s="109"/>
      <c r="AD65" s="109"/>
      <c r="AE65" s="109"/>
      <c r="AF65" s="109"/>
      <c r="AG65" s="109"/>
      <c r="AH65" s="109"/>
      <c r="AI65" s="109"/>
      <c r="AJ65" s="249"/>
    </row>
    <row r="66" spans="1:44" s="147" customFormat="1" ht="41.25" customHeight="1" x14ac:dyDescent="0.2">
      <c r="A66" s="182"/>
      <c r="B66" s="170"/>
      <c r="C66" s="170"/>
      <c r="D66" s="170"/>
      <c r="E66" s="170"/>
      <c r="F66" s="170"/>
      <c r="G66" s="170"/>
      <c r="H66" s="170"/>
      <c r="I66" s="170"/>
      <c r="J66" s="16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83"/>
      <c r="V66" s="199"/>
      <c r="W66" s="216"/>
      <c r="X66" s="233" t="str">
        <f>"Y= "&amp;Y66&amp;"x + "&amp;Z66</f>
        <v>Y= 4.0814x + 58.437</v>
      </c>
      <c r="Y66" s="234">
        <v>4.0814000000000004</v>
      </c>
      <c r="Z66" s="235">
        <v>58.436999999999998</v>
      </c>
      <c r="AA66" s="116">
        <v>35</v>
      </c>
      <c r="AB66" s="236">
        <f>(AA66*Y66)+Z66</f>
        <v>201.286</v>
      </c>
      <c r="AC66" s="110"/>
      <c r="AD66" s="110"/>
      <c r="AE66" s="110"/>
      <c r="AF66" s="110"/>
      <c r="AG66" s="110"/>
      <c r="AH66" s="110"/>
      <c r="AI66" s="247"/>
      <c r="AJ66" s="248"/>
    </row>
    <row r="67" spans="1:44" s="147" customFormat="1" ht="42" customHeight="1" x14ac:dyDescent="0.2">
      <c r="A67" s="182"/>
      <c r="B67" s="170"/>
      <c r="C67" s="170"/>
      <c r="D67" s="170"/>
      <c r="E67" s="170"/>
      <c r="F67" s="170"/>
      <c r="G67" s="170"/>
      <c r="H67" s="170"/>
      <c r="I67" s="170"/>
      <c r="J67" s="16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83"/>
      <c r="V67" s="199"/>
      <c r="W67" s="216"/>
      <c r="X67" s="220" t="s">
        <v>151</v>
      </c>
      <c r="Y67" s="231" t="s">
        <v>65</v>
      </c>
      <c r="Z67" s="220" t="s">
        <v>66</v>
      </c>
      <c r="AA67" s="232">
        <v>5</v>
      </c>
      <c r="AB67" s="250">
        <f>(AA67*Y68)+Z68</f>
        <v>92.980500000000006</v>
      </c>
      <c r="AC67" s="110"/>
      <c r="AD67" s="110"/>
      <c r="AE67" s="110"/>
      <c r="AF67" s="110"/>
      <c r="AG67" s="110"/>
      <c r="AH67" s="110"/>
      <c r="AI67" s="247"/>
      <c r="AJ67" s="248"/>
    </row>
    <row r="68" spans="1:44" ht="7.5" customHeight="1" x14ac:dyDescent="0.2">
      <c r="A68" s="179"/>
      <c r="B68" s="46"/>
      <c r="C68" s="46"/>
      <c r="D68" s="45"/>
      <c r="E68" s="45"/>
      <c r="F68" s="45"/>
      <c r="G68" s="45"/>
      <c r="H68" s="45"/>
      <c r="I68" s="45"/>
      <c r="J68" s="40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78"/>
      <c r="V68" s="197"/>
      <c r="W68" s="213"/>
      <c r="X68" s="233" t="str">
        <f>"Y= "&amp;Y68&amp;"x + "&amp;Z68</f>
        <v>Y= 1.5967x + 84.997</v>
      </c>
      <c r="Y68" s="234">
        <v>1.5967</v>
      </c>
      <c r="Z68" s="235">
        <v>84.997</v>
      </c>
      <c r="AA68" s="116">
        <v>35</v>
      </c>
      <c r="AB68" s="236">
        <f>(AA68*Y68)+Z68</f>
        <v>140.88150000000002</v>
      </c>
      <c r="AC68" s="109"/>
      <c r="AD68" s="109"/>
      <c r="AE68" s="109"/>
      <c r="AF68" s="109"/>
      <c r="AG68" s="109"/>
      <c r="AH68" s="109"/>
      <c r="AI68" s="90"/>
      <c r="AJ68" s="245"/>
    </row>
    <row r="69" spans="1:44" ht="15" customHeight="1" x14ac:dyDescent="0.2">
      <c r="A69" s="720"/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754"/>
      <c r="P69" s="754"/>
      <c r="Q69" s="754"/>
      <c r="R69" s="754"/>
      <c r="S69" s="754"/>
      <c r="T69" s="754"/>
      <c r="U69" s="755"/>
      <c r="V69" s="197"/>
      <c r="W69" s="213"/>
      <c r="X69" s="113">
        <f>D8</f>
        <v>2012</v>
      </c>
      <c r="Y69" s="113">
        <f>E8</f>
        <v>2013</v>
      </c>
      <c r="Z69" s="113">
        <f>F8</f>
        <v>2014</v>
      </c>
      <c r="AA69" s="113">
        <f>G8</f>
        <v>2015</v>
      </c>
      <c r="AB69" s="113">
        <f>H8</f>
        <v>2016</v>
      </c>
      <c r="AC69" s="109"/>
      <c r="AD69" s="109"/>
      <c r="AE69" s="109"/>
      <c r="AF69" s="109"/>
      <c r="AG69" s="109"/>
      <c r="AH69" s="109"/>
      <c r="AI69" s="90"/>
      <c r="AJ69" s="245"/>
    </row>
    <row r="70" spans="1:44" ht="11.25" customHeight="1" x14ac:dyDescent="0.2">
      <c r="A70" s="756"/>
      <c r="B70" s="757"/>
      <c r="C70" s="757"/>
      <c r="D70" s="757"/>
      <c r="E70" s="757"/>
      <c r="F70" s="757"/>
      <c r="G70" s="757"/>
      <c r="H70" s="757"/>
      <c r="I70" s="758"/>
      <c r="J70" s="757"/>
      <c r="K70" s="757"/>
      <c r="L70" s="757"/>
      <c r="M70" s="757"/>
      <c r="N70" s="757"/>
      <c r="O70" s="757"/>
      <c r="P70" s="757"/>
      <c r="Q70" s="757"/>
      <c r="R70" s="757"/>
      <c r="S70" s="758"/>
      <c r="T70" s="757"/>
      <c r="U70" s="759"/>
      <c r="V70" s="197"/>
      <c r="W70" s="213"/>
      <c r="X70" s="237" t="e">
        <f ca="1">IF(OFFSET(K8,$X$4,0)=0,NA(),OFFSET(K8,$X$4,0))</f>
        <v>#N/A</v>
      </c>
      <c r="Y70" s="238" t="e">
        <f ca="1">IF(OFFSET(L8,$X$4,0)=0,NA(),OFFSET(L8,$X$4,0))</f>
        <v>#N/A</v>
      </c>
      <c r="Z70" s="237" t="e">
        <f ca="1">IF(OFFSET(M8,$X$4,0)=0,NA(),OFFSET(M8,$X$4,0))</f>
        <v>#N/A</v>
      </c>
      <c r="AA70" s="237" t="e">
        <f ca="1">IF(OFFSET(N8,$X$4,0)=0,NA(),OFFSET(N8,$X$4,0))</f>
        <v>#N/A</v>
      </c>
      <c r="AB70" s="237" t="e">
        <f ca="1">IF(OFFSET(O8,$X$4,0)=0,NA(),OFFSET(O8,$X$4,0))</f>
        <v>#N/A</v>
      </c>
      <c r="AC70" s="109"/>
      <c r="AD70" s="109"/>
      <c r="AE70" s="109"/>
      <c r="AF70" s="109"/>
      <c r="AG70" s="109"/>
      <c r="AH70" s="109"/>
      <c r="AI70" s="90"/>
      <c r="AJ70" s="245"/>
    </row>
    <row r="71" spans="1:44" ht="11.25" customHeight="1" x14ac:dyDescent="0.2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6"/>
      <c r="V71" s="197"/>
      <c r="W71" s="213"/>
      <c r="X71" s="106"/>
      <c r="Y71" s="106"/>
      <c r="Z71" s="106"/>
      <c r="AA71" s="109"/>
      <c r="AB71" s="109"/>
      <c r="AC71" s="109"/>
      <c r="AD71" s="109"/>
      <c r="AE71" s="109"/>
      <c r="AF71" s="109"/>
      <c r="AG71" s="109"/>
      <c r="AH71" s="109"/>
      <c r="AI71" s="90"/>
      <c r="AJ71" s="245"/>
    </row>
    <row r="72" spans="1:44" s="127" customFormat="1" ht="15" customHeight="1" x14ac:dyDescent="0.2">
      <c r="A72" s="180"/>
      <c r="B72" s="103"/>
      <c r="C72" s="436"/>
      <c r="D72" s="436"/>
      <c r="E72" s="436"/>
      <c r="F72" s="436"/>
      <c r="G72" s="436"/>
      <c r="H72" s="436"/>
      <c r="I72" s="436"/>
      <c r="J72" s="115"/>
      <c r="K72" s="115"/>
      <c r="L72" s="115"/>
      <c r="M72" s="115"/>
      <c r="N72" s="431"/>
      <c r="O72" s="115"/>
      <c r="P72" s="115"/>
      <c r="Q72" s="115"/>
      <c r="R72" s="115"/>
      <c r="S72" s="115"/>
      <c r="T72" s="115"/>
      <c r="U72" s="181"/>
      <c r="V72" s="198"/>
      <c r="W72" s="214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246"/>
    </row>
    <row r="73" spans="1:44" ht="13.5" customHeight="1" x14ac:dyDescent="0.2">
      <c r="A73" s="179"/>
      <c r="B73" s="436"/>
      <c r="C73" s="436"/>
      <c r="D73" s="436"/>
      <c r="E73" s="436"/>
      <c r="F73" s="436"/>
      <c r="G73" s="436"/>
      <c r="H73" s="436"/>
      <c r="I73" s="436"/>
      <c r="J73" s="115"/>
      <c r="K73" s="115"/>
      <c r="L73" s="115"/>
      <c r="M73" s="115"/>
      <c r="N73" s="431"/>
      <c r="O73" s="115"/>
      <c r="P73" s="115"/>
      <c r="Q73" s="37"/>
      <c r="R73" s="115"/>
      <c r="S73" s="115"/>
      <c r="T73" s="115"/>
      <c r="U73" s="178"/>
      <c r="V73" s="197"/>
      <c r="W73" s="213"/>
      <c r="X73" s="106"/>
      <c r="Y73" s="106"/>
      <c r="Z73" s="54"/>
      <c r="AA73" s="54"/>
      <c r="AB73" s="53"/>
      <c r="AC73" s="53"/>
      <c r="AD73" s="109"/>
      <c r="AE73" s="109"/>
      <c r="AF73" s="109"/>
      <c r="AG73" s="109"/>
      <c r="AH73" s="109"/>
      <c r="AI73" s="90"/>
      <c r="AJ73" s="245"/>
    </row>
    <row r="74" spans="1:44" s="147" customFormat="1" ht="12" customHeight="1" x14ac:dyDescent="0.2">
      <c r="A74" s="182"/>
      <c r="B74" s="436"/>
      <c r="C74" s="436"/>
      <c r="D74" s="436"/>
      <c r="E74" s="436"/>
      <c r="F74" s="436"/>
      <c r="G74" s="436"/>
      <c r="H74" s="436"/>
      <c r="I74" s="161"/>
      <c r="J74" s="161"/>
      <c r="K74" s="105"/>
      <c r="L74" s="105"/>
      <c r="M74" s="105"/>
      <c r="N74" s="105"/>
      <c r="O74" s="105"/>
      <c r="P74" s="441"/>
      <c r="Q74" s="441"/>
      <c r="R74" s="247"/>
      <c r="S74" s="247"/>
      <c r="T74" s="440"/>
      <c r="U74" s="183"/>
      <c r="V74" s="199"/>
      <c r="W74" s="216"/>
      <c r="X74" s="106"/>
      <c r="Y74" s="106"/>
      <c r="Z74" s="54"/>
      <c r="AA74" s="54"/>
      <c r="AB74" s="53"/>
      <c r="AC74" s="53"/>
      <c r="AD74" s="218"/>
      <c r="AE74" s="110"/>
      <c r="AF74" s="110"/>
      <c r="AG74" s="110"/>
      <c r="AH74" s="110"/>
      <c r="AI74" s="247"/>
      <c r="AJ74" s="248"/>
    </row>
    <row r="75" spans="1:44" s="147" customFormat="1" ht="24" customHeight="1" x14ac:dyDescent="0.2">
      <c r="A75" s="182"/>
      <c r="B75" s="436"/>
      <c r="C75" s="436"/>
      <c r="D75" s="436"/>
      <c r="E75" s="436"/>
      <c r="F75" s="436"/>
      <c r="G75" s="436"/>
      <c r="H75" s="436"/>
      <c r="I75" s="161"/>
      <c r="J75" s="161"/>
      <c r="K75" s="258"/>
      <c r="L75" s="258"/>
      <c r="M75" s="258"/>
      <c r="N75" s="258"/>
      <c r="O75" s="258"/>
      <c r="P75" s="258"/>
      <c r="Q75" s="259"/>
      <c r="R75" s="247"/>
      <c r="S75" s="247"/>
      <c r="T75" s="258"/>
      <c r="U75" s="183"/>
      <c r="V75" s="199"/>
      <c r="W75" s="216"/>
      <c r="Y75" s="493" t="s">
        <v>147</v>
      </c>
      <c r="Z75" s="494" t="s">
        <v>148</v>
      </c>
      <c r="AA75" s="54"/>
      <c r="AB75" s="53"/>
      <c r="AC75" s="53"/>
      <c r="AD75" s="218"/>
      <c r="AE75" s="110"/>
      <c r="AF75" s="110"/>
      <c r="AG75" s="110"/>
      <c r="AH75" s="110"/>
      <c r="AI75" s="247"/>
      <c r="AJ75" s="248"/>
    </row>
    <row r="76" spans="1:44" s="147" customFormat="1" ht="12.75" customHeight="1" x14ac:dyDescent="0.2">
      <c r="A76" s="182"/>
      <c r="B76" s="436"/>
      <c r="C76" s="436"/>
      <c r="D76" s="436"/>
      <c r="E76" s="436"/>
      <c r="F76" s="436"/>
      <c r="G76" s="436"/>
      <c r="H76" s="436"/>
      <c r="I76" s="161"/>
      <c r="J76" s="161"/>
      <c r="K76" s="258"/>
      <c r="L76" s="258"/>
      <c r="M76" s="258"/>
      <c r="N76" s="258"/>
      <c r="O76" s="258"/>
      <c r="P76" s="258"/>
      <c r="Q76" s="259"/>
      <c r="R76" s="247"/>
      <c r="S76" s="247"/>
      <c r="T76" s="258"/>
      <c r="U76" s="183"/>
      <c r="V76" s="199"/>
      <c r="W76" s="216"/>
      <c r="X76" s="495" t="str">
        <f>B9</f>
        <v>Bracknell Forest</v>
      </c>
      <c r="Y76" s="496" t="e">
        <f>IF(X76=$Y$4,I9,#N/A)</f>
        <v>#N/A</v>
      </c>
      <c r="Z76" s="496" t="e">
        <f>IF(X76=$Y$4,T9,#N/A)</f>
        <v>#N/A</v>
      </c>
      <c r="AA76" s="54"/>
      <c r="AB76" s="53"/>
      <c r="AC76" s="53"/>
      <c r="AD76" s="218"/>
      <c r="AE76" s="110"/>
      <c r="AF76" s="110"/>
      <c r="AG76" s="110"/>
      <c r="AH76" s="110"/>
      <c r="AI76" s="247"/>
      <c r="AJ76" s="248"/>
    </row>
    <row r="77" spans="1:44" s="147" customFormat="1" ht="12.75" customHeight="1" x14ac:dyDescent="0.2">
      <c r="A77" s="182"/>
      <c r="B77" s="436"/>
      <c r="C77" s="436"/>
      <c r="D77" s="436"/>
      <c r="E77" s="436"/>
      <c r="F77" s="436"/>
      <c r="G77" s="436"/>
      <c r="H77" s="436"/>
      <c r="I77" s="161"/>
      <c r="J77" s="161"/>
      <c r="K77" s="258"/>
      <c r="L77" s="258"/>
      <c r="M77" s="258"/>
      <c r="N77" s="258"/>
      <c r="O77" s="258"/>
      <c r="P77" s="258"/>
      <c r="Q77" s="259"/>
      <c r="R77" s="247"/>
      <c r="S77" s="247"/>
      <c r="T77" s="258"/>
      <c r="U77" s="183"/>
      <c r="V77" s="199"/>
      <c r="W77" s="216"/>
      <c r="X77" s="495" t="str">
        <f t="shared" ref="X77:X97" si="14">B10</f>
        <v>Brighton &amp; Hove</v>
      </c>
      <c r="Y77" s="496" t="e">
        <f t="shared" ref="Y77:Y99" si="15">IF(X77=$Y$4,I10,#N/A)</f>
        <v>#N/A</v>
      </c>
      <c r="Z77" s="496" t="e">
        <f t="shared" ref="Z77:Z99" si="16">IF(X77=$Y$4,T10,#N/A)</f>
        <v>#N/A</v>
      </c>
      <c r="AA77" s="54"/>
      <c r="AB77" s="53"/>
      <c r="AC77" s="53"/>
      <c r="AD77" s="218"/>
      <c r="AE77" s="110"/>
      <c r="AF77" s="110"/>
      <c r="AG77" s="110"/>
      <c r="AH77" s="110"/>
      <c r="AI77" s="247"/>
      <c r="AJ77" s="248"/>
    </row>
    <row r="78" spans="1:44" s="147" customFormat="1" ht="12.75" customHeight="1" x14ac:dyDescent="0.2">
      <c r="A78" s="182"/>
      <c r="B78" s="436"/>
      <c r="C78" s="436"/>
      <c r="D78" s="436"/>
      <c r="E78" s="436"/>
      <c r="F78" s="436"/>
      <c r="G78" s="436"/>
      <c r="H78" s="436"/>
      <c r="I78" s="161"/>
      <c r="J78" s="161"/>
      <c r="K78" s="258"/>
      <c r="L78" s="258"/>
      <c r="M78" s="258"/>
      <c r="N78" s="258"/>
      <c r="O78" s="258"/>
      <c r="P78" s="258"/>
      <c r="Q78" s="259"/>
      <c r="R78" s="247"/>
      <c r="S78" s="247"/>
      <c r="T78" s="258"/>
      <c r="U78" s="183"/>
      <c r="V78" s="199"/>
      <c r="W78" s="216"/>
      <c r="X78" s="495" t="str">
        <f t="shared" si="14"/>
        <v>Buckinghamshire</v>
      </c>
      <c r="Y78" s="496" t="e">
        <f t="shared" si="15"/>
        <v>#N/A</v>
      </c>
      <c r="Z78" s="496" t="e">
        <f t="shared" si="16"/>
        <v>#N/A</v>
      </c>
      <c r="AA78" s="54"/>
      <c r="AB78" s="53"/>
      <c r="AC78" s="53"/>
      <c r="AD78" s="218"/>
      <c r="AE78" s="110"/>
      <c r="AF78" s="110"/>
      <c r="AG78" s="110"/>
      <c r="AH78" s="110"/>
      <c r="AI78" s="247"/>
      <c r="AJ78" s="248"/>
    </row>
    <row r="79" spans="1:44" s="147" customFormat="1" ht="12.75" customHeight="1" x14ac:dyDescent="0.2">
      <c r="A79" s="182"/>
      <c r="B79" s="436"/>
      <c r="C79" s="436"/>
      <c r="D79" s="436"/>
      <c r="E79" s="436"/>
      <c r="F79" s="436"/>
      <c r="G79" s="436"/>
      <c r="H79" s="436"/>
      <c r="I79" s="161"/>
      <c r="J79" s="161"/>
      <c r="K79" s="258"/>
      <c r="L79" s="258"/>
      <c r="M79" s="258"/>
      <c r="N79" s="258"/>
      <c r="O79" s="258"/>
      <c r="P79" s="258"/>
      <c r="Q79" s="259"/>
      <c r="R79" s="247"/>
      <c r="S79" s="247"/>
      <c r="T79" s="258"/>
      <c r="U79" s="183"/>
      <c r="V79" s="199"/>
      <c r="W79" s="216"/>
      <c r="X79" s="495" t="str">
        <f t="shared" si="14"/>
        <v>East Sussex</v>
      </c>
      <c r="Y79" s="496" t="e">
        <f t="shared" si="15"/>
        <v>#N/A</v>
      </c>
      <c r="Z79" s="496" t="e">
        <f t="shared" si="16"/>
        <v>#N/A</v>
      </c>
      <c r="AA79" s="54"/>
      <c r="AB79" s="53"/>
      <c r="AC79" s="53"/>
      <c r="AD79" s="218"/>
      <c r="AE79" s="110"/>
      <c r="AF79" s="110"/>
      <c r="AG79" s="110"/>
      <c r="AH79" s="110"/>
      <c r="AI79" s="247"/>
      <c r="AJ79" s="248"/>
    </row>
    <row r="80" spans="1:44" s="147" customFormat="1" ht="12.75" customHeight="1" x14ac:dyDescent="0.2">
      <c r="A80" s="182"/>
      <c r="B80" s="436"/>
      <c r="C80" s="436"/>
      <c r="D80" s="436"/>
      <c r="E80" s="436"/>
      <c r="F80" s="436"/>
      <c r="G80" s="436"/>
      <c r="H80" s="436"/>
      <c r="I80" s="161"/>
      <c r="J80" s="161"/>
      <c r="K80" s="258"/>
      <c r="L80" s="258"/>
      <c r="M80" s="258"/>
      <c r="N80" s="258"/>
      <c r="O80" s="258"/>
      <c r="P80" s="258"/>
      <c r="Q80" s="259"/>
      <c r="R80" s="247"/>
      <c r="S80" s="247"/>
      <c r="T80" s="258"/>
      <c r="U80" s="183"/>
      <c r="V80" s="199"/>
      <c r="W80" s="216"/>
      <c r="X80" s="495" t="str">
        <f t="shared" si="14"/>
        <v>Hampshire</v>
      </c>
      <c r="Y80" s="496" t="e">
        <f t="shared" si="15"/>
        <v>#N/A</v>
      </c>
      <c r="Z80" s="496" t="e">
        <f t="shared" si="16"/>
        <v>#N/A</v>
      </c>
      <c r="AA80" s="54"/>
      <c r="AB80" s="53"/>
      <c r="AC80" s="53"/>
      <c r="AD80" s="218"/>
      <c r="AE80" s="110"/>
      <c r="AF80" s="110"/>
      <c r="AG80" s="110"/>
      <c r="AH80" s="110"/>
      <c r="AI80" s="247"/>
      <c r="AJ80" s="248"/>
      <c r="AR80" s="147" t="s">
        <v>109</v>
      </c>
    </row>
    <row r="81" spans="1:36" s="147" customFormat="1" ht="12.75" customHeight="1" x14ac:dyDescent="0.2">
      <c r="A81" s="182"/>
      <c r="B81" s="436"/>
      <c r="C81" s="436"/>
      <c r="D81" s="436"/>
      <c r="E81" s="436"/>
      <c r="F81" s="436"/>
      <c r="G81" s="436"/>
      <c r="H81" s="436"/>
      <c r="I81" s="161"/>
      <c r="J81" s="161"/>
      <c r="K81" s="258"/>
      <c r="L81" s="258"/>
      <c r="M81" s="258"/>
      <c r="N81" s="258"/>
      <c r="O81" s="258"/>
      <c r="P81" s="258"/>
      <c r="Q81" s="259"/>
      <c r="R81" s="247"/>
      <c r="S81" s="247"/>
      <c r="T81" s="258"/>
      <c r="U81" s="183"/>
      <c r="V81" s="199"/>
      <c r="W81" s="216"/>
      <c r="X81" s="495" t="str">
        <f t="shared" si="14"/>
        <v>Isle of Wight</v>
      </c>
      <c r="Y81" s="496" t="e">
        <f t="shared" si="15"/>
        <v>#N/A</v>
      </c>
      <c r="Z81" s="496" t="e">
        <f t="shared" si="16"/>
        <v>#N/A</v>
      </c>
      <c r="AA81" s="54"/>
      <c r="AB81" s="53"/>
      <c r="AC81" s="53"/>
      <c r="AD81" s="218"/>
      <c r="AE81" s="110"/>
      <c r="AF81" s="110"/>
      <c r="AG81" s="110"/>
      <c r="AH81" s="110"/>
      <c r="AI81" s="247"/>
      <c r="AJ81" s="248"/>
    </row>
    <row r="82" spans="1:36" s="147" customFormat="1" ht="12.75" customHeight="1" x14ac:dyDescent="0.2">
      <c r="A82" s="182"/>
      <c r="B82" s="436"/>
      <c r="C82" s="436"/>
      <c r="D82" s="436"/>
      <c r="E82" s="436"/>
      <c r="F82" s="436"/>
      <c r="G82" s="436"/>
      <c r="H82" s="436"/>
      <c r="I82" s="161"/>
      <c r="J82" s="161"/>
      <c r="K82" s="258"/>
      <c r="L82" s="258"/>
      <c r="M82" s="258"/>
      <c r="N82" s="258"/>
      <c r="O82" s="258"/>
      <c r="P82" s="258"/>
      <c r="Q82" s="259"/>
      <c r="R82" s="247"/>
      <c r="S82" s="247"/>
      <c r="T82" s="258"/>
      <c r="U82" s="183"/>
      <c r="V82" s="199"/>
      <c r="W82" s="216"/>
      <c r="X82" s="495" t="str">
        <f t="shared" si="14"/>
        <v>Kent</v>
      </c>
      <c r="Y82" s="496" t="e">
        <f t="shared" si="15"/>
        <v>#N/A</v>
      </c>
      <c r="Z82" s="496" t="e">
        <f t="shared" si="16"/>
        <v>#N/A</v>
      </c>
      <c r="AA82" s="54"/>
      <c r="AB82" s="53"/>
      <c r="AC82" s="53"/>
      <c r="AD82" s="218"/>
      <c r="AE82" s="110"/>
      <c r="AF82" s="110"/>
      <c r="AG82" s="110"/>
      <c r="AH82" s="110"/>
      <c r="AI82" s="247"/>
      <c r="AJ82" s="248"/>
    </row>
    <row r="83" spans="1:36" s="147" customFormat="1" ht="12.75" customHeight="1" x14ac:dyDescent="0.2">
      <c r="A83" s="182"/>
      <c r="B83" s="436"/>
      <c r="C83" s="436"/>
      <c r="D83" s="436"/>
      <c r="E83" s="436"/>
      <c r="F83" s="436"/>
      <c r="G83" s="436"/>
      <c r="H83" s="436"/>
      <c r="I83" s="161"/>
      <c r="J83" s="161"/>
      <c r="K83" s="258"/>
      <c r="L83" s="258"/>
      <c r="M83" s="258"/>
      <c r="N83" s="258"/>
      <c r="O83" s="258"/>
      <c r="P83" s="258"/>
      <c r="Q83" s="259"/>
      <c r="R83" s="247"/>
      <c r="S83" s="247"/>
      <c r="T83" s="258"/>
      <c r="U83" s="183"/>
      <c r="V83" s="199"/>
      <c r="W83" s="216"/>
      <c r="X83" s="495" t="str">
        <f t="shared" si="14"/>
        <v>Medway</v>
      </c>
      <c r="Y83" s="496" t="e">
        <f t="shared" si="15"/>
        <v>#N/A</v>
      </c>
      <c r="Z83" s="496" t="e">
        <f t="shared" si="16"/>
        <v>#N/A</v>
      </c>
      <c r="AA83" s="54"/>
      <c r="AB83" s="53"/>
      <c r="AC83" s="53"/>
      <c r="AD83" s="218"/>
      <c r="AE83" s="110"/>
      <c r="AF83" s="110"/>
      <c r="AG83" s="110"/>
      <c r="AH83" s="110"/>
      <c r="AI83" s="247"/>
      <c r="AJ83" s="248"/>
    </row>
    <row r="84" spans="1:36" s="147" customFormat="1" ht="12.75" customHeight="1" x14ac:dyDescent="0.2">
      <c r="A84" s="182"/>
      <c r="B84" s="436"/>
      <c r="C84" s="436"/>
      <c r="D84" s="436"/>
      <c r="E84" s="436"/>
      <c r="F84" s="436"/>
      <c r="G84" s="436"/>
      <c r="H84" s="436"/>
      <c r="I84" s="161"/>
      <c r="J84" s="161"/>
      <c r="K84" s="258"/>
      <c r="L84" s="258"/>
      <c r="M84" s="258"/>
      <c r="N84" s="258"/>
      <c r="O84" s="258"/>
      <c r="P84" s="258"/>
      <c r="Q84" s="259"/>
      <c r="R84" s="247"/>
      <c r="S84" s="247"/>
      <c r="T84" s="258"/>
      <c r="U84" s="183"/>
      <c r="V84" s="199"/>
      <c r="W84" s="216"/>
      <c r="X84" s="495" t="str">
        <f t="shared" si="14"/>
        <v>Milton Keynes</v>
      </c>
      <c r="Y84" s="496" t="e">
        <f t="shared" si="15"/>
        <v>#N/A</v>
      </c>
      <c r="Z84" s="496" t="e">
        <f t="shared" si="16"/>
        <v>#N/A</v>
      </c>
      <c r="AA84" s="54"/>
      <c r="AB84" s="53"/>
      <c r="AC84" s="53"/>
      <c r="AD84" s="218"/>
      <c r="AE84" s="110"/>
      <c r="AF84" s="110"/>
      <c r="AG84" s="110"/>
      <c r="AH84" s="110"/>
      <c r="AI84" s="247"/>
      <c r="AJ84" s="248"/>
    </row>
    <row r="85" spans="1:36" s="147" customFormat="1" ht="12.75" customHeight="1" x14ac:dyDescent="0.2">
      <c r="A85" s="182"/>
      <c r="B85" s="436"/>
      <c r="C85" s="436"/>
      <c r="D85" s="436"/>
      <c r="E85" s="436"/>
      <c r="F85" s="436"/>
      <c r="G85" s="436"/>
      <c r="H85" s="436"/>
      <c r="I85" s="161"/>
      <c r="J85" s="161"/>
      <c r="K85" s="258"/>
      <c r="L85" s="258"/>
      <c r="M85" s="258"/>
      <c r="N85" s="258"/>
      <c r="O85" s="258"/>
      <c r="P85" s="258"/>
      <c r="Q85" s="259"/>
      <c r="R85" s="247"/>
      <c r="S85" s="247"/>
      <c r="T85" s="258"/>
      <c r="U85" s="183"/>
      <c r="V85" s="199"/>
      <c r="W85" s="216"/>
      <c r="X85" s="495" t="str">
        <f t="shared" si="14"/>
        <v>Oxfordshire</v>
      </c>
      <c r="Y85" s="496" t="e">
        <f t="shared" si="15"/>
        <v>#N/A</v>
      </c>
      <c r="Z85" s="496" t="e">
        <f t="shared" si="16"/>
        <v>#N/A</v>
      </c>
      <c r="AA85" s="54"/>
      <c r="AB85" s="53"/>
      <c r="AC85" s="53"/>
      <c r="AD85" s="218"/>
      <c r="AE85" s="110"/>
      <c r="AF85" s="110"/>
      <c r="AG85" s="110"/>
      <c r="AH85" s="110"/>
      <c r="AI85" s="247"/>
      <c r="AJ85" s="248"/>
    </row>
    <row r="86" spans="1:36" s="147" customFormat="1" ht="12.75" customHeight="1" x14ac:dyDescent="0.2">
      <c r="A86" s="182"/>
      <c r="B86" s="436"/>
      <c r="C86" s="436"/>
      <c r="D86" s="436"/>
      <c r="E86" s="436"/>
      <c r="F86" s="436"/>
      <c r="G86" s="436"/>
      <c r="H86" s="436"/>
      <c r="I86" s="161"/>
      <c r="J86" s="161"/>
      <c r="K86" s="258"/>
      <c r="L86" s="258"/>
      <c r="M86" s="258"/>
      <c r="N86" s="258"/>
      <c r="O86" s="258"/>
      <c r="P86" s="258"/>
      <c r="Q86" s="259"/>
      <c r="R86" s="247"/>
      <c r="S86" s="247"/>
      <c r="T86" s="258"/>
      <c r="U86" s="183"/>
      <c r="V86" s="199"/>
      <c r="W86" s="216"/>
      <c r="X86" s="495" t="str">
        <f t="shared" si="14"/>
        <v>Portsmouth</v>
      </c>
      <c r="Y86" s="496" t="e">
        <f t="shared" si="15"/>
        <v>#N/A</v>
      </c>
      <c r="Z86" s="496" t="e">
        <f t="shared" si="16"/>
        <v>#N/A</v>
      </c>
      <c r="AA86" s="54"/>
      <c r="AB86" s="53"/>
      <c r="AC86" s="53"/>
      <c r="AD86" s="218"/>
      <c r="AE86" s="110"/>
      <c r="AF86" s="110"/>
      <c r="AG86" s="110"/>
      <c r="AH86" s="110"/>
      <c r="AI86" s="247"/>
      <c r="AJ86" s="248"/>
    </row>
    <row r="87" spans="1:36" s="147" customFormat="1" ht="12.75" customHeight="1" x14ac:dyDescent="0.2">
      <c r="A87" s="182"/>
      <c r="B87" s="436"/>
      <c r="C87" s="436"/>
      <c r="D87" s="436"/>
      <c r="E87" s="436"/>
      <c r="F87" s="436"/>
      <c r="G87" s="436"/>
      <c r="H87" s="436"/>
      <c r="I87" s="161"/>
      <c r="J87" s="161"/>
      <c r="K87" s="258"/>
      <c r="L87" s="258"/>
      <c r="M87" s="258"/>
      <c r="N87" s="258"/>
      <c r="O87" s="258"/>
      <c r="P87" s="258"/>
      <c r="Q87" s="259"/>
      <c r="R87" s="247"/>
      <c r="S87" s="247"/>
      <c r="T87" s="258"/>
      <c r="U87" s="183"/>
      <c r="V87" s="199"/>
      <c r="W87" s="216"/>
      <c r="X87" s="495" t="str">
        <f t="shared" si="14"/>
        <v>Reading</v>
      </c>
      <c r="Y87" s="496" t="e">
        <f t="shared" si="15"/>
        <v>#N/A</v>
      </c>
      <c r="Z87" s="496" t="e">
        <f t="shared" si="16"/>
        <v>#N/A</v>
      </c>
      <c r="AA87" s="54"/>
      <c r="AB87" s="53"/>
      <c r="AC87" s="53"/>
      <c r="AD87" s="218"/>
      <c r="AE87" s="110"/>
      <c r="AF87" s="110"/>
      <c r="AG87" s="110"/>
      <c r="AH87" s="110"/>
      <c r="AI87" s="247"/>
      <c r="AJ87" s="248"/>
    </row>
    <row r="88" spans="1:36" s="147" customFormat="1" ht="12.75" customHeight="1" x14ac:dyDescent="0.2">
      <c r="A88" s="182"/>
      <c r="B88" s="436"/>
      <c r="C88" s="436"/>
      <c r="D88" s="436"/>
      <c r="E88" s="436"/>
      <c r="F88" s="436"/>
      <c r="G88" s="436"/>
      <c r="H88" s="436"/>
      <c r="I88" s="161"/>
      <c r="J88" s="161"/>
      <c r="K88" s="258"/>
      <c r="L88" s="258"/>
      <c r="M88" s="258"/>
      <c r="N88" s="258"/>
      <c r="O88" s="258"/>
      <c r="P88" s="258"/>
      <c r="Q88" s="259"/>
      <c r="R88" s="247"/>
      <c r="S88" s="247"/>
      <c r="T88" s="258"/>
      <c r="U88" s="183"/>
      <c r="V88" s="199"/>
      <c r="W88" s="216"/>
      <c r="X88" s="495" t="str">
        <f t="shared" si="14"/>
        <v>Slough</v>
      </c>
      <c r="Y88" s="496" t="e">
        <f t="shared" si="15"/>
        <v>#N/A</v>
      </c>
      <c r="Z88" s="496" t="e">
        <f t="shared" si="16"/>
        <v>#N/A</v>
      </c>
      <c r="AA88" s="54"/>
      <c r="AB88" s="53"/>
      <c r="AC88" s="53"/>
      <c r="AD88" s="218"/>
      <c r="AE88" s="110"/>
      <c r="AF88" s="110"/>
      <c r="AG88" s="110"/>
      <c r="AH88" s="110"/>
      <c r="AI88" s="247"/>
      <c r="AJ88" s="248"/>
    </row>
    <row r="89" spans="1:36" s="147" customFormat="1" ht="12.75" customHeight="1" x14ac:dyDescent="0.2">
      <c r="A89" s="182"/>
      <c r="B89" s="436"/>
      <c r="C89" s="436"/>
      <c r="D89" s="436"/>
      <c r="E89" s="436"/>
      <c r="F89" s="436"/>
      <c r="G89" s="436"/>
      <c r="H89" s="436"/>
      <c r="I89" s="161"/>
      <c r="J89" s="161"/>
      <c r="K89" s="258"/>
      <c r="L89" s="258"/>
      <c r="M89" s="258"/>
      <c r="N89" s="258"/>
      <c r="O89" s="258"/>
      <c r="P89" s="258"/>
      <c r="Q89" s="259"/>
      <c r="R89" s="247"/>
      <c r="S89" s="247"/>
      <c r="T89" s="258"/>
      <c r="U89" s="183"/>
      <c r="V89" s="199"/>
      <c r="W89" s="216"/>
      <c r="X89" s="495" t="str">
        <f t="shared" si="14"/>
        <v>Somerset</v>
      </c>
      <c r="Y89" s="496" t="e">
        <f t="shared" si="15"/>
        <v>#N/A</v>
      </c>
      <c r="Z89" s="496" t="e">
        <f t="shared" si="16"/>
        <v>#N/A</v>
      </c>
      <c r="AA89" s="54"/>
      <c r="AB89" s="53"/>
      <c r="AC89" s="53"/>
      <c r="AD89" s="218"/>
      <c r="AE89" s="110"/>
      <c r="AF89" s="110"/>
      <c r="AG89" s="110"/>
      <c r="AH89" s="110"/>
      <c r="AI89" s="247"/>
      <c r="AJ89" s="248"/>
    </row>
    <row r="90" spans="1:36" s="147" customFormat="1" ht="12.75" customHeight="1" x14ac:dyDescent="0.2">
      <c r="A90" s="182"/>
      <c r="B90" s="436"/>
      <c r="C90" s="436"/>
      <c r="D90" s="436"/>
      <c r="E90" s="436"/>
      <c r="F90" s="436"/>
      <c r="G90" s="436"/>
      <c r="H90" s="436"/>
      <c r="I90" s="161"/>
      <c r="J90" s="161"/>
      <c r="K90" s="258"/>
      <c r="L90" s="258"/>
      <c r="M90" s="258"/>
      <c r="N90" s="258"/>
      <c r="O90" s="258"/>
      <c r="P90" s="258"/>
      <c r="Q90" s="259"/>
      <c r="R90" s="247"/>
      <c r="S90" s="247"/>
      <c r="T90" s="258"/>
      <c r="U90" s="183"/>
      <c r="V90" s="199"/>
      <c r="W90" s="216"/>
      <c r="X90" s="495" t="str">
        <f t="shared" si="14"/>
        <v>Southampton</v>
      </c>
      <c r="Y90" s="496" t="e">
        <f t="shared" si="15"/>
        <v>#N/A</v>
      </c>
      <c r="Z90" s="496" t="e">
        <f t="shared" si="16"/>
        <v>#N/A</v>
      </c>
      <c r="AA90" s="54"/>
      <c r="AB90" s="53"/>
      <c r="AC90" s="53"/>
      <c r="AD90" s="218"/>
      <c r="AE90" s="110"/>
      <c r="AF90" s="110"/>
      <c r="AG90" s="110"/>
      <c r="AH90" s="110"/>
      <c r="AI90" s="247"/>
      <c r="AJ90" s="248"/>
    </row>
    <row r="91" spans="1:36" s="147" customFormat="1" ht="12.75" customHeight="1" x14ac:dyDescent="0.2">
      <c r="A91" s="397"/>
      <c r="B91" s="436"/>
      <c r="C91" s="436"/>
      <c r="D91" s="436"/>
      <c r="E91" s="436"/>
      <c r="F91" s="436"/>
      <c r="G91" s="436"/>
      <c r="H91" s="436"/>
      <c r="I91" s="161"/>
      <c r="J91" s="161"/>
      <c r="K91" s="258"/>
      <c r="L91" s="258"/>
      <c r="M91" s="258"/>
      <c r="N91" s="258"/>
      <c r="O91" s="258"/>
      <c r="P91" s="258"/>
      <c r="Q91" s="259"/>
      <c r="R91" s="247"/>
      <c r="S91" s="247"/>
      <c r="T91" s="258"/>
      <c r="U91" s="183"/>
      <c r="V91" s="199"/>
      <c r="W91" s="216"/>
      <c r="X91" s="495" t="str">
        <f t="shared" si="14"/>
        <v>Surrey</v>
      </c>
      <c r="Y91" s="496" t="e">
        <f t="shared" si="15"/>
        <v>#N/A</v>
      </c>
      <c r="Z91" s="496" t="e">
        <f t="shared" si="16"/>
        <v>#N/A</v>
      </c>
      <c r="AA91" s="54"/>
      <c r="AB91" s="53"/>
      <c r="AC91" s="53"/>
      <c r="AD91" s="218"/>
      <c r="AE91" s="110"/>
      <c r="AF91" s="110"/>
      <c r="AG91" s="110"/>
      <c r="AH91" s="110"/>
      <c r="AI91" s="247"/>
      <c r="AJ91" s="248"/>
    </row>
    <row r="92" spans="1:36" s="147" customFormat="1" ht="12.75" customHeight="1" x14ac:dyDescent="0.2">
      <c r="A92" s="397"/>
      <c r="B92" s="436"/>
      <c r="C92" s="436"/>
      <c r="D92" s="436"/>
      <c r="E92" s="436"/>
      <c r="F92" s="436"/>
      <c r="G92" s="436"/>
      <c r="H92" s="436"/>
      <c r="I92" s="161"/>
      <c r="J92" s="161"/>
      <c r="K92" s="258"/>
      <c r="L92" s="258"/>
      <c r="M92" s="258"/>
      <c r="N92" s="258"/>
      <c r="O92" s="258"/>
      <c r="P92" s="258"/>
      <c r="Q92" s="259"/>
      <c r="R92" s="247"/>
      <c r="S92" s="247"/>
      <c r="T92" s="258"/>
      <c r="U92" s="183"/>
      <c r="V92" s="199"/>
      <c r="W92" s="216"/>
      <c r="X92" s="495" t="str">
        <f t="shared" si="14"/>
        <v>Swindon</v>
      </c>
      <c r="Y92" s="496" t="e">
        <f t="shared" si="15"/>
        <v>#N/A</v>
      </c>
      <c r="Z92" s="496" t="e">
        <f t="shared" si="16"/>
        <v>#N/A</v>
      </c>
      <c r="AA92" s="54"/>
      <c r="AB92" s="53"/>
      <c r="AC92" s="53"/>
      <c r="AD92" s="218"/>
      <c r="AE92" s="110"/>
      <c r="AF92" s="110"/>
      <c r="AG92" s="110"/>
      <c r="AH92" s="110"/>
      <c r="AI92" s="247"/>
      <c r="AJ92" s="248"/>
    </row>
    <row r="93" spans="1:36" s="147" customFormat="1" ht="12.75" customHeight="1" x14ac:dyDescent="0.2">
      <c r="A93" s="182"/>
      <c r="B93" s="436"/>
      <c r="C93" s="436"/>
      <c r="D93" s="436"/>
      <c r="E93" s="436"/>
      <c r="F93" s="436"/>
      <c r="G93" s="436"/>
      <c r="H93" s="436"/>
      <c r="I93" s="161"/>
      <c r="J93" s="161"/>
      <c r="K93" s="258"/>
      <c r="L93" s="258"/>
      <c r="M93" s="258"/>
      <c r="N93" s="258"/>
      <c r="O93" s="258"/>
      <c r="P93" s="258"/>
      <c r="Q93" s="259"/>
      <c r="R93" s="247"/>
      <c r="S93" s="247"/>
      <c r="T93" s="258"/>
      <c r="U93" s="183"/>
      <c r="V93" s="199"/>
      <c r="W93" s="216"/>
      <c r="X93" s="495" t="str">
        <f t="shared" si="14"/>
        <v>Torbay</v>
      </c>
      <c r="Y93" s="496" t="e">
        <f t="shared" si="15"/>
        <v>#N/A</v>
      </c>
      <c r="Z93" s="496" t="e">
        <f t="shared" si="16"/>
        <v>#N/A</v>
      </c>
      <c r="AA93" s="54"/>
      <c r="AB93" s="53"/>
      <c r="AC93" s="53"/>
      <c r="AD93" s="218"/>
      <c r="AE93" s="247"/>
      <c r="AF93" s="110"/>
      <c r="AG93" s="110"/>
      <c r="AH93" s="110"/>
      <c r="AI93" s="247"/>
      <c r="AJ93" s="248"/>
    </row>
    <row r="94" spans="1:36" s="147" customFormat="1" ht="12.75" customHeight="1" x14ac:dyDescent="0.2">
      <c r="A94" s="182"/>
      <c r="B94" s="436"/>
      <c r="C94" s="436"/>
      <c r="D94" s="436"/>
      <c r="E94" s="436"/>
      <c r="F94" s="436"/>
      <c r="G94" s="436"/>
      <c r="H94" s="436"/>
      <c r="I94" s="161"/>
      <c r="J94" s="161"/>
      <c r="K94" s="258"/>
      <c r="L94" s="258"/>
      <c r="M94" s="258"/>
      <c r="N94" s="258"/>
      <c r="O94" s="258"/>
      <c r="P94" s="258"/>
      <c r="Q94" s="259"/>
      <c r="R94" s="247"/>
      <c r="S94" s="247"/>
      <c r="T94" s="258"/>
      <c r="U94" s="183"/>
      <c r="V94" s="199"/>
      <c r="W94" s="216"/>
      <c r="X94" s="495" t="str">
        <f t="shared" si="14"/>
        <v>West Berkshire</v>
      </c>
      <c r="Y94" s="496" t="e">
        <f t="shared" si="15"/>
        <v>#N/A</v>
      </c>
      <c r="Z94" s="496" t="e">
        <f t="shared" si="16"/>
        <v>#N/A</v>
      </c>
      <c r="AA94" s="54"/>
      <c r="AB94" s="53"/>
      <c r="AC94" s="53"/>
      <c r="AD94" s="218"/>
      <c r="AE94" s="247"/>
      <c r="AF94" s="110"/>
      <c r="AG94" s="110"/>
      <c r="AH94" s="110"/>
      <c r="AI94" s="247"/>
      <c r="AJ94" s="248"/>
    </row>
    <row r="95" spans="1:36" s="147" customFormat="1" ht="12.75" customHeight="1" x14ac:dyDescent="0.2">
      <c r="A95" s="182"/>
      <c r="B95" s="436"/>
      <c r="C95" s="436"/>
      <c r="D95" s="436"/>
      <c r="E95" s="436"/>
      <c r="F95" s="436"/>
      <c r="G95" s="436"/>
      <c r="H95" s="436"/>
      <c r="I95" s="161"/>
      <c r="J95" s="161"/>
      <c r="K95" s="258"/>
      <c r="L95" s="258"/>
      <c r="M95" s="258"/>
      <c r="N95" s="258"/>
      <c r="O95" s="258"/>
      <c r="P95" s="258"/>
      <c r="Q95" s="259"/>
      <c r="R95" s="247"/>
      <c r="S95" s="247"/>
      <c r="T95" s="258"/>
      <c r="U95" s="183"/>
      <c r="V95" s="199"/>
      <c r="W95" s="216"/>
      <c r="X95" s="495" t="str">
        <f t="shared" si="14"/>
        <v>West Sussex</v>
      </c>
      <c r="Y95" s="496" t="e">
        <f t="shared" si="15"/>
        <v>#N/A</v>
      </c>
      <c r="Z95" s="496" t="e">
        <f t="shared" si="16"/>
        <v>#N/A</v>
      </c>
      <c r="AA95" s="54"/>
      <c r="AB95" s="53"/>
      <c r="AC95" s="53"/>
      <c r="AD95" s="218"/>
      <c r="AE95" s="247"/>
      <c r="AF95" s="247"/>
      <c r="AG95" s="247"/>
      <c r="AH95" s="110"/>
      <c r="AI95" s="247"/>
      <c r="AJ95" s="248"/>
    </row>
    <row r="96" spans="1:36" s="147" customFormat="1" ht="12.75" customHeight="1" x14ac:dyDescent="0.2">
      <c r="A96" s="182"/>
      <c r="B96" s="436"/>
      <c r="C96" s="436"/>
      <c r="D96" s="436"/>
      <c r="E96" s="436"/>
      <c r="F96" s="436"/>
      <c r="G96" s="436"/>
      <c r="H96" s="436"/>
      <c r="I96" s="161"/>
      <c r="J96" s="161"/>
      <c r="K96" s="258"/>
      <c r="L96" s="258"/>
      <c r="M96" s="258"/>
      <c r="N96" s="258"/>
      <c r="O96" s="258"/>
      <c r="P96" s="258"/>
      <c r="Q96" s="259"/>
      <c r="R96" s="247"/>
      <c r="S96" s="247"/>
      <c r="T96" s="258"/>
      <c r="U96" s="183"/>
      <c r="V96" s="199"/>
      <c r="W96" s="216"/>
      <c r="X96" s="495" t="str">
        <f t="shared" si="14"/>
        <v>Windsor &amp; Maidenhead</v>
      </c>
      <c r="Y96" s="496" t="e">
        <f t="shared" si="15"/>
        <v>#N/A</v>
      </c>
      <c r="Z96" s="496" t="e">
        <f t="shared" si="16"/>
        <v>#N/A</v>
      </c>
      <c r="AA96" s="54"/>
      <c r="AB96" s="53"/>
      <c r="AC96" s="53"/>
      <c r="AD96" s="218"/>
      <c r="AE96" s="247"/>
      <c r="AF96" s="247"/>
      <c r="AG96" s="247"/>
      <c r="AH96" s="110"/>
      <c r="AI96" s="247"/>
      <c r="AJ96" s="248"/>
    </row>
    <row r="97" spans="1:45" s="147" customFormat="1" ht="12.75" customHeight="1" x14ac:dyDescent="0.2">
      <c r="A97" s="182"/>
      <c r="B97" s="436"/>
      <c r="C97" s="436"/>
      <c r="D97" s="436"/>
      <c r="E97" s="436"/>
      <c r="F97" s="436"/>
      <c r="G97" s="436"/>
      <c r="H97" s="436"/>
      <c r="I97" s="161"/>
      <c r="J97" s="161"/>
      <c r="K97" s="260"/>
      <c r="L97" s="260"/>
      <c r="M97" s="260"/>
      <c r="N97" s="260"/>
      <c r="O97" s="260"/>
      <c r="P97" s="260"/>
      <c r="Q97" s="261"/>
      <c r="R97" s="247"/>
      <c r="S97" s="247"/>
      <c r="T97" s="262"/>
      <c r="U97" s="183"/>
      <c r="V97" s="199"/>
      <c r="W97" s="216"/>
      <c r="X97" s="495" t="str">
        <f t="shared" si="14"/>
        <v>Wokingham</v>
      </c>
      <c r="Y97" s="496" t="e">
        <f t="shared" si="15"/>
        <v>#N/A</v>
      </c>
      <c r="Z97" s="496" t="e">
        <f t="shared" si="16"/>
        <v>#N/A</v>
      </c>
      <c r="AA97" s="54"/>
      <c r="AB97" s="53"/>
      <c r="AC97" s="53"/>
      <c r="AD97" s="218"/>
      <c r="AE97" s="247"/>
      <c r="AF97" s="247"/>
      <c r="AG97" s="247"/>
      <c r="AH97" s="110"/>
      <c r="AI97" s="247"/>
      <c r="AJ97" s="248"/>
    </row>
    <row r="98" spans="1:45" s="147" customFormat="1" ht="12.75" customHeight="1" x14ac:dyDescent="0.2">
      <c r="A98" s="182"/>
      <c r="B98" s="436"/>
      <c r="C98" s="436"/>
      <c r="D98" s="436"/>
      <c r="E98" s="436"/>
      <c r="F98" s="436"/>
      <c r="G98" s="436"/>
      <c r="H98" s="436"/>
      <c r="I98" s="161"/>
      <c r="J98" s="161"/>
      <c r="K98" s="260"/>
      <c r="L98" s="260"/>
      <c r="M98" s="260"/>
      <c r="N98" s="260"/>
      <c r="O98" s="260"/>
      <c r="P98" s="260"/>
      <c r="Q98" s="261"/>
      <c r="R98" s="247"/>
      <c r="S98" s="247"/>
      <c r="T98" s="262"/>
      <c r="U98" s="183"/>
      <c r="V98" s="199"/>
      <c r="W98" s="216"/>
      <c r="X98" s="495" t="str">
        <f>B31</f>
        <v>South East</v>
      </c>
      <c r="Y98" s="496" t="e">
        <f t="shared" si="15"/>
        <v>#N/A</v>
      </c>
      <c r="Z98" s="496" t="e">
        <f t="shared" si="16"/>
        <v>#N/A</v>
      </c>
      <c r="AA98" s="54"/>
      <c r="AB98" s="53"/>
      <c r="AC98" s="53"/>
      <c r="AD98" s="218"/>
      <c r="AE98" s="247"/>
      <c r="AF98" s="247"/>
      <c r="AG98" s="247"/>
      <c r="AH98" s="110"/>
      <c r="AI98" s="247"/>
      <c r="AJ98" s="248"/>
    </row>
    <row r="99" spans="1:45" s="147" customFormat="1" ht="11.25" customHeight="1" x14ac:dyDescent="0.2">
      <c r="A99" s="397"/>
      <c r="B99" s="436"/>
      <c r="C99" s="436"/>
      <c r="D99" s="436"/>
      <c r="E99" s="436"/>
      <c r="F99" s="436"/>
      <c r="G99" s="436"/>
      <c r="H99" s="436"/>
      <c r="I99" s="161"/>
      <c r="J99" s="161"/>
      <c r="K99" s="260"/>
      <c r="L99" s="260"/>
      <c r="M99" s="260"/>
      <c r="N99" s="260"/>
      <c r="O99" s="260"/>
      <c r="P99" s="260"/>
      <c r="Q99" s="261"/>
      <c r="R99" s="247"/>
      <c r="S99" s="247"/>
      <c r="T99" s="262"/>
      <c r="U99" s="183"/>
      <c r="V99" s="199"/>
      <c r="W99" s="216"/>
      <c r="X99" s="495" t="str">
        <f>B32</f>
        <v>England</v>
      </c>
      <c r="Y99" s="496" t="e">
        <f t="shared" si="15"/>
        <v>#N/A</v>
      </c>
      <c r="Z99" s="496" t="e">
        <f t="shared" si="16"/>
        <v>#N/A</v>
      </c>
      <c r="AA99" s="54"/>
      <c r="AB99" s="53"/>
      <c r="AC99" s="53"/>
      <c r="AD99" s="218"/>
      <c r="AE99" s="247"/>
      <c r="AF99" s="247"/>
      <c r="AG99" s="247"/>
      <c r="AH99" s="110"/>
      <c r="AI99" s="247"/>
      <c r="AJ99" s="248"/>
    </row>
    <row r="100" spans="1:45" s="133" customFormat="1" ht="42" customHeight="1" x14ac:dyDescent="0.2">
      <c r="A100" s="301"/>
      <c r="B100" s="436"/>
      <c r="C100" s="436"/>
      <c r="D100" s="436"/>
      <c r="E100" s="436"/>
      <c r="F100" s="436"/>
      <c r="G100" s="436"/>
      <c r="H100" s="436"/>
      <c r="I100" s="443"/>
      <c r="J100" s="264"/>
      <c r="K100" s="264"/>
      <c r="L100" s="264"/>
      <c r="M100" s="264"/>
      <c r="N100" s="264"/>
      <c r="O100" s="264"/>
      <c r="P100" s="264"/>
      <c r="Q100" s="195"/>
      <c r="R100" s="264"/>
      <c r="S100" s="264"/>
      <c r="T100" s="264"/>
      <c r="U100" s="178"/>
      <c r="V100" s="197"/>
      <c r="W100" s="213"/>
      <c r="X100" s="109"/>
      <c r="Y100" s="109"/>
      <c r="Z100" s="109"/>
      <c r="AA100" s="109"/>
      <c r="AB100" s="109"/>
      <c r="AC100" s="53"/>
      <c r="AD100" s="218"/>
      <c r="AE100" s="90"/>
      <c r="AF100" s="90"/>
      <c r="AG100" s="90"/>
      <c r="AH100" s="109"/>
      <c r="AI100" s="90"/>
      <c r="AJ100" s="249"/>
    </row>
    <row r="101" spans="1:45" s="133" customFormat="1" ht="42" customHeight="1" x14ac:dyDescent="0.2">
      <c r="A101" s="301"/>
      <c r="B101" s="436"/>
      <c r="C101" s="436"/>
      <c r="D101" s="436"/>
      <c r="E101" s="436"/>
      <c r="F101" s="436"/>
      <c r="G101" s="436"/>
      <c r="H101" s="436"/>
      <c r="I101" s="443"/>
      <c r="J101" s="264"/>
      <c r="K101" s="264"/>
      <c r="L101" s="264"/>
      <c r="M101" s="264"/>
      <c r="N101" s="264"/>
      <c r="O101" s="264"/>
      <c r="P101" s="264"/>
      <c r="Q101" s="195"/>
      <c r="R101" s="264"/>
      <c r="S101" s="264"/>
      <c r="T101" s="264"/>
      <c r="U101" s="178"/>
      <c r="V101" s="197"/>
      <c r="W101" s="213"/>
      <c r="X101" s="109"/>
      <c r="Y101" s="110"/>
      <c r="Z101" s="109"/>
      <c r="AA101" s="109"/>
      <c r="AB101" s="109"/>
      <c r="AC101" s="109"/>
      <c r="AD101" s="218"/>
      <c r="AE101" s="90"/>
      <c r="AF101" s="90"/>
      <c r="AG101" s="90"/>
      <c r="AH101" s="109"/>
      <c r="AI101" s="90"/>
      <c r="AJ101" s="249"/>
    </row>
    <row r="102" spans="1:45" s="133" customFormat="1" ht="33" customHeight="1" x14ac:dyDescent="0.2">
      <c r="A102" s="301"/>
      <c r="B102" s="443"/>
      <c r="C102" s="443"/>
      <c r="D102" s="443"/>
      <c r="E102" s="443"/>
      <c r="F102" s="443"/>
      <c r="G102" s="443"/>
      <c r="H102" s="443"/>
      <c r="I102" s="443"/>
      <c r="J102" s="264"/>
      <c r="K102" s="264"/>
      <c r="L102" s="264"/>
      <c r="M102" s="264"/>
      <c r="N102" s="264"/>
      <c r="O102" s="264"/>
      <c r="P102" s="264"/>
      <c r="Q102" s="195"/>
      <c r="R102" s="264"/>
      <c r="S102" s="264"/>
      <c r="T102" s="264"/>
      <c r="U102" s="178"/>
      <c r="V102" s="197"/>
      <c r="W102" s="213"/>
      <c r="X102" s="109"/>
      <c r="Y102" s="110"/>
      <c r="Z102" s="109"/>
      <c r="AA102" s="109"/>
      <c r="AB102" s="109"/>
      <c r="AD102" s="218"/>
      <c r="AE102" s="90"/>
      <c r="AF102" s="90"/>
      <c r="AG102" s="90"/>
      <c r="AH102" s="109"/>
      <c r="AI102" s="90"/>
      <c r="AJ102" s="249"/>
    </row>
    <row r="103" spans="1:45" s="133" customFormat="1" ht="7.5" customHeight="1" x14ac:dyDescent="0.2">
      <c r="A103" s="179"/>
      <c r="B103" s="46"/>
      <c r="C103" s="46"/>
      <c r="D103" s="45"/>
      <c r="E103" s="45"/>
      <c r="F103" s="45"/>
      <c r="G103" s="45"/>
      <c r="H103" s="45"/>
      <c r="I103" s="45"/>
      <c r="J103" s="40"/>
      <c r="K103" s="47"/>
      <c r="L103" s="47"/>
      <c r="M103" s="47"/>
      <c r="N103" s="47"/>
      <c r="O103" s="47"/>
      <c r="P103" s="47"/>
      <c r="Q103" s="47"/>
      <c r="R103" s="47"/>
      <c r="S103" s="47"/>
      <c r="T103" s="48"/>
      <c r="U103" s="178"/>
      <c r="V103" s="197"/>
      <c r="W103" s="213"/>
      <c r="X103" s="109"/>
      <c r="Y103" s="110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90"/>
      <c r="AJ103" s="245"/>
      <c r="AK103" s="125"/>
      <c r="AL103" s="125"/>
      <c r="AM103" s="125"/>
      <c r="AN103" s="125"/>
      <c r="AO103" s="125"/>
      <c r="AP103" s="125"/>
      <c r="AQ103" s="125"/>
    </row>
    <row r="104" spans="1:45" s="133" customFormat="1" ht="15" customHeight="1" x14ac:dyDescent="0.2">
      <c r="A104" s="720"/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4"/>
      <c r="S104" s="754"/>
      <c r="T104" s="754"/>
      <c r="U104" s="755"/>
      <c r="V104" s="197"/>
      <c r="W104" s="213"/>
      <c r="X104" s="106"/>
      <c r="Y104" s="106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249"/>
      <c r="AS104" s="125"/>
    </row>
    <row r="105" spans="1:45" s="133" customFormat="1" ht="11.25" customHeight="1" x14ac:dyDescent="0.2">
      <c r="A105" s="756"/>
      <c r="B105" s="757"/>
      <c r="C105" s="757"/>
      <c r="D105" s="757"/>
      <c r="E105" s="757"/>
      <c r="F105" s="757"/>
      <c r="G105" s="757"/>
      <c r="H105" s="757"/>
      <c r="I105" s="758"/>
      <c r="J105" s="757"/>
      <c r="K105" s="757"/>
      <c r="L105" s="757"/>
      <c r="M105" s="757"/>
      <c r="N105" s="757"/>
      <c r="O105" s="757"/>
      <c r="P105" s="757"/>
      <c r="Q105" s="757"/>
      <c r="R105" s="757"/>
      <c r="S105" s="758"/>
      <c r="T105" s="757"/>
      <c r="U105" s="759"/>
      <c r="V105" s="197"/>
      <c r="W105" s="213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90"/>
      <c r="AJ105" s="248"/>
      <c r="AK105" s="147"/>
      <c r="AS105" s="125"/>
    </row>
    <row r="106" spans="1:45" ht="11.25" customHeight="1" x14ac:dyDescent="0.2">
      <c r="A106" s="173"/>
      <c r="B106" s="174"/>
      <c r="C106" s="174"/>
      <c r="D106" s="174"/>
      <c r="E106" s="174"/>
      <c r="F106" s="174"/>
      <c r="G106" s="174"/>
      <c r="H106" s="174"/>
      <c r="I106" s="174"/>
      <c r="J106" s="175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6"/>
      <c r="V106" s="197"/>
      <c r="W106" s="213"/>
      <c r="X106" s="106"/>
      <c r="Y106" s="106"/>
      <c r="Z106" s="106"/>
      <c r="AA106" s="109"/>
      <c r="AB106" s="109"/>
      <c r="AC106" s="109"/>
      <c r="AD106" s="109"/>
      <c r="AE106" s="109"/>
      <c r="AF106" s="109"/>
      <c r="AG106" s="109"/>
      <c r="AH106" s="109"/>
      <c r="AI106" s="90"/>
      <c r="AJ106" s="245"/>
    </row>
    <row r="107" spans="1:45" s="127" customFormat="1" ht="15" customHeight="1" x14ac:dyDescent="0.2">
      <c r="A107" s="180"/>
      <c r="B107" s="103" t="s">
        <v>114</v>
      </c>
      <c r="C107" s="436"/>
      <c r="D107" s="436"/>
      <c r="E107" s="436"/>
      <c r="F107" s="436"/>
      <c r="G107" s="436"/>
      <c r="H107" s="436"/>
      <c r="I107" s="436"/>
      <c r="J107" s="115"/>
      <c r="K107" s="115"/>
      <c r="L107" s="115"/>
      <c r="M107" s="115"/>
      <c r="N107" s="431"/>
      <c r="O107" s="115"/>
      <c r="P107" s="115"/>
      <c r="Q107" s="115"/>
      <c r="R107" s="115"/>
      <c r="S107" s="115"/>
      <c r="T107" s="115"/>
      <c r="U107" s="181"/>
      <c r="V107" s="198"/>
      <c r="W107" s="214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246"/>
    </row>
    <row r="108" spans="1:45" ht="15.75" customHeight="1" x14ac:dyDescent="0.2">
      <c r="A108" s="179"/>
      <c r="B108" s="436"/>
      <c r="C108" s="436"/>
      <c r="D108" s="436"/>
      <c r="E108" s="436"/>
      <c r="F108" s="436"/>
      <c r="G108" s="436"/>
      <c r="H108" s="436"/>
      <c r="I108" s="436"/>
      <c r="J108" s="115"/>
      <c r="K108" s="115"/>
      <c r="L108" s="115"/>
      <c r="M108" s="115"/>
      <c r="N108" s="431"/>
      <c r="O108" s="115"/>
      <c r="P108" s="115"/>
      <c r="Q108" s="37"/>
      <c r="R108" s="115"/>
      <c r="S108" s="115"/>
      <c r="T108" s="115"/>
      <c r="U108" s="178"/>
      <c r="V108" s="197"/>
      <c r="W108" s="213"/>
      <c r="X108" s="106"/>
      <c r="Y108" s="106"/>
      <c r="Z108" s="54"/>
      <c r="AA108" s="54"/>
      <c r="AB108" s="53"/>
      <c r="AC108" s="53"/>
      <c r="AD108" s="109"/>
      <c r="AE108" s="109"/>
      <c r="AF108" s="109"/>
      <c r="AG108" s="109"/>
      <c r="AH108" s="109"/>
      <c r="AI108" s="90"/>
      <c r="AJ108" s="245"/>
    </row>
    <row r="109" spans="1:45" s="147" customFormat="1" ht="12" customHeight="1" x14ac:dyDescent="0.2">
      <c r="A109" s="182"/>
      <c r="B109" s="142"/>
      <c r="C109" s="142"/>
      <c r="D109" s="483">
        <v>2012</v>
      </c>
      <c r="E109" s="483">
        <v>2013</v>
      </c>
      <c r="F109" s="483">
        <v>2014</v>
      </c>
      <c r="G109" s="483">
        <v>2015</v>
      </c>
      <c r="H109" s="484">
        <v>2016</v>
      </c>
      <c r="I109" s="161"/>
      <c r="J109" s="161"/>
      <c r="K109" s="105"/>
      <c r="L109" s="105"/>
      <c r="M109" s="105"/>
      <c r="N109" s="105"/>
      <c r="O109" s="105"/>
      <c r="P109" s="441"/>
      <c r="Q109" s="441"/>
      <c r="R109" s="247"/>
      <c r="S109" s="247"/>
      <c r="T109" s="440"/>
      <c r="U109" s="183"/>
      <c r="V109" s="199"/>
      <c r="W109" s="216"/>
      <c r="X109" s="106"/>
      <c r="Y109" s="106"/>
      <c r="Z109" s="54"/>
      <c r="AA109" s="54"/>
      <c r="AB109" s="53"/>
      <c r="AC109" s="53"/>
      <c r="AD109" s="218"/>
      <c r="AE109" s="110"/>
      <c r="AF109" s="110"/>
      <c r="AG109" s="110"/>
      <c r="AH109" s="110"/>
      <c r="AI109" s="247"/>
      <c r="AJ109" s="248"/>
    </row>
    <row r="110" spans="1:45" s="147" customFormat="1" ht="12.75" customHeight="1" x14ac:dyDescent="0.2">
      <c r="A110" s="182"/>
      <c r="B110" s="158" t="str">
        <f t="shared" ref="B110:B133" si="17">B9</f>
        <v>Bracknell Forest</v>
      </c>
      <c r="C110" s="142"/>
      <c r="D110" s="254">
        <f>IF(OR(ISBLANK(D9),ISBLANK(Referrals!D9)),NA(),'Re-referrals'!D9/Referrals!D9)</f>
        <v>0.23269961977186313</v>
      </c>
      <c r="E110" s="254">
        <f>IF(OR(ISBLANK(E9),ISBLANK(Referrals!E9)),NA(),'Re-referrals'!E9/Referrals!E9)</f>
        <v>0.19945355191256831</v>
      </c>
      <c r="F110" s="254">
        <f>IF(OR(ISBLANK(F9),ISBLANK(Referrals!F9)),NA(),'Re-referrals'!F9/Referrals!F9)</f>
        <v>0.21126760563380281</v>
      </c>
      <c r="G110" s="254">
        <f>IF(OR(ISBLANK(G9),ISBLANK(Referrals!G9)),NA(),'Re-referrals'!G9/Referrals!G9)</f>
        <v>0.20471698113207551</v>
      </c>
      <c r="H110" s="256">
        <f>IF(OR(ISBLANK(H9),ISBLANK(Referrals!H9)),NA(),'Re-referrals'!H9/Referrals!H9)</f>
        <v>0.172281776416539</v>
      </c>
      <c r="I110" s="161"/>
      <c r="J110" s="161"/>
      <c r="K110" s="258"/>
      <c r="L110" s="258"/>
      <c r="M110" s="258"/>
      <c r="N110" s="258"/>
      <c r="O110" s="258"/>
      <c r="P110" s="258"/>
      <c r="Q110" s="259"/>
      <c r="R110" s="247"/>
      <c r="S110" s="247"/>
      <c r="T110" s="258"/>
      <c r="U110" s="183"/>
      <c r="V110" s="199"/>
      <c r="W110" s="216"/>
      <c r="X110" s="106"/>
      <c r="Y110" s="106"/>
      <c r="Z110" s="54"/>
      <c r="AA110" s="54"/>
      <c r="AB110" s="53"/>
      <c r="AC110" s="53"/>
      <c r="AD110" s="218"/>
      <c r="AE110" s="110"/>
      <c r="AF110" s="110"/>
      <c r="AG110" s="110"/>
      <c r="AH110" s="110"/>
      <c r="AI110" s="247"/>
      <c r="AJ110" s="248"/>
    </row>
    <row r="111" spans="1:45" s="147" customFormat="1" ht="12.75" customHeight="1" x14ac:dyDescent="0.2">
      <c r="A111" s="182"/>
      <c r="B111" s="158" t="str">
        <f t="shared" si="17"/>
        <v>Brighton &amp; Hove</v>
      </c>
      <c r="C111" s="142"/>
      <c r="D111" s="254">
        <f>IF(OR(ISBLANK(D10),ISBLANK(Referrals!D10)),NA(),'Re-referrals'!D10/Referrals!D10)</f>
        <v>0.3226972984471389</v>
      </c>
      <c r="E111" s="254">
        <f>IF(OR(ISBLANK(E10),ISBLANK(Referrals!E10)),NA(),'Re-referrals'!E10/Referrals!E10)</f>
        <v>0.38248175182481753</v>
      </c>
      <c r="F111" s="254">
        <f>IF(OR(ISBLANK(F10),ISBLANK(Referrals!F10)),NA(),'Re-referrals'!F10/Referrals!F10)</f>
        <v>0.32986767485822305</v>
      </c>
      <c r="G111" s="254">
        <f>IF(OR(ISBLANK(G10),ISBLANK(Referrals!G10)),NA(),'Re-referrals'!G10/Referrals!G10)</f>
        <v>0.36252908170247694</v>
      </c>
      <c r="H111" s="256">
        <f>IF(OR(ISBLANK(H10),ISBLANK(Referrals!H10)),NA(),'Re-referrals'!H10/Referrals!H10)</f>
        <v>0.32136602451838897</v>
      </c>
      <c r="I111" s="161"/>
      <c r="J111" s="161"/>
      <c r="K111" s="258"/>
      <c r="L111" s="258"/>
      <c r="M111" s="258"/>
      <c r="N111" s="258"/>
      <c r="O111" s="258"/>
      <c r="P111" s="258"/>
      <c r="Q111" s="259"/>
      <c r="R111" s="247"/>
      <c r="S111" s="247"/>
      <c r="T111" s="258"/>
      <c r="U111" s="183"/>
      <c r="V111" s="199"/>
      <c r="W111" s="216"/>
      <c r="X111" s="106"/>
      <c r="Y111" s="106"/>
      <c r="Z111" s="54"/>
      <c r="AA111" s="54"/>
      <c r="AB111" s="53"/>
      <c r="AC111" s="53"/>
      <c r="AD111" s="218"/>
      <c r="AE111" s="110"/>
      <c r="AF111" s="110"/>
      <c r="AG111" s="110"/>
      <c r="AH111" s="110"/>
      <c r="AI111" s="247"/>
      <c r="AJ111" s="248"/>
    </row>
    <row r="112" spans="1:45" s="147" customFormat="1" ht="12.75" customHeight="1" x14ac:dyDescent="0.2">
      <c r="A112" s="182"/>
      <c r="B112" s="158" t="str">
        <f t="shared" si="17"/>
        <v>Buckinghamshire</v>
      </c>
      <c r="C112" s="142"/>
      <c r="D112" s="254">
        <f>IF(OR(ISBLANK(D11),ISBLANK(Referrals!D11)),NA(),'Re-referrals'!D11/Referrals!D11)</f>
        <v>0.2306852306852307</v>
      </c>
      <c r="E112" s="254">
        <f>IF(OR(ISBLANK(E11),ISBLANK(Referrals!E11)),NA(),'Re-referrals'!E11/Referrals!E11)</f>
        <v>0.26007243096423721</v>
      </c>
      <c r="F112" s="254">
        <f>IF(OR(ISBLANK(F11),ISBLANK(Referrals!F11)),NA(),'Re-referrals'!F11/Referrals!F11)</f>
        <v>0.34631679650129837</v>
      </c>
      <c r="G112" s="254">
        <f>IF(OR(ISBLANK(G11),ISBLANK(Referrals!G11)),NA(),'Re-referrals'!G11/Referrals!G11)</f>
        <v>0.27256775199844008</v>
      </c>
      <c r="H112" s="256">
        <f>IF(OR(ISBLANK(H11),ISBLANK(Referrals!H11)),NA(),'Re-referrals'!H11/Referrals!H11)</f>
        <v>0.26458752515090506</v>
      </c>
      <c r="I112" s="161"/>
      <c r="J112" s="161"/>
      <c r="K112" s="258"/>
      <c r="L112" s="258"/>
      <c r="M112" s="258"/>
      <c r="N112" s="258"/>
      <c r="O112" s="258"/>
      <c r="P112" s="258"/>
      <c r="Q112" s="259"/>
      <c r="R112" s="247"/>
      <c r="S112" s="247"/>
      <c r="T112" s="258"/>
      <c r="U112" s="183"/>
      <c r="V112" s="199"/>
      <c r="W112" s="216"/>
      <c r="X112" s="106"/>
      <c r="Y112" s="106"/>
      <c r="Z112" s="54"/>
      <c r="AA112" s="54"/>
      <c r="AB112" s="53"/>
      <c r="AC112" s="53"/>
      <c r="AD112" s="218"/>
      <c r="AE112" s="110"/>
      <c r="AF112" s="110"/>
      <c r="AG112" s="110"/>
      <c r="AH112" s="110"/>
      <c r="AI112" s="247"/>
      <c r="AJ112" s="248"/>
    </row>
    <row r="113" spans="1:44" s="147" customFormat="1" ht="12.75" customHeight="1" x14ac:dyDescent="0.2">
      <c r="A113" s="182"/>
      <c r="B113" s="158" t="str">
        <f t="shared" si="17"/>
        <v>East Sussex</v>
      </c>
      <c r="C113" s="142"/>
      <c r="D113" s="254">
        <f>IF(OR(ISBLANK(D12),ISBLANK(Referrals!D12)),NA(),'Re-referrals'!D12/Referrals!D12)</f>
        <v>0.55281317998134905</v>
      </c>
      <c r="E113" s="254">
        <f>IF(OR(ISBLANK(E12),ISBLANK(Referrals!E12)),NA(),'Re-referrals'!E12/Referrals!E12)</f>
        <v>0.41731226113004855</v>
      </c>
      <c r="F113" s="254">
        <f>IF(OR(ISBLANK(F12),ISBLANK(Referrals!F12)),NA(),'Re-referrals'!F12/Referrals!F12)</f>
        <v>0.30686406460296095</v>
      </c>
      <c r="G113" s="254">
        <f>IF(OR(ISBLANK(G12),ISBLANK(Referrals!G12)),NA(),'Re-referrals'!G12/Referrals!G12)</f>
        <v>0.23558897243107765</v>
      </c>
      <c r="H113" s="256">
        <f>IF(OR(ISBLANK(H12),ISBLANK(Referrals!H12)),NA(),'Re-referrals'!H12/Referrals!H12)</f>
        <v>0.14540337711069423</v>
      </c>
      <c r="I113" s="161"/>
      <c r="J113" s="161"/>
      <c r="K113" s="258"/>
      <c r="L113" s="258"/>
      <c r="M113" s="258"/>
      <c r="N113" s="258"/>
      <c r="O113" s="258"/>
      <c r="P113" s="258"/>
      <c r="Q113" s="259"/>
      <c r="R113" s="247"/>
      <c r="S113" s="247"/>
      <c r="T113" s="258"/>
      <c r="U113" s="183"/>
      <c r="V113" s="199"/>
      <c r="W113" s="216"/>
      <c r="X113" s="106"/>
      <c r="Y113" s="106"/>
      <c r="Z113" s="54"/>
      <c r="AA113" s="54"/>
      <c r="AB113" s="53"/>
      <c r="AC113" s="53"/>
      <c r="AD113" s="218"/>
      <c r="AE113" s="110"/>
      <c r="AF113" s="110"/>
      <c r="AG113" s="110"/>
      <c r="AH113" s="110"/>
      <c r="AI113" s="247"/>
      <c r="AJ113" s="248"/>
    </row>
    <row r="114" spans="1:44" s="147" customFormat="1" ht="12.75" customHeight="1" x14ac:dyDescent="0.2">
      <c r="A114" s="182"/>
      <c r="B114" s="158" t="str">
        <f t="shared" si="17"/>
        <v>Hampshire</v>
      </c>
      <c r="C114" s="142"/>
      <c r="D114" s="254">
        <f>IF(OR(ISBLANK(D13),ISBLANK(Referrals!D13)),NA(),'Re-referrals'!D13/Referrals!D13)</f>
        <v>0.24782951854775059</v>
      </c>
      <c r="E114" s="254">
        <f>IF(OR(ISBLANK(E13),ISBLANK(Referrals!E13)),NA(),'Re-referrals'!E13/Referrals!E13)</f>
        <v>0.22462853258230553</v>
      </c>
      <c r="F114" s="254">
        <f>IF(OR(ISBLANK(F13),ISBLANK(Referrals!F13)),NA(),'Re-referrals'!F13/Referrals!F13)</f>
        <v>0.27862077473476438</v>
      </c>
      <c r="G114" s="254">
        <f>IF(OR(ISBLANK(G13),ISBLANK(Referrals!G13)),NA(),'Re-referrals'!G13/Referrals!G13)</f>
        <v>0.31792942862260426</v>
      </c>
      <c r="H114" s="256">
        <f>IF(OR(ISBLANK(H13),ISBLANK(Referrals!H13)),NA(),'Re-referrals'!H13/Referrals!H13)</f>
        <v>0.28171126845073802</v>
      </c>
      <c r="I114" s="161"/>
      <c r="J114" s="161"/>
      <c r="K114" s="258"/>
      <c r="L114" s="258"/>
      <c r="M114" s="258"/>
      <c r="N114" s="258"/>
      <c r="O114" s="258"/>
      <c r="P114" s="258"/>
      <c r="Q114" s="259"/>
      <c r="R114" s="247"/>
      <c r="S114" s="247"/>
      <c r="T114" s="258"/>
      <c r="U114" s="183"/>
      <c r="V114" s="199"/>
      <c r="W114" s="216"/>
      <c r="X114" s="106"/>
      <c r="Y114" s="106"/>
      <c r="Z114" s="54"/>
      <c r="AA114" s="54"/>
      <c r="AB114" s="53"/>
      <c r="AC114" s="53"/>
      <c r="AD114" s="218"/>
      <c r="AE114" s="110"/>
      <c r="AF114" s="110"/>
      <c r="AG114" s="110"/>
      <c r="AH114" s="110"/>
      <c r="AI114" s="247"/>
      <c r="AJ114" s="248"/>
    </row>
    <row r="115" spans="1:44" s="147" customFormat="1" ht="12.75" customHeight="1" x14ac:dyDescent="0.2">
      <c r="A115" s="182"/>
      <c r="B115" s="158" t="str">
        <f t="shared" si="17"/>
        <v>Isle of Wight</v>
      </c>
      <c r="C115" s="142"/>
      <c r="D115" s="254" t="e">
        <f>IF(OR(ISBLANK(D14),ISBLANK(Referrals!D14)),NA(),'Re-referrals'!D14/Referrals!D14)</f>
        <v>#N/A</v>
      </c>
      <c r="E115" s="254">
        <f>IF(OR(ISBLANK(E14),ISBLANK(Referrals!E14)),NA(),'Re-referrals'!E14/Referrals!E14)</f>
        <v>0.39752176825184193</v>
      </c>
      <c r="F115" s="254">
        <f>IF(OR(ISBLANK(F14),ISBLANK(Referrals!F14)),NA(),'Re-referrals'!F14/Referrals!F14)</f>
        <v>0.30529172320217096</v>
      </c>
      <c r="G115" s="254">
        <f>IF(OR(ISBLANK(G14),ISBLANK(Referrals!G14)),NA(),'Re-referrals'!G14/Referrals!G14)</f>
        <v>0.34568421052631571</v>
      </c>
      <c r="H115" s="256">
        <f>IF(OR(ISBLANK(H14),ISBLANK(Referrals!H14)),NA(),'Re-referrals'!H14/Referrals!H14)</f>
        <v>0.3290079531184596</v>
      </c>
      <c r="I115" s="161"/>
      <c r="J115" s="161"/>
      <c r="K115" s="258"/>
      <c r="L115" s="258"/>
      <c r="M115" s="258"/>
      <c r="N115" s="258"/>
      <c r="O115" s="258"/>
      <c r="P115" s="258"/>
      <c r="Q115" s="259"/>
      <c r="R115" s="247"/>
      <c r="S115" s="247"/>
      <c r="T115" s="258"/>
      <c r="U115" s="183"/>
      <c r="V115" s="199"/>
      <c r="W115" s="216"/>
      <c r="X115" s="106"/>
      <c r="Y115" s="106"/>
      <c r="Z115" s="54"/>
      <c r="AA115" s="54"/>
      <c r="AB115" s="53"/>
      <c r="AC115" s="53"/>
      <c r="AD115" s="218"/>
      <c r="AE115" s="110"/>
      <c r="AF115" s="110"/>
      <c r="AG115" s="110"/>
      <c r="AH115" s="110"/>
      <c r="AI115" s="247"/>
      <c r="AJ115" s="248"/>
      <c r="AR115" s="147" t="s">
        <v>109</v>
      </c>
    </row>
    <row r="116" spans="1:44" s="147" customFormat="1" ht="12.75" customHeight="1" x14ac:dyDescent="0.2">
      <c r="A116" s="182"/>
      <c r="B116" s="158" t="str">
        <f t="shared" si="17"/>
        <v>Kent</v>
      </c>
      <c r="C116" s="142"/>
      <c r="D116" s="254">
        <f>IF(OR(ISBLANK(D15),ISBLANK(Referrals!D15)),NA(),'Re-referrals'!D15/Referrals!D15)</f>
        <v>0.33107364273712264</v>
      </c>
      <c r="E116" s="254">
        <f>IF(OR(ISBLANK(E15),ISBLANK(Referrals!E15)),NA(),'Re-referrals'!E15/Referrals!E15)</f>
        <v>0.24214695438404807</v>
      </c>
      <c r="F116" s="254">
        <f>IF(OR(ISBLANK(F15),ISBLANK(Referrals!F15)),NA(),'Re-referrals'!F15/Referrals!F15)</f>
        <v>0.26466290962220829</v>
      </c>
      <c r="G116" s="254">
        <f>IF(OR(ISBLANK(G15),ISBLANK(Referrals!G15)),NA(),'Re-referrals'!G15/Referrals!G15)</f>
        <v>0.28332022505898724</v>
      </c>
      <c r="H116" s="256">
        <f>IF(OR(ISBLANK(H15),ISBLANK(Referrals!H15)),NA(),'Re-referrals'!H15/Referrals!H15)</f>
        <v>0.20838221874592638</v>
      </c>
      <c r="I116" s="161"/>
      <c r="J116" s="161"/>
      <c r="K116" s="258"/>
      <c r="L116" s="258"/>
      <c r="M116" s="258"/>
      <c r="N116" s="258"/>
      <c r="O116" s="258"/>
      <c r="P116" s="258"/>
      <c r="Q116" s="259"/>
      <c r="R116" s="247"/>
      <c r="S116" s="247"/>
      <c r="T116" s="258"/>
      <c r="U116" s="183"/>
      <c r="V116" s="199"/>
      <c r="W116" s="216"/>
      <c r="X116" s="106"/>
      <c r="Y116" s="106"/>
      <c r="Z116" s="54"/>
      <c r="AA116" s="54"/>
      <c r="AB116" s="53"/>
      <c r="AC116" s="53"/>
      <c r="AD116" s="218"/>
      <c r="AE116" s="110"/>
      <c r="AF116" s="110"/>
      <c r="AG116" s="110"/>
      <c r="AH116" s="110"/>
      <c r="AI116" s="247"/>
      <c r="AJ116" s="248"/>
    </row>
    <row r="117" spans="1:44" s="147" customFormat="1" ht="12.75" customHeight="1" x14ac:dyDescent="0.2">
      <c r="A117" s="182"/>
      <c r="B117" s="158" t="str">
        <f t="shared" si="17"/>
        <v>Medway</v>
      </c>
      <c r="C117" s="142"/>
      <c r="D117" s="254">
        <f>IF(OR(ISBLANK(D16),ISBLANK(Referrals!D16)),NA(),'Re-referrals'!D16/Referrals!D16)</f>
        <v>0.31718548535641922</v>
      </c>
      <c r="E117" s="254">
        <f>IF(OR(ISBLANK(E16),ISBLANK(Referrals!E16)),NA(),'Re-referrals'!E16/Referrals!E16)</f>
        <v>0.446542589322103</v>
      </c>
      <c r="F117" s="254">
        <f>IF(OR(ISBLANK(F16),ISBLANK(Referrals!F16)),NA(),'Re-referrals'!F16/Referrals!F16)</f>
        <v>0.29983564216952335</v>
      </c>
      <c r="G117" s="254">
        <f>IF(OR(ISBLANK(G16),ISBLANK(Referrals!G16)),NA(),'Re-referrals'!G16/Referrals!G16)</f>
        <v>0.19967532467532456</v>
      </c>
      <c r="H117" s="256">
        <f>IF(OR(ISBLANK(H16),ISBLANK(Referrals!H16)),NA(),'Re-referrals'!H16/Referrals!H16)</f>
        <v>0.16508313539192399</v>
      </c>
      <c r="I117" s="161"/>
      <c r="J117" s="161"/>
      <c r="K117" s="258"/>
      <c r="L117" s="258"/>
      <c r="M117" s="258"/>
      <c r="N117" s="258"/>
      <c r="O117" s="258"/>
      <c r="P117" s="258"/>
      <c r="Q117" s="259"/>
      <c r="R117" s="247"/>
      <c r="S117" s="247"/>
      <c r="T117" s="258"/>
      <c r="U117" s="183"/>
      <c r="V117" s="199"/>
      <c r="W117" s="216"/>
      <c r="X117" s="106"/>
      <c r="Y117" s="106"/>
      <c r="Z117" s="54"/>
      <c r="AA117" s="54"/>
      <c r="AB117" s="53"/>
      <c r="AC117" s="53"/>
      <c r="AD117" s="218"/>
      <c r="AE117" s="110"/>
      <c r="AF117" s="110"/>
      <c r="AG117" s="110"/>
      <c r="AH117" s="110"/>
      <c r="AI117" s="247"/>
      <c r="AJ117" s="248"/>
    </row>
    <row r="118" spans="1:44" s="147" customFormat="1" ht="12.75" customHeight="1" x14ac:dyDescent="0.2">
      <c r="A118" s="182"/>
      <c r="B118" s="158" t="str">
        <f t="shared" si="17"/>
        <v>Milton Keynes</v>
      </c>
      <c r="C118" s="142"/>
      <c r="D118" s="254">
        <f>IF(OR(ISBLANK(D17),ISBLANK(Referrals!D17)),NA(),'Re-referrals'!D17/Referrals!D17)</f>
        <v>0.2598059890341628</v>
      </c>
      <c r="E118" s="254">
        <f>IF(OR(ISBLANK(E17),ISBLANK(Referrals!E17)),NA(),'Re-referrals'!E17/Referrals!E17)</f>
        <v>0.29397369226063014</v>
      </c>
      <c r="F118" s="254">
        <f>IF(OR(ISBLANK(F17),ISBLANK(Referrals!F17)),NA(),'Re-referrals'!F17/Referrals!F17)</f>
        <v>0.26003824091778205</v>
      </c>
      <c r="G118" s="254">
        <f>IF(OR(ISBLANK(G17),ISBLANK(Referrals!G17)),NA(),'Re-referrals'!G17/Referrals!G17)</f>
        <v>0.23160762942779295</v>
      </c>
      <c r="H118" s="256">
        <f>IF(OR(ISBLANK(H17),ISBLANK(Referrals!H17)),NA(),'Re-referrals'!H17/Referrals!H17)</f>
        <v>0.20946189960274467</v>
      </c>
      <c r="I118" s="161"/>
      <c r="J118" s="161"/>
      <c r="K118" s="258"/>
      <c r="L118" s="258"/>
      <c r="M118" s="258"/>
      <c r="N118" s="258"/>
      <c r="O118" s="258"/>
      <c r="P118" s="258"/>
      <c r="Q118" s="259"/>
      <c r="R118" s="247"/>
      <c r="S118" s="247"/>
      <c r="T118" s="258"/>
      <c r="U118" s="183"/>
      <c r="V118" s="199"/>
      <c r="W118" s="216"/>
      <c r="X118" s="106"/>
      <c r="Y118" s="106"/>
      <c r="Z118" s="54"/>
      <c r="AA118" s="54"/>
      <c r="AB118" s="53"/>
      <c r="AC118" s="53"/>
      <c r="AD118" s="218"/>
      <c r="AE118" s="110"/>
      <c r="AF118" s="110"/>
      <c r="AG118" s="110"/>
      <c r="AH118" s="110"/>
      <c r="AI118" s="247"/>
      <c r="AJ118" s="248"/>
    </row>
    <row r="119" spans="1:44" s="147" customFormat="1" ht="12.75" customHeight="1" x14ac:dyDescent="0.2">
      <c r="A119" s="182"/>
      <c r="B119" s="158" t="str">
        <f t="shared" si="17"/>
        <v>Oxfordshire</v>
      </c>
      <c r="C119" s="142"/>
      <c r="D119" s="254">
        <f>IF(OR(ISBLANK(D18),ISBLANK(Referrals!D18)),NA(),'Re-referrals'!D18/Referrals!D18)</f>
        <v>0.24060386853278817</v>
      </c>
      <c r="E119" s="254">
        <f>IF(OR(ISBLANK(E18),ISBLANK(Referrals!E18)),NA(),'Re-referrals'!E18/Referrals!E18)</f>
        <v>0.25877398221806269</v>
      </c>
      <c r="F119" s="254">
        <f>IF(OR(ISBLANK(F18),ISBLANK(Referrals!F18)),NA(),'Re-referrals'!F18/Referrals!F18)</f>
        <v>0.22777307366638441</v>
      </c>
      <c r="G119" s="254">
        <f>IF(OR(ISBLANK(G18),ISBLANK(Referrals!G18)),NA(),'Re-referrals'!G18/Referrals!G18)</f>
        <v>0.24315733710047682</v>
      </c>
      <c r="H119" s="256">
        <f>IF(OR(ISBLANK(H18),ISBLANK(Referrals!H18)),NA(),'Re-referrals'!H18/Referrals!H18)</f>
        <v>0.25362962962962965</v>
      </c>
      <c r="I119" s="161"/>
      <c r="J119" s="161"/>
      <c r="K119" s="258"/>
      <c r="L119" s="258"/>
      <c r="M119" s="258"/>
      <c r="N119" s="258"/>
      <c r="O119" s="258"/>
      <c r="P119" s="258"/>
      <c r="Q119" s="259"/>
      <c r="R119" s="247"/>
      <c r="S119" s="247"/>
      <c r="T119" s="258"/>
      <c r="U119" s="183"/>
      <c r="V119" s="199"/>
      <c r="W119" s="216"/>
      <c r="X119" s="106"/>
      <c r="Y119" s="106"/>
      <c r="Z119" s="54"/>
      <c r="AA119" s="54"/>
      <c r="AB119" s="53"/>
      <c r="AC119" s="53"/>
      <c r="AD119" s="218"/>
      <c r="AE119" s="110"/>
      <c r="AF119" s="110"/>
      <c r="AG119" s="110"/>
      <c r="AH119" s="110"/>
      <c r="AI119" s="247"/>
      <c r="AJ119" s="248"/>
    </row>
    <row r="120" spans="1:44" s="147" customFormat="1" ht="12.75" customHeight="1" x14ac:dyDescent="0.2">
      <c r="A120" s="182"/>
      <c r="B120" s="158" t="str">
        <f t="shared" si="17"/>
        <v>Portsmouth</v>
      </c>
      <c r="C120" s="142"/>
      <c r="D120" s="254">
        <f>IF(OR(ISBLANK(D19),ISBLANK(Referrals!D19)),NA(),'Re-referrals'!D19/Referrals!D19)</f>
        <v>0.2859603789836348</v>
      </c>
      <c r="E120" s="254">
        <f>IF(OR(ISBLANK(E19),ISBLANK(Referrals!E19)),NA(),'Re-referrals'!E19/Referrals!E19)</f>
        <v>0.22749590834697217</v>
      </c>
      <c r="F120" s="254">
        <f>IF(OR(ISBLANK(F19),ISBLANK(Referrals!F19)),NA(),'Re-referrals'!F19/Referrals!F19)</f>
        <v>0.23984632272228321</v>
      </c>
      <c r="G120" s="254">
        <f>IF(OR(ISBLANK(G19),ISBLANK(Referrals!G19)),NA(),'Re-referrals'!G19/Referrals!G19)</f>
        <v>0.19781363872982802</v>
      </c>
      <c r="H120" s="256">
        <f>IF(OR(ISBLANK(H19),ISBLANK(Referrals!H19)),NA(),'Re-referrals'!H19/Referrals!H19)</f>
        <v>0.19445771619684657</v>
      </c>
      <c r="I120" s="161"/>
      <c r="J120" s="161"/>
      <c r="K120" s="258"/>
      <c r="L120" s="258"/>
      <c r="M120" s="258"/>
      <c r="N120" s="258"/>
      <c r="O120" s="258"/>
      <c r="P120" s="258"/>
      <c r="Q120" s="259"/>
      <c r="R120" s="247"/>
      <c r="S120" s="247"/>
      <c r="T120" s="258"/>
      <c r="U120" s="183"/>
      <c r="V120" s="199"/>
      <c r="W120" s="216"/>
      <c r="X120" s="106"/>
      <c r="Y120" s="106"/>
      <c r="Z120" s="54"/>
      <c r="AA120" s="54"/>
      <c r="AB120" s="53"/>
      <c r="AC120" s="53"/>
      <c r="AD120" s="218"/>
      <c r="AE120" s="110"/>
      <c r="AF120" s="110"/>
      <c r="AG120" s="110"/>
      <c r="AH120" s="110"/>
      <c r="AI120" s="247"/>
      <c r="AJ120" s="248"/>
    </row>
    <row r="121" spans="1:44" s="147" customFormat="1" ht="12.75" customHeight="1" x14ac:dyDescent="0.2">
      <c r="A121" s="182"/>
      <c r="B121" s="158" t="str">
        <f t="shared" si="17"/>
        <v>Reading</v>
      </c>
      <c r="C121" s="142"/>
      <c r="D121" s="254">
        <f>IF(OR(ISBLANK(D20),ISBLANK(Referrals!D20)),NA(),'Re-referrals'!D20/Referrals!D20)</f>
        <v>0.32231800766283525</v>
      </c>
      <c r="E121" s="254">
        <f>IF(OR(ISBLANK(E20),ISBLANK(Referrals!E20)),NA(),'Re-referrals'!E20/Referrals!E20)</f>
        <v>0.18976799524092802</v>
      </c>
      <c r="F121" s="254">
        <f>IF(OR(ISBLANK(F20),ISBLANK(Referrals!F20)),NA(),'Re-referrals'!F20/Referrals!F20)</f>
        <v>0.1812933025404157</v>
      </c>
      <c r="G121" s="254">
        <f>IF(OR(ISBLANK(G20),ISBLANK(Referrals!G20)),NA(),'Re-referrals'!G20/Referrals!G20)</f>
        <v>0.2109982068141063</v>
      </c>
      <c r="H121" s="256">
        <f>IF(OR(ISBLANK(H20),ISBLANK(Referrals!H20)),NA(),'Re-referrals'!H20/Referrals!H20)</f>
        <v>0.20987654320987653</v>
      </c>
      <c r="I121" s="161"/>
      <c r="J121" s="161"/>
      <c r="K121" s="258"/>
      <c r="L121" s="258"/>
      <c r="M121" s="258"/>
      <c r="N121" s="258"/>
      <c r="O121" s="258"/>
      <c r="P121" s="258"/>
      <c r="Q121" s="259"/>
      <c r="R121" s="247"/>
      <c r="S121" s="247"/>
      <c r="T121" s="258"/>
      <c r="U121" s="183"/>
      <c r="V121" s="199"/>
      <c r="W121" s="216"/>
      <c r="X121" s="106"/>
      <c r="Y121" s="106"/>
      <c r="Z121" s="54"/>
      <c r="AA121" s="54"/>
      <c r="AB121" s="53"/>
      <c r="AC121" s="53"/>
      <c r="AD121" s="218"/>
      <c r="AE121" s="110"/>
      <c r="AF121" s="110"/>
      <c r="AG121" s="110"/>
      <c r="AH121" s="110"/>
      <c r="AI121" s="247"/>
      <c r="AJ121" s="248"/>
    </row>
    <row r="122" spans="1:44" s="147" customFormat="1" ht="12.75" customHeight="1" x14ac:dyDescent="0.2">
      <c r="A122" s="182"/>
      <c r="B122" s="158" t="str">
        <f t="shared" si="17"/>
        <v>Slough</v>
      </c>
      <c r="C122" s="142"/>
      <c r="D122" s="254">
        <f>IF(OR(ISBLANK(D21),ISBLANK(Referrals!D21)),NA(),'Re-referrals'!D21/Referrals!D21)</f>
        <v>0.20915380521554017</v>
      </c>
      <c r="E122" s="254">
        <f>IF(OR(ISBLANK(E21),ISBLANK(Referrals!E21)),NA(),'Re-referrals'!E21/Referrals!E21)</f>
        <v>0.17976878612716762</v>
      </c>
      <c r="F122" s="254">
        <f>IF(OR(ISBLANK(F21),ISBLANK(Referrals!F21)),NA(),'Re-referrals'!F21/Referrals!F21)</f>
        <v>0.18907060231352213</v>
      </c>
      <c r="G122" s="254">
        <f>IF(OR(ISBLANK(G21),ISBLANK(Referrals!G21)),NA(),'Re-referrals'!G21/Referrals!G21)</f>
        <v>0.21034180543383005</v>
      </c>
      <c r="H122" s="256">
        <f>IF(OR(ISBLANK(H21),ISBLANK(Referrals!H21)),NA(),'Re-referrals'!H21/Referrals!H21)</f>
        <v>0.18817591925018029</v>
      </c>
      <c r="I122" s="161"/>
      <c r="J122" s="161"/>
      <c r="K122" s="258"/>
      <c r="L122" s="258"/>
      <c r="M122" s="258"/>
      <c r="N122" s="258"/>
      <c r="O122" s="258"/>
      <c r="P122" s="258"/>
      <c r="Q122" s="259"/>
      <c r="R122" s="247"/>
      <c r="S122" s="247"/>
      <c r="T122" s="258"/>
      <c r="U122" s="183"/>
      <c r="V122" s="199"/>
      <c r="W122" s="216"/>
      <c r="X122" s="106"/>
      <c r="Y122" s="106"/>
      <c r="Z122" s="54"/>
      <c r="AA122" s="54"/>
      <c r="AB122" s="53"/>
      <c r="AC122" s="53"/>
      <c r="AD122" s="218"/>
      <c r="AE122" s="110"/>
      <c r="AF122" s="110"/>
      <c r="AG122" s="110"/>
      <c r="AH122" s="110"/>
      <c r="AI122" s="247"/>
      <c r="AJ122" s="248"/>
    </row>
    <row r="123" spans="1:44" s="147" customFormat="1" ht="12.75" customHeight="1" x14ac:dyDescent="0.2">
      <c r="A123" s="182"/>
      <c r="B123" s="158" t="str">
        <f t="shared" si="17"/>
        <v>Somerset</v>
      </c>
      <c r="C123" s="142"/>
      <c r="D123" s="254">
        <f>IF(OR(ISBLANK(D22),ISBLANK(Referrals!D22)),NA(),'Re-referrals'!D22/Referrals!D22)</f>
        <v>0.26961770623742454</v>
      </c>
      <c r="E123" s="254">
        <f>IF(OR(ISBLANK(E22),ISBLANK(Referrals!E22)),NA(),'Re-referrals'!E22/Referrals!E22)</f>
        <v>0.25316045380875202</v>
      </c>
      <c r="F123" s="254">
        <f>IF(OR(ISBLANK(F22),ISBLANK(Referrals!F22)),NA(),'Re-referrals'!F22/Referrals!F22)</f>
        <v>0.28618152085036797</v>
      </c>
      <c r="G123" s="254">
        <f>IF(OR(ISBLANK(G22),ISBLANK(Referrals!G22)),NA(),'Re-referrals'!G22/Referrals!G22)</f>
        <v>0.26971919155786045</v>
      </c>
      <c r="H123" s="256">
        <f>IF(OR(ISBLANK(H22),ISBLANK(Referrals!H22)),NA(),'Re-referrals'!H22/Referrals!H22)</f>
        <v>0.23832567142511493</v>
      </c>
      <c r="I123" s="161"/>
      <c r="J123" s="161"/>
      <c r="K123" s="258"/>
      <c r="L123" s="258"/>
      <c r="M123" s="258"/>
      <c r="N123" s="258"/>
      <c r="O123" s="258"/>
      <c r="P123" s="258"/>
      <c r="Q123" s="259"/>
      <c r="R123" s="247"/>
      <c r="S123" s="247"/>
      <c r="T123" s="258"/>
      <c r="U123" s="183"/>
      <c r="V123" s="199"/>
      <c r="W123" s="216"/>
      <c r="X123" s="106"/>
      <c r="Y123" s="106"/>
      <c r="Z123" s="54"/>
      <c r="AA123" s="54"/>
      <c r="AB123" s="53"/>
      <c r="AC123" s="53"/>
      <c r="AD123" s="218"/>
      <c r="AE123" s="110"/>
      <c r="AF123" s="110"/>
      <c r="AG123" s="110"/>
      <c r="AH123" s="110"/>
      <c r="AI123" s="247"/>
      <c r="AJ123" s="248"/>
    </row>
    <row r="124" spans="1:44" s="147" customFormat="1" ht="12.75" customHeight="1" x14ac:dyDescent="0.2">
      <c r="A124" s="182"/>
      <c r="B124" s="158" t="str">
        <f t="shared" si="17"/>
        <v>Southampton</v>
      </c>
      <c r="C124" s="142"/>
      <c r="D124" s="254">
        <f>IF(OR(ISBLANK(D23),ISBLANK(Referrals!D23)),NA(),'Re-referrals'!D23/Referrals!D23)</f>
        <v>0.29275599128540303</v>
      </c>
      <c r="E124" s="254">
        <f>IF(OR(ISBLANK(E23),ISBLANK(Referrals!E23)),NA(),'Re-referrals'!E23/Referrals!E23)</f>
        <v>0.30559916274201987</v>
      </c>
      <c r="F124" s="254">
        <f>IF(OR(ISBLANK(F23),ISBLANK(Referrals!F23)),NA(),'Re-referrals'!F23/Referrals!F23)</f>
        <v>0.32094497263036587</v>
      </c>
      <c r="G124" s="254">
        <f>IF(OR(ISBLANK(G23),ISBLANK(Referrals!G23)),NA(),'Re-referrals'!G23/Referrals!G23)</f>
        <v>0.34555954424847823</v>
      </c>
      <c r="H124" s="256">
        <f>IF(OR(ISBLANK(H23),ISBLANK(Referrals!H23)),NA(),'Re-referrals'!H23/Referrals!H23)</f>
        <v>0.19193391642371235</v>
      </c>
      <c r="I124" s="161"/>
      <c r="J124" s="161"/>
      <c r="K124" s="258"/>
      <c r="L124" s="258"/>
      <c r="M124" s="258"/>
      <c r="N124" s="258"/>
      <c r="O124" s="258"/>
      <c r="P124" s="258"/>
      <c r="Q124" s="259"/>
      <c r="R124" s="247"/>
      <c r="S124" s="247"/>
      <c r="T124" s="258"/>
      <c r="U124" s="183"/>
      <c r="V124" s="199"/>
      <c r="W124" s="216"/>
      <c r="X124" s="106"/>
      <c r="Y124" s="106"/>
      <c r="Z124" s="54"/>
      <c r="AA124" s="54"/>
      <c r="AB124" s="53"/>
      <c r="AC124" s="53"/>
      <c r="AD124" s="218"/>
      <c r="AE124" s="110"/>
      <c r="AF124" s="110"/>
      <c r="AG124" s="110"/>
      <c r="AH124" s="110"/>
      <c r="AI124" s="247"/>
      <c r="AJ124" s="248"/>
    </row>
    <row r="125" spans="1:44" s="147" customFormat="1" ht="12.75" customHeight="1" x14ac:dyDescent="0.2">
      <c r="A125" s="182"/>
      <c r="B125" s="158" t="str">
        <f t="shared" si="17"/>
        <v>Surrey</v>
      </c>
      <c r="C125" s="142"/>
      <c r="D125" s="254">
        <f>IF(OR(ISBLANK(D24),ISBLANK(Referrals!D24)),NA(),'Re-referrals'!D24/Referrals!D24)</f>
        <v>0.29092518813634349</v>
      </c>
      <c r="E125" s="254">
        <f>IF(OR(ISBLANK(E24),ISBLANK(Referrals!E24)),NA(),'Re-referrals'!E24/Referrals!E24)</f>
        <v>0.33097511080804637</v>
      </c>
      <c r="F125" s="254">
        <f>IF(OR(ISBLANK(F24),ISBLANK(Referrals!F24)),NA(),'Re-referrals'!F24/Referrals!F24)</f>
        <v>0.32871942934782611</v>
      </c>
      <c r="G125" s="254">
        <f>IF(OR(ISBLANK(G24),ISBLANK(Referrals!G24)),NA(),'Re-referrals'!G24/Referrals!G24)</f>
        <v>0.25363262851989149</v>
      </c>
      <c r="H125" s="256">
        <f>IF(OR(ISBLANK(H24),ISBLANK(Referrals!H24)),NA(),'Re-referrals'!H24/Referrals!H24)</f>
        <v>0.24133242692046228</v>
      </c>
      <c r="I125" s="161"/>
      <c r="J125" s="161"/>
      <c r="K125" s="258"/>
      <c r="L125" s="258"/>
      <c r="M125" s="258"/>
      <c r="N125" s="258"/>
      <c r="O125" s="258"/>
      <c r="P125" s="258"/>
      <c r="Q125" s="259"/>
      <c r="R125" s="247"/>
      <c r="S125" s="247"/>
      <c r="T125" s="258"/>
      <c r="U125" s="183"/>
      <c r="V125" s="199"/>
      <c r="W125" s="216"/>
      <c r="X125" s="106"/>
      <c r="Y125" s="106"/>
      <c r="Z125" s="54"/>
      <c r="AA125" s="54"/>
      <c r="AB125" s="53"/>
      <c r="AC125" s="53"/>
      <c r="AD125" s="218"/>
      <c r="AE125" s="110"/>
      <c r="AF125" s="110"/>
      <c r="AG125" s="110"/>
      <c r="AH125" s="110"/>
      <c r="AI125" s="247"/>
      <c r="AJ125" s="248"/>
    </row>
    <row r="126" spans="1:44" s="147" customFormat="1" ht="12.75" customHeight="1" x14ac:dyDescent="0.2">
      <c r="A126" s="397"/>
      <c r="B126" s="158" t="str">
        <f t="shared" si="17"/>
        <v>Swindon</v>
      </c>
      <c r="C126" s="142"/>
      <c r="D126" s="254">
        <f>IF(OR(ISBLANK(D25),ISBLANK(Referrals!D25)),NA(),'Re-referrals'!D25/Referrals!D25)</f>
        <v>0.2342964824120603</v>
      </c>
      <c r="E126" s="254">
        <f>IF(OR(ISBLANK(E25),ISBLANK(Referrals!E25)),NA(),'Re-referrals'!E25/Referrals!E25)</f>
        <v>0.1875</v>
      </c>
      <c r="F126" s="254">
        <f>IF(OR(ISBLANK(F25),ISBLANK(Referrals!F25)),NA(),'Re-referrals'!F25/Referrals!F25)</f>
        <v>0.24046140195208518</v>
      </c>
      <c r="G126" s="254">
        <f>IF(OR(ISBLANK(G25),ISBLANK(Referrals!G25)),NA(),'Re-referrals'!G25/Referrals!G25)</f>
        <v>0.20037735849056609</v>
      </c>
      <c r="H126" s="256">
        <f>IF(OR(ISBLANK(H25),ISBLANK(Referrals!H25)),NA(),'Re-referrals'!H25/Referrals!H25)</f>
        <v>0.27870778267254037</v>
      </c>
      <c r="I126" s="161"/>
      <c r="J126" s="161"/>
      <c r="K126" s="258"/>
      <c r="L126" s="258"/>
      <c r="M126" s="258"/>
      <c r="N126" s="258"/>
      <c r="O126" s="258"/>
      <c r="P126" s="258"/>
      <c r="Q126" s="259"/>
      <c r="R126" s="247"/>
      <c r="S126" s="247"/>
      <c r="T126" s="258"/>
      <c r="U126" s="183"/>
      <c r="V126" s="199"/>
      <c r="W126" s="216"/>
      <c r="X126" s="106"/>
      <c r="Y126" s="106"/>
      <c r="Z126" s="54"/>
      <c r="AA126" s="54"/>
      <c r="AB126" s="53"/>
      <c r="AC126" s="53"/>
      <c r="AD126" s="218"/>
      <c r="AE126" s="110"/>
      <c r="AF126" s="110"/>
      <c r="AG126" s="110"/>
      <c r="AH126" s="110"/>
      <c r="AI126" s="247"/>
      <c r="AJ126" s="248"/>
    </row>
    <row r="127" spans="1:44" s="147" customFormat="1" ht="12.75" customHeight="1" x14ac:dyDescent="0.2">
      <c r="A127" s="397"/>
      <c r="B127" s="158" t="str">
        <f t="shared" si="17"/>
        <v>Torbay</v>
      </c>
      <c r="C127" s="142"/>
      <c r="D127" s="254">
        <f>IF(OR(ISBLANK(D26),ISBLANK(Referrals!D26)),NA(),'Re-referrals'!D26/Referrals!D26)</f>
        <v>0.39931634555624612</v>
      </c>
      <c r="E127" s="254">
        <f>IF(OR(ISBLANK(E26),ISBLANK(Referrals!E26)),NA(),'Re-referrals'!E26/Referrals!E26)</f>
        <v>0.29435688866293847</v>
      </c>
      <c r="F127" s="254">
        <f>IF(OR(ISBLANK(F26),ISBLANK(Referrals!F26)),NA(),'Re-referrals'!F26/Referrals!F26)</f>
        <v>0.2084717607973422</v>
      </c>
      <c r="G127" s="254">
        <f>IF(OR(ISBLANK(G26),ISBLANK(Referrals!G26)),NA(),'Re-referrals'!G26/Referrals!G26)</f>
        <v>0.24929709465791941</v>
      </c>
      <c r="H127" s="256">
        <f>IF(OR(ISBLANK(H26),ISBLANK(Referrals!H26)),NA(),'Re-referrals'!H26/Referrals!H26)</f>
        <v>0.28873239436619724</v>
      </c>
      <c r="I127" s="161"/>
      <c r="J127" s="161"/>
      <c r="K127" s="258"/>
      <c r="L127" s="258"/>
      <c r="M127" s="258"/>
      <c r="N127" s="258"/>
      <c r="O127" s="258"/>
      <c r="P127" s="258"/>
      <c r="Q127" s="259"/>
      <c r="R127" s="247"/>
      <c r="S127" s="247"/>
      <c r="T127" s="258"/>
      <c r="U127" s="183"/>
      <c r="V127" s="199"/>
      <c r="W127" s="216"/>
      <c r="X127" s="106"/>
      <c r="Y127" s="106"/>
      <c r="Z127" s="54"/>
      <c r="AA127" s="54"/>
      <c r="AB127" s="53"/>
      <c r="AC127" s="53"/>
      <c r="AD127" s="218"/>
      <c r="AE127" s="110"/>
      <c r="AF127" s="110"/>
      <c r="AG127" s="110"/>
      <c r="AH127" s="110"/>
      <c r="AI127" s="247"/>
      <c r="AJ127" s="248"/>
    </row>
    <row r="128" spans="1:44" s="147" customFormat="1" ht="12.75" customHeight="1" x14ac:dyDescent="0.2">
      <c r="A128" s="182"/>
      <c r="B128" s="158" t="str">
        <f t="shared" si="17"/>
        <v>West Berkshire</v>
      </c>
      <c r="C128" s="142"/>
      <c r="D128" s="254">
        <f>IF(OR(ISBLANK(D27),ISBLANK(Referrals!D27)),NA(),'Re-referrals'!D27/Referrals!D27)</f>
        <v>0.17095588235294118</v>
      </c>
      <c r="E128" s="254">
        <f>IF(OR(ISBLANK(E27),ISBLANK(Referrals!E27)),NA(),'Re-referrals'!E27/Referrals!E27)</f>
        <v>0.18260038240917781</v>
      </c>
      <c r="F128" s="254">
        <f>IF(OR(ISBLANK(F27),ISBLANK(Referrals!F27)),NA(),'Re-referrals'!F27/Referrals!F27)</f>
        <v>0.22204344328238135</v>
      </c>
      <c r="G128" s="254">
        <f>IF(OR(ISBLANK(G27),ISBLANK(Referrals!G27)),NA(),'Re-referrals'!G27/Referrals!G27)</f>
        <v>0.24066719618745036</v>
      </c>
      <c r="H128" s="256">
        <f>IF(OR(ISBLANK(H27),ISBLANK(Referrals!H27)),NA(),'Re-referrals'!H27/Referrals!H27)</f>
        <v>0.16043956043956045</v>
      </c>
      <c r="I128" s="161"/>
      <c r="J128" s="161"/>
      <c r="K128" s="258"/>
      <c r="L128" s="258"/>
      <c r="M128" s="258"/>
      <c r="N128" s="258"/>
      <c r="O128" s="258"/>
      <c r="P128" s="258"/>
      <c r="Q128" s="259"/>
      <c r="R128" s="247"/>
      <c r="S128" s="247"/>
      <c r="T128" s="258"/>
      <c r="U128" s="183"/>
      <c r="V128" s="199"/>
      <c r="W128" s="216"/>
      <c r="X128" s="106"/>
      <c r="Y128" s="106"/>
      <c r="Z128" s="54"/>
      <c r="AA128" s="54"/>
      <c r="AB128" s="53"/>
      <c r="AC128" s="53"/>
      <c r="AD128" s="218"/>
      <c r="AE128" s="247"/>
      <c r="AF128" s="110"/>
      <c r="AG128" s="110"/>
      <c r="AH128" s="110"/>
      <c r="AI128" s="247"/>
      <c r="AJ128" s="248"/>
    </row>
    <row r="129" spans="1:45" s="147" customFormat="1" ht="12.75" customHeight="1" x14ac:dyDescent="0.2">
      <c r="A129" s="182"/>
      <c r="B129" s="158" t="str">
        <f t="shared" si="17"/>
        <v>West Sussex</v>
      </c>
      <c r="C129" s="142"/>
      <c r="D129" s="254">
        <f>IF(OR(ISBLANK(D28),ISBLANK(Referrals!D28)),NA(),'Re-referrals'!D28/Referrals!D28)</f>
        <v>0.29996068667278208</v>
      </c>
      <c r="E129" s="254">
        <f>IF(OR(ISBLANK(E28),ISBLANK(Referrals!E28)),NA(),'Re-referrals'!E28/Referrals!E28)</f>
        <v>0.26933551198257083</v>
      </c>
      <c r="F129" s="254">
        <f>IF(OR(ISBLANK(F28),ISBLANK(Referrals!F28)),NA(),'Re-referrals'!F28/Referrals!F28)</f>
        <v>0.2425435276305829</v>
      </c>
      <c r="G129" s="254">
        <f>IF(OR(ISBLANK(G28),ISBLANK(Referrals!G28)),NA(),'Re-referrals'!G28/Referrals!G28)</f>
        <v>0.21729073297672405</v>
      </c>
      <c r="H129" s="256">
        <f>IF(OR(ISBLANK(H28),ISBLANK(Referrals!H28)),NA(),'Re-referrals'!H28/Referrals!H28)</f>
        <v>0.24389345771449578</v>
      </c>
      <c r="I129" s="161"/>
      <c r="J129" s="161"/>
      <c r="K129" s="258"/>
      <c r="L129" s="258"/>
      <c r="M129" s="258"/>
      <c r="N129" s="258"/>
      <c r="O129" s="258"/>
      <c r="P129" s="258"/>
      <c r="Q129" s="259"/>
      <c r="R129" s="247"/>
      <c r="S129" s="247"/>
      <c r="T129" s="258"/>
      <c r="U129" s="183"/>
      <c r="V129" s="199"/>
      <c r="W129" s="216"/>
      <c r="X129" s="106"/>
      <c r="Y129" s="106"/>
      <c r="Z129" s="54"/>
      <c r="AA129" s="54"/>
      <c r="AB129" s="53"/>
      <c r="AC129" s="53"/>
      <c r="AD129" s="218"/>
      <c r="AE129" s="247"/>
      <c r="AF129" s="110"/>
      <c r="AG129" s="110"/>
      <c r="AH129" s="110"/>
      <c r="AI129" s="247"/>
      <c r="AJ129" s="248"/>
    </row>
    <row r="130" spans="1:45" s="147" customFormat="1" ht="12.75" customHeight="1" x14ac:dyDescent="0.2">
      <c r="A130" s="182"/>
      <c r="B130" s="158" t="str">
        <f t="shared" si="17"/>
        <v>Windsor &amp; Maidenhead</v>
      </c>
      <c r="C130" s="142"/>
      <c r="D130" s="254">
        <f>IF(OR(ISBLANK(D29),ISBLANK(Referrals!D29)),NA(),'Re-referrals'!D29/Referrals!D29)</f>
        <v>0.11460258780036968</v>
      </c>
      <c r="E130" s="254">
        <f>IF(OR(ISBLANK(E29),ISBLANK(Referrals!E29)),NA(),'Re-referrals'!E29/Referrals!E29)</f>
        <v>0.17816091954022989</v>
      </c>
      <c r="F130" s="254">
        <f>IF(OR(ISBLANK(F29),ISBLANK(Referrals!F29)),NA(),'Re-referrals'!F29/Referrals!F29)</f>
        <v>0.19750719079578141</v>
      </c>
      <c r="G130" s="254">
        <f>IF(OR(ISBLANK(G29),ISBLANK(Referrals!G29)),NA(),'Re-referrals'!G29/Referrals!G29)</f>
        <v>0.17938931297709931</v>
      </c>
      <c r="H130" s="256">
        <f>IF(OR(ISBLANK(H29),ISBLANK(Referrals!H29)),NA(),'Re-referrals'!H29/Referrals!H29)</f>
        <v>0.17309417040358743</v>
      </c>
      <c r="I130" s="161"/>
      <c r="J130" s="161"/>
      <c r="K130" s="258"/>
      <c r="L130" s="258"/>
      <c r="M130" s="258"/>
      <c r="N130" s="258"/>
      <c r="O130" s="258"/>
      <c r="P130" s="258"/>
      <c r="Q130" s="259"/>
      <c r="R130" s="247"/>
      <c r="S130" s="247"/>
      <c r="T130" s="258"/>
      <c r="U130" s="183"/>
      <c r="V130" s="199"/>
      <c r="W130" s="216"/>
      <c r="X130" s="106"/>
      <c r="Y130" s="106"/>
      <c r="Z130" s="54"/>
      <c r="AA130" s="54"/>
      <c r="AB130" s="53"/>
      <c r="AC130" s="53"/>
      <c r="AD130" s="218"/>
      <c r="AE130" s="247"/>
      <c r="AF130" s="247"/>
      <c r="AG130" s="247"/>
      <c r="AH130" s="110"/>
      <c r="AI130" s="247"/>
      <c r="AJ130" s="248"/>
    </row>
    <row r="131" spans="1:45" s="147" customFormat="1" ht="12.75" customHeight="1" x14ac:dyDescent="0.2">
      <c r="A131" s="182"/>
      <c r="B131" s="158" t="str">
        <f t="shared" si="17"/>
        <v>Wokingham</v>
      </c>
      <c r="C131" s="142"/>
      <c r="D131" s="254">
        <f>IF(OR(ISBLANK(D30),ISBLANK(Referrals!D30)),NA(),'Re-referrals'!D30/Referrals!D30)</f>
        <v>0.22650375939849623</v>
      </c>
      <c r="E131" s="254">
        <f>IF(OR(ISBLANK(E30),ISBLANK(Referrals!E30)),NA(),'Re-referrals'!E30/Referrals!E30)</f>
        <v>0.22962313759859773</v>
      </c>
      <c r="F131" s="254">
        <f>IF(OR(ISBLANK(F30),ISBLANK(Referrals!F30)),NA(),'Re-referrals'!F30/Referrals!F30)</f>
        <v>0.2690677966101695</v>
      </c>
      <c r="G131" s="254">
        <f>IF(OR(ISBLANK(G30),ISBLANK(Referrals!G30)),NA(),'Re-referrals'!G30/Referrals!G30)</f>
        <v>0.26161616161616169</v>
      </c>
      <c r="H131" s="256">
        <f>IF(OR(ISBLANK(H30),ISBLANK(Referrals!H30)),NA(),'Re-referrals'!H30/Referrals!H30)</f>
        <v>0.17241379310344829</v>
      </c>
      <c r="I131" s="161"/>
      <c r="J131" s="161"/>
      <c r="K131" s="258"/>
      <c r="L131" s="258"/>
      <c r="M131" s="258"/>
      <c r="N131" s="258"/>
      <c r="O131" s="258"/>
      <c r="P131" s="258"/>
      <c r="Q131" s="259"/>
      <c r="R131" s="247"/>
      <c r="S131" s="247"/>
      <c r="T131" s="258"/>
      <c r="U131" s="183"/>
      <c r="V131" s="199"/>
      <c r="W131" s="216"/>
      <c r="X131" s="106"/>
      <c r="Y131" s="106"/>
      <c r="Z131" s="54"/>
      <c r="AA131" s="54"/>
      <c r="AB131" s="53"/>
      <c r="AC131" s="53"/>
      <c r="AD131" s="218"/>
      <c r="AE131" s="247"/>
      <c r="AF131" s="247"/>
      <c r="AG131" s="247"/>
      <c r="AH131" s="110"/>
      <c r="AI131" s="247"/>
      <c r="AJ131" s="248"/>
    </row>
    <row r="132" spans="1:45" s="147" customFormat="1" ht="12.75" customHeight="1" x14ac:dyDescent="0.2">
      <c r="A132" s="182"/>
      <c r="B132" s="190" t="str">
        <f t="shared" si="17"/>
        <v>South East</v>
      </c>
      <c r="C132" s="142"/>
      <c r="D132" s="255">
        <f>IF(OR(ISBLANK(D31),ISBLANK(Referrals!D31)),NA(),'Re-referrals'!D31/Referrals!D31)</f>
        <v>0.32188756408610009</v>
      </c>
      <c r="E132" s="255">
        <f>IF(OR(ISBLANK(E31),ISBLANK(Referrals!E31)),NA(),'Re-referrals'!E31/Referrals!E31)</f>
        <v>0.30010484465344173</v>
      </c>
      <c r="F132" s="255">
        <f>IF(OR(ISBLANK(F31),ISBLANK(Referrals!F31)),NA(),'Re-referrals'!F31/Referrals!F31)</f>
        <v>0.28091289137489162</v>
      </c>
      <c r="G132" s="255">
        <f>IF(OR(ISBLANK(G31),ISBLANK(Referrals!G31)),NA(),'Re-referrals'!G31/Referrals!G31)</f>
        <v>0.27681657329742992</v>
      </c>
      <c r="H132" s="257">
        <f>IF(OR(ISBLANK(H31),ISBLANK(Referrals!H31)),NA(),'Re-referrals'!H31/Referrals!H31)</f>
        <v>0.23483259853312735</v>
      </c>
      <c r="I132" s="161"/>
      <c r="J132" s="161"/>
      <c r="K132" s="260"/>
      <c r="L132" s="260"/>
      <c r="M132" s="260"/>
      <c r="N132" s="260"/>
      <c r="O132" s="260"/>
      <c r="P132" s="260"/>
      <c r="Q132" s="261"/>
      <c r="R132" s="247"/>
      <c r="S132" s="247"/>
      <c r="T132" s="262"/>
      <c r="U132" s="183"/>
      <c r="V132" s="199"/>
      <c r="W132" s="216"/>
      <c r="X132" s="106"/>
      <c r="Y132" s="106"/>
      <c r="Z132" s="54"/>
      <c r="AA132" s="54"/>
      <c r="AB132" s="53"/>
      <c r="AC132" s="53"/>
      <c r="AD132" s="218"/>
      <c r="AE132" s="247"/>
      <c r="AF132" s="247"/>
      <c r="AG132" s="247"/>
      <c r="AH132" s="110"/>
      <c r="AI132" s="247"/>
      <c r="AJ132" s="248"/>
    </row>
    <row r="133" spans="1:45" s="147" customFormat="1" ht="12.75" customHeight="1" x14ac:dyDescent="0.2">
      <c r="A133" s="182"/>
      <c r="B133" s="458" t="str">
        <f t="shared" si="17"/>
        <v>England</v>
      </c>
      <c r="C133" s="142"/>
      <c r="D133" s="491">
        <f>IF(OR(ISBLANK(D32),ISBLANK(Referrals!D32)),NA(),'Re-referrals'!D32/Referrals!D32)</f>
        <v>0.26061807965625516</v>
      </c>
      <c r="E133" s="491">
        <f>IF(OR(ISBLANK(E32),ISBLANK(Referrals!E32)),NA(),'Re-referrals'!E32/Referrals!E32)</f>
        <v>0.24886267902274642</v>
      </c>
      <c r="F133" s="491">
        <f>IF(OR(ISBLANK(F32),ISBLANK(Referrals!F32)),NA(),'Re-referrals'!F32/Referrals!F32)</f>
        <v>0.23411371237458195</v>
      </c>
      <c r="G133" s="491">
        <f>IF(OR(ISBLANK(G32),ISBLANK(Referrals!G32)),NA(),'Re-referrals'!G32/Referrals!G32)</f>
        <v>0.23977344241661422</v>
      </c>
      <c r="H133" s="492">
        <f>IF(OR(ISBLANK(H32),ISBLANK(Referrals!H32)),NA(),'Re-referrals'!H32/Referrals!H32)</f>
        <v>0.22318052359727741</v>
      </c>
      <c r="I133" s="161"/>
      <c r="J133" s="161"/>
      <c r="K133" s="260"/>
      <c r="L133" s="260"/>
      <c r="M133" s="260"/>
      <c r="N133" s="260"/>
      <c r="O133" s="260"/>
      <c r="P133" s="260"/>
      <c r="Q133" s="261"/>
      <c r="R133" s="247"/>
      <c r="S133" s="247"/>
      <c r="T133" s="262"/>
      <c r="U133" s="183"/>
      <c r="V133" s="199"/>
      <c r="W133" s="216"/>
      <c r="X133" s="106"/>
      <c r="Y133" s="106"/>
      <c r="Z133" s="54"/>
      <c r="AA133" s="54"/>
      <c r="AB133" s="53"/>
      <c r="AC133" s="53"/>
      <c r="AD133" s="218"/>
      <c r="AE133" s="247"/>
      <c r="AF133" s="247"/>
      <c r="AG133" s="247"/>
      <c r="AH133" s="110"/>
      <c r="AI133" s="247"/>
      <c r="AJ133" s="248"/>
    </row>
    <row r="134" spans="1:45" s="147" customFormat="1" ht="11.25" customHeight="1" x14ac:dyDescent="0.2">
      <c r="A134" s="397"/>
      <c r="B134" s="161"/>
      <c r="C134" s="161"/>
      <c r="D134" s="161"/>
      <c r="E134" s="161"/>
      <c r="F134" s="161"/>
      <c r="G134" s="161"/>
      <c r="H134" s="161"/>
      <c r="I134" s="161"/>
      <c r="J134" s="161"/>
      <c r="K134" s="260"/>
      <c r="L134" s="260"/>
      <c r="M134" s="260"/>
      <c r="N134" s="260"/>
      <c r="O134" s="260"/>
      <c r="P134" s="260"/>
      <c r="Q134" s="261"/>
      <c r="R134" s="247"/>
      <c r="S134" s="247"/>
      <c r="T134" s="262"/>
      <c r="U134" s="183"/>
      <c r="V134" s="199"/>
      <c r="W134" s="216"/>
      <c r="X134" s="106"/>
      <c r="Y134" s="106"/>
      <c r="Z134" s="54"/>
      <c r="AA134" s="54"/>
      <c r="AB134" s="53"/>
      <c r="AC134" s="53"/>
      <c r="AD134" s="218"/>
      <c r="AE134" s="247"/>
      <c r="AF134" s="247"/>
      <c r="AG134" s="247"/>
      <c r="AH134" s="110"/>
      <c r="AI134" s="247"/>
      <c r="AJ134" s="248"/>
    </row>
    <row r="135" spans="1:45" s="133" customFormat="1" ht="42" customHeight="1" x14ac:dyDescent="0.2">
      <c r="A135" s="301"/>
      <c r="B135" s="443"/>
      <c r="C135" s="443"/>
      <c r="D135" s="443"/>
      <c r="E135" s="443"/>
      <c r="F135" s="443"/>
      <c r="G135" s="443"/>
      <c r="H135" s="443"/>
      <c r="I135" s="443"/>
      <c r="J135" s="264"/>
      <c r="K135" s="264"/>
      <c r="L135" s="264"/>
      <c r="M135" s="264"/>
      <c r="N135" s="264"/>
      <c r="O135" s="264"/>
      <c r="P135" s="264"/>
      <c r="Q135" s="195"/>
      <c r="R135" s="264"/>
      <c r="S135" s="264"/>
      <c r="T135" s="264"/>
      <c r="U135" s="178"/>
      <c r="V135" s="197"/>
      <c r="W135" s="213"/>
      <c r="X135" s="109"/>
      <c r="Y135" s="109"/>
      <c r="Z135" s="109"/>
      <c r="AA135" s="109"/>
      <c r="AB135" s="109"/>
      <c r="AC135" s="53"/>
      <c r="AD135" s="218"/>
      <c r="AE135" s="90"/>
      <c r="AF135" s="90"/>
      <c r="AG135" s="90"/>
      <c r="AH135" s="109"/>
      <c r="AI135" s="90"/>
      <c r="AJ135" s="249"/>
    </row>
    <row r="136" spans="1:45" s="133" customFormat="1" ht="42" customHeight="1" x14ac:dyDescent="0.2">
      <c r="A136" s="301"/>
      <c r="B136" s="443"/>
      <c r="C136" s="443"/>
      <c r="D136" s="443"/>
      <c r="E136" s="443"/>
      <c r="F136" s="443"/>
      <c r="G136" s="443"/>
      <c r="H136" s="443"/>
      <c r="I136" s="443"/>
      <c r="J136" s="264"/>
      <c r="K136" s="264"/>
      <c r="L136" s="264"/>
      <c r="M136" s="264"/>
      <c r="N136" s="264"/>
      <c r="O136" s="264"/>
      <c r="P136" s="264"/>
      <c r="Q136" s="195"/>
      <c r="R136" s="264"/>
      <c r="S136" s="264"/>
      <c r="T136" s="264"/>
      <c r="U136" s="178"/>
      <c r="V136" s="197"/>
      <c r="W136" s="213"/>
      <c r="X136" s="109"/>
      <c r="Y136" s="110"/>
      <c r="Z136" s="109"/>
      <c r="AA136" s="109"/>
      <c r="AB136" s="109"/>
      <c r="AC136" s="109"/>
      <c r="AD136" s="218"/>
      <c r="AE136" s="90"/>
      <c r="AF136" s="90"/>
      <c r="AG136" s="90"/>
      <c r="AH136" s="109"/>
      <c r="AI136" s="90"/>
      <c r="AJ136" s="249"/>
    </row>
    <row r="137" spans="1:45" s="133" customFormat="1" ht="42" customHeight="1" x14ac:dyDescent="0.2">
      <c r="A137" s="301"/>
      <c r="B137" s="443"/>
      <c r="C137" s="443"/>
      <c r="D137" s="443"/>
      <c r="E137" s="443"/>
      <c r="F137" s="443"/>
      <c r="G137" s="443"/>
      <c r="H137" s="443"/>
      <c r="I137" s="443"/>
      <c r="J137" s="264"/>
      <c r="K137" s="264"/>
      <c r="L137" s="264"/>
      <c r="M137" s="264"/>
      <c r="N137" s="264"/>
      <c r="O137" s="264"/>
      <c r="P137" s="264"/>
      <c r="Q137" s="195"/>
      <c r="R137" s="264"/>
      <c r="S137" s="264"/>
      <c r="T137" s="264"/>
      <c r="U137" s="178"/>
      <c r="V137" s="197"/>
      <c r="W137" s="213"/>
      <c r="X137" s="109"/>
      <c r="Y137" s="110"/>
      <c r="Z137" s="109"/>
      <c r="AA137" s="109"/>
      <c r="AB137" s="109"/>
      <c r="AD137" s="218"/>
      <c r="AE137" s="90"/>
      <c r="AF137" s="90"/>
      <c r="AG137" s="90"/>
      <c r="AH137" s="109"/>
      <c r="AI137" s="90"/>
      <c r="AJ137" s="249"/>
    </row>
    <row r="138" spans="1:45" s="133" customFormat="1" ht="7.5" customHeight="1" x14ac:dyDescent="0.2">
      <c r="A138" s="179"/>
      <c r="B138" s="46"/>
      <c r="C138" s="46"/>
      <c r="D138" s="45"/>
      <c r="E138" s="45"/>
      <c r="F138" s="45"/>
      <c r="G138" s="45"/>
      <c r="H138" s="45"/>
      <c r="I138" s="45"/>
      <c r="J138" s="40"/>
      <c r="K138" s="47"/>
      <c r="L138" s="47"/>
      <c r="M138" s="47"/>
      <c r="N138" s="47"/>
      <c r="O138" s="47"/>
      <c r="P138" s="47"/>
      <c r="Q138" s="47"/>
      <c r="R138" s="47"/>
      <c r="S138" s="47"/>
      <c r="T138" s="48"/>
      <c r="U138" s="178"/>
      <c r="V138" s="197"/>
      <c r="W138" s="213"/>
      <c r="X138" s="109"/>
      <c r="Y138" s="110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90"/>
      <c r="AJ138" s="245"/>
      <c r="AK138" s="125"/>
      <c r="AL138" s="125"/>
      <c r="AM138" s="125"/>
      <c r="AN138" s="125"/>
      <c r="AO138" s="125"/>
      <c r="AP138" s="125"/>
      <c r="AQ138" s="125"/>
    </row>
    <row r="139" spans="1:45" s="133" customFormat="1" ht="15" customHeight="1" x14ac:dyDescent="0.2">
      <c r="A139" s="720"/>
      <c r="B139" s="754"/>
      <c r="C139" s="754"/>
      <c r="D139" s="754"/>
      <c r="E139" s="754"/>
      <c r="F139" s="754"/>
      <c r="G139" s="754"/>
      <c r="H139" s="754"/>
      <c r="I139" s="754"/>
      <c r="J139" s="754"/>
      <c r="K139" s="754"/>
      <c r="L139" s="754"/>
      <c r="M139" s="754"/>
      <c r="N139" s="754"/>
      <c r="O139" s="754"/>
      <c r="P139" s="754"/>
      <c r="Q139" s="754"/>
      <c r="R139" s="754"/>
      <c r="S139" s="754"/>
      <c r="T139" s="754"/>
      <c r="U139" s="755"/>
      <c r="V139" s="197"/>
      <c r="W139" s="213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249"/>
      <c r="AS139" s="125"/>
    </row>
    <row r="140" spans="1:45" s="133" customFormat="1" ht="11.25" customHeight="1" x14ac:dyDescent="0.2">
      <c r="A140" s="756"/>
      <c r="B140" s="757"/>
      <c r="C140" s="757"/>
      <c r="D140" s="757"/>
      <c r="E140" s="757"/>
      <c r="F140" s="757"/>
      <c r="G140" s="757"/>
      <c r="H140" s="757"/>
      <c r="I140" s="758"/>
      <c r="J140" s="757"/>
      <c r="K140" s="757"/>
      <c r="L140" s="757"/>
      <c r="M140" s="757"/>
      <c r="N140" s="757"/>
      <c r="O140" s="757"/>
      <c r="P140" s="757"/>
      <c r="Q140" s="757"/>
      <c r="R140" s="757"/>
      <c r="S140" s="758"/>
      <c r="T140" s="757"/>
      <c r="U140" s="759"/>
      <c r="V140" s="197"/>
      <c r="W140" s="213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90"/>
      <c r="AJ140" s="248"/>
      <c r="AK140" s="147"/>
      <c r="AS140" s="125"/>
    </row>
    <row r="141" spans="1:45" ht="11.25" customHeight="1" x14ac:dyDescent="0.2">
      <c r="A141" s="202"/>
      <c r="B141" s="174"/>
      <c r="C141" s="174"/>
      <c r="D141" s="174"/>
      <c r="E141" s="174"/>
      <c r="F141" s="174"/>
      <c r="G141" s="174"/>
      <c r="H141" s="174"/>
      <c r="I141" s="174"/>
      <c r="J141" s="175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97"/>
      <c r="W141" s="213"/>
      <c r="X141" s="109"/>
      <c r="Y141" s="109"/>
      <c r="Z141" s="109"/>
      <c r="AA141" s="109"/>
      <c r="AB141" s="109"/>
      <c r="AC141" s="109"/>
      <c r="AD141" s="109"/>
      <c r="AE141" s="239"/>
      <c r="AF141" s="109"/>
      <c r="AG141" s="109"/>
      <c r="AH141" s="90"/>
      <c r="AI141" s="90"/>
      <c r="AJ141" s="245"/>
      <c r="AL141" s="133"/>
      <c r="AM141" s="133"/>
      <c r="AN141" s="133"/>
      <c r="AO141" s="133"/>
      <c r="AP141" s="133"/>
      <c r="AQ141" s="133"/>
    </row>
    <row r="142" spans="1:45" ht="11.25" customHeight="1" x14ac:dyDescent="0.2">
      <c r="A142" s="203"/>
      <c r="B142" s="35"/>
      <c r="C142" s="35"/>
      <c r="D142" s="35"/>
      <c r="E142" s="35"/>
      <c r="F142" s="35"/>
      <c r="G142" s="35"/>
      <c r="H142" s="35"/>
      <c r="I142" s="35"/>
      <c r="J142" s="40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197"/>
      <c r="W142" s="213"/>
      <c r="X142" s="109"/>
      <c r="Y142" s="109"/>
      <c r="Z142" s="109"/>
      <c r="AA142" s="109"/>
      <c r="AB142" s="109"/>
      <c r="AC142" s="109"/>
      <c r="AD142" s="109"/>
      <c r="AE142" s="239"/>
      <c r="AF142" s="109"/>
      <c r="AG142" s="109"/>
      <c r="AH142" s="90"/>
      <c r="AI142" s="90"/>
      <c r="AJ142" s="245"/>
      <c r="AL142" s="133"/>
      <c r="AM142" s="133"/>
      <c r="AN142" s="133"/>
      <c r="AO142" s="133"/>
      <c r="AP142" s="133"/>
      <c r="AQ142" s="133"/>
    </row>
    <row r="143" spans="1:45" ht="11.25" customHeight="1" x14ac:dyDescent="0.2">
      <c r="A143" s="203"/>
      <c r="B143" s="702" t="s">
        <v>81</v>
      </c>
      <c r="C143" s="433"/>
      <c r="D143" s="42"/>
      <c r="E143" s="42"/>
      <c r="F143" s="35"/>
      <c r="G143" s="35"/>
      <c r="H143" s="35"/>
      <c r="I143" s="35"/>
      <c r="J143" s="40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197"/>
      <c r="W143" s="213"/>
      <c r="X143" s="109"/>
      <c r="Y143" s="109"/>
      <c r="Z143" s="109"/>
      <c r="AA143" s="109"/>
      <c r="AB143" s="109"/>
      <c r="AC143" s="109"/>
      <c r="AD143" s="109"/>
      <c r="AE143" s="239"/>
      <c r="AF143" s="109"/>
      <c r="AG143" s="109"/>
      <c r="AH143" s="90"/>
      <c r="AI143" s="90"/>
      <c r="AJ143" s="245"/>
      <c r="AL143" s="133"/>
      <c r="AM143" s="133"/>
      <c r="AN143" s="133"/>
      <c r="AO143" s="133"/>
      <c r="AP143" s="133"/>
      <c r="AQ143" s="133"/>
    </row>
    <row r="144" spans="1:45" ht="11.25" customHeight="1" x14ac:dyDescent="0.2">
      <c r="A144" s="203"/>
      <c r="B144" s="703"/>
      <c r="C144" s="432"/>
      <c r="D144" s="35"/>
      <c r="E144" s="35"/>
      <c r="F144" s="35"/>
      <c r="G144" s="35"/>
      <c r="H144" s="35"/>
      <c r="I144" s="35"/>
      <c r="J144" s="40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197"/>
      <c r="W144" s="213"/>
      <c r="X144" s="109"/>
      <c r="Y144" s="109"/>
      <c r="Z144" s="109"/>
      <c r="AA144" s="109"/>
      <c r="AB144" s="109"/>
      <c r="AC144" s="109"/>
      <c r="AD144" s="109"/>
      <c r="AE144" s="239"/>
      <c r="AF144" s="109"/>
      <c r="AG144" s="109"/>
      <c r="AH144" s="90"/>
      <c r="AI144" s="90"/>
      <c r="AJ144" s="245"/>
    </row>
    <row r="145" spans="1:36" ht="11.25" customHeight="1" x14ac:dyDescent="0.2">
      <c r="A145" s="203"/>
      <c r="B145" s="704" t="s">
        <v>80</v>
      </c>
      <c r="C145" s="704"/>
      <c r="D145" s="705"/>
      <c r="E145" s="705"/>
      <c r="F145" s="705"/>
      <c r="G145" s="35"/>
      <c r="H145" s="35"/>
      <c r="I145" s="35"/>
      <c r="J145" s="40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197"/>
      <c r="W145" s="213"/>
      <c r="X145" s="109"/>
      <c r="Y145" s="109"/>
      <c r="Z145" s="109"/>
      <c r="AA145" s="109"/>
      <c r="AB145" s="109"/>
      <c r="AC145" s="109"/>
      <c r="AD145" s="109"/>
      <c r="AE145" s="239"/>
      <c r="AF145" s="109"/>
      <c r="AG145" s="109"/>
      <c r="AH145" s="90"/>
      <c r="AI145" s="90"/>
      <c r="AJ145" s="245"/>
    </row>
    <row r="146" spans="1:36" ht="11.25" customHeight="1" x14ac:dyDescent="0.2">
      <c r="A146" s="203"/>
      <c r="B146" s="704"/>
      <c r="C146" s="704"/>
      <c r="D146" s="705"/>
      <c r="E146" s="705"/>
      <c r="F146" s="705"/>
      <c r="G146" s="35"/>
      <c r="H146" s="35"/>
      <c r="I146" s="35"/>
      <c r="J146" s="40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197"/>
      <c r="W146" s="213"/>
      <c r="X146" s="109"/>
      <c r="Y146" s="109"/>
      <c r="Z146" s="109"/>
      <c r="AA146" s="109"/>
      <c r="AB146" s="109"/>
      <c r="AC146" s="109"/>
      <c r="AD146" s="109"/>
      <c r="AE146" s="239"/>
      <c r="AF146" s="109"/>
      <c r="AG146" s="109"/>
      <c r="AH146" s="106"/>
      <c r="AI146" s="106"/>
      <c r="AJ146" s="246"/>
    </row>
    <row r="147" spans="1:36" s="127" customFormat="1" ht="11.25" customHeight="1" x14ac:dyDescent="0.2">
      <c r="A147" s="203"/>
      <c r="B147" s="704" t="s">
        <v>73</v>
      </c>
      <c r="C147" s="704"/>
      <c r="D147" s="705"/>
      <c r="E147" s="705"/>
      <c r="F147" s="705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200"/>
      <c r="W147" s="240"/>
      <c r="X147" s="109"/>
      <c r="Y147" s="109"/>
      <c r="Z147" s="109"/>
      <c r="AA147" s="109"/>
      <c r="AB147" s="109"/>
      <c r="AC147" s="109"/>
      <c r="AD147" s="109"/>
      <c r="AE147" s="239"/>
      <c r="AF147" s="109"/>
      <c r="AG147" s="109"/>
      <c r="AH147" s="90"/>
      <c r="AI147" s="90"/>
      <c r="AJ147" s="245"/>
    </row>
    <row r="148" spans="1:36" ht="11.25" customHeight="1" x14ac:dyDescent="0.2">
      <c r="A148" s="203"/>
      <c r="B148" s="704"/>
      <c r="C148" s="704"/>
      <c r="D148" s="705"/>
      <c r="E148" s="705"/>
      <c r="F148" s="705"/>
      <c r="G148" s="35"/>
      <c r="H148" s="35"/>
      <c r="I148" s="35"/>
      <c r="J148" s="40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197"/>
      <c r="W148" s="213"/>
      <c r="X148" s="109"/>
      <c r="Y148" s="109"/>
      <c r="Z148" s="109"/>
      <c r="AA148" s="109"/>
      <c r="AB148" s="109"/>
      <c r="AC148" s="109"/>
      <c r="AD148" s="109"/>
      <c r="AE148" s="239"/>
      <c r="AF148" s="109"/>
      <c r="AG148" s="109"/>
      <c r="AH148" s="90"/>
      <c r="AI148" s="90"/>
      <c r="AJ148" s="245"/>
    </row>
    <row r="149" spans="1:36" ht="11.25" customHeight="1" x14ac:dyDescent="0.2">
      <c r="A149" s="203"/>
      <c r="B149" s="704" t="s">
        <v>23</v>
      </c>
      <c r="C149" s="704"/>
      <c r="D149" s="705"/>
      <c r="E149" s="705"/>
      <c r="F149" s="705"/>
      <c r="G149" s="35"/>
      <c r="H149" s="35"/>
      <c r="I149" s="35"/>
      <c r="J149" s="40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197"/>
      <c r="W149" s="213"/>
      <c r="X149" s="109"/>
      <c r="Y149" s="109"/>
      <c r="Z149" s="109"/>
      <c r="AA149" s="109"/>
      <c r="AB149" s="109"/>
      <c r="AC149" s="109"/>
      <c r="AD149" s="109"/>
      <c r="AE149" s="239"/>
      <c r="AF149" s="109"/>
      <c r="AG149" s="109"/>
      <c r="AH149" s="90"/>
      <c r="AI149" s="90"/>
      <c r="AJ149" s="245"/>
    </row>
    <row r="150" spans="1:36" ht="11.25" customHeight="1" x14ac:dyDescent="0.2">
      <c r="A150" s="203"/>
      <c r="B150" s="704"/>
      <c r="C150" s="704"/>
      <c r="D150" s="705"/>
      <c r="E150" s="705"/>
      <c r="F150" s="705"/>
      <c r="G150" s="35"/>
      <c r="H150" s="35"/>
      <c r="I150" s="35"/>
      <c r="J150" s="40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197"/>
      <c r="W150" s="213"/>
      <c r="X150" s="109"/>
      <c r="Y150" s="109"/>
      <c r="Z150" s="109"/>
      <c r="AA150" s="109"/>
      <c r="AB150" s="109"/>
      <c r="AC150" s="109"/>
      <c r="AD150" s="109"/>
      <c r="AE150" s="239"/>
      <c r="AF150" s="109"/>
      <c r="AG150" s="109"/>
      <c r="AH150" s="90"/>
      <c r="AI150" s="90"/>
      <c r="AJ150" s="245"/>
    </row>
    <row r="151" spans="1:36" ht="11.25" customHeight="1" x14ac:dyDescent="0.2">
      <c r="A151" s="203"/>
      <c r="B151" s="704" t="s">
        <v>77</v>
      </c>
      <c r="C151" s="704"/>
      <c r="D151" s="705"/>
      <c r="E151" s="705"/>
      <c r="F151" s="705"/>
      <c r="G151" s="35"/>
      <c r="H151" s="35"/>
      <c r="I151" s="35"/>
      <c r="J151" s="40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197"/>
      <c r="W151" s="213"/>
      <c r="X151" s="109"/>
      <c r="Y151" s="109"/>
      <c r="Z151" s="109"/>
      <c r="AA151" s="109"/>
      <c r="AB151" s="109"/>
      <c r="AC151" s="109"/>
      <c r="AD151" s="109"/>
      <c r="AE151" s="239"/>
      <c r="AF151" s="109"/>
      <c r="AG151" s="109"/>
      <c r="AH151" s="90"/>
      <c r="AI151" s="90"/>
      <c r="AJ151" s="245"/>
    </row>
    <row r="152" spans="1:36" ht="11.25" customHeight="1" x14ac:dyDescent="0.2">
      <c r="A152" s="203"/>
      <c r="B152" s="704"/>
      <c r="C152" s="704"/>
      <c r="D152" s="705"/>
      <c r="E152" s="705"/>
      <c r="F152" s="705"/>
      <c r="G152" s="35"/>
      <c r="H152" s="35"/>
      <c r="I152" s="35"/>
      <c r="J152" s="40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197"/>
      <c r="W152" s="213"/>
      <c r="X152" s="109"/>
      <c r="Y152" s="109"/>
      <c r="Z152" s="109"/>
      <c r="AA152" s="109"/>
      <c r="AB152" s="109"/>
      <c r="AC152" s="109"/>
      <c r="AD152" s="109"/>
      <c r="AE152" s="239"/>
      <c r="AF152" s="109"/>
      <c r="AG152" s="109"/>
      <c r="AH152" s="90"/>
      <c r="AI152" s="90"/>
      <c r="AJ152" s="245"/>
    </row>
    <row r="153" spans="1:36" ht="11.25" customHeight="1" x14ac:dyDescent="0.2">
      <c r="A153" s="203"/>
      <c r="B153" s="704" t="s">
        <v>63</v>
      </c>
      <c r="C153" s="704"/>
      <c r="D153" s="705"/>
      <c r="E153" s="705"/>
      <c r="F153" s="705"/>
      <c r="G153" s="35"/>
      <c r="H153" s="35"/>
      <c r="I153" s="35"/>
      <c r="J153" s="40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197"/>
      <c r="W153" s="213"/>
      <c r="X153" s="109"/>
      <c r="Y153" s="109"/>
      <c r="Z153" s="109"/>
      <c r="AA153" s="109"/>
      <c r="AB153" s="109"/>
      <c r="AC153" s="109"/>
      <c r="AD153" s="109"/>
      <c r="AE153" s="239"/>
      <c r="AF153" s="109"/>
      <c r="AG153" s="109"/>
      <c r="AH153" s="90"/>
      <c r="AI153" s="90"/>
      <c r="AJ153" s="245"/>
    </row>
    <row r="154" spans="1:36" ht="11.25" customHeight="1" x14ac:dyDescent="0.2">
      <c r="A154" s="203"/>
      <c r="B154" s="704"/>
      <c r="C154" s="704"/>
      <c r="D154" s="705"/>
      <c r="E154" s="705"/>
      <c r="F154" s="705"/>
      <c r="G154" s="35"/>
      <c r="H154" s="35"/>
      <c r="I154" s="35"/>
      <c r="J154" s="40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197"/>
      <c r="W154" s="213"/>
      <c r="X154" s="109"/>
      <c r="Y154" s="109"/>
      <c r="Z154" s="109"/>
      <c r="AA154" s="109"/>
      <c r="AB154" s="109"/>
      <c r="AC154" s="109"/>
      <c r="AD154" s="109"/>
      <c r="AE154" s="239"/>
      <c r="AF154" s="109"/>
      <c r="AG154" s="109"/>
      <c r="AH154" s="90"/>
      <c r="AI154" s="90"/>
      <c r="AJ154" s="245"/>
    </row>
    <row r="155" spans="1:36" ht="11.25" customHeight="1" x14ac:dyDescent="0.2">
      <c r="A155" s="203"/>
      <c r="B155" s="704" t="s">
        <v>33</v>
      </c>
      <c r="C155" s="704"/>
      <c r="D155" s="705"/>
      <c r="E155" s="705"/>
      <c r="F155" s="705"/>
      <c r="G155" s="35"/>
      <c r="H155" s="35"/>
      <c r="I155" s="35"/>
      <c r="J155" s="40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197"/>
      <c r="W155" s="213"/>
      <c r="X155" s="109"/>
      <c r="Y155" s="109"/>
      <c r="Z155" s="109"/>
      <c r="AA155" s="109"/>
      <c r="AB155" s="109"/>
      <c r="AC155" s="109"/>
      <c r="AD155" s="109"/>
      <c r="AE155" s="239"/>
      <c r="AF155" s="109"/>
      <c r="AG155" s="109"/>
      <c r="AH155" s="90"/>
      <c r="AI155" s="90"/>
      <c r="AJ155" s="245"/>
    </row>
    <row r="156" spans="1:36" ht="11.25" customHeight="1" x14ac:dyDescent="0.2">
      <c r="A156" s="203"/>
      <c r="B156" s="704"/>
      <c r="C156" s="704"/>
      <c r="D156" s="705"/>
      <c r="E156" s="705"/>
      <c r="F156" s="705"/>
      <c r="G156" s="35"/>
      <c r="H156" s="35"/>
      <c r="I156" s="35"/>
      <c r="J156" s="40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197"/>
      <c r="W156" s="213"/>
      <c r="X156" s="109"/>
      <c r="Y156" s="109"/>
      <c r="Z156" s="109"/>
      <c r="AA156" s="109"/>
      <c r="AB156" s="109"/>
      <c r="AC156" s="109"/>
      <c r="AD156" s="109"/>
      <c r="AE156" s="239"/>
      <c r="AF156" s="109"/>
      <c r="AG156" s="109"/>
      <c r="AH156" s="90"/>
      <c r="AI156" s="90"/>
      <c r="AJ156" s="245"/>
    </row>
    <row r="157" spans="1:36" ht="11.25" customHeight="1" x14ac:dyDescent="0.2">
      <c r="A157" s="203"/>
      <c r="B157" s="704" t="s">
        <v>28</v>
      </c>
      <c r="C157" s="704"/>
      <c r="D157" s="705"/>
      <c r="E157" s="705"/>
      <c r="F157" s="705"/>
      <c r="G157" s="35"/>
      <c r="H157" s="35"/>
      <c r="I157" s="35"/>
      <c r="J157" s="40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197"/>
      <c r="W157" s="213"/>
      <c r="X157" s="109"/>
      <c r="Y157" s="109"/>
      <c r="Z157" s="109"/>
      <c r="AA157" s="109"/>
      <c r="AB157" s="109"/>
      <c r="AC157" s="109"/>
      <c r="AD157" s="109"/>
      <c r="AE157" s="239"/>
      <c r="AF157" s="109"/>
      <c r="AG157" s="109"/>
      <c r="AH157" s="90"/>
      <c r="AI157" s="90"/>
      <c r="AJ157" s="245"/>
    </row>
    <row r="158" spans="1:36" ht="11.25" customHeight="1" x14ac:dyDescent="0.2">
      <c r="A158" s="203"/>
      <c r="B158" s="704"/>
      <c r="C158" s="704"/>
      <c r="D158" s="705"/>
      <c r="E158" s="705"/>
      <c r="F158" s="705"/>
      <c r="G158" s="35"/>
      <c r="H158" s="35"/>
      <c r="I158" s="35"/>
      <c r="J158" s="40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197"/>
      <c r="W158" s="213"/>
      <c r="X158" s="109"/>
      <c r="Y158" s="109"/>
      <c r="Z158" s="109"/>
      <c r="AA158" s="109"/>
      <c r="AB158" s="109"/>
      <c r="AC158" s="109"/>
      <c r="AD158" s="109"/>
      <c r="AE158" s="239"/>
      <c r="AF158" s="109"/>
      <c r="AG158" s="109"/>
      <c r="AH158" s="90"/>
      <c r="AI158" s="90"/>
      <c r="AJ158" s="245"/>
    </row>
    <row r="159" spans="1:36" ht="11.25" customHeight="1" x14ac:dyDescent="0.2">
      <c r="A159" s="203"/>
      <c r="B159" s="704" t="s">
        <v>37</v>
      </c>
      <c r="C159" s="704"/>
      <c r="D159" s="705"/>
      <c r="E159" s="705"/>
      <c r="F159" s="705"/>
      <c r="G159" s="35"/>
      <c r="H159" s="35"/>
      <c r="I159" s="35"/>
      <c r="J159" s="40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197"/>
      <c r="W159" s="213"/>
      <c r="X159" s="109"/>
      <c r="Y159" s="109"/>
      <c r="Z159" s="109"/>
      <c r="AA159" s="109"/>
      <c r="AB159" s="109"/>
      <c r="AC159" s="109"/>
      <c r="AD159" s="109"/>
      <c r="AE159" s="239"/>
      <c r="AF159" s="109"/>
      <c r="AG159" s="109"/>
      <c r="AH159" s="90"/>
      <c r="AI159" s="90"/>
      <c r="AJ159" s="245"/>
    </row>
    <row r="160" spans="1:36" ht="11.25" customHeight="1" x14ac:dyDescent="0.2">
      <c r="A160" s="203"/>
      <c r="B160" s="704"/>
      <c r="C160" s="704"/>
      <c r="D160" s="705"/>
      <c r="E160" s="705"/>
      <c r="F160" s="705"/>
      <c r="G160" s="35"/>
      <c r="H160" s="35"/>
      <c r="I160" s="35"/>
      <c r="J160" s="40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197"/>
      <c r="W160" s="213"/>
      <c r="X160" s="109"/>
      <c r="Y160" s="109"/>
      <c r="Z160" s="109"/>
      <c r="AA160" s="109"/>
      <c r="AB160" s="109"/>
      <c r="AC160" s="109"/>
      <c r="AD160" s="109"/>
      <c r="AE160" s="239"/>
      <c r="AF160" s="109"/>
      <c r="AG160" s="109"/>
      <c r="AH160" s="90"/>
      <c r="AI160" s="90"/>
      <c r="AJ160" s="245"/>
    </row>
    <row r="161" spans="1:45" ht="11.25" customHeight="1" x14ac:dyDescent="0.2">
      <c r="A161" s="203"/>
      <c r="B161" s="704" t="s">
        <v>24</v>
      </c>
      <c r="C161" s="704"/>
      <c r="D161" s="705"/>
      <c r="E161" s="705"/>
      <c r="F161" s="705"/>
      <c r="G161" s="35"/>
      <c r="H161" s="35"/>
      <c r="I161" s="35"/>
      <c r="J161" s="40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197"/>
      <c r="W161" s="213"/>
      <c r="X161" s="109"/>
      <c r="Y161" s="109"/>
      <c r="Z161" s="109"/>
      <c r="AA161" s="109"/>
      <c r="AB161" s="109"/>
      <c r="AC161" s="109"/>
      <c r="AD161" s="109"/>
      <c r="AE161" s="239"/>
      <c r="AF161" s="109"/>
      <c r="AG161" s="109"/>
      <c r="AH161" s="90"/>
      <c r="AI161" s="90"/>
      <c r="AJ161" s="245"/>
    </row>
    <row r="162" spans="1:45" ht="11.25" customHeight="1" x14ac:dyDescent="0.2">
      <c r="A162" s="203"/>
      <c r="B162" s="704"/>
      <c r="C162" s="704"/>
      <c r="D162" s="705"/>
      <c r="E162" s="705"/>
      <c r="F162" s="705"/>
      <c r="G162" s="35"/>
      <c r="H162" s="35"/>
      <c r="I162" s="35"/>
      <c r="J162" s="40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197"/>
      <c r="W162" s="213"/>
      <c r="X162" s="109"/>
      <c r="Y162" s="109"/>
      <c r="Z162" s="109"/>
      <c r="AA162" s="109"/>
      <c r="AB162" s="109"/>
      <c r="AC162" s="109"/>
      <c r="AD162" s="109"/>
      <c r="AE162" s="239"/>
      <c r="AF162" s="109"/>
      <c r="AG162" s="109"/>
      <c r="AH162" s="90"/>
      <c r="AI162" s="90"/>
      <c r="AJ162" s="245"/>
    </row>
    <row r="163" spans="1:45" ht="11.25" customHeight="1" x14ac:dyDescent="0.2">
      <c r="A163" s="203"/>
      <c r="B163" s="704" t="s">
        <v>25</v>
      </c>
      <c r="C163" s="704"/>
      <c r="D163" s="705"/>
      <c r="E163" s="705"/>
      <c r="F163" s="705"/>
      <c r="G163" s="35"/>
      <c r="H163" s="35"/>
      <c r="I163" s="35"/>
      <c r="J163" s="40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197"/>
      <c r="W163" s="213"/>
      <c r="X163" s="109"/>
      <c r="Y163" s="109"/>
      <c r="Z163" s="109"/>
      <c r="AA163" s="109"/>
      <c r="AB163" s="109"/>
      <c r="AC163" s="109"/>
      <c r="AD163" s="109"/>
      <c r="AE163" s="239"/>
      <c r="AF163" s="109"/>
      <c r="AG163" s="109"/>
      <c r="AH163" s="90"/>
      <c r="AI163" s="90"/>
      <c r="AJ163" s="245"/>
    </row>
    <row r="164" spans="1:45" ht="11.25" customHeight="1" x14ac:dyDescent="0.2">
      <c r="A164" s="203"/>
      <c r="B164" s="705"/>
      <c r="C164" s="705"/>
      <c r="D164" s="705"/>
      <c r="E164" s="705"/>
      <c r="F164" s="705"/>
      <c r="G164" s="35"/>
      <c r="H164" s="35"/>
      <c r="I164" s="35"/>
      <c r="J164" s="40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197"/>
      <c r="W164" s="213"/>
      <c r="X164" s="109"/>
      <c r="Y164" s="109"/>
      <c r="Z164" s="109"/>
      <c r="AA164" s="109"/>
      <c r="AB164" s="109"/>
      <c r="AC164" s="109"/>
      <c r="AD164" s="109"/>
      <c r="AE164" s="239"/>
      <c r="AF164" s="109"/>
      <c r="AG164" s="109"/>
      <c r="AH164" s="90"/>
      <c r="AI164" s="90"/>
      <c r="AJ164" s="245"/>
    </row>
    <row r="165" spans="1:45" ht="11.25" customHeight="1" x14ac:dyDescent="0.2">
      <c r="A165" s="203"/>
      <c r="B165" s="704" t="s">
        <v>26</v>
      </c>
      <c r="C165" s="704"/>
      <c r="D165" s="705"/>
      <c r="E165" s="705"/>
      <c r="F165" s="705"/>
      <c r="G165" s="35"/>
      <c r="H165" s="35"/>
      <c r="I165" s="35"/>
      <c r="J165" s="40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197"/>
      <c r="W165" s="213"/>
      <c r="X165" s="109"/>
      <c r="Y165" s="109"/>
      <c r="Z165" s="109"/>
      <c r="AA165" s="109"/>
      <c r="AB165" s="109"/>
      <c r="AC165" s="109"/>
      <c r="AD165" s="109"/>
      <c r="AE165" s="239"/>
      <c r="AF165" s="109"/>
      <c r="AG165" s="109"/>
      <c r="AH165" s="90"/>
      <c r="AI165" s="90"/>
      <c r="AJ165" s="245"/>
    </row>
    <row r="166" spans="1:45" ht="11.25" customHeight="1" x14ac:dyDescent="0.2">
      <c r="A166" s="203"/>
      <c r="B166" s="704"/>
      <c r="C166" s="704"/>
      <c r="D166" s="705"/>
      <c r="E166" s="705"/>
      <c r="F166" s="705"/>
      <c r="G166" s="35"/>
      <c r="H166" s="35"/>
      <c r="I166" s="35"/>
      <c r="J166" s="40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197"/>
      <c r="W166" s="213"/>
      <c r="X166" s="109"/>
      <c r="Y166" s="109"/>
      <c r="Z166" s="109"/>
      <c r="AA166" s="109"/>
      <c r="AB166" s="109"/>
      <c r="AC166" s="109"/>
      <c r="AD166" s="109"/>
      <c r="AE166" s="239"/>
      <c r="AF166" s="109"/>
      <c r="AG166" s="109"/>
      <c r="AH166" s="90"/>
      <c r="AI166" s="90"/>
      <c r="AJ166" s="245"/>
    </row>
    <row r="167" spans="1:45" ht="11.25" customHeight="1" x14ac:dyDescent="0.2">
      <c r="A167" s="203"/>
      <c r="B167" s="704" t="s">
        <v>38</v>
      </c>
      <c r="C167" s="704"/>
      <c r="D167" s="705"/>
      <c r="E167" s="705"/>
      <c r="F167" s="705"/>
      <c r="G167" s="35"/>
      <c r="H167" s="35"/>
      <c r="I167" s="35"/>
      <c r="J167" s="40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197"/>
      <c r="W167" s="213"/>
      <c r="X167" s="109"/>
      <c r="Y167" s="109"/>
      <c r="Z167" s="109"/>
      <c r="AA167" s="109"/>
      <c r="AB167" s="109"/>
      <c r="AC167" s="109"/>
      <c r="AD167" s="109"/>
      <c r="AE167" s="239"/>
      <c r="AF167" s="109"/>
      <c r="AG167" s="109"/>
      <c r="AH167" s="90"/>
      <c r="AI167" s="90"/>
      <c r="AJ167" s="245"/>
    </row>
    <row r="168" spans="1:45" ht="11.25" customHeight="1" x14ac:dyDescent="0.2">
      <c r="A168" s="203"/>
      <c r="B168" s="704"/>
      <c r="C168" s="704"/>
      <c r="D168" s="705"/>
      <c r="E168" s="705"/>
      <c r="F168" s="705"/>
      <c r="G168" s="35"/>
      <c r="H168" s="35"/>
      <c r="I168" s="35"/>
      <c r="J168" s="40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197"/>
      <c r="W168" s="213"/>
      <c r="X168" s="109"/>
      <c r="Y168" s="109"/>
      <c r="Z168" s="109"/>
      <c r="AA168" s="109"/>
      <c r="AB168" s="109"/>
      <c r="AC168" s="109"/>
      <c r="AD168" s="109"/>
      <c r="AE168" s="239"/>
      <c r="AF168" s="109"/>
      <c r="AG168" s="109"/>
      <c r="AH168" s="90"/>
      <c r="AI168" s="90"/>
      <c r="AJ168" s="245"/>
    </row>
    <row r="169" spans="1:45" ht="11.25" customHeight="1" x14ac:dyDescent="0.2">
      <c r="A169" s="203"/>
      <c r="B169" s="704" t="s">
        <v>27</v>
      </c>
      <c r="C169" s="704"/>
      <c r="D169" s="705"/>
      <c r="E169" s="705"/>
      <c r="F169" s="705"/>
      <c r="G169" s="35"/>
      <c r="H169" s="35"/>
      <c r="I169" s="35"/>
      <c r="J169" s="40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197"/>
      <c r="W169" s="213"/>
      <c r="X169" s="109"/>
      <c r="Y169" s="109"/>
      <c r="Z169" s="109"/>
      <c r="AA169" s="109"/>
      <c r="AB169" s="109"/>
      <c r="AC169" s="109"/>
      <c r="AD169" s="109"/>
      <c r="AE169" s="239"/>
      <c r="AF169" s="109"/>
      <c r="AG169" s="109"/>
      <c r="AH169" s="90"/>
      <c r="AI169" s="90"/>
      <c r="AJ169" s="245"/>
    </row>
    <row r="170" spans="1:45" ht="11.25" customHeight="1" x14ac:dyDescent="0.2">
      <c r="A170" s="203"/>
      <c r="B170" s="704"/>
      <c r="C170" s="704"/>
      <c r="D170" s="705"/>
      <c r="E170" s="705"/>
      <c r="F170" s="705"/>
      <c r="G170" s="35"/>
      <c r="H170" s="35"/>
      <c r="I170" s="35"/>
      <c r="J170" s="40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197"/>
      <c r="W170" s="213"/>
      <c r="X170" s="109"/>
      <c r="Y170" s="109"/>
      <c r="Z170" s="109"/>
      <c r="AA170" s="109"/>
      <c r="AB170" s="109"/>
      <c r="AC170" s="109"/>
      <c r="AD170" s="109"/>
      <c r="AE170" s="239"/>
      <c r="AF170" s="109"/>
      <c r="AG170" s="109"/>
      <c r="AH170" s="90"/>
      <c r="AI170" s="90"/>
      <c r="AJ170" s="245"/>
    </row>
    <row r="171" spans="1:45" ht="11.25" customHeight="1" x14ac:dyDescent="0.2">
      <c r="A171" s="203"/>
      <c r="B171" s="704" t="s">
        <v>51</v>
      </c>
      <c r="C171" s="704"/>
      <c r="D171" s="705"/>
      <c r="E171" s="705"/>
      <c r="F171" s="705"/>
      <c r="G171" s="35"/>
      <c r="H171" s="35"/>
      <c r="I171" s="35"/>
      <c r="J171" s="40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197"/>
      <c r="W171" s="213"/>
      <c r="X171" s="109"/>
      <c r="Y171" s="109"/>
      <c r="Z171" s="109"/>
      <c r="AA171" s="109"/>
      <c r="AB171" s="109"/>
      <c r="AC171" s="109"/>
      <c r="AD171" s="109"/>
      <c r="AE171" s="239"/>
      <c r="AF171" s="109"/>
      <c r="AG171" s="109"/>
      <c r="AH171" s="90"/>
      <c r="AI171" s="90"/>
      <c r="AJ171" s="245"/>
    </row>
    <row r="172" spans="1:45" ht="11.25" customHeight="1" x14ac:dyDescent="0.2">
      <c r="A172" s="203"/>
      <c r="B172" s="704"/>
      <c r="C172" s="704"/>
      <c r="D172" s="705"/>
      <c r="E172" s="705"/>
      <c r="F172" s="705"/>
      <c r="G172" s="35"/>
      <c r="H172" s="35"/>
      <c r="I172" s="35"/>
      <c r="J172" s="40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197"/>
      <c r="W172" s="213"/>
      <c r="X172" s="109"/>
      <c r="Y172" s="109"/>
      <c r="Z172" s="109"/>
      <c r="AA172" s="109"/>
      <c r="AB172" s="109"/>
      <c r="AC172" s="109"/>
      <c r="AD172" s="109"/>
      <c r="AE172" s="239"/>
      <c r="AF172" s="109"/>
      <c r="AG172" s="109"/>
      <c r="AH172" s="90"/>
      <c r="AI172" s="90"/>
      <c r="AJ172" s="245"/>
    </row>
    <row r="173" spans="1:45" ht="11.25" customHeight="1" x14ac:dyDescent="0.2">
      <c r="A173" s="203"/>
      <c r="B173" s="704" t="s">
        <v>92</v>
      </c>
      <c r="C173" s="704"/>
      <c r="D173" s="716"/>
      <c r="E173" s="716"/>
      <c r="F173" s="716"/>
      <c r="G173" s="35"/>
      <c r="H173" s="35"/>
      <c r="I173" s="35"/>
      <c r="J173" s="40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197"/>
      <c r="W173" s="213"/>
      <c r="X173" s="252"/>
      <c r="Y173" s="252"/>
      <c r="Z173" s="109"/>
      <c r="AA173" s="109"/>
      <c r="AB173" s="109"/>
      <c r="AC173" s="109"/>
      <c r="AD173" s="109"/>
      <c r="AE173" s="239"/>
      <c r="AF173" s="109"/>
      <c r="AG173" s="109"/>
      <c r="AH173" s="90"/>
      <c r="AI173" s="90"/>
      <c r="AJ173" s="245"/>
    </row>
    <row r="174" spans="1:45" ht="11.25" customHeight="1" x14ac:dyDescent="0.2">
      <c r="A174" s="203"/>
      <c r="B174" s="704"/>
      <c r="C174" s="704"/>
      <c r="D174" s="716"/>
      <c r="E174" s="716"/>
      <c r="F174" s="716"/>
      <c r="G174" s="35"/>
      <c r="H174" s="35"/>
      <c r="I174" s="35"/>
      <c r="J174" s="40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197"/>
      <c r="W174" s="213"/>
      <c r="Z174" s="109"/>
      <c r="AA174" s="109"/>
      <c r="AB174" s="109"/>
      <c r="AC174" s="109"/>
      <c r="AD174" s="109"/>
      <c r="AE174" s="239"/>
      <c r="AF174" s="109"/>
      <c r="AG174" s="109"/>
      <c r="AH174" s="90"/>
      <c r="AI174" s="90"/>
      <c r="AJ174" s="245"/>
    </row>
    <row r="175" spans="1:45" ht="18.75" customHeight="1" x14ac:dyDescent="0.2">
      <c r="A175" s="204"/>
      <c r="B175" s="205"/>
      <c r="C175" s="205"/>
      <c r="D175" s="205"/>
      <c r="E175" s="205"/>
      <c r="F175" s="205"/>
      <c r="G175" s="205"/>
      <c r="H175" s="205"/>
      <c r="I175" s="205"/>
      <c r="J175" s="206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205"/>
      <c r="V175" s="201"/>
      <c r="W175" s="251"/>
      <c r="Z175" s="252"/>
      <c r="AA175" s="252"/>
      <c r="AB175" s="252"/>
      <c r="AC175" s="252"/>
      <c r="AD175" s="252"/>
      <c r="AE175" s="252"/>
      <c r="AF175" s="252"/>
      <c r="AG175" s="252"/>
      <c r="AH175" s="252"/>
      <c r="AI175" s="150"/>
      <c r="AJ175" s="139"/>
    </row>
    <row r="176" spans="1:45" s="132" customFormat="1" ht="11.25" customHeight="1" x14ac:dyDescent="0.2">
      <c r="A176" s="125"/>
      <c r="B176" s="125"/>
      <c r="C176" s="125"/>
      <c r="D176" s="125"/>
      <c r="E176" s="125"/>
      <c r="F176" s="125"/>
      <c r="G176" s="125"/>
      <c r="H176" s="125"/>
      <c r="I176" s="125"/>
      <c r="J176" s="152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253"/>
      <c r="X176" s="133"/>
      <c r="Y176" s="133"/>
      <c r="Z176" s="133"/>
      <c r="AA176" s="133"/>
      <c r="AB176" s="133"/>
      <c r="AC176" s="133"/>
      <c r="AD176" s="133"/>
      <c r="AE176" s="133"/>
      <c r="AF176" s="133"/>
      <c r="AG176" s="133"/>
      <c r="AH176" s="133"/>
      <c r="AI176" s="125"/>
      <c r="AJ176" s="125"/>
      <c r="AK176" s="125"/>
      <c r="AL176" s="125"/>
      <c r="AM176" s="125"/>
      <c r="AN176" s="125"/>
      <c r="AO176" s="125"/>
      <c r="AP176" s="125"/>
      <c r="AQ176" s="125"/>
      <c r="AR176" s="125"/>
      <c r="AS176" s="125"/>
    </row>
    <row r="302" spans="37:37" ht="11.25" customHeight="1" x14ac:dyDescent="0.2">
      <c r="AK302" s="125" t="b">
        <v>1</v>
      </c>
    </row>
  </sheetData>
  <sheetProtection sheet="1" objects="1" scenarios="1"/>
  <mergeCells count="38">
    <mergeCell ref="R7:T7"/>
    <mergeCell ref="M63:O63"/>
    <mergeCell ref="Q63:T63"/>
    <mergeCell ref="B34:T34"/>
    <mergeCell ref="A36:U36"/>
    <mergeCell ref="A37:U37"/>
    <mergeCell ref="B5:N6"/>
    <mergeCell ref="D7:H7"/>
    <mergeCell ref="I7:I8"/>
    <mergeCell ref="K7:O7"/>
    <mergeCell ref="P7:P8"/>
    <mergeCell ref="AA39:AA40"/>
    <mergeCell ref="AB39:AB40"/>
    <mergeCell ref="A69:U69"/>
    <mergeCell ref="A70:U70"/>
    <mergeCell ref="A104:U104"/>
    <mergeCell ref="B147:F148"/>
    <mergeCell ref="B149:F150"/>
    <mergeCell ref="M64:P64"/>
    <mergeCell ref="Q64:R64"/>
    <mergeCell ref="S64:T64"/>
    <mergeCell ref="A105:U105"/>
    <mergeCell ref="A139:U139"/>
    <mergeCell ref="A140:U140"/>
    <mergeCell ref="B143:B144"/>
    <mergeCell ref="B145:F146"/>
    <mergeCell ref="B173:F174"/>
    <mergeCell ref="B151:F152"/>
    <mergeCell ref="B153:F154"/>
    <mergeCell ref="B155:F156"/>
    <mergeCell ref="B157:F158"/>
    <mergeCell ref="B159:F160"/>
    <mergeCell ref="B161:F162"/>
    <mergeCell ref="B163:F164"/>
    <mergeCell ref="B165:F166"/>
    <mergeCell ref="B167:F168"/>
    <mergeCell ref="B169:F170"/>
    <mergeCell ref="B171:F172"/>
  </mergeCells>
  <conditionalFormatting sqref="X69:AB69 Z8:AD8">
    <cfRule type="cellIs" dxfId="79" priority="5" stopIfTrue="1" operator="equal">
      <formula>0</formula>
    </cfRule>
  </conditionalFormatting>
  <conditionalFormatting sqref="B9:B30 K9:P30 B50:C65 D9:I30 B110:B131 D110:H131 AF9:AG27">
    <cfRule type="containsErrors" dxfId="78" priority="7">
      <formula>ISERROR(B9)</formula>
    </cfRule>
  </conditionalFormatting>
  <conditionalFormatting sqref="R9:R30">
    <cfRule type="expression" dxfId="77" priority="4">
      <formula>$B9=$X$5</formula>
    </cfRule>
  </conditionalFormatting>
  <conditionalFormatting sqref="S9:S30">
    <cfRule type="expression" dxfId="76" priority="3">
      <formula>$B9=$X$5</formula>
    </cfRule>
  </conditionalFormatting>
  <conditionalFormatting sqref="T9:T30">
    <cfRule type="expression" dxfId="75" priority="2">
      <formula>$B9=$X$5</formula>
    </cfRule>
  </conditionalFormatting>
  <conditionalFormatting sqref="R9:T32">
    <cfRule type="containsErrors" dxfId="74" priority="1">
      <formula>ISERROR(R9)</formula>
    </cfRule>
  </conditionalFormatting>
  <conditionalFormatting sqref="B9:B30 K9:P30 B50:C65 D9:I30 B110:B131 D110:H131 AF9:AG27 R9:T30">
    <cfRule type="expression" dxfId="73" priority="6">
      <formula>$B9=$Y$4</formula>
    </cfRule>
  </conditionalFormatting>
  <hyperlinks>
    <hyperlink ref="B145:B146" location="Coverage!A1" display="Participating LA's"/>
    <hyperlink ref="B147:B148" location="IDACI!A1" display="IDACI"/>
    <hyperlink ref="B171:B172" location="Adoption!A1" display="Adoption"/>
    <hyperlink ref="B169:B170" location="'Looked After Children'!A1" display="Looked After Children"/>
    <hyperlink ref="B167:B168" location="'Court Applications'!A1" display="Court Applications"/>
    <hyperlink ref="B165:B166" location="'Child Protection Plans'!A1" display="Child Protection Plans"/>
    <hyperlink ref="B163:B164" location="'Initial CP Conferences'!A1" display="Initial Child Protection Conferences"/>
    <hyperlink ref="B161:B162" location="'Section 47 Enquiries'!A1" display="Section 47 Enquiries"/>
    <hyperlink ref="B159:B160" location="'Children in Need'!A1" display="Children in Need"/>
    <hyperlink ref="B157:B158" location="Assessments!A1" display="Assessments"/>
    <hyperlink ref="B155:B156" location="'Re-referrals'!A1" display="Re-referrals"/>
    <hyperlink ref="B153:B154" location="Referral_Source!A1" display="Referral Source"/>
    <hyperlink ref="B151:B152" location="Referrals!A1" display="Referrals"/>
    <hyperlink ref="B149:B150" location="Population!A1" display="Population"/>
    <hyperlink ref="B173:B174" location="Adoption!A1" display="Adoption"/>
    <hyperlink ref="B173:F174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37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6017" r:id="rId4" name="Check Box 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38</xdr:row>
                    <xdr:rowOff>76200</xdr:rowOff>
                  </from>
                  <to>
                    <xdr:col>35</xdr:col>
                    <xdr:colOff>47625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8" r:id="rId5" name="Check Box 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39</xdr:row>
                    <xdr:rowOff>161925</xdr:rowOff>
                  </from>
                  <to>
                    <xdr:col>35</xdr:col>
                    <xdr:colOff>47625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9" r:id="rId6" name="Check Box 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40</xdr:row>
                    <xdr:rowOff>161925</xdr:rowOff>
                  </from>
                  <to>
                    <xdr:col>35</xdr:col>
                    <xdr:colOff>47625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0" r:id="rId7" name="Check Box 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41</xdr:row>
                    <xdr:rowOff>161925</xdr:rowOff>
                  </from>
                  <to>
                    <xdr:col>35</xdr:col>
                    <xdr:colOff>47625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1" r:id="rId8" name="Check Box 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42</xdr:row>
                    <xdr:rowOff>161925</xdr:rowOff>
                  </from>
                  <to>
                    <xdr:col>35</xdr:col>
                    <xdr:colOff>47625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2" r:id="rId9" name="Check Box 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43</xdr:row>
                    <xdr:rowOff>161925</xdr:rowOff>
                  </from>
                  <to>
                    <xdr:col>35</xdr:col>
                    <xdr:colOff>47625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3" r:id="rId10" name="Check Box 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44</xdr:row>
                    <xdr:rowOff>161925</xdr:rowOff>
                  </from>
                  <to>
                    <xdr:col>35</xdr:col>
                    <xdr:colOff>47625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4" r:id="rId11" name="Check Box 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45</xdr:row>
                    <xdr:rowOff>161925</xdr:rowOff>
                  </from>
                  <to>
                    <xdr:col>35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5" r:id="rId12" name="Check Box 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46</xdr:row>
                    <xdr:rowOff>161925</xdr:rowOff>
                  </from>
                  <to>
                    <xdr:col>35</xdr:col>
                    <xdr:colOff>47625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6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47</xdr:row>
                    <xdr:rowOff>161925</xdr:rowOff>
                  </from>
                  <to>
                    <xdr:col>35</xdr:col>
                    <xdr:colOff>47625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7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48</xdr:row>
                    <xdr:rowOff>161925</xdr:rowOff>
                  </from>
                  <to>
                    <xdr:col>35</xdr:col>
                    <xdr:colOff>47625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8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49</xdr:row>
                    <xdr:rowOff>161925</xdr:rowOff>
                  </from>
                  <to>
                    <xdr:col>35</xdr:col>
                    <xdr:colOff>47625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9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50</xdr:row>
                    <xdr:rowOff>161925</xdr:rowOff>
                  </from>
                  <to>
                    <xdr:col>35</xdr:col>
                    <xdr:colOff>47625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0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51</xdr:row>
                    <xdr:rowOff>161925</xdr:rowOff>
                  </from>
                  <to>
                    <xdr:col>35</xdr:col>
                    <xdr:colOff>47625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1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52</xdr:row>
                    <xdr:rowOff>161925</xdr:rowOff>
                  </from>
                  <to>
                    <xdr:col>35</xdr:col>
                    <xdr:colOff>47625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2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53</xdr:row>
                    <xdr:rowOff>161925</xdr:rowOff>
                  </from>
                  <to>
                    <xdr:col>35</xdr:col>
                    <xdr:colOff>47625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3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56</xdr:row>
                    <xdr:rowOff>161925</xdr:rowOff>
                  </from>
                  <to>
                    <xdr:col>35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4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57</xdr:row>
                    <xdr:rowOff>161925</xdr:rowOff>
                  </from>
                  <to>
                    <xdr:col>35</xdr:col>
                    <xdr:colOff>47625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5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58</xdr:row>
                    <xdr:rowOff>161925</xdr:rowOff>
                  </from>
                  <to>
                    <xdr:col>35</xdr:col>
                    <xdr:colOff>47625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6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59</xdr:row>
                    <xdr:rowOff>161925</xdr:rowOff>
                  </from>
                  <to>
                    <xdr:col>35</xdr:col>
                    <xdr:colOff>47625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7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60</xdr:row>
                    <xdr:rowOff>161925</xdr:rowOff>
                  </from>
                  <to>
                    <xdr:col>35</xdr:col>
                    <xdr:colOff>47625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8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54</xdr:row>
                    <xdr:rowOff>161925</xdr:rowOff>
                  </from>
                  <to>
                    <xdr:col>35</xdr:col>
                    <xdr:colOff>47625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9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55</xdr:row>
                    <xdr:rowOff>161925</xdr:rowOff>
                  </from>
                  <to>
                    <xdr:col>35</xdr:col>
                    <xdr:colOff>47625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0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61</xdr:row>
                    <xdr:rowOff>161925</xdr:rowOff>
                  </from>
                  <to>
                    <xdr:col>35</xdr:col>
                    <xdr:colOff>47625</xdr:colOff>
                    <xdr:row>63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indexed="39"/>
  </sheetPr>
  <dimension ref="A1:BA338"/>
  <sheetViews>
    <sheetView showRowColHeaders="0" zoomScaleNormal="100" workbookViewId="0">
      <selection activeCell="D9" sqref="D9"/>
    </sheetView>
  </sheetViews>
  <sheetFormatPr defaultColWidth="9.140625" defaultRowHeight="11.25" customHeight="1" x14ac:dyDescent="0.2"/>
  <cols>
    <col min="1" max="1" width="2.140625" style="125" customWidth="1"/>
    <col min="2" max="2" width="17.140625" style="125" customWidth="1"/>
    <col min="3" max="3" width="1.42578125" style="125" customWidth="1"/>
    <col min="4" max="8" width="7.42578125" style="125" customWidth="1"/>
    <col min="9" max="9" width="7.7109375" style="125" customWidth="1"/>
    <col min="10" max="10" width="1.42578125" style="152" customWidth="1"/>
    <col min="11" max="15" width="7.42578125" style="125" customWidth="1"/>
    <col min="16" max="16" width="7.140625" style="125" customWidth="1"/>
    <col min="17" max="17" width="1.42578125" style="125" customWidth="1"/>
    <col min="18" max="18" width="7.140625" style="125" customWidth="1"/>
    <col min="19" max="19" width="8.140625" style="125" bestFit="1" customWidth="1"/>
    <col min="20" max="20" width="7.5703125" style="125" customWidth="1"/>
    <col min="21" max="21" width="2.140625" style="125" customWidth="1"/>
    <col min="22" max="22" width="6.42578125" style="132" customWidth="1"/>
    <col min="23" max="23" width="4.85546875" style="132" customWidth="1"/>
    <col min="24" max="24" width="17.85546875" style="133" hidden="1" customWidth="1"/>
    <col min="25" max="29" width="9.28515625" style="133" hidden="1" customWidth="1"/>
    <col min="30" max="30" width="8.5703125" style="133" hidden="1" customWidth="1"/>
    <col min="31" max="31" width="18.140625" style="133" hidden="1" customWidth="1"/>
    <col min="32" max="32" width="17" style="133" hidden="1" customWidth="1"/>
    <col min="33" max="33" width="5.7109375" style="133" hidden="1" customWidth="1"/>
    <col min="34" max="35" width="6.7109375" style="133" hidden="1" customWidth="1"/>
    <col min="36" max="36" width="6.7109375" style="125" hidden="1" customWidth="1"/>
    <col min="37" max="37" width="31.5703125" style="125" customWidth="1"/>
    <col min="38" max="38" width="17" style="125" hidden="1" customWidth="1"/>
    <col min="39" max="43" width="13.7109375" style="125" hidden="1" customWidth="1"/>
    <col min="44" max="53" width="9.140625" style="125" hidden="1" customWidth="1"/>
    <col min="54" max="55" width="9.140625" style="125" customWidth="1"/>
    <col min="56" max="16384" width="9.140625" style="125"/>
  </cols>
  <sheetData>
    <row r="1" spans="1:45" ht="18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5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6"/>
      <c r="V1" s="196"/>
      <c r="W1" s="241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3"/>
      <c r="AK1" s="244"/>
    </row>
    <row r="2" spans="1:45" ht="18.75" customHeight="1" x14ac:dyDescent="0.2">
      <c r="A2" s="179"/>
      <c r="B2" s="189" t="s">
        <v>28</v>
      </c>
      <c r="C2" s="35"/>
      <c r="D2" s="35"/>
      <c r="E2" s="35"/>
      <c r="F2" s="35"/>
      <c r="G2" s="35"/>
      <c r="H2" s="35"/>
      <c r="I2" s="35"/>
      <c r="J2" s="40"/>
      <c r="K2" s="35"/>
      <c r="L2" s="35"/>
      <c r="M2" s="35"/>
      <c r="N2" s="35"/>
      <c r="O2" s="35"/>
      <c r="P2" s="35"/>
      <c r="Q2" s="35"/>
      <c r="R2" s="35"/>
      <c r="S2" s="35"/>
      <c r="T2" s="35"/>
      <c r="U2" s="178"/>
      <c r="V2" s="197"/>
      <c r="W2" s="213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90"/>
      <c r="AK2" s="245"/>
    </row>
    <row r="3" spans="1:45" ht="18.75" customHeight="1" x14ac:dyDescent="0.2">
      <c r="A3" s="185"/>
      <c r="B3" s="186"/>
      <c r="C3" s="186"/>
      <c r="D3" s="186"/>
      <c r="E3" s="186"/>
      <c r="F3" s="186"/>
      <c r="G3" s="186"/>
      <c r="H3" s="186"/>
      <c r="I3" s="350"/>
      <c r="J3" s="187"/>
      <c r="K3" s="186"/>
      <c r="L3" s="186"/>
      <c r="M3" s="186"/>
      <c r="N3" s="186"/>
      <c r="O3" s="186"/>
      <c r="P3" s="186"/>
      <c r="Q3" s="186"/>
      <c r="R3" s="186"/>
      <c r="S3" s="350"/>
      <c r="T3" s="186"/>
      <c r="U3" s="188"/>
      <c r="V3" s="197"/>
      <c r="W3" s="213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90"/>
      <c r="AK3" s="245"/>
    </row>
    <row r="4" spans="1:45" ht="13.5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6"/>
      <c r="V4" s="197"/>
      <c r="W4" s="213"/>
      <c r="X4" s="215" t="e">
        <f>VLOOKUP(Y4,$X$9:$Y$30,2,FALSE)</f>
        <v>#N/A</v>
      </c>
      <c r="Y4" s="215" t="str">
        <f>Home!$B$7</f>
        <v>(None)</v>
      </c>
      <c r="Z4" s="113" t="str">
        <f>"Selected LA- "&amp;Y4</f>
        <v>Selected LA- (None)</v>
      </c>
      <c r="AA4" s="109"/>
      <c r="AB4" s="109"/>
      <c r="AC4" s="109"/>
      <c r="AD4" s="109"/>
      <c r="AE4" s="109"/>
      <c r="AF4" s="109"/>
      <c r="AG4" s="109"/>
      <c r="AH4" s="109"/>
      <c r="AI4" s="109"/>
      <c r="AJ4" s="90"/>
      <c r="AK4" s="245"/>
    </row>
    <row r="5" spans="1:45" s="127" customFormat="1" ht="15" customHeight="1" x14ac:dyDescent="0.2">
      <c r="A5" s="180"/>
      <c r="B5" s="723" t="s">
        <v>152</v>
      </c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115"/>
      <c r="P5" s="115"/>
      <c r="Q5" s="115"/>
      <c r="R5" s="115"/>
      <c r="S5" s="115"/>
      <c r="T5" s="115"/>
      <c r="U5" s="181"/>
      <c r="V5" s="198"/>
      <c r="W5" s="214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246"/>
    </row>
    <row r="6" spans="1:45" ht="13.5" customHeight="1" x14ac:dyDescent="0.2">
      <c r="A6" s="179"/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115"/>
      <c r="P6" s="115"/>
      <c r="Q6" s="115"/>
      <c r="R6" s="115"/>
      <c r="S6" s="115"/>
      <c r="T6" s="115"/>
      <c r="U6" s="178"/>
      <c r="V6" s="197"/>
      <c r="W6" s="213"/>
      <c r="X6" s="109"/>
      <c r="Y6" s="110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90"/>
      <c r="AK6" s="245"/>
    </row>
    <row r="7" spans="1:45" s="147" customFormat="1" ht="22.5" customHeight="1" x14ac:dyDescent="0.2">
      <c r="A7" s="182"/>
      <c r="B7" s="142"/>
      <c r="C7" s="142"/>
      <c r="D7" s="707" t="s">
        <v>88</v>
      </c>
      <c r="E7" s="734"/>
      <c r="F7" s="734"/>
      <c r="G7" s="734"/>
      <c r="H7" s="735"/>
      <c r="I7" s="736" t="s">
        <v>144</v>
      </c>
      <c r="J7" s="161"/>
      <c r="K7" s="738" t="s">
        <v>89</v>
      </c>
      <c r="L7" s="739"/>
      <c r="M7" s="739"/>
      <c r="N7" s="739"/>
      <c r="O7" s="739"/>
      <c r="P7" s="740" t="s">
        <v>143</v>
      </c>
      <c r="Q7" s="115"/>
      <c r="R7" s="731" t="s">
        <v>232</v>
      </c>
      <c r="S7" s="732"/>
      <c r="T7" s="733"/>
      <c r="U7" s="183"/>
      <c r="V7" s="199"/>
      <c r="W7" s="216"/>
      <c r="X7" s="247"/>
      <c r="Y7" s="247"/>
      <c r="Z7" s="217" t="s">
        <v>74</v>
      </c>
      <c r="AA7" s="110"/>
      <c r="AB7" s="110"/>
      <c r="AC7" s="218"/>
      <c r="AD7" s="218"/>
      <c r="AE7" s="110"/>
      <c r="AF7" s="219" t="s">
        <v>94</v>
      </c>
      <c r="AG7" s="110"/>
      <c r="AH7" s="110"/>
      <c r="AI7" s="110"/>
      <c r="AJ7" s="247"/>
      <c r="AK7" s="248"/>
    </row>
    <row r="8" spans="1:45" s="147" customFormat="1" ht="22.5" x14ac:dyDescent="0.2">
      <c r="A8" s="182"/>
      <c r="B8" s="142"/>
      <c r="C8" s="142"/>
      <c r="D8" s="483">
        <v>2012</v>
      </c>
      <c r="E8" s="483">
        <v>2013</v>
      </c>
      <c r="F8" s="483">
        <v>2014</v>
      </c>
      <c r="G8" s="483">
        <v>2015</v>
      </c>
      <c r="H8" s="484">
        <v>2016</v>
      </c>
      <c r="I8" s="737"/>
      <c r="J8" s="161"/>
      <c r="K8" s="485">
        <v>2012</v>
      </c>
      <c r="L8" s="485">
        <v>2013</v>
      </c>
      <c r="M8" s="485">
        <v>2014</v>
      </c>
      <c r="N8" s="485">
        <v>2015</v>
      </c>
      <c r="O8" s="486">
        <v>2016</v>
      </c>
      <c r="P8" s="741"/>
      <c r="Q8" s="115"/>
      <c r="R8" s="407" t="s">
        <v>73</v>
      </c>
      <c r="S8" s="463" t="s">
        <v>145</v>
      </c>
      <c r="T8" s="464" t="s">
        <v>146</v>
      </c>
      <c r="U8" s="183"/>
      <c r="V8" s="199"/>
      <c r="W8" s="216"/>
      <c r="X8" s="247"/>
      <c r="Y8" s="247"/>
      <c r="Z8" s="220">
        <f>K8</f>
        <v>2012</v>
      </c>
      <c r="AA8" s="220">
        <f>L8</f>
        <v>2013</v>
      </c>
      <c r="AB8" s="220">
        <f>M8</f>
        <v>2014</v>
      </c>
      <c r="AC8" s="220">
        <f>N8</f>
        <v>2015</v>
      </c>
      <c r="AD8" s="220">
        <f>O8</f>
        <v>2016</v>
      </c>
      <c r="AE8" s="110"/>
      <c r="AF8" s="110"/>
      <c r="AG8" s="110"/>
      <c r="AH8" s="110"/>
      <c r="AI8" s="110"/>
      <c r="AJ8" s="247"/>
      <c r="AK8" s="248"/>
    </row>
    <row r="9" spans="1:45" s="147" customFormat="1" ht="13.5" customHeight="1" x14ac:dyDescent="0.2">
      <c r="A9" s="182"/>
      <c r="B9" s="158" t="s">
        <v>1</v>
      </c>
      <c r="C9" s="142"/>
      <c r="D9" s="159">
        <v>1377</v>
      </c>
      <c r="E9" s="159">
        <v>1268</v>
      </c>
      <c r="F9" s="159">
        <v>985</v>
      </c>
      <c r="G9" s="159">
        <v>986</v>
      </c>
      <c r="H9" s="160">
        <v>1099</v>
      </c>
      <c r="I9" s="482">
        <f>IF(H9=0,"",(H9-E9)/E9)</f>
        <v>-0.1332807570977918</v>
      </c>
      <c r="J9" s="161"/>
      <c r="K9" s="162">
        <f>IF(D9=0,#N/A,D9/Population!C8*10000)</f>
        <v>517.66917293233075</v>
      </c>
      <c r="L9" s="162">
        <f>IF(E9=0,#N/A,E9/Population!D8*10000)</f>
        <v>476.69172932330827</v>
      </c>
      <c r="M9" s="162">
        <f>IF(F9=0,#N/A,F9/Population!E8*10000)</f>
        <v>363.46863468634689</v>
      </c>
      <c r="N9" s="162">
        <f>IF(G9=0,#N/A,G9/Population!F8*10000)</f>
        <v>354.67625899280574</v>
      </c>
      <c r="O9" s="163">
        <f>IF(H9=0,#N/A,H9/Population!G8*10000)</f>
        <v>389.71631205673754</v>
      </c>
      <c r="P9" s="487">
        <f t="shared" ref="P9:P30" si="0">IF(ISNA(VLOOKUP(B9,$AF$9:$AH$27,3,FALSE)),"--",VLOOKUP(B9,$AF$9:$AH$27,3,FALSE))</f>
        <v>6</v>
      </c>
      <c r="Q9" s="115"/>
      <c r="R9" s="477">
        <f>IDACI!C8</f>
        <v>11</v>
      </c>
      <c r="S9" s="478">
        <f>(R9*$Y$68)+$Z$68</f>
        <v>409.19990000000001</v>
      </c>
      <c r="T9" s="479">
        <f>O9-S9</f>
        <v>-19.483587943262478</v>
      </c>
      <c r="U9" s="183"/>
      <c r="V9" s="199"/>
      <c r="W9" s="216"/>
      <c r="X9" s="221" t="str">
        <f t="shared" ref="X9:X32" si="1">B9</f>
        <v>Bracknell Forest</v>
      </c>
      <c r="Y9" s="222">
        <v>1</v>
      </c>
      <c r="Z9" s="223">
        <f>IF(D9&gt;0,Population!C8,"")</f>
        <v>26600</v>
      </c>
      <c r="AA9" s="223">
        <f>IF(E9&gt;0,Population!D8,"")</f>
        <v>26600</v>
      </c>
      <c r="AB9" s="223">
        <f>IF(F9&gt;0,Population!E8,"")</f>
        <v>27100</v>
      </c>
      <c r="AC9" s="223">
        <f>IF(G9&gt;0,Population!F8,"")</f>
        <v>27800</v>
      </c>
      <c r="AD9" s="223">
        <f>IF(H9&gt;0,Population!G8,"")</f>
        <v>28200</v>
      </c>
      <c r="AE9" s="110"/>
      <c r="AF9" s="158" t="s">
        <v>1</v>
      </c>
      <c r="AG9" s="163">
        <v>389.71631205673754</v>
      </c>
      <c r="AH9" s="224">
        <f>RANK(AG9,$AG$9:$AG$27,1)</f>
        <v>6</v>
      </c>
      <c r="AI9" s="110"/>
      <c r="AJ9" s="247"/>
      <c r="AK9" s="248"/>
    </row>
    <row r="10" spans="1:45" s="147" customFormat="1" ht="13.5" customHeight="1" x14ac:dyDescent="0.2">
      <c r="A10" s="182"/>
      <c r="B10" s="158" t="s">
        <v>47</v>
      </c>
      <c r="C10" s="142"/>
      <c r="D10" s="159">
        <v>4827</v>
      </c>
      <c r="E10" s="159">
        <v>4121</v>
      </c>
      <c r="F10" s="159">
        <v>2594</v>
      </c>
      <c r="G10" s="159">
        <v>2770</v>
      </c>
      <c r="H10" s="160">
        <v>2868</v>
      </c>
      <c r="I10" s="482">
        <f t="shared" ref="I10:I30" si="2">IF(H10=0,"",(H10-E10)/E10)</f>
        <v>-0.30405241446250908</v>
      </c>
      <c r="J10" s="161"/>
      <c r="K10" s="162">
        <f>IF(D10=0,#N/A,D10/Population!C9*10000)</f>
        <v>967.33466933867737</v>
      </c>
      <c r="L10" s="162">
        <f>IF(E10=0,#N/A,E10/Population!D9*10000)</f>
        <v>820.91633466135465</v>
      </c>
      <c r="M10" s="162">
        <f>IF(F10=0,#N/A,F10/Population!E9*10000)</f>
        <v>513.66336633663366</v>
      </c>
      <c r="N10" s="162">
        <f>IF(G10=0,#N/A,G10/Population!F9*10000)</f>
        <v>543.13725490196077</v>
      </c>
      <c r="O10" s="163">
        <f>IF(H10=0,#N/A,H10/Population!G9*10000)</f>
        <v>560.15625</v>
      </c>
      <c r="P10" s="487">
        <f t="shared" si="0"/>
        <v>14</v>
      </c>
      <c r="Q10" s="115"/>
      <c r="R10" s="477">
        <f>IDACI!C9</f>
        <v>18.3</v>
      </c>
      <c r="S10" s="478">
        <f t="shared" ref="S10:S32" si="3">(R10*$Y$68)+$Z$68</f>
        <v>473.37347</v>
      </c>
      <c r="T10" s="479">
        <f t="shared" ref="T10:T32" si="4">O10-S10</f>
        <v>86.782780000000002</v>
      </c>
      <c r="U10" s="183"/>
      <c r="V10" s="199"/>
      <c r="W10" s="216"/>
      <c r="X10" s="221" t="str">
        <f t="shared" si="1"/>
        <v>Brighton &amp; Hove</v>
      </c>
      <c r="Y10" s="222">
        <v>2</v>
      </c>
      <c r="Z10" s="223">
        <f>IF(D10&gt;0,Population!C9,"")</f>
        <v>49900</v>
      </c>
      <c r="AA10" s="223">
        <f>IF(E10&gt;0,Population!D9,"")</f>
        <v>50200</v>
      </c>
      <c r="AB10" s="223">
        <f>IF(F10&gt;0,Population!E9,"")</f>
        <v>50500</v>
      </c>
      <c r="AC10" s="223">
        <f>IF(G10&gt;0,Population!F9,"")</f>
        <v>51000</v>
      </c>
      <c r="AD10" s="223">
        <f>IF(H10&gt;0,Population!G9,"")</f>
        <v>51200</v>
      </c>
      <c r="AE10" s="110"/>
      <c r="AF10" s="158" t="s">
        <v>47</v>
      </c>
      <c r="AG10" s="163">
        <v>560.15625</v>
      </c>
      <c r="AH10" s="224">
        <f t="shared" ref="AH10:AH27" si="5">RANK(AG10,$AG$9:$AG$27,1)</f>
        <v>14</v>
      </c>
      <c r="AI10" s="110"/>
      <c r="AJ10" s="247"/>
      <c r="AK10" s="248"/>
    </row>
    <row r="11" spans="1:45" s="147" customFormat="1" ht="13.5" customHeight="1" x14ac:dyDescent="0.2">
      <c r="A11" s="182"/>
      <c r="B11" s="158" t="s">
        <v>11</v>
      </c>
      <c r="C11" s="142"/>
      <c r="D11" s="159">
        <v>4884</v>
      </c>
      <c r="E11" s="159">
        <v>4233</v>
      </c>
      <c r="F11" s="159">
        <v>4505</v>
      </c>
      <c r="G11" s="159">
        <v>6180</v>
      </c>
      <c r="H11" s="160">
        <v>5597</v>
      </c>
      <c r="I11" s="482">
        <f t="shared" si="2"/>
        <v>0.32223009685802034</v>
      </c>
      <c r="J11" s="161"/>
      <c r="K11" s="162">
        <f>IF(D11=0,#N/A,D11/Population!C10*10000)</f>
        <v>422.85714285714289</v>
      </c>
      <c r="L11" s="162">
        <f>IF(E11=0,#N/A,E11/Population!D10*10000)</f>
        <v>363.9724849527085</v>
      </c>
      <c r="M11" s="162">
        <f>IF(F11=0,#N/A,F11/Population!E10*10000)</f>
        <v>383.07823129251699</v>
      </c>
      <c r="N11" s="162">
        <f>IF(G11=0,#N/A,G11/Population!F10*10000)</f>
        <v>519.76450798990754</v>
      </c>
      <c r="O11" s="163">
        <f>IF(H11=0,#N/A,H11/Population!G10*10000)</f>
        <v>464.09618573797678</v>
      </c>
      <c r="P11" s="487">
        <f t="shared" si="0"/>
        <v>10</v>
      </c>
      <c r="Q11" s="115"/>
      <c r="R11" s="477">
        <f>IDACI!C10</f>
        <v>9.8000000000000007</v>
      </c>
      <c r="S11" s="478">
        <f t="shared" si="3"/>
        <v>398.65082000000001</v>
      </c>
      <c r="T11" s="479">
        <f t="shared" si="4"/>
        <v>65.445365737976772</v>
      </c>
      <c r="U11" s="183"/>
      <c r="V11" s="199"/>
      <c r="W11" s="216"/>
      <c r="X11" s="221" t="str">
        <f t="shared" si="1"/>
        <v>Buckinghamshire</v>
      </c>
      <c r="Y11" s="222">
        <v>3</v>
      </c>
      <c r="Z11" s="223">
        <f>IF(D11&gt;0,Population!C10,"")</f>
        <v>115500</v>
      </c>
      <c r="AA11" s="223">
        <f>IF(E11&gt;0,Population!D10,"")</f>
        <v>116300</v>
      </c>
      <c r="AB11" s="223">
        <f>IF(F11&gt;0,Population!E10,"")</f>
        <v>117600</v>
      </c>
      <c r="AC11" s="223">
        <f>IF(G11&gt;0,Population!F10,"")</f>
        <v>118900</v>
      </c>
      <c r="AD11" s="223">
        <f>IF(H11&gt;0,Population!G10,"")</f>
        <v>120600</v>
      </c>
      <c r="AE11" s="110"/>
      <c r="AF11" s="158" t="s">
        <v>11</v>
      </c>
      <c r="AG11" s="163">
        <v>464.09618573797678</v>
      </c>
      <c r="AH11" s="224">
        <f t="shared" si="5"/>
        <v>10</v>
      </c>
      <c r="AI11" s="110"/>
      <c r="AJ11" s="247"/>
      <c r="AK11" s="248"/>
    </row>
    <row r="12" spans="1:45" s="147" customFormat="1" ht="13.5" customHeight="1" x14ac:dyDescent="0.2">
      <c r="A12" s="182"/>
      <c r="B12" s="158" t="s">
        <v>5</v>
      </c>
      <c r="C12" s="142"/>
      <c r="D12" s="159">
        <v>9431</v>
      </c>
      <c r="E12" s="164">
        <v>5181</v>
      </c>
      <c r="F12" s="159">
        <v>3602</v>
      </c>
      <c r="G12" s="159">
        <v>2684</v>
      </c>
      <c r="H12" s="160">
        <v>2485</v>
      </c>
      <c r="I12" s="482">
        <f t="shared" si="2"/>
        <v>-0.52036286431190892</v>
      </c>
      <c r="J12" s="161"/>
      <c r="K12" s="162">
        <f>IF(D12=0,#N/A,D12/Population!C11*10000)</f>
        <v>904.2186001917546</v>
      </c>
      <c r="L12" s="162">
        <f>IF(E12=0,#N/A,E12/Population!D11*10000)</f>
        <v>496.26436781609198</v>
      </c>
      <c r="M12" s="162">
        <f>IF(F12=0,#N/A,F12/Population!E11*10000)</f>
        <v>343.70229007633588</v>
      </c>
      <c r="N12" s="162">
        <f>IF(G12=0,#N/A,G12/Population!F11*10000)</f>
        <v>254.64895635673622</v>
      </c>
      <c r="O12" s="163">
        <f>IF(H12=0,#N/A,H12/Population!G11*10000)</f>
        <v>234.65533522190745</v>
      </c>
      <c r="P12" s="487">
        <f t="shared" si="0"/>
        <v>1</v>
      </c>
      <c r="Q12" s="115"/>
      <c r="R12" s="477">
        <f>IDACI!C11</f>
        <v>17.399999999999999</v>
      </c>
      <c r="S12" s="478">
        <f t="shared" si="3"/>
        <v>465.46165999999999</v>
      </c>
      <c r="T12" s="479">
        <f t="shared" si="4"/>
        <v>-230.80632477809255</v>
      </c>
      <c r="U12" s="183"/>
      <c r="V12" s="199"/>
      <c r="W12" s="216"/>
      <c r="X12" s="221" t="str">
        <f t="shared" si="1"/>
        <v>East Sussex</v>
      </c>
      <c r="Y12" s="222">
        <v>4</v>
      </c>
      <c r="Z12" s="223">
        <f>IF(D12&gt;0,Population!C11,"")</f>
        <v>104300</v>
      </c>
      <c r="AA12" s="223">
        <f>IF(E12&gt;0,Population!D11,"")</f>
        <v>104400</v>
      </c>
      <c r="AB12" s="223">
        <f>IF(F12&gt;0,Population!E11,"")</f>
        <v>104800</v>
      </c>
      <c r="AC12" s="223">
        <f>IF(G12&gt;0,Population!F11,"")</f>
        <v>105400</v>
      </c>
      <c r="AD12" s="223">
        <f>IF(H12&gt;0,Population!G11,"")</f>
        <v>105900</v>
      </c>
      <c r="AE12" s="110"/>
      <c r="AF12" s="158" t="s">
        <v>5</v>
      </c>
      <c r="AG12" s="163">
        <v>234.65533522190745</v>
      </c>
      <c r="AH12" s="224">
        <f t="shared" si="5"/>
        <v>1</v>
      </c>
      <c r="AI12" s="110"/>
      <c r="AJ12" s="247"/>
      <c r="AK12" s="248"/>
    </row>
    <row r="13" spans="1:45" s="147" customFormat="1" ht="13.5" customHeight="1" x14ac:dyDescent="0.2">
      <c r="A13" s="182"/>
      <c r="B13" s="158" t="s">
        <v>7</v>
      </c>
      <c r="C13" s="142"/>
      <c r="D13" s="159">
        <v>13761</v>
      </c>
      <c r="E13" s="159">
        <v>14034</v>
      </c>
      <c r="F13" s="165">
        <v>17211</v>
      </c>
      <c r="G13" s="165">
        <v>17096</v>
      </c>
      <c r="H13" s="160">
        <v>16931</v>
      </c>
      <c r="I13" s="482">
        <f t="shared" si="2"/>
        <v>0.20642724811172866</v>
      </c>
      <c r="J13" s="161"/>
      <c r="K13" s="162">
        <f>IF(D13=0,#N/A,D13/Population!C12*10000)</f>
        <v>491.11349036402567</v>
      </c>
      <c r="L13" s="162">
        <f>IF(E13=0,#N/A,E13/Population!D12*10000)</f>
        <v>499.60840156639375</v>
      </c>
      <c r="M13" s="162">
        <f>IF(F13=0,#N/A,F13/Population!E12*10000)</f>
        <v>610.53565094004966</v>
      </c>
      <c r="N13" s="162">
        <f>IF(G13=0,#N/A,G13/Population!F12*10000)</f>
        <v>607.31793960923619</v>
      </c>
      <c r="O13" s="163">
        <f>IF(H13=0,#N/A,H13/Population!G12*10000)</f>
        <v>600.60305072720826</v>
      </c>
      <c r="P13" s="487">
        <f t="shared" si="0"/>
        <v>16</v>
      </c>
      <c r="Q13" s="115"/>
      <c r="R13" s="477">
        <f>IDACI!C12</f>
        <v>11.799999999999999</v>
      </c>
      <c r="S13" s="478">
        <f t="shared" si="3"/>
        <v>416.23262</v>
      </c>
      <c r="T13" s="479">
        <f t="shared" si="4"/>
        <v>184.37043072720826</v>
      </c>
      <c r="U13" s="183"/>
      <c r="V13" s="199"/>
      <c r="W13" s="216"/>
      <c r="X13" s="221" t="str">
        <f t="shared" si="1"/>
        <v>Hampshire</v>
      </c>
      <c r="Y13" s="222">
        <v>5</v>
      </c>
      <c r="Z13" s="223">
        <f>IF(D13&gt;0,Population!C12,"")</f>
        <v>280200</v>
      </c>
      <c r="AA13" s="223">
        <f>IF(E13&gt;0,Population!D12,"")</f>
        <v>280900</v>
      </c>
      <c r="AB13" s="223">
        <f>IF(F13&gt;0,Population!E12,"")</f>
        <v>281900</v>
      </c>
      <c r="AC13" s="223">
        <f>IF(G13&gt;0,Population!F12,"")</f>
        <v>281500</v>
      </c>
      <c r="AD13" s="223">
        <f>IF(H13&gt;0,Population!G12,"")</f>
        <v>281900</v>
      </c>
      <c r="AE13" s="110"/>
      <c r="AF13" s="158" t="s">
        <v>7</v>
      </c>
      <c r="AG13" s="163">
        <v>600.60305072720826</v>
      </c>
      <c r="AH13" s="224">
        <f t="shared" si="5"/>
        <v>16</v>
      </c>
      <c r="AI13" s="110"/>
      <c r="AJ13" s="247"/>
      <c r="AK13" s="248"/>
    </row>
    <row r="14" spans="1:45" s="147" customFormat="1" ht="13.5" customHeight="1" x14ac:dyDescent="0.2">
      <c r="A14" s="182"/>
      <c r="B14" s="158" t="s">
        <v>2</v>
      </c>
      <c r="C14" s="142"/>
      <c r="D14" s="159">
        <v>963</v>
      </c>
      <c r="E14" s="159">
        <v>1409</v>
      </c>
      <c r="F14" s="159">
        <v>1775</v>
      </c>
      <c r="G14" s="159">
        <v>2048</v>
      </c>
      <c r="H14" s="160">
        <v>2395</v>
      </c>
      <c r="I14" s="482">
        <f t="shared" si="2"/>
        <v>0.69978708303761528</v>
      </c>
      <c r="J14" s="161"/>
      <c r="K14" s="162">
        <f>IF(D14=0,#N/A,D14/Population!C13*10000)</f>
        <v>368.9655172413793</v>
      </c>
      <c r="L14" s="162">
        <f>IF(E14=0,#N/A,E14/Population!D13*10000)</f>
        <v>541.92307692307691</v>
      </c>
      <c r="M14" s="162">
        <f>IF(F14=0,#N/A,F14/Population!E13*10000)</f>
        <v>687.98449612403101</v>
      </c>
      <c r="N14" s="162">
        <f>IF(G14=0,#N/A,G14/Population!F13*10000)</f>
        <v>803.13725490196077</v>
      </c>
      <c r="O14" s="163">
        <f>IF(H14=0,#N/A,H14/Population!G13*10000)</f>
        <v>946.64031620553351</v>
      </c>
      <c r="P14" s="487">
        <f t="shared" si="0"/>
        <v>19</v>
      </c>
      <c r="Q14" s="115"/>
      <c r="R14" s="477">
        <f>IDACI!C13</f>
        <v>20.399999999999999</v>
      </c>
      <c r="S14" s="478">
        <f t="shared" si="3"/>
        <v>491.83436</v>
      </c>
      <c r="T14" s="479">
        <f t="shared" si="4"/>
        <v>454.8059562055335</v>
      </c>
      <c r="U14" s="183"/>
      <c r="V14" s="199"/>
      <c r="W14" s="216"/>
      <c r="X14" s="221" t="str">
        <f t="shared" si="1"/>
        <v>Isle of Wight</v>
      </c>
      <c r="Y14" s="222">
        <v>6</v>
      </c>
      <c r="Z14" s="223">
        <f>IF(D14&gt;0,Population!C13,"")</f>
        <v>26100</v>
      </c>
      <c r="AA14" s="223">
        <f>IF(E14&gt;0,Population!D13,"")</f>
        <v>26000</v>
      </c>
      <c r="AB14" s="223">
        <f>IF(F14&gt;0,Population!E13,"")</f>
        <v>25800</v>
      </c>
      <c r="AC14" s="223">
        <f>IF(G14&gt;0,Population!F13,"")</f>
        <v>25500</v>
      </c>
      <c r="AD14" s="223">
        <f>IF(H14&gt;0,Population!G13,"")</f>
        <v>25300</v>
      </c>
      <c r="AE14" s="110"/>
      <c r="AF14" s="158" t="s">
        <v>2</v>
      </c>
      <c r="AG14" s="163">
        <v>946.64031620553351</v>
      </c>
      <c r="AH14" s="224">
        <f t="shared" si="5"/>
        <v>19</v>
      </c>
      <c r="AI14" s="110"/>
      <c r="AJ14" s="247"/>
      <c r="AK14" s="248"/>
      <c r="AS14" s="147" t="s">
        <v>109</v>
      </c>
    </row>
    <row r="15" spans="1:45" s="147" customFormat="1" ht="13.5" customHeight="1" x14ac:dyDescent="0.2">
      <c r="A15" s="182"/>
      <c r="B15" s="158" t="s">
        <v>12</v>
      </c>
      <c r="C15" s="142"/>
      <c r="D15" s="159">
        <v>27384</v>
      </c>
      <c r="E15" s="159">
        <v>20823</v>
      </c>
      <c r="F15" s="159">
        <v>20946</v>
      </c>
      <c r="G15" s="159">
        <v>15802</v>
      </c>
      <c r="H15" s="160">
        <v>16440</v>
      </c>
      <c r="I15" s="482">
        <f t="shared" si="2"/>
        <v>-0.21048840224751478</v>
      </c>
      <c r="J15" s="161"/>
      <c r="K15" s="162">
        <f>IF(D15=0,#N/A,D15/Population!C14*10000)</f>
        <v>848.5900216919739</v>
      </c>
      <c r="L15" s="162">
        <f>IF(E15=0,#N/A,E15/Population!D14*10000)</f>
        <v>642.88360605125035</v>
      </c>
      <c r="M15" s="162">
        <f>IF(F15=0,#N/A,F15/Population!E14*10000)</f>
        <v>643.30466830466833</v>
      </c>
      <c r="N15" s="162">
        <f>IF(G15=0,#N/A,G15/Population!F14*10000)</f>
        <v>481.32805360950351</v>
      </c>
      <c r="O15" s="163">
        <f>IF(H15=0,#N/A,H15/Population!G14*10000)</f>
        <v>497.57869249394673</v>
      </c>
      <c r="P15" s="487">
        <f t="shared" si="0"/>
        <v>13</v>
      </c>
      <c r="Q15" s="115"/>
      <c r="R15" s="477">
        <f>IDACI!C14</f>
        <v>17.8</v>
      </c>
      <c r="S15" s="478">
        <f t="shared" si="3"/>
        <v>468.97802000000001</v>
      </c>
      <c r="T15" s="479">
        <f t="shared" si="4"/>
        <v>28.600672493946718</v>
      </c>
      <c r="U15" s="183"/>
      <c r="V15" s="199"/>
      <c r="W15" s="216"/>
      <c r="X15" s="221" t="str">
        <f t="shared" si="1"/>
        <v>Kent</v>
      </c>
      <c r="Y15" s="222">
        <v>7</v>
      </c>
      <c r="Z15" s="223">
        <f>IF(D15&gt;0,Population!C14,"")</f>
        <v>322700</v>
      </c>
      <c r="AA15" s="223">
        <f>IF(E15&gt;0,Population!D14,"")</f>
        <v>323900</v>
      </c>
      <c r="AB15" s="223">
        <f>IF(F15&gt;0,Population!E14,"")</f>
        <v>325600</v>
      </c>
      <c r="AC15" s="223">
        <f>IF(G15&gt;0,Population!F14,"")</f>
        <v>328300</v>
      </c>
      <c r="AD15" s="223">
        <f>IF(H15&gt;0,Population!G14,"")</f>
        <v>330400</v>
      </c>
      <c r="AE15" s="110"/>
      <c r="AF15" s="158" t="s">
        <v>12</v>
      </c>
      <c r="AG15" s="163">
        <v>497.57869249394673</v>
      </c>
      <c r="AH15" s="224">
        <f t="shared" si="5"/>
        <v>13</v>
      </c>
      <c r="AI15" s="110"/>
      <c r="AJ15" s="247"/>
      <c r="AK15" s="248"/>
    </row>
    <row r="16" spans="1:45" s="147" customFormat="1" ht="13.5" customHeight="1" x14ac:dyDescent="0.2">
      <c r="A16" s="182"/>
      <c r="B16" s="158" t="s">
        <v>3</v>
      </c>
      <c r="C16" s="142"/>
      <c r="D16" s="159">
        <v>4694</v>
      </c>
      <c r="E16" s="411">
        <v>4571</v>
      </c>
      <c r="F16" s="411">
        <v>3801</v>
      </c>
      <c r="G16" s="411">
        <v>3699</v>
      </c>
      <c r="H16" s="412">
        <v>3114</v>
      </c>
      <c r="I16" s="482">
        <f t="shared" si="2"/>
        <v>-0.31874863268431414</v>
      </c>
      <c r="J16" s="161"/>
      <c r="K16" s="162">
        <f>IF(D16=0,#N/A,D16/Population!C15*10000)</f>
        <v>769.50819672131149</v>
      </c>
      <c r="L16" s="162">
        <f>IF(E16=0,#N/A,E16/Population!D15*10000)</f>
        <v>750.57471264367825</v>
      </c>
      <c r="M16" s="162">
        <f>IF(F16=0,#N/A,F16/Population!E15*10000)</f>
        <v>617.04545454545462</v>
      </c>
      <c r="N16" s="162">
        <f>IF(G16=0,#N/A,G16/Population!F15*10000)</f>
        <v>591.84</v>
      </c>
      <c r="O16" s="163">
        <f>IF(H16=0,#N/A,H16/Population!G15*10000)</f>
        <v>492.72151898734177</v>
      </c>
      <c r="P16" s="487">
        <f t="shared" si="0"/>
        <v>12</v>
      </c>
      <c r="Q16" s="115"/>
      <c r="R16" s="477">
        <f>IDACI!C15</f>
        <v>22</v>
      </c>
      <c r="S16" s="478">
        <f t="shared" si="3"/>
        <v>505.89980000000003</v>
      </c>
      <c r="T16" s="479">
        <f t="shared" si="4"/>
        <v>-13.17828101265826</v>
      </c>
      <c r="U16" s="183"/>
      <c r="V16" s="199"/>
      <c r="W16" s="216"/>
      <c r="X16" s="221" t="str">
        <f t="shared" si="1"/>
        <v>Medway</v>
      </c>
      <c r="Y16" s="222">
        <v>8</v>
      </c>
      <c r="Z16" s="223">
        <f>IF(D16&gt;0,Population!C15,"")</f>
        <v>61000</v>
      </c>
      <c r="AA16" s="223">
        <f>IF(E16&gt;0,Population!D15,"")</f>
        <v>60900</v>
      </c>
      <c r="AB16" s="223">
        <f>IF(F16&gt;0,Population!E15,"")</f>
        <v>61600</v>
      </c>
      <c r="AC16" s="223">
        <f>IF(G16&gt;0,Population!F15,"")</f>
        <v>62500</v>
      </c>
      <c r="AD16" s="223">
        <f>IF(H16&gt;0,Population!G15,"")</f>
        <v>63200</v>
      </c>
      <c r="AE16" s="110"/>
      <c r="AF16" s="158" t="s">
        <v>3</v>
      </c>
      <c r="AG16" s="163">
        <v>492.72151898734177</v>
      </c>
      <c r="AH16" s="224">
        <f t="shared" si="5"/>
        <v>12</v>
      </c>
      <c r="AI16" s="110"/>
      <c r="AJ16" s="247"/>
      <c r="AK16" s="248"/>
    </row>
    <row r="17" spans="1:37" s="147" customFormat="1" ht="13.5" customHeight="1" x14ac:dyDescent="0.2">
      <c r="A17" s="182"/>
      <c r="B17" s="158" t="s">
        <v>13</v>
      </c>
      <c r="C17" s="142"/>
      <c r="D17" s="159">
        <v>2130</v>
      </c>
      <c r="E17" s="159">
        <v>2221</v>
      </c>
      <c r="F17" s="159">
        <v>2737</v>
      </c>
      <c r="G17" s="159">
        <v>2000</v>
      </c>
      <c r="H17" s="160">
        <v>2087</v>
      </c>
      <c r="I17" s="482">
        <f t="shared" si="2"/>
        <v>-6.0333183250787931E-2</v>
      </c>
      <c r="J17" s="161"/>
      <c r="K17" s="162">
        <f>IF(D17=0,#N/A,D17/Population!C16*10000)</f>
        <v>343.54838709677421</v>
      </c>
      <c r="L17" s="162">
        <f>IF(E17=0,#N/A,E17/Population!D16*10000)</f>
        <v>350.31545741324925</v>
      </c>
      <c r="M17" s="162">
        <f>IF(F17=0,#N/A,F17/Population!E16*10000)</f>
        <v>427.65625</v>
      </c>
      <c r="N17" s="162">
        <f>IF(G17=0,#N/A,G17/Population!F16*10000)</f>
        <v>306.74846625766872</v>
      </c>
      <c r="O17" s="163">
        <f>IF(H17=0,#N/A,H17/Population!G16*10000)</f>
        <v>315.7337367624811</v>
      </c>
      <c r="P17" s="487">
        <f t="shared" si="0"/>
        <v>4</v>
      </c>
      <c r="Q17" s="115"/>
      <c r="R17" s="477">
        <f>IDACI!C16</f>
        <v>19.7</v>
      </c>
      <c r="S17" s="478">
        <f t="shared" si="3"/>
        <v>485.68073000000004</v>
      </c>
      <c r="T17" s="479">
        <f t="shared" si="4"/>
        <v>-169.94699323751894</v>
      </c>
      <c r="U17" s="183"/>
      <c r="V17" s="199"/>
      <c r="W17" s="216"/>
      <c r="X17" s="221" t="str">
        <f t="shared" si="1"/>
        <v>Milton Keynes</v>
      </c>
      <c r="Y17" s="222">
        <v>9</v>
      </c>
      <c r="Z17" s="223">
        <f>IF(D17&gt;0,Population!C16,"")</f>
        <v>62000</v>
      </c>
      <c r="AA17" s="223">
        <f>IF(E17&gt;0,Population!D16,"")</f>
        <v>63400</v>
      </c>
      <c r="AB17" s="223">
        <f>IF(F17&gt;0,Population!E16,"")</f>
        <v>64000</v>
      </c>
      <c r="AC17" s="223">
        <f>IF(G17&gt;0,Population!F16,"")</f>
        <v>65200</v>
      </c>
      <c r="AD17" s="223">
        <f>IF(H17&gt;0,Population!G16,"")</f>
        <v>66100</v>
      </c>
      <c r="AE17" s="110"/>
      <c r="AF17" s="158" t="s">
        <v>13</v>
      </c>
      <c r="AG17" s="163">
        <v>315.7337367624811</v>
      </c>
      <c r="AH17" s="224">
        <f t="shared" si="5"/>
        <v>4</v>
      </c>
      <c r="AI17" s="110"/>
      <c r="AJ17" s="247"/>
      <c r="AK17" s="248"/>
    </row>
    <row r="18" spans="1:37" s="147" customFormat="1" ht="13.5" customHeight="1" x14ac:dyDescent="0.2">
      <c r="A18" s="182"/>
      <c r="B18" s="158" t="s">
        <v>14</v>
      </c>
      <c r="C18" s="142"/>
      <c r="D18" s="159">
        <v>5846</v>
      </c>
      <c r="E18" s="159">
        <v>6147</v>
      </c>
      <c r="F18" s="159">
        <v>5202</v>
      </c>
      <c r="G18" s="159">
        <v>3767</v>
      </c>
      <c r="H18" s="160">
        <v>5516</v>
      </c>
      <c r="I18" s="482">
        <f t="shared" si="2"/>
        <v>-0.1026517000162681</v>
      </c>
      <c r="J18" s="161"/>
      <c r="K18" s="162">
        <f>IF(D18=0,#N/A,D18/Population!C17*10000)</f>
        <v>423.62318840579712</v>
      </c>
      <c r="L18" s="162">
        <f>IF(E18=0,#N/A,E18/Population!D17*10000)</f>
        <v>441.59482758620686</v>
      </c>
      <c r="M18" s="162">
        <f>IF(F18=0,#N/A,F18/Population!E17*10000)</f>
        <v>370.77690662865285</v>
      </c>
      <c r="N18" s="162">
        <f>IF(G18=0,#N/A,G18/Population!F17*10000)</f>
        <v>266.78470254957506</v>
      </c>
      <c r="O18" s="163">
        <f>IF(H18=0,#N/A,H18/Population!G17*10000)</f>
        <v>388.99858956276444</v>
      </c>
      <c r="P18" s="487">
        <f t="shared" si="0"/>
        <v>5</v>
      </c>
      <c r="Q18" s="115"/>
      <c r="R18" s="477">
        <f>IDACI!C17</f>
        <v>11.799999999999999</v>
      </c>
      <c r="S18" s="478">
        <f t="shared" si="3"/>
        <v>416.23262</v>
      </c>
      <c r="T18" s="479">
        <f t="shared" si="4"/>
        <v>-27.23403043723556</v>
      </c>
      <c r="U18" s="183"/>
      <c r="V18" s="199"/>
      <c r="W18" s="216"/>
      <c r="X18" s="221" t="str">
        <f t="shared" si="1"/>
        <v>Oxfordshire</v>
      </c>
      <c r="Y18" s="222">
        <v>10</v>
      </c>
      <c r="Z18" s="223">
        <f>IF(D18&gt;0,Population!C17,"")</f>
        <v>138000</v>
      </c>
      <c r="AA18" s="223">
        <f>IF(E18&gt;0,Population!D17,"")</f>
        <v>139200</v>
      </c>
      <c r="AB18" s="223">
        <f>IF(F18&gt;0,Population!E17,"")</f>
        <v>140300</v>
      </c>
      <c r="AC18" s="223">
        <f>IF(G18&gt;0,Population!F17,"")</f>
        <v>141200</v>
      </c>
      <c r="AD18" s="223">
        <f>IF(H18&gt;0,Population!G17,"")</f>
        <v>141800</v>
      </c>
      <c r="AE18" s="110"/>
      <c r="AF18" s="158" t="s">
        <v>14</v>
      </c>
      <c r="AG18" s="163">
        <v>388.99858956276444</v>
      </c>
      <c r="AH18" s="224">
        <f t="shared" si="5"/>
        <v>5</v>
      </c>
      <c r="AI18" s="110"/>
      <c r="AJ18" s="247"/>
      <c r="AK18" s="248"/>
    </row>
    <row r="19" spans="1:37" s="147" customFormat="1" ht="13.5" customHeight="1" x14ac:dyDescent="0.2">
      <c r="A19" s="182"/>
      <c r="B19" s="158" t="s">
        <v>15</v>
      </c>
      <c r="C19" s="142"/>
      <c r="D19" s="159">
        <v>2360</v>
      </c>
      <c r="E19" s="159">
        <v>2658</v>
      </c>
      <c r="F19" s="159">
        <v>3160</v>
      </c>
      <c r="G19" s="159">
        <v>1453</v>
      </c>
      <c r="H19" s="160">
        <v>1865</v>
      </c>
      <c r="I19" s="482">
        <f t="shared" si="2"/>
        <v>-0.29834462001504891</v>
      </c>
      <c r="J19" s="161"/>
      <c r="K19" s="162">
        <f>IF(D19=0,#N/A,D19/Population!C18*10000)</f>
        <v>555.29411764705878</v>
      </c>
      <c r="L19" s="162">
        <f>IF(E19=0,#N/A,E19/Population!D18*10000)</f>
        <v>628.36879432624119</v>
      </c>
      <c r="M19" s="162">
        <f>IF(F19=0,#N/A,F19/Population!E18*10000)</f>
        <v>741.78403755868533</v>
      </c>
      <c r="N19" s="162">
        <f>IF(G19=0,#N/A,G19/Population!F18*10000)</f>
        <v>334.79262672811058</v>
      </c>
      <c r="O19" s="163">
        <f>IF(H19=0,#N/A,H19/Population!G18*10000)</f>
        <v>425.79908675799089</v>
      </c>
      <c r="P19" s="487">
        <f t="shared" si="0"/>
        <v>8</v>
      </c>
      <c r="Q19" s="115"/>
      <c r="R19" s="477">
        <f>IDACI!C18</f>
        <v>23.799999999999997</v>
      </c>
      <c r="S19" s="478">
        <f t="shared" si="3"/>
        <v>521.72342000000003</v>
      </c>
      <c r="T19" s="479">
        <f t="shared" si="4"/>
        <v>-95.924333242009141</v>
      </c>
      <c r="U19" s="183"/>
      <c r="V19" s="199"/>
      <c r="W19" s="216"/>
      <c r="X19" s="221" t="str">
        <f t="shared" si="1"/>
        <v>Portsmouth</v>
      </c>
      <c r="Y19" s="222">
        <v>11</v>
      </c>
      <c r="Z19" s="223">
        <f>IF(D19&gt;0,Population!C18,"")</f>
        <v>42500</v>
      </c>
      <c r="AA19" s="223">
        <f>IF(E19&gt;0,Population!D18,"")</f>
        <v>42300</v>
      </c>
      <c r="AB19" s="223">
        <f>IF(F19&gt;0,Population!E18,"")</f>
        <v>42600</v>
      </c>
      <c r="AC19" s="223">
        <f>IF(G19&gt;0,Population!F18,"")</f>
        <v>43400</v>
      </c>
      <c r="AD19" s="223">
        <f>IF(H19&gt;0,Population!G18,"")</f>
        <v>43800</v>
      </c>
      <c r="AE19" s="110"/>
      <c r="AF19" s="158" t="s">
        <v>15</v>
      </c>
      <c r="AG19" s="163">
        <v>425.79908675799089</v>
      </c>
      <c r="AH19" s="224">
        <f t="shared" si="5"/>
        <v>8</v>
      </c>
      <c r="AI19" s="110"/>
      <c r="AJ19" s="247"/>
      <c r="AK19" s="248"/>
    </row>
    <row r="20" spans="1:37" s="147" customFormat="1" ht="13.5" customHeight="1" x14ac:dyDescent="0.2">
      <c r="A20" s="182"/>
      <c r="B20" s="158" t="s">
        <v>4</v>
      </c>
      <c r="C20" s="142"/>
      <c r="D20" s="159">
        <v>3051</v>
      </c>
      <c r="E20" s="159">
        <v>2365</v>
      </c>
      <c r="F20" s="159">
        <v>2129</v>
      </c>
      <c r="G20" s="159">
        <v>1197</v>
      </c>
      <c r="H20" s="160">
        <v>2171</v>
      </c>
      <c r="I20" s="482">
        <f t="shared" si="2"/>
        <v>-8.2029598308668072E-2</v>
      </c>
      <c r="J20" s="161"/>
      <c r="K20" s="162">
        <f>IF(D20=0,#N/A,D20/Population!C19*10000)</f>
        <v>913.4730538922156</v>
      </c>
      <c r="L20" s="162">
        <f>IF(E20=0,#N/A,E20/Population!D19*10000)</f>
        <v>695.58823529411768</v>
      </c>
      <c r="M20" s="162">
        <f>IF(F20=0,#N/A,F20/Population!E19*10000)</f>
        <v>613.54466858789624</v>
      </c>
      <c r="N20" s="162">
        <f>IF(G20=0,#N/A,G20/Population!F19*10000)</f>
        <v>333.42618384401112</v>
      </c>
      <c r="O20" s="163">
        <f>IF(H20=0,#N/A,H20/Population!G19*10000)</f>
        <v>596.42857142857144</v>
      </c>
      <c r="P20" s="487">
        <f t="shared" si="0"/>
        <v>15</v>
      </c>
      <c r="Q20" s="115"/>
      <c r="R20" s="477">
        <f>IDACI!C19</f>
        <v>19.8</v>
      </c>
      <c r="S20" s="478">
        <f t="shared" si="3"/>
        <v>486.55982000000006</v>
      </c>
      <c r="T20" s="479">
        <f t="shared" si="4"/>
        <v>109.86875142857139</v>
      </c>
      <c r="U20" s="183"/>
      <c r="V20" s="199"/>
      <c r="W20" s="216"/>
      <c r="X20" s="221" t="str">
        <f t="shared" si="1"/>
        <v>Reading</v>
      </c>
      <c r="Y20" s="222">
        <v>12</v>
      </c>
      <c r="Z20" s="223">
        <f>IF(D20&gt;0,Population!C19,"")</f>
        <v>33400</v>
      </c>
      <c r="AA20" s="223">
        <f>IF(E20&gt;0,Population!D19,"")</f>
        <v>34000</v>
      </c>
      <c r="AB20" s="223">
        <f>IF(F20&gt;0,Population!E19,"")</f>
        <v>34700</v>
      </c>
      <c r="AC20" s="223">
        <f>IF(G20&gt;0,Population!F19,"")</f>
        <v>35900</v>
      </c>
      <c r="AD20" s="223">
        <f>IF(H20&gt;0,Population!G19,"")</f>
        <v>36400</v>
      </c>
      <c r="AE20" s="110"/>
      <c r="AF20" s="158" t="s">
        <v>4</v>
      </c>
      <c r="AG20" s="163">
        <v>596.42857142857144</v>
      </c>
      <c r="AH20" s="224">
        <f t="shared" si="5"/>
        <v>15</v>
      </c>
      <c r="AI20" s="110"/>
      <c r="AJ20" s="247"/>
      <c r="AK20" s="248"/>
    </row>
    <row r="21" spans="1:37" s="147" customFormat="1" ht="13.5" customHeight="1" x14ac:dyDescent="0.2">
      <c r="A21" s="182"/>
      <c r="B21" s="158" t="s">
        <v>16</v>
      </c>
      <c r="C21" s="142"/>
      <c r="D21" s="159">
        <v>2558</v>
      </c>
      <c r="E21" s="159">
        <v>2448</v>
      </c>
      <c r="F21" s="159">
        <v>3455</v>
      </c>
      <c r="G21" s="159">
        <v>1879</v>
      </c>
      <c r="H21" s="160">
        <v>2588</v>
      </c>
      <c r="I21" s="482">
        <f t="shared" si="2"/>
        <v>5.7189542483660129E-2</v>
      </c>
      <c r="J21" s="161"/>
      <c r="K21" s="162">
        <f>IF(D21=0,#N/A,D21/Population!C20*10000)</f>
        <v>683.95721925133682</v>
      </c>
      <c r="L21" s="162">
        <f>IF(E21=0,#N/A,E21/Population!D20*10000)</f>
        <v>644.21052631578948</v>
      </c>
      <c r="M21" s="162">
        <f>IF(F21=0,#N/A,F21/Population!E20*10000)</f>
        <v>888.17480719794344</v>
      </c>
      <c r="N21" s="162">
        <f>IF(G21=0,#N/A,G21/Population!F20*10000)</f>
        <v>470.92731829573938</v>
      </c>
      <c r="O21" s="163">
        <f>IF(H21=0,#N/A,H21/Population!G20*10000)</f>
        <v>637.4384236453202</v>
      </c>
      <c r="P21" s="487">
        <f t="shared" si="0"/>
        <v>18</v>
      </c>
      <c r="Q21" s="115"/>
      <c r="R21" s="477">
        <f>IDACI!C20</f>
        <v>19.5</v>
      </c>
      <c r="S21" s="478">
        <f t="shared" si="3"/>
        <v>483.92255</v>
      </c>
      <c r="T21" s="479">
        <f t="shared" si="4"/>
        <v>153.5158736453202</v>
      </c>
      <c r="U21" s="183"/>
      <c r="V21" s="199"/>
      <c r="W21" s="216"/>
      <c r="X21" s="221" t="str">
        <f t="shared" si="1"/>
        <v>Slough</v>
      </c>
      <c r="Y21" s="222">
        <v>13</v>
      </c>
      <c r="Z21" s="223">
        <f>IF(D21&gt;0,Population!C20,"")</f>
        <v>37400</v>
      </c>
      <c r="AA21" s="223">
        <f>IF(E21&gt;0,Population!D20,"")</f>
        <v>38000</v>
      </c>
      <c r="AB21" s="223">
        <f>IF(F21&gt;0,Population!E20,"")</f>
        <v>38900</v>
      </c>
      <c r="AC21" s="223">
        <f>IF(G21&gt;0,Population!F20,"")</f>
        <v>39900</v>
      </c>
      <c r="AD21" s="223">
        <f>IF(H21&gt;0,Population!G20,"")</f>
        <v>40600</v>
      </c>
      <c r="AE21" s="110"/>
      <c r="AF21" s="158" t="s">
        <v>16</v>
      </c>
      <c r="AG21" s="163">
        <v>637.4384236453202</v>
      </c>
      <c r="AH21" s="224">
        <f t="shared" si="5"/>
        <v>18</v>
      </c>
      <c r="AI21" s="110"/>
      <c r="AJ21" s="247"/>
      <c r="AK21" s="248"/>
    </row>
    <row r="22" spans="1:37" s="147" customFormat="1" ht="13.5" customHeight="1" x14ac:dyDescent="0.2">
      <c r="A22" s="182"/>
      <c r="B22" s="158" t="s">
        <v>96</v>
      </c>
      <c r="C22" s="142"/>
      <c r="D22" s="159">
        <v>5550</v>
      </c>
      <c r="E22" s="159">
        <v>6760</v>
      </c>
      <c r="F22" s="159">
        <v>6536</v>
      </c>
      <c r="G22" s="159">
        <v>4524</v>
      </c>
      <c r="H22" s="160">
        <v>4413</v>
      </c>
      <c r="I22" s="482">
        <f t="shared" si="2"/>
        <v>-0.34718934911242605</v>
      </c>
      <c r="J22" s="161"/>
      <c r="K22" s="162">
        <f>IF(D22=0,#N/A,D22/Population!C21*10000)</f>
        <v>510.11029411764707</v>
      </c>
      <c r="L22" s="162">
        <f>IF(E22=0,#N/A,E22/Population!D21*10000)</f>
        <v>621.32352941176475</v>
      </c>
      <c r="M22" s="162">
        <f>IF(F22=0,#N/A,F22/Population!E21*10000)</f>
        <v>600.73529411764707</v>
      </c>
      <c r="N22" s="162">
        <f>IF(G22=0,#N/A,G22/Population!F21*10000)</f>
        <v>415.42699724517905</v>
      </c>
      <c r="O22" s="163">
        <f>IF(H22=0,#N/A,H22/Population!G21*10000)</f>
        <v>404.12087912087912</v>
      </c>
      <c r="P22" s="511" t="str">
        <f t="shared" si="0"/>
        <v>--</v>
      </c>
      <c r="Q22" s="115"/>
      <c r="R22" s="477">
        <f>IDACI!C21</f>
        <v>14.8</v>
      </c>
      <c r="S22" s="478">
        <f t="shared" si="3"/>
        <v>442.60532000000001</v>
      </c>
      <c r="T22" s="479">
        <f t="shared" si="4"/>
        <v>-38.484440879120882</v>
      </c>
      <c r="U22" s="183"/>
      <c r="V22" s="199"/>
      <c r="W22" s="216"/>
      <c r="X22" s="221" t="str">
        <f t="shared" si="1"/>
        <v>Somerset</v>
      </c>
      <c r="Y22" s="222">
        <v>14</v>
      </c>
      <c r="Z22" s="223">
        <f>IF(D22&gt;0,Population!C21,"")</f>
        <v>108800</v>
      </c>
      <c r="AA22" s="223">
        <f>IF(E22&gt;0,Population!D21,"")</f>
        <v>108800</v>
      </c>
      <c r="AB22" s="223">
        <f>IF(F22&gt;0,Population!E21,"")</f>
        <v>108800</v>
      </c>
      <c r="AC22" s="223">
        <f>IF(G22&gt;0,Population!F21,"")</f>
        <v>108900</v>
      </c>
      <c r="AD22" s="223">
        <f>IF(H22&gt;0,Population!G21,"")</f>
        <v>109200</v>
      </c>
      <c r="AE22" s="110"/>
      <c r="AF22" s="158" t="s">
        <v>17</v>
      </c>
      <c r="AG22" s="163">
        <v>616.869918699187</v>
      </c>
      <c r="AH22" s="224">
        <f t="shared" si="5"/>
        <v>17</v>
      </c>
      <c r="AI22" s="110"/>
      <c r="AJ22" s="247"/>
      <c r="AK22" s="248"/>
    </row>
    <row r="23" spans="1:37" s="147" customFormat="1" ht="13.5" customHeight="1" x14ac:dyDescent="0.2">
      <c r="A23" s="182"/>
      <c r="B23" s="158" t="s">
        <v>17</v>
      </c>
      <c r="C23" s="142"/>
      <c r="D23" s="159">
        <v>3742</v>
      </c>
      <c r="E23" s="159">
        <v>4536</v>
      </c>
      <c r="F23" s="572"/>
      <c r="G23" s="159">
        <v>2109</v>
      </c>
      <c r="H23" s="160">
        <v>3035</v>
      </c>
      <c r="I23" s="482">
        <f t="shared" si="2"/>
        <v>-0.33090828924162258</v>
      </c>
      <c r="J23" s="161"/>
      <c r="K23" s="162">
        <f>IF(D23=0,#N/A,D23/Population!C22*10000)</f>
        <v>809.95670995670991</v>
      </c>
      <c r="L23" s="162">
        <f>IF(E23=0,#N/A,E23/Population!D22*10000)</f>
        <v>975.48387096774195</v>
      </c>
      <c r="M23" s="646" t="e">
        <f>IF(F23=0,#N/A,F23/Population!E22*10000)</f>
        <v>#N/A</v>
      </c>
      <c r="N23" s="162">
        <f>IF(G23=0,#N/A,G23/Population!F22*10000)</f>
        <v>433.95061728395063</v>
      </c>
      <c r="O23" s="163">
        <f>IF(H23=0,#N/A,H23/Population!G22*10000)</f>
        <v>616.869918699187</v>
      </c>
      <c r="P23" s="487">
        <f t="shared" si="0"/>
        <v>17</v>
      </c>
      <c r="Q23" s="115"/>
      <c r="R23" s="477">
        <f>IDACI!C22</f>
        <v>25</v>
      </c>
      <c r="S23" s="478">
        <f t="shared" si="3"/>
        <v>532.27250000000004</v>
      </c>
      <c r="T23" s="479">
        <f t="shared" si="4"/>
        <v>84.59741869918696</v>
      </c>
      <c r="U23" s="183"/>
      <c r="V23" s="199"/>
      <c r="W23" s="216"/>
      <c r="X23" s="221" t="str">
        <f t="shared" si="1"/>
        <v>Southampton</v>
      </c>
      <c r="Y23" s="222">
        <v>15</v>
      </c>
      <c r="Z23" s="223">
        <f>IF(D23&gt;0,Population!C22,"")</f>
        <v>46200</v>
      </c>
      <c r="AA23" s="223">
        <f>IF(E23&gt;0,Population!D22,"")</f>
        <v>46500</v>
      </c>
      <c r="AB23" s="223" t="str">
        <f>IF(F23&gt;0,Population!E22,"")</f>
        <v/>
      </c>
      <c r="AC23" s="223">
        <f>IF(G23&gt;0,Population!F22,"")</f>
        <v>48600</v>
      </c>
      <c r="AD23" s="223">
        <f>IF(H23&gt;0,Population!G22,"")</f>
        <v>49200</v>
      </c>
      <c r="AE23" s="110"/>
      <c r="AF23" s="158" t="s">
        <v>8</v>
      </c>
      <c r="AG23" s="163">
        <v>474.80499219968794</v>
      </c>
      <c r="AH23" s="224">
        <f>RANK(AG23,$AG$9:$AG$27,1)</f>
        <v>11</v>
      </c>
      <c r="AI23" s="110"/>
      <c r="AJ23" s="247"/>
      <c r="AK23" s="248"/>
    </row>
    <row r="24" spans="1:37" s="147" customFormat="1" ht="13.5" customHeight="1" x14ac:dyDescent="0.2">
      <c r="A24" s="182"/>
      <c r="B24" s="158" t="s">
        <v>8</v>
      </c>
      <c r="C24" s="142"/>
      <c r="D24" s="159">
        <v>12080</v>
      </c>
      <c r="E24" s="159">
        <v>11776</v>
      </c>
      <c r="F24" s="159">
        <v>11426</v>
      </c>
      <c r="G24" s="159">
        <v>8993</v>
      </c>
      <c r="H24" s="160">
        <v>12174</v>
      </c>
      <c r="I24" s="482">
        <f t="shared" si="2"/>
        <v>3.3797554347826088E-2</v>
      </c>
      <c r="J24" s="161"/>
      <c r="K24" s="162">
        <f>IF(D24=0,#N/A,D24/Population!C23*10000)</f>
        <v>489.0688259109312</v>
      </c>
      <c r="L24" s="162">
        <f>IF(E24=0,#N/A,E24/Population!D23*10000)</f>
        <v>471.79487179487182</v>
      </c>
      <c r="M24" s="162">
        <f>IF(F24=0,#N/A,F24/Population!E23*10000)</f>
        <v>453.41269841269843</v>
      </c>
      <c r="N24" s="162">
        <f>IF(G24=0,#N/A,G24/Population!F23*10000)</f>
        <v>353.22073841319718</v>
      </c>
      <c r="O24" s="163">
        <f>IF(H24=0,#N/A,H24/Population!G23*10000)</f>
        <v>474.80499219968794</v>
      </c>
      <c r="P24" s="487">
        <f t="shared" si="0"/>
        <v>11</v>
      </c>
      <c r="Q24" s="115"/>
      <c r="R24" s="477">
        <f>IDACI!C23</f>
        <v>9.7000000000000011</v>
      </c>
      <c r="S24" s="478">
        <f t="shared" si="3"/>
        <v>397.77173000000005</v>
      </c>
      <c r="T24" s="479">
        <f t="shared" si="4"/>
        <v>77.033262199687897</v>
      </c>
      <c r="U24" s="183"/>
      <c r="V24" s="199"/>
      <c r="W24" s="216"/>
      <c r="X24" s="221" t="str">
        <f t="shared" si="1"/>
        <v>Surrey</v>
      </c>
      <c r="Y24" s="222">
        <v>16</v>
      </c>
      <c r="Z24" s="223">
        <f>IF(D24&gt;0,Population!C23,"")</f>
        <v>247000</v>
      </c>
      <c r="AA24" s="223">
        <f>IF(E24&gt;0,Population!D23,"")</f>
        <v>249600</v>
      </c>
      <c r="AB24" s="223">
        <f>IF(F24&gt;0,Population!E23,"")</f>
        <v>252000</v>
      </c>
      <c r="AC24" s="223">
        <f>IF(G24&gt;0,Population!F23,"")</f>
        <v>254600</v>
      </c>
      <c r="AD24" s="223">
        <f>IF(H24&gt;0,Population!G23,"")</f>
        <v>256400</v>
      </c>
      <c r="AE24" s="110"/>
      <c r="AF24" s="158" t="s">
        <v>18</v>
      </c>
      <c r="AG24" s="163">
        <v>401.68067226890759</v>
      </c>
      <c r="AH24" s="224">
        <f t="shared" si="5"/>
        <v>7</v>
      </c>
      <c r="AI24" s="110"/>
      <c r="AJ24" s="247"/>
      <c r="AK24" s="248"/>
    </row>
    <row r="25" spans="1:37" s="147" customFormat="1" ht="13.5" customHeight="1" x14ac:dyDescent="0.2">
      <c r="A25" s="397"/>
      <c r="B25" s="158" t="s">
        <v>124</v>
      </c>
      <c r="C25" s="142"/>
      <c r="D25" s="159">
        <v>1501</v>
      </c>
      <c r="E25" s="159">
        <v>1793</v>
      </c>
      <c r="F25" s="159">
        <v>2297</v>
      </c>
      <c r="G25" s="159">
        <v>2649</v>
      </c>
      <c r="H25" s="160">
        <v>3139</v>
      </c>
      <c r="I25" s="482">
        <f t="shared" si="2"/>
        <v>0.75069715560513106</v>
      </c>
      <c r="J25" s="161"/>
      <c r="K25" s="162">
        <f>IF(D25=0,#N/A,D25/Population!C24*10000)</f>
        <v>322.10300429184548</v>
      </c>
      <c r="L25" s="162">
        <f>IF(E25=0,#N/A,E25/Population!D24*10000)</f>
        <v>378.27004219409281</v>
      </c>
      <c r="M25" s="162">
        <f>IF(F25=0,#N/A,F25/Population!E24*10000)</f>
        <v>479.54070981210856</v>
      </c>
      <c r="N25" s="162">
        <f>IF(G25=0,#N/A,G25/Population!F24*10000)</f>
        <v>545.06172839506166</v>
      </c>
      <c r="O25" s="163">
        <f>IF(H25=0,#N/A,H25/Population!G24*10000)</f>
        <v>640.61224489795916</v>
      </c>
      <c r="P25" s="511" t="str">
        <f t="shared" si="0"/>
        <v>--</v>
      </c>
      <c r="Q25" s="115"/>
      <c r="R25" s="477">
        <f>IDACI!C24</f>
        <v>17.2</v>
      </c>
      <c r="S25" s="478">
        <f t="shared" si="3"/>
        <v>463.70348000000001</v>
      </c>
      <c r="T25" s="479">
        <f t="shared" si="4"/>
        <v>176.90876489795914</v>
      </c>
      <c r="U25" s="183"/>
      <c r="V25" s="199"/>
      <c r="W25" s="216"/>
      <c r="X25" s="221" t="str">
        <f t="shared" si="1"/>
        <v>Swindon</v>
      </c>
      <c r="Y25" s="222">
        <v>17</v>
      </c>
      <c r="Z25" s="223">
        <f>IF(D25&gt;0,Population!C24,"")</f>
        <v>46600</v>
      </c>
      <c r="AA25" s="223">
        <f>IF(E25&gt;0,Population!D24,"")</f>
        <v>47400</v>
      </c>
      <c r="AB25" s="223">
        <f>IF(F25&gt;0,Population!E24,"")</f>
        <v>47900</v>
      </c>
      <c r="AC25" s="223">
        <f>IF(G25&gt;0,Population!F24,"")</f>
        <v>48600</v>
      </c>
      <c r="AD25" s="223">
        <f>IF(H25&gt;0,Population!G24,"")</f>
        <v>49000</v>
      </c>
      <c r="AE25" s="110"/>
      <c r="AF25" s="158" t="s">
        <v>6</v>
      </c>
      <c r="AG25" s="163">
        <v>438.08685446009389</v>
      </c>
      <c r="AH25" s="224">
        <f t="shared" si="5"/>
        <v>9</v>
      </c>
      <c r="AI25" s="110"/>
      <c r="AJ25" s="247"/>
      <c r="AK25" s="248"/>
    </row>
    <row r="26" spans="1:37" s="147" customFormat="1" ht="13.5" customHeight="1" x14ac:dyDescent="0.2">
      <c r="A26" s="397"/>
      <c r="B26" s="158" t="s">
        <v>125</v>
      </c>
      <c r="C26" s="142"/>
      <c r="D26" s="159">
        <v>2603</v>
      </c>
      <c r="E26" s="159">
        <v>2656</v>
      </c>
      <c r="F26" s="159">
        <v>2408</v>
      </c>
      <c r="G26" s="159">
        <v>1488</v>
      </c>
      <c r="H26" s="160">
        <v>1558</v>
      </c>
      <c r="I26" s="482">
        <f t="shared" si="2"/>
        <v>-0.4134036144578313</v>
      </c>
      <c r="J26" s="161"/>
      <c r="K26" s="162">
        <f>IF(D26=0,#N/A,D26/Population!C25*10000)</f>
        <v>1049.5967741935485</v>
      </c>
      <c r="L26" s="162">
        <f>IF(E26=0,#N/A,E26/Population!D25*10000)</f>
        <v>1066.6666666666667</v>
      </c>
      <c r="M26" s="162">
        <f>IF(F26=0,#N/A,F26/Population!E25*10000)</f>
        <v>970.96774193548379</v>
      </c>
      <c r="N26" s="162">
        <f>IF(G26=0,#N/A,G26/Population!F25*10000)</f>
        <v>592.82868525896413</v>
      </c>
      <c r="O26" s="163">
        <f>IF(H26=0,#N/A,H26/Population!G25*10000)</f>
        <v>618.2539682539682</v>
      </c>
      <c r="P26" s="511" t="str">
        <f t="shared" si="0"/>
        <v>--</v>
      </c>
      <c r="Q26" s="115"/>
      <c r="R26" s="477">
        <f>IDACI!C25</f>
        <v>24.1</v>
      </c>
      <c r="S26" s="478">
        <f t="shared" si="3"/>
        <v>524.36068999999998</v>
      </c>
      <c r="T26" s="479">
        <f t="shared" si="4"/>
        <v>93.893278253968219</v>
      </c>
      <c r="U26" s="183"/>
      <c r="V26" s="199"/>
      <c r="W26" s="216"/>
      <c r="X26" s="221" t="str">
        <f t="shared" si="1"/>
        <v>Torbay</v>
      </c>
      <c r="Y26" s="222">
        <v>18</v>
      </c>
      <c r="Z26" s="223">
        <f>IF(D26&gt;0,Population!C25,"")</f>
        <v>24800</v>
      </c>
      <c r="AA26" s="223">
        <f>IF(E26&gt;0,Population!D25,"")</f>
        <v>24900</v>
      </c>
      <c r="AB26" s="223">
        <f>IF(F26&gt;0,Population!E25,"")</f>
        <v>24800</v>
      </c>
      <c r="AC26" s="223">
        <f>IF(G26&gt;0,Population!F25,"")</f>
        <v>25100</v>
      </c>
      <c r="AD26" s="223">
        <f>IF(H26&gt;0,Population!G25,"")</f>
        <v>25200</v>
      </c>
      <c r="AE26" s="110"/>
      <c r="AF26" s="158" t="s">
        <v>46</v>
      </c>
      <c r="AG26" s="163">
        <v>274.18397626112761</v>
      </c>
      <c r="AH26" s="224">
        <f t="shared" si="5"/>
        <v>2</v>
      </c>
      <c r="AI26" s="110"/>
      <c r="AJ26" s="247"/>
      <c r="AK26" s="248"/>
    </row>
    <row r="27" spans="1:37" s="147" customFormat="1" ht="13.5" customHeight="1" x14ac:dyDescent="0.2">
      <c r="A27" s="182"/>
      <c r="B27" s="158" t="s">
        <v>18</v>
      </c>
      <c r="C27" s="142"/>
      <c r="D27" s="159">
        <v>1309</v>
      </c>
      <c r="E27" s="164">
        <v>1439</v>
      </c>
      <c r="F27" s="159">
        <v>1497</v>
      </c>
      <c r="G27" s="159">
        <v>887</v>
      </c>
      <c r="H27" s="160">
        <v>1434</v>
      </c>
      <c r="I27" s="482">
        <f t="shared" si="2"/>
        <v>-3.4746351633078527E-3</v>
      </c>
      <c r="J27" s="161"/>
      <c r="K27" s="162">
        <f>IF(D27=0,#N/A,D27/Population!C26*10000)</f>
        <v>369.77401129943502</v>
      </c>
      <c r="L27" s="162">
        <f>IF(E27=0,#N/A,E27/Population!D26*10000)</f>
        <v>400.83565459610026</v>
      </c>
      <c r="M27" s="162">
        <f>IF(F27=0,#N/A,F27/Population!E26*10000)</f>
        <v>419.32773109243698</v>
      </c>
      <c r="N27" s="162">
        <f>IF(G27=0,#N/A,G27/Population!F26*10000)</f>
        <v>249.15730337078651</v>
      </c>
      <c r="O27" s="163">
        <f>IF(H27=0,#N/A,H27/Population!G26*10000)</f>
        <v>401.68067226890759</v>
      </c>
      <c r="P27" s="487">
        <f t="shared" si="0"/>
        <v>7</v>
      </c>
      <c r="Q27" s="115"/>
      <c r="R27" s="477">
        <f>IDACI!C26</f>
        <v>10.4</v>
      </c>
      <c r="S27" s="478">
        <f t="shared" si="3"/>
        <v>403.92536000000001</v>
      </c>
      <c r="T27" s="479">
        <f t="shared" si="4"/>
        <v>-2.2446877310924265</v>
      </c>
      <c r="U27" s="183"/>
      <c r="V27" s="199"/>
      <c r="W27" s="216"/>
      <c r="X27" s="221" t="str">
        <f t="shared" si="1"/>
        <v>West Berkshire</v>
      </c>
      <c r="Y27" s="222">
        <v>19</v>
      </c>
      <c r="Z27" s="223">
        <f>IF(D27&gt;0,Population!C26,"")</f>
        <v>35400</v>
      </c>
      <c r="AA27" s="223">
        <f>IF(E27&gt;0,Population!D26,"")</f>
        <v>35900</v>
      </c>
      <c r="AB27" s="223">
        <f>IF(F27&gt;0,Population!E26,"")</f>
        <v>35700</v>
      </c>
      <c r="AC27" s="223">
        <f>IF(G27&gt;0,Population!F26,"")</f>
        <v>35600</v>
      </c>
      <c r="AD27" s="223">
        <f>IF(H27&gt;0,Population!G26,"")</f>
        <v>35700</v>
      </c>
      <c r="AE27" s="247"/>
      <c r="AF27" s="158" t="s">
        <v>19</v>
      </c>
      <c r="AG27" s="163">
        <v>302.41286863270778</v>
      </c>
      <c r="AH27" s="224">
        <f t="shared" si="5"/>
        <v>3</v>
      </c>
      <c r="AI27" s="110"/>
      <c r="AJ27" s="247"/>
      <c r="AK27" s="248"/>
    </row>
    <row r="28" spans="1:37" s="147" customFormat="1" ht="13.5" customHeight="1" x14ac:dyDescent="0.2">
      <c r="A28" s="182"/>
      <c r="B28" s="158" t="s">
        <v>6</v>
      </c>
      <c r="C28" s="142"/>
      <c r="D28" s="159">
        <v>11429</v>
      </c>
      <c r="E28" s="164">
        <v>11224</v>
      </c>
      <c r="F28" s="159">
        <v>7222</v>
      </c>
      <c r="G28" s="159">
        <v>5185</v>
      </c>
      <c r="H28" s="160">
        <v>7465</v>
      </c>
      <c r="I28" s="482">
        <f t="shared" si="2"/>
        <v>-0.33490734141126161</v>
      </c>
      <c r="J28" s="161"/>
      <c r="K28" s="162">
        <f>IF(D28=0,#N/A,D28/Population!C27*10000)</f>
        <v>695.1946472019464</v>
      </c>
      <c r="L28" s="162">
        <f>IF(E28=0,#N/A,E28/Population!D27*10000)</f>
        <v>677.77777777777783</v>
      </c>
      <c r="M28" s="162">
        <f>IF(F28=0,#N/A,F28/Population!E27*10000)</f>
        <v>432.45508982035926</v>
      </c>
      <c r="N28" s="162">
        <f>IF(G28=0,#N/A,G28/Population!F27*10000)</f>
        <v>307.16824644549763</v>
      </c>
      <c r="O28" s="163">
        <f>IF(H28=0,#N/A,H28/Population!G27*10000)</f>
        <v>438.08685446009389</v>
      </c>
      <c r="P28" s="487">
        <f t="shared" si="0"/>
        <v>9</v>
      </c>
      <c r="Q28" s="115"/>
      <c r="R28" s="477">
        <f>IDACI!C27</f>
        <v>12.9</v>
      </c>
      <c r="S28" s="478">
        <f t="shared" si="3"/>
        <v>425.90260999999998</v>
      </c>
      <c r="T28" s="479">
        <f t="shared" si="4"/>
        <v>12.184244460093907</v>
      </c>
      <c r="U28" s="183"/>
      <c r="V28" s="199"/>
      <c r="W28" s="216"/>
      <c r="X28" s="221" t="str">
        <f t="shared" si="1"/>
        <v>West Sussex</v>
      </c>
      <c r="Y28" s="222">
        <v>20</v>
      </c>
      <c r="Z28" s="223">
        <f>IF(D28&gt;0,Population!C27,"")</f>
        <v>164400</v>
      </c>
      <c r="AA28" s="223">
        <f>IF(E28&gt;0,Population!D27,"")</f>
        <v>165600</v>
      </c>
      <c r="AB28" s="223">
        <f>IF(F28&gt;0,Population!E27,"")</f>
        <v>167000</v>
      </c>
      <c r="AC28" s="223">
        <f>IF(G28&gt;0,Population!F27,"")</f>
        <v>168800</v>
      </c>
      <c r="AD28" s="223">
        <f>IF(H28&gt;0,Population!G27,"")</f>
        <v>170400</v>
      </c>
      <c r="AE28" s="247"/>
      <c r="AF28" s="247"/>
      <c r="AG28" s="247"/>
      <c r="AH28" s="110"/>
      <c r="AI28" s="110"/>
      <c r="AJ28" s="247"/>
      <c r="AK28" s="248"/>
    </row>
    <row r="29" spans="1:37" s="147" customFormat="1" ht="13.5" customHeight="1" x14ac:dyDescent="0.2">
      <c r="A29" s="182"/>
      <c r="B29" s="158" t="s">
        <v>46</v>
      </c>
      <c r="C29" s="142"/>
      <c r="D29" s="164">
        <v>1124</v>
      </c>
      <c r="E29" s="159">
        <v>974</v>
      </c>
      <c r="F29" s="159">
        <v>845</v>
      </c>
      <c r="G29" s="159">
        <v>779</v>
      </c>
      <c r="H29" s="160">
        <v>924</v>
      </c>
      <c r="I29" s="482">
        <f t="shared" si="2"/>
        <v>-5.1334702258726897E-2</v>
      </c>
      <c r="J29" s="161"/>
      <c r="K29" s="162">
        <f>IF(D29=0,#N/A,D29/Population!C28*10000)</f>
        <v>344.78527607361963</v>
      </c>
      <c r="L29" s="162">
        <f>IF(E29=0,#N/A,E29/Population!D28*10000)</f>
        <v>294.25981873111783</v>
      </c>
      <c r="M29" s="162">
        <f>IF(F29=0,#N/A,F29/Population!E28*10000)</f>
        <v>253.75375375375376</v>
      </c>
      <c r="N29" s="162">
        <f>IF(G29=0,#N/A,G29/Population!F28*10000)</f>
        <v>233.23353293413174</v>
      </c>
      <c r="O29" s="163">
        <f>IF(H29=0,#N/A,H29/Population!G28*10000)</f>
        <v>274.18397626112761</v>
      </c>
      <c r="P29" s="487">
        <f t="shared" si="0"/>
        <v>2</v>
      </c>
      <c r="Q29" s="115"/>
      <c r="R29" s="477">
        <f>IDACI!C28</f>
        <v>8.4</v>
      </c>
      <c r="S29" s="478">
        <f t="shared" si="3"/>
        <v>386.34356000000002</v>
      </c>
      <c r="T29" s="479">
        <f t="shared" si="4"/>
        <v>-112.15958373887241</v>
      </c>
      <c r="U29" s="183"/>
      <c r="V29" s="199"/>
      <c r="W29" s="216"/>
      <c r="X29" s="221" t="str">
        <f t="shared" si="1"/>
        <v>Windsor &amp; Maidenhead</v>
      </c>
      <c r="Y29" s="222">
        <v>21</v>
      </c>
      <c r="Z29" s="223">
        <f>IF(D29&gt;0,Population!C28,"")</f>
        <v>32600</v>
      </c>
      <c r="AA29" s="223">
        <f>IF(E29&gt;0,Population!D28,"")</f>
        <v>33100</v>
      </c>
      <c r="AB29" s="223">
        <f>IF(F29&gt;0,Population!E28,"")</f>
        <v>33300</v>
      </c>
      <c r="AC29" s="223">
        <f>IF(G29&gt;0,Population!F28,"")</f>
        <v>33400</v>
      </c>
      <c r="AD29" s="223">
        <f>IF(H29&gt;0,Population!G28,"")</f>
        <v>33700</v>
      </c>
      <c r="AE29" s="247"/>
      <c r="AF29" s="247"/>
      <c r="AG29" s="247"/>
      <c r="AH29" s="110"/>
      <c r="AI29" s="110"/>
      <c r="AJ29" s="247"/>
      <c r="AK29" s="248"/>
    </row>
    <row r="30" spans="1:37" s="147" customFormat="1" ht="13.5" customHeight="1" x14ac:dyDescent="0.2">
      <c r="A30" s="182"/>
      <c r="B30" s="158" t="s">
        <v>19</v>
      </c>
      <c r="C30" s="142"/>
      <c r="D30" s="164">
        <v>1572</v>
      </c>
      <c r="E30" s="159">
        <v>1498</v>
      </c>
      <c r="F30" s="159">
        <v>1199</v>
      </c>
      <c r="G30" s="159">
        <v>887</v>
      </c>
      <c r="H30" s="160">
        <v>1128</v>
      </c>
      <c r="I30" s="482">
        <f t="shared" si="2"/>
        <v>-0.24699599465954605</v>
      </c>
      <c r="J30" s="161"/>
      <c r="K30" s="162">
        <f>IF(D30=0,#N/A,D30/Population!C29*10000)</f>
        <v>441.57303370786514</v>
      </c>
      <c r="L30" s="162">
        <f>IF(E30=0,#N/A,E30/Population!D29*10000)</f>
        <v>418.43575418994419</v>
      </c>
      <c r="M30" s="162">
        <f>IF(F30=0,#N/A,F30/Population!E29*10000)</f>
        <v>331.21546961325964</v>
      </c>
      <c r="N30" s="162">
        <f>IF(G30=0,#N/A,G30/Population!F29*10000)</f>
        <v>240.37940379403793</v>
      </c>
      <c r="O30" s="163">
        <f>IF(H30=0,#N/A,H30/Population!G29*10000)</f>
        <v>302.41286863270778</v>
      </c>
      <c r="P30" s="487">
        <f t="shared" si="0"/>
        <v>3</v>
      </c>
      <c r="Q30" s="115"/>
      <c r="R30" s="477">
        <f>IDACI!C29</f>
        <v>6.8000000000000007</v>
      </c>
      <c r="S30" s="478">
        <f t="shared" si="3"/>
        <v>372.27812</v>
      </c>
      <c r="T30" s="479">
        <f t="shared" si="4"/>
        <v>-69.865251367292217</v>
      </c>
      <c r="U30" s="183"/>
      <c r="V30" s="199"/>
      <c r="W30" s="216"/>
      <c r="X30" s="221" t="str">
        <f t="shared" si="1"/>
        <v>Wokingham</v>
      </c>
      <c r="Y30" s="222">
        <v>22</v>
      </c>
      <c r="Z30" s="223">
        <f>IF(D30&gt;0,Population!C29,"")</f>
        <v>35600</v>
      </c>
      <c r="AA30" s="223">
        <f>IF(E30&gt;0,Population!D29,"")</f>
        <v>35800</v>
      </c>
      <c r="AB30" s="223">
        <f>IF(F30&gt;0,Population!E29,"")</f>
        <v>36200</v>
      </c>
      <c r="AC30" s="223">
        <f>IF(G30&gt;0,Population!F29,"")</f>
        <v>36900</v>
      </c>
      <c r="AD30" s="223">
        <f>IF(H30&gt;0,Population!G29,"")</f>
        <v>37300</v>
      </c>
      <c r="AE30" s="247"/>
      <c r="AF30" s="247"/>
      <c r="AG30" s="247"/>
      <c r="AH30" s="110"/>
      <c r="AI30" s="110"/>
      <c r="AJ30" s="247"/>
      <c r="AK30" s="248"/>
    </row>
    <row r="31" spans="1:37" s="147" customFormat="1" ht="13.5" customHeight="1" x14ac:dyDescent="0.2">
      <c r="A31" s="182"/>
      <c r="B31" s="190" t="s">
        <v>69</v>
      </c>
      <c r="C31" s="142"/>
      <c r="D31" s="191">
        <f>IF(SUM(D9:D21,D23:D24,D27:D30)&gt;0,SUM(D9:D21,D23:D24,D27:D30),"")</f>
        <v>114522</v>
      </c>
      <c r="E31" s="191">
        <f>IF(SUM(E9:E21,E23:E24,E27:E30)&gt;0,SUM(E9:E21,E23:E24,E27:E30),"")</f>
        <v>102926</v>
      </c>
      <c r="F31" s="191">
        <f t="shared" ref="F31" si="6">IF(SUM(F9:F21,F23:F24,F27:F30)&gt;0,SUM(F9:F21,F23:F24,F27:F30),"")</f>
        <v>94291</v>
      </c>
      <c r="G31" s="191">
        <f>IF(SUM(G9:G21,G23:G24,G27:G30)&gt;0,SUM(G9:G21,G23:G24,G27:G30),"")</f>
        <v>80401</v>
      </c>
      <c r="H31" s="192">
        <f>IF(SUM(H9:H21,H23:H24,H27:H30)&gt;0,SUM(H9:H21,H23:H24,H27:H30),"")</f>
        <v>91316</v>
      </c>
      <c r="I31" s="497">
        <f>IF(H31=0,"",(H31-E31)/E31)</f>
        <v>-0.11279948701008491</v>
      </c>
      <c r="J31" s="161"/>
      <c r="K31" s="193">
        <f>IF(D31=0,#N/A,D31/Population!C30*10000)</f>
        <v>615.444969905417</v>
      </c>
      <c r="L31" s="193">
        <f>IF(E31=0,#N/A,E31/Population!D30*10000)</f>
        <v>549.70091860713524</v>
      </c>
      <c r="M31" s="193">
        <f>IF(F31=0,#N/A,F31/Population!E30*10000)</f>
        <v>499.74030103879579</v>
      </c>
      <c r="N31" s="193">
        <f>IF(G31=0,#N/A,G31/Population!F30*10000)</f>
        <v>422.22980779329902</v>
      </c>
      <c r="O31" s="194">
        <f>IF(H31=0,#N/A,H31/Population!G30*10000)</f>
        <v>476.07528283196916</v>
      </c>
      <c r="P31" s="473" t="s">
        <v>91</v>
      </c>
      <c r="Q31" s="115"/>
      <c r="R31" s="475">
        <f>IDACI!C30</f>
        <v>14.45223640702325</v>
      </c>
      <c r="S31" s="193">
        <f t="shared" si="3"/>
        <v>439.54816503050068</v>
      </c>
      <c r="T31" s="480">
        <f t="shared" si="4"/>
        <v>36.527117801468478</v>
      </c>
      <c r="U31" s="183"/>
      <c r="V31" s="199"/>
      <c r="W31" s="216"/>
      <c r="X31" s="221" t="str">
        <f t="shared" si="1"/>
        <v>South East</v>
      </c>
      <c r="Y31" s="222">
        <v>23</v>
      </c>
      <c r="Z31" s="223">
        <f>IF(D31&gt;0,Population!C30,"")</f>
        <v>1860800</v>
      </c>
      <c r="AA31" s="223">
        <f>IF(E31&gt;0,Population!D30,"")</f>
        <v>1872400</v>
      </c>
      <c r="AB31" s="223">
        <f>IF(F31&gt;0,Population!E30,"")</f>
        <v>1886800</v>
      </c>
      <c r="AC31" s="223">
        <f>IF(G31&gt;0,Population!F30,"")</f>
        <v>1904200</v>
      </c>
      <c r="AD31" s="223">
        <f>IF(H31&gt;0,Population!G30,"")</f>
        <v>1918100</v>
      </c>
      <c r="AE31" s="247"/>
      <c r="AF31" s="247"/>
      <c r="AG31" s="247"/>
      <c r="AH31" s="110"/>
      <c r="AI31" s="110"/>
      <c r="AJ31" s="247"/>
      <c r="AK31" s="248"/>
    </row>
    <row r="32" spans="1:37" s="147" customFormat="1" ht="13.5" customHeight="1" x14ac:dyDescent="0.2">
      <c r="A32" s="397"/>
      <c r="B32" s="458" t="s">
        <v>142</v>
      </c>
      <c r="C32" s="142"/>
      <c r="D32" s="459">
        <v>672170</v>
      </c>
      <c r="E32" s="459">
        <v>674220</v>
      </c>
      <c r="F32" s="459">
        <v>654450</v>
      </c>
      <c r="G32" s="459">
        <v>550810</v>
      </c>
      <c r="H32" s="460">
        <v>571640</v>
      </c>
      <c r="I32" s="498">
        <f>IF(H32=0,"",(H32-E32)/E32)</f>
        <v>-0.15214618373824568</v>
      </c>
      <c r="J32" s="161"/>
      <c r="K32" s="461">
        <f>IF(D32=0,#N/A,D32/Population!C31*10000)</f>
        <v>592.70069130925503</v>
      </c>
      <c r="L32" s="461">
        <f>IF(E32=0,#N/A,E32/Population!D31*10000)</f>
        <v>591.55077867953503</v>
      </c>
      <c r="M32" s="461">
        <f>IF(F32=0,#N/A,F32/Population!E31*10000)</f>
        <v>570.13302668374149</v>
      </c>
      <c r="N32" s="461">
        <f>IF(G32=0,#N/A,G32/Population!F31*10000)</f>
        <v>475.17620366296575</v>
      </c>
      <c r="O32" s="462">
        <f>IF(H32=0,#N/A,H32/Population!G31*10000)</f>
        <v>489.50581868315362</v>
      </c>
      <c r="P32" s="474" t="s">
        <v>91</v>
      </c>
      <c r="Q32" s="115"/>
      <c r="R32" s="476">
        <f>IDACI!C31</f>
        <v>19.902611588091716</v>
      </c>
      <c r="S32" s="461">
        <f t="shared" si="3"/>
        <v>487.46186820975549</v>
      </c>
      <c r="T32" s="481">
        <f t="shared" si="4"/>
        <v>2.0439504733981266</v>
      </c>
      <c r="U32" s="183"/>
      <c r="V32" s="199"/>
      <c r="W32" s="216"/>
      <c r="X32" s="221" t="str">
        <f t="shared" si="1"/>
        <v>England</v>
      </c>
      <c r="Y32" s="222">
        <v>24</v>
      </c>
      <c r="Z32" s="223">
        <f>IF(D32&gt;0,Population!C31,"")</f>
        <v>11340800</v>
      </c>
      <c r="AA32" s="223">
        <f>IF(E32&gt;0,Population!D31,"")</f>
        <v>11397500</v>
      </c>
      <c r="AB32" s="223">
        <f>IF(F32&gt;0,Population!E31,"")</f>
        <v>11478900</v>
      </c>
      <c r="AC32" s="223">
        <f>IF(G32&gt;0,Population!F31,"")</f>
        <v>11591700</v>
      </c>
      <c r="AD32" s="223">
        <f>IF(H32&gt;0,Population!G31,"")</f>
        <v>11677900</v>
      </c>
      <c r="AE32" s="247"/>
      <c r="AF32" s="247"/>
      <c r="AG32" s="247"/>
      <c r="AH32" s="110"/>
      <c r="AI32" s="110"/>
      <c r="AJ32" s="247"/>
      <c r="AK32" s="248"/>
    </row>
    <row r="33" spans="1:53" s="133" customFormat="1" ht="13.5" customHeight="1" x14ac:dyDescent="0.2">
      <c r="A33" s="179"/>
      <c r="B33" s="184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95" t="s">
        <v>115</v>
      </c>
      <c r="R33" s="107"/>
      <c r="S33" s="107"/>
      <c r="T33" s="107"/>
      <c r="U33" s="178"/>
      <c r="V33" s="197"/>
      <c r="W33" s="213"/>
      <c r="X33" s="108"/>
      <c r="Y33" s="90"/>
      <c r="Z33" s="90"/>
      <c r="AA33" s="90"/>
      <c r="AB33" s="90"/>
      <c r="AC33" s="90"/>
      <c r="AD33" s="90"/>
      <c r="AE33" s="90"/>
      <c r="AF33" s="90"/>
      <c r="AG33" s="90"/>
      <c r="AH33" s="109"/>
      <c r="AI33" s="109"/>
      <c r="AJ33" s="90"/>
      <c r="AK33" s="249"/>
    </row>
    <row r="34" spans="1:53" s="133" customFormat="1" ht="17.25" customHeight="1" x14ac:dyDescent="0.2">
      <c r="A34" s="179"/>
      <c r="B34" s="751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3"/>
      <c r="U34" s="178"/>
      <c r="V34" s="197"/>
      <c r="W34" s="213"/>
      <c r="X34" s="108"/>
      <c r="Y34" s="90"/>
      <c r="Z34" s="90"/>
      <c r="AA34" s="90"/>
      <c r="AB34" s="90"/>
      <c r="AC34" s="90"/>
      <c r="AD34" s="90"/>
      <c r="AE34" s="90"/>
      <c r="AF34" s="90"/>
      <c r="AG34" s="90"/>
      <c r="AH34" s="109"/>
      <c r="AI34" s="109"/>
      <c r="AJ34" s="90"/>
      <c r="AK34" s="245"/>
      <c r="AL34" s="125"/>
      <c r="AM34" s="125"/>
      <c r="AN34" s="125"/>
      <c r="AO34" s="125"/>
      <c r="AP34" s="125"/>
      <c r="AQ34" s="125"/>
      <c r="AR34" s="125"/>
    </row>
    <row r="35" spans="1:53" s="133" customFormat="1" ht="7.5" customHeight="1" x14ac:dyDescent="0.2">
      <c r="A35" s="179"/>
      <c r="B35" s="46"/>
      <c r="C35" s="46"/>
      <c r="D35" s="45"/>
      <c r="E35" s="45"/>
      <c r="F35" s="45"/>
      <c r="G35" s="45"/>
      <c r="H35" s="45"/>
      <c r="I35" s="45"/>
      <c r="J35" s="40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78"/>
      <c r="V35" s="197"/>
      <c r="W35" s="213"/>
      <c r="X35" s="109"/>
      <c r="Y35" s="110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90"/>
      <c r="AK35" s="245"/>
      <c r="AL35" s="125"/>
      <c r="AM35" s="125"/>
      <c r="AN35" s="125"/>
      <c r="AO35" s="125"/>
      <c r="AP35" s="125"/>
      <c r="AQ35" s="125"/>
      <c r="AR35" s="125"/>
    </row>
    <row r="36" spans="1:53" s="133" customFormat="1" ht="15" customHeight="1" x14ac:dyDescent="0.2">
      <c r="A36" s="720"/>
      <c r="B36" s="754"/>
      <c r="C36" s="754"/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4"/>
      <c r="O36" s="754"/>
      <c r="P36" s="754"/>
      <c r="Q36" s="754"/>
      <c r="R36" s="754"/>
      <c r="S36" s="754"/>
      <c r="T36" s="754"/>
      <c r="U36" s="755"/>
      <c r="V36" s="197"/>
      <c r="W36" s="213"/>
      <c r="X36" s="109"/>
      <c r="Y36" s="110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249"/>
      <c r="AM36" s="133">
        <v>10</v>
      </c>
      <c r="AN36" s="133">
        <v>11</v>
      </c>
      <c r="AO36" s="133">
        <v>12</v>
      </c>
      <c r="AP36" s="133">
        <v>13</v>
      </c>
      <c r="AQ36" s="133">
        <v>14</v>
      </c>
      <c r="AS36" s="133">
        <v>3</v>
      </c>
      <c r="AT36" s="54">
        <v>4</v>
      </c>
      <c r="AU36" s="54">
        <v>5</v>
      </c>
      <c r="AV36" s="133">
        <v>3</v>
      </c>
      <c r="AW36" s="133">
        <v>4</v>
      </c>
      <c r="AX36" s="133">
        <v>5</v>
      </c>
      <c r="AY36" s="133">
        <v>6</v>
      </c>
      <c r="AZ36" s="133">
        <v>7</v>
      </c>
      <c r="BA36" s="133">
        <v>8</v>
      </c>
    </row>
    <row r="37" spans="1:53" s="133" customFormat="1" ht="11.25" customHeight="1" x14ac:dyDescent="0.2">
      <c r="A37" s="756"/>
      <c r="B37" s="757"/>
      <c r="C37" s="757"/>
      <c r="D37" s="757"/>
      <c r="E37" s="757"/>
      <c r="F37" s="757"/>
      <c r="G37" s="757"/>
      <c r="H37" s="757"/>
      <c r="I37" s="758"/>
      <c r="J37" s="757"/>
      <c r="K37" s="757"/>
      <c r="L37" s="757"/>
      <c r="M37" s="757"/>
      <c r="N37" s="757"/>
      <c r="O37" s="757"/>
      <c r="P37" s="757"/>
      <c r="Q37" s="757"/>
      <c r="R37" s="757"/>
      <c r="S37" s="758"/>
      <c r="T37" s="757"/>
      <c r="U37" s="759"/>
      <c r="V37" s="197"/>
      <c r="W37" s="213"/>
      <c r="X37" s="109"/>
      <c r="Y37" s="110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90"/>
      <c r="AK37" s="248"/>
      <c r="AL37" s="147"/>
      <c r="AM37" s="437" t="s">
        <v>89</v>
      </c>
      <c r="AN37" s="438"/>
      <c r="AO37" s="438"/>
      <c r="AP37" s="438"/>
      <c r="AQ37" s="438"/>
      <c r="AR37" s="437" t="s">
        <v>98</v>
      </c>
      <c r="AS37" s="84" t="s">
        <v>160</v>
      </c>
      <c r="AT37" s="54"/>
      <c r="AU37" s="54"/>
    </row>
    <row r="38" spans="1:53" s="133" customFormat="1" ht="11.25" customHeight="1" x14ac:dyDescent="0.2">
      <c r="A38" s="173"/>
      <c r="B38" s="174"/>
      <c r="C38" s="174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6"/>
      <c r="V38" s="197"/>
      <c r="W38" s="212" t="s">
        <v>107</v>
      </c>
      <c r="X38" s="225"/>
      <c r="Y38" s="225"/>
      <c r="Z38" s="225"/>
      <c r="AA38" s="225"/>
      <c r="AB38" s="225"/>
      <c r="AC38" s="109"/>
      <c r="AD38" s="109"/>
      <c r="AE38" s="109"/>
      <c r="AF38" s="109"/>
      <c r="AG38" s="109"/>
      <c r="AH38" s="109"/>
      <c r="AI38" s="109"/>
      <c r="AJ38" s="90"/>
      <c r="AK38" s="248"/>
      <c r="AL38" s="147"/>
      <c r="AM38" s="437"/>
      <c r="AN38" s="437"/>
      <c r="AO38" s="437"/>
      <c r="AP38" s="437"/>
      <c r="AQ38" s="437"/>
      <c r="AR38" s="438"/>
      <c r="AS38" s="437"/>
      <c r="AT38" s="437"/>
      <c r="AU38" s="437"/>
    </row>
    <row r="39" spans="1:53" s="133" customFormat="1" ht="7.5" customHeight="1" x14ac:dyDescent="0.25">
      <c r="A39" s="177"/>
      <c r="B39" s="35"/>
      <c r="C39" s="35"/>
      <c r="D39" s="35"/>
      <c r="E39" s="35"/>
      <c r="F39" s="35"/>
      <c r="G39" s="35"/>
      <c r="H39" s="35"/>
      <c r="I39" s="35"/>
      <c r="J39" s="40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78"/>
      <c r="V39" s="197"/>
      <c r="W39" s="405"/>
      <c r="X39" s="226" t="s">
        <v>45</v>
      </c>
      <c r="Y39" s="226" t="s">
        <v>10</v>
      </c>
      <c r="Z39" s="226" t="s">
        <v>108</v>
      </c>
      <c r="AA39" s="742" t="s">
        <v>71</v>
      </c>
      <c r="AB39" s="742" t="s">
        <v>72</v>
      </c>
      <c r="AC39" s="109"/>
      <c r="AD39" s="109"/>
      <c r="AE39" s="109"/>
      <c r="AF39" s="109"/>
      <c r="AG39" s="109"/>
      <c r="AH39" s="109"/>
      <c r="AI39" s="109"/>
      <c r="AJ39" s="109"/>
      <c r="AK39" s="248"/>
      <c r="AL39" s="147"/>
      <c r="AM39" s="437">
        <f>D8</f>
        <v>2012</v>
      </c>
      <c r="AN39" s="437">
        <f>E8</f>
        <v>2013</v>
      </c>
      <c r="AO39" s="437">
        <f>F8</f>
        <v>2014</v>
      </c>
      <c r="AP39" s="437">
        <f>G8</f>
        <v>2015</v>
      </c>
      <c r="AQ39" s="437">
        <f>H8</f>
        <v>2016</v>
      </c>
      <c r="AR39" s="438"/>
      <c r="AS39" s="502" t="s">
        <v>154</v>
      </c>
      <c r="AT39" s="502" t="s">
        <v>155</v>
      </c>
      <c r="AU39" s="502" t="s">
        <v>156</v>
      </c>
      <c r="AV39" s="508" t="e">
        <f>#REF!</f>
        <v>#REF!</v>
      </c>
      <c r="AW39" s="508" t="e">
        <f>#REF!</f>
        <v>#REF!</v>
      </c>
      <c r="AX39" s="508" t="str">
        <f>F145</f>
        <v>+/-</v>
      </c>
      <c r="AY39" s="508" t="e">
        <f>#REF!</f>
        <v>#REF!</v>
      </c>
      <c r="AZ39" s="508" t="e">
        <f>#REF!</f>
        <v>#REF!</v>
      </c>
      <c r="BA39" s="508">
        <f>I145</f>
        <v>0</v>
      </c>
    </row>
    <row r="40" spans="1:53" s="133" customFormat="1" ht="14.25" customHeight="1" x14ac:dyDescent="0.2">
      <c r="A40" s="179"/>
      <c r="B40" s="35"/>
      <c r="C40" s="35"/>
      <c r="D40" s="35"/>
      <c r="E40" s="35"/>
      <c r="F40" s="35"/>
      <c r="G40" s="35"/>
      <c r="H40" s="35"/>
      <c r="I40" s="35"/>
      <c r="J40" s="40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78"/>
      <c r="V40" s="197"/>
      <c r="W40" s="405"/>
      <c r="X40" s="85" t="e">
        <f ca="1">OFFSET(B8,$X$4,0)</f>
        <v>#N/A</v>
      </c>
      <c r="Y40" s="227" t="e">
        <f ca="1">OFFSET(R7,(VLOOKUP(X40,$Y$41:$Z$62,2,FALSE)),0)</f>
        <v>#N/A</v>
      </c>
      <c r="Z40" s="227" t="e">
        <f ca="1">(OFFSET(O7,(VLOOKUP(X40,$Y$41:$Z$62,2,FALSE)),0))</f>
        <v>#N/A</v>
      </c>
      <c r="AA40" s="743"/>
      <c r="AB40" s="743"/>
      <c r="AC40" s="109"/>
      <c r="AD40" s="109"/>
      <c r="AE40" s="109"/>
      <c r="AF40" s="109"/>
      <c r="AG40" s="109"/>
      <c r="AH40" s="109"/>
      <c r="AI40" s="109"/>
      <c r="AJ40" s="375" t="b">
        <v>1</v>
      </c>
      <c r="AK40" s="248" t="s">
        <v>1</v>
      </c>
      <c r="AL40" s="147" t="str">
        <f t="shared" ref="AL40:AL63" si="7">IF(AJ40=TRUE,B9,"")</f>
        <v>Bracknell Forest</v>
      </c>
      <c r="AM40" s="209">
        <f t="shared" ref="AM40:AQ49" si="8">VLOOKUP($AL40,$B$9:$O$32,AM$36,FALSE)</f>
        <v>517.66917293233075</v>
      </c>
      <c r="AN40" s="209">
        <f t="shared" si="8"/>
        <v>476.69172932330827</v>
      </c>
      <c r="AO40" s="209">
        <f t="shared" si="8"/>
        <v>363.46863468634689</v>
      </c>
      <c r="AP40" s="209">
        <f t="shared" si="8"/>
        <v>354.67625899280574</v>
      </c>
      <c r="AQ40" s="209">
        <f t="shared" si="8"/>
        <v>389.71631205673754</v>
      </c>
      <c r="AR40" s="210">
        <f>VLOOKUP(AL40,$B$9:$T$32,17,FALSE)</f>
        <v>11</v>
      </c>
      <c r="AS40" s="488">
        <f t="shared" ref="AS40:AU49" si="9">VLOOKUP($AL40,$B$111:$G$134,AS$36,FALSE)</f>
        <v>0.23339483394833949</v>
      </c>
      <c r="AT40" s="488">
        <f t="shared" si="9"/>
        <v>0.73154981549815501</v>
      </c>
      <c r="AU40" s="488">
        <f>VLOOKUP($AL40,$B$111:$G$134,AU$36,FALSE)</f>
        <v>3.5055350553505532E-2</v>
      </c>
      <c r="AV40" s="488">
        <f t="shared" ref="AV40:BA49" si="10">VLOOKUP($AL40,$B$146:$I$169,AV$36,FALSE)</f>
        <v>0.97363083164300201</v>
      </c>
      <c r="AW40" s="488">
        <f t="shared" si="10"/>
        <v>0.9649446494464945</v>
      </c>
      <c r="AX40" s="488">
        <f t="shared" si="10"/>
        <v>-8.6861821965075192E-3</v>
      </c>
      <c r="AY40" s="488">
        <f t="shared" si="10"/>
        <v>0</v>
      </c>
      <c r="AZ40" s="488">
        <f t="shared" si="10"/>
        <v>0</v>
      </c>
      <c r="BA40" s="488">
        <f t="shared" si="10"/>
        <v>0</v>
      </c>
    </row>
    <row r="41" spans="1:53" s="133" customFormat="1" ht="14.25" customHeight="1" x14ac:dyDescent="0.2">
      <c r="A41" s="179"/>
      <c r="B41" s="35"/>
      <c r="C41" s="35"/>
      <c r="D41" s="35"/>
      <c r="E41" s="35"/>
      <c r="F41" s="35"/>
      <c r="G41" s="35"/>
      <c r="H41" s="35"/>
      <c r="I41" s="35"/>
      <c r="J41" s="40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78"/>
      <c r="V41" s="197"/>
      <c r="W41" s="405"/>
      <c r="X41" s="85">
        <v>1</v>
      </c>
      <c r="Y41" s="228" t="str">
        <f t="shared" ref="Y41:Y64" si="11">B9</f>
        <v>Bracknell Forest</v>
      </c>
      <c r="Z41" s="85">
        <v>2</v>
      </c>
      <c r="AA41" s="229">
        <f>IF(H9&gt;0,IDACI!D8,0)</f>
        <v>23799</v>
      </c>
      <c r="AB41" s="229">
        <f>IF(H9&gt;0,IDACI!E8,0)</f>
        <v>2617.89</v>
      </c>
      <c r="AC41" s="109"/>
      <c r="AD41" s="109"/>
      <c r="AE41" s="109"/>
      <c r="AF41" s="109"/>
      <c r="AG41" s="109"/>
      <c r="AH41" s="109"/>
      <c r="AI41" s="109"/>
      <c r="AJ41" s="375" t="b">
        <v>1</v>
      </c>
      <c r="AK41" s="248" t="s">
        <v>47</v>
      </c>
      <c r="AL41" s="147" t="str">
        <f t="shared" si="7"/>
        <v>Brighton &amp; Hove</v>
      </c>
      <c r="AM41" s="209">
        <f t="shared" si="8"/>
        <v>967.33466933867737</v>
      </c>
      <c r="AN41" s="209">
        <f t="shared" si="8"/>
        <v>820.91633466135465</v>
      </c>
      <c r="AO41" s="209">
        <f t="shared" si="8"/>
        <v>513.66336633663366</v>
      </c>
      <c r="AP41" s="209">
        <f t="shared" si="8"/>
        <v>543.13725490196077</v>
      </c>
      <c r="AQ41" s="209">
        <f t="shared" si="8"/>
        <v>560.15625</v>
      </c>
      <c r="AR41" s="210">
        <f t="shared" ref="AR41:AR63" si="12">VLOOKUP(AL41,$B$9:$T$31,17,FALSE)</f>
        <v>18.3</v>
      </c>
      <c r="AS41" s="488">
        <f t="shared" si="9"/>
        <v>8.3272461650840027E-2</v>
      </c>
      <c r="AT41" s="488">
        <f t="shared" si="9"/>
        <v>0.38056975894813733</v>
      </c>
      <c r="AU41" s="488">
        <f t="shared" si="9"/>
        <v>0.53615777940102261</v>
      </c>
      <c r="AV41" s="488">
        <f t="shared" si="10"/>
        <v>0.527797833935018</v>
      </c>
      <c r="AW41" s="488">
        <f t="shared" si="10"/>
        <v>0.46384222059897734</v>
      </c>
      <c r="AX41" s="488">
        <f t="shared" si="10"/>
        <v>-6.3955613336040662E-2</v>
      </c>
      <c r="AY41" s="488">
        <f t="shared" si="10"/>
        <v>0</v>
      </c>
      <c r="AZ41" s="488">
        <f t="shared" si="10"/>
        <v>0</v>
      </c>
      <c r="BA41" s="488">
        <f t="shared" si="10"/>
        <v>0</v>
      </c>
    </row>
    <row r="42" spans="1:53" ht="14.25" customHeight="1" x14ac:dyDescent="0.2">
      <c r="A42" s="179"/>
      <c r="B42" s="35"/>
      <c r="C42" s="35"/>
      <c r="D42" s="35"/>
      <c r="E42" s="35"/>
      <c r="F42" s="35"/>
      <c r="G42" s="35"/>
      <c r="H42" s="35"/>
      <c r="I42" s="35"/>
      <c r="J42" s="40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78"/>
      <c r="V42" s="197"/>
      <c r="W42" s="405"/>
      <c r="X42" s="85">
        <v>2</v>
      </c>
      <c r="Y42" s="228" t="str">
        <f t="shared" si="11"/>
        <v>Brighton &amp; Hove</v>
      </c>
      <c r="Z42" s="85">
        <v>3</v>
      </c>
      <c r="AA42" s="229">
        <f>IF(H10&gt;0,IDACI!D9,0)</f>
        <v>44814</v>
      </c>
      <c r="AB42" s="229">
        <f>IF(H10&gt;0,IDACI!E9,0)</f>
        <v>8200.9619999999995</v>
      </c>
      <c r="AC42" s="109"/>
      <c r="AD42" s="109"/>
      <c r="AE42" s="109"/>
      <c r="AF42" s="109"/>
      <c r="AG42" s="109"/>
      <c r="AH42" s="109"/>
      <c r="AI42" s="109"/>
      <c r="AJ42" s="375" t="b">
        <v>1</v>
      </c>
      <c r="AK42" s="248" t="s">
        <v>11</v>
      </c>
      <c r="AL42" s="147" t="str">
        <f t="shared" si="7"/>
        <v>Buckinghamshire</v>
      </c>
      <c r="AM42" s="209">
        <f t="shared" si="8"/>
        <v>422.85714285714289</v>
      </c>
      <c r="AN42" s="209">
        <f t="shared" si="8"/>
        <v>363.9724849527085</v>
      </c>
      <c r="AO42" s="209">
        <f t="shared" si="8"/>
        <v>383.07823129251699</v>
      </c>
      <c r="AP42" s="209">
        <f t="shared" si="8"/>
        <v>519.76450798990754</v>
      </c>
      <c r="AQ42" s="209">
        <f t="shared" si="8"/>
        <v>464.09618573797678</v>
      </c>
      <c r="AR42" s="210">
        <f t="shared" si="12"/>
        <v>9.8000000000000007</v>
      </c>
      <c r="AS42" s="488">
        <f t="shared" si="9"/>
        <v>8.732188527584947E-2</v>
      </c>
      <c r="AT42" s="488">
        <f t="shared" si="9"/>
        <v>0.7827913774205334</v>
      </c>
      <c r="AU42" s="488">
        <f t="shared" si="9"/>
        <v>0.12988673730361711</v>
      </c>
      <c r="AV42" s="488">
        <f t="shared" si="10"/>
        <v>0.68656957928802587</v>
      </c>
      <c r="AW42" s="488">
        <f t="shared" si="10"/>
        <v>0.87011326269638289</v>
      </c>
      <c r="AX42" s="488">
        <f t="shared" si="10"/>
        <v>0.18354368340835703</v>
      </c>
      <c r="AY42" s="488">
        <f t="shared" si="10"/>
        <v>0</v>
      </c>
      <c r="AZ42" s="488">
        <f t="shared" si="10"/>
        <v>0</v>
      </c>
      <c r="BA42" s="488">
        <f t="shared" si="10"/>
        <v>0</v>
      </c>
    </row>
    <row r="43" spans="1:53" ht="14.25" customHeight="1" x14ac:dyDescent="0.2">
      <c r="A43" s="179"/>
      <c r="B43" s="35"/>
      <c r="C43" s="35"/>
      <c r="D43" s="35"/>
      <c r="E43" s="35"/>
      <c r="F43" s="35"/>
      <c r="G43" s="35"/>
      <c r="H43" s="35"/>
      <c r="I43" s="35"/>
      <c r="J43" s="40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178"/>
      <c r="V43" s="197"/>
      <c r="W43" s="405"/>
      <c r="X43" s="85">
        <v>3</v>
      </c>
      <c r="Y43" s="228" t="str">
        <f t="shared" si="11"/>
        <v>Buckinghamshire</v>
      </c>
      <c r="Z43" s="85">
        <v>4</v>
      </c>
      <c r="AA43" s="229">
        <f>IF(H11&gt;0,IDACI!D10,0)</f>
        <v>103548</v>
      </c>
      <c r="AB43" s="229">
        <f>IF(H11&gt;0,IDACI!E10,0)</f>
        <v>10147.704</v>
      </c>
      <c r="AC43" s="109"/>
      <c r="AD43" s="109"/>
      <c r="AE43" s="109"/>
      <c r="AF43" s="109"/>
      <c r="AG43" s="109"/>
      <c r="AH43" s="109"/>
      <c r="AI43" s="109"/>
      <c r="AJ43" s="375" t="b">
        <v>1</v>
      </c>
      <c r="AK43" s="248" t="s">
        <v>5</v>
      </c>
      <c r="AL43" s="147" t="str">
        <f t="shared" si="7"/>
        <v>East Sussex</v>
      </c>
      <c r="AM43" s="209">
        <f t="shared" si="8"/>
        <v>904.2186001917546</v>
      </c>
      <c r="AN43" s="209">
        <f t="shared" si="8"/>
        <v>496.26436781609198</v>
      </c>
      <c r="AO43" s="209">
        <f t="shared" si="8"/>
        <v>343.70229007633588</v>
      </c>
      <c r="AP43" s="209">
        <f t="shared" si="8"/>
        <v>254.64895635673622</v>
      </c>
      <c r="AQ43" s="209">
        <f t="shared" si="8"/>
        <v>234.65533522190745</v>
      </c>
      <c r="AR43" s="210">
        <f t="shared" si="12"/>
        <v>17.399999999999999</v>
      </c>
      <c r="AS43" s="488">
        <f t="shared" si="9"/>
        <v>0.10804123711340206</v>
      </c>
      <c r="AT43" s="488">
        <f t="shared" si="9"/>
        <v>0.41938144329896909</v>
      </c>
      <c r="AU43" s="488">
        <f t="shared" si="9"/>
        <v>0.47257731958762889</v>
      </c>
      <c r="AV43" s="488">
        <f t="shared" si="10"/>
        <v>0.48733233979135621</v>
      </c>
      <c r="AW43" s="488">
        <f t="shared" si="10"/>
        <v>0.52742268041237117</v>
      </c>
      <c r="AX43" s="488">
        <f t="shared" si="10"/>
        <v>4.0090340621014964E-2</v>
      </c>
      <c r="AY43" s="488">
        <f t="shared" si="10"/>
        <v>0</v>
      </c>
      <c r="AZ43" s="488">
        <f t="shared" si="10"/>
        <v>0</v>
      </c>
      <c r="BA43" s="488">
        <f t="shared" si="10"/>
        <v>0</v>
      </c>
    </row>
    <row r="44" spans="1:53" s="127" customFormat="1" ht="14.25" customHeight="1" x14ac:dyDescent="0.2">
      <c r="A44" s="180"/>
      <c r="B44" s="310"/>
      <c r="C44" s="310"/>
      <c r="D44" s="311"/>
      <c r="E44" s="311"/>
      <c r="F44" s="311"/>
      <c r="G44" s="311"/>
      <c r="H44" s="311"/>
      <c r="I44" s="311"/>
      <c r="J44" s="4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181"/>
      <c r="V44" s="198"/>
      <c r="W44" s="406"/>
      <c r="X44" s="85">
        <v>4</v>
      </c>
      <c r="Y44" s="228" t="str">
        <f t="shared" si="11"/>
        <v>East Sussex</v>
      </c>
      <c r="Z44" s="85">
        <v>5</v>
      </c>
      <c r="AA44" s="229">
        <f>IF(H12&gt;0,IDACI!D11,0)</f>
        <v>91918</v>
      </c>
      <c r="AB44" s="229">
        <f>IF(H12&gt;0,IDACI!E11,0)</f>
        <v>15993.731999999998</v>
      </c>
      <c r="AC44" s="109"/>
      <c r="AD44" s="109"/>
      <c r="AE44" s="109"/>
      <c r="AF44" s="109"/>
      <c r="AG44" s="109"/>
      <c r="AH44" s="109"/>
      <c r="AI44" s="109"/>
      <c r="AJ44" s="375" t="b">
        <v>1</v>
      </c>
      <c r="AK44" s="248" t="s">
        <v>7</v>
      </c>
      <c r="AL44" s="147" t="str">
        <f t="shared" si="7"/>
        <v>Hampshire</v>
      </c>
      <c r="AM44" s="209">
        <f t="shared" si="8"/>
        <v>491.11349036402567</v>
      </c>
      <c r="AN44" s="209">
        <f t="shared" si="8"/>
        <v>499.60840156639375</v>
      </c>
      <c r="AO44" s="209">
        <f t="shared" si="8"/>
        <v>610.53565094004966</v>
      </c>
      <c r="AP44" s="209">
        <f t="shared" si="8"/>
        <v>607.31793960923619</v>
      </c>
      <c r="AQ44" s="209">
        <f t="shared" si="8"/>
        <v>600.60305072720826</v>
      </c>
      <c r="AR44" s="210">
        <f t="shared" si="12"/>
        <v>11.799999999999999</v>
      </c>
      <c r="AS44" s="488">
        <f t="shared" si="9"/>
        <v>0.2147004249715688</v>
      </c>
      <c r="AT44" s="488">
        <f t="shared" si="9"/>
        <v>0.66624768061291673</v>
      </c>
      <c r="AU44" s="488">
        <f t="shared" si="9"/>
        <v>0.11905189441551446</v>
      </c>
      <c r="AV44" s="488">
        <f t="shared" si="10"/>
        <v>0.77702386523163314</v>
      </c>
      <c r="AW44" s="488">
        <f t="shared" si="10"/>
        <v>0.88094810558448555</v>
      </c>
      <c r="AX44" s="488">
        <f t="shared" si="10"/>
        <v>0.10392424035285242</v>
      </c>
      <c r="AY44" s="488">
        <f t="shared" si="10"/>
        <v>0</v>
      </c>
      <c r="AZ44" s="488">
        <f t="shared" si="10"/>
        <v>0</v>
      </c>
      <c r="BA44" s="488">
        <f t="shared" si="10"/>
        <v>0</v>
      </c>
    </row>
    <row r="45" spans="1:53" ht="14.25" customHeight="1" x14ac:dyDescent="0.2">
      <c r="A45" s="179"/>
      <c r="B45" s="311"/>
      <c r="C45" s="311"/>
      <c r="D45" s="311"/>
      <c r="E45" s="311"/>
      <c r="F45" s="311"/>
      <c r="G45" s="311"/>
      <c r="H45" s="311"/>
      <c r="I45" s="311"/>
      <c r="J45" s="40"/>
      <c r="K45" s="42"/>
      <c r="L45" s="42"/>
      <c r="M45" s="42"/>
      <c r="N45" s="42"/>
      <c r="O45" s="35"/>
      <c r="P45" s="35"/>
      <c r="Q45" s="35"/>
      <c r="R45" s="35"/>
      <c r="S45" s="35"/>
      <c r="T45" s="35"/>
      <c r="U45" s="178"/>
      <c r="V45" s="197"/>
      <c r="W45" s="405"/>
      <c r="X45" s="85">
        <v>5</v>
      </c>
      <c r="Y45" s="228" t="str">
        <f t="shared" si="11"/>
        <v>Hampshire</v>
      </c>
      <c r="Z45" s="85">
        <v>6</v>
      </c>
      <c r="AA45" s="229">
        <f>IF(H13&gt;0,IDACI!D12,0)</f>
        <v>247800</v>
      </c>
      <c r="AB45" s="229">
        <f>IF(H13&gt;0,IDACI!E12,0)</f>
        <v>29240.399999999998</v>
      </c>
      <c r="AC45" s="109"/>
      <c r="AD45" s="109"/>
      <c r="AE45" s="109"/>
      <c r="AF45" s="109"/>
      <c r="AG45" s="109"/>
      <c r="AH45" s="109"/>
      <c r="AI45" s="109"/>
      <c r="AJ45" s="375" t="b">
        <v>1</v>
      </c>
      <c r="AK45" s="248" t="s">
        <v>2</v>
      </c>
      <c r="AL45" s="147" t="str">
        <f t="shared" si="7"/>
        <v>Isle of Wight</v>
      </c>
      <c r="AM45" s="209">
        <f t="shared" si="8"/>
        <v>368.9655172413793</v>
      </c>
      <c r="AN45" s="209">
        <f t="shared" si="8"/>
        <v>541.92307692307691</v>
      </c>
      <c r="AO45" s="209">
        <f t="shared" si="8"/>
        <v>687.98449612403101</v>
      </c>
      <c r="AP45" s="209">
        <f t="shared" si="8"/>
        <v>803.13725490196077</v>
      </c>
      <c r="AQ45" s="209">
        <f t="shared" si="8"/>
        <v>946.64031620553351</v>
      </c>
      <c r="AR45" s="210">
        <f t="shared" si="12"/>
        <v>20.399999999999999</v>
      </c>
      <c r="AS45" s="488">
        <f t="shared" si="9"/>
        <v>0.19379194630872484</v>
      </c>
      <c r="AT45" s="488">
        <f t="shared" si="9"/>
        <v>0.6686241610738255</v>
      </c>
      <c r="AU45" s="488">
        <f t="shared" si="9"/>
        <v>0.13758389261744966</v>
      </c>
      <c r="AV45" s="488">
        <f t="shared" si="10"/>
        <v>0.77783203125</v>
      </c>
      <c r="AW45" s="488">
        <f t="shared" si="10"/>
        <v>0.86241610738255037</v>
      </c>
      <c r="AX45" s="488">
        <f t="shared" si="10"/>
        <v>8.4584076132550368E-2</v>
      </c>
      <c r="AY45" s="488">
        <f t="shared" si="10"/>
        <v>0</v>
      </c>
      <c r="AZ45" s="488">
        <f t="shared" si="10"/>
        <v>0</v>
      </c>
      <c r="BA45" s="488">
        <f t="shared" si="10"/>
        <v>0</v>
      </c>
    </row>
    <row r="46" spans="1:53" ht="14.25" customHeight="1" x14ac:dyDescent="0.2">
      <c r="A46" s="179"/>
      <c r="B46" s="311"/>
      <c r="C46" s="311"/>
      <c r="D46" s="311"/>
      <c r="E46" s="311"/>
      <c r="F46" s="311"/>
      <c r="G46" s="311"/>
      <c r="H46" s="311"/>
      <c r="I46" s="311"/>
      <c r="J46" s="40"/>
      <c r="K46" s="42"/>
      <c r="L46" s="42"/>
      <c r="M46" s="42"/>
      <c r="N46" s="42"/>
      <c r="O46" s="35"/>
      <c r="P46" s="35"/>
      <c r="Q46" s="35"/>
      <c r="R46" s="35"/>
      <c r="S46" s="35"/>
      <c r="T46" s="35"/>
      <c r="U46" s="178"/>
      <c r="V46" s="197"/>
      <c r="W46" s="405"/>
      <c r="X46" s="85">
        <v>6</v>
      </c>
      <c r="Y46" s="228" t="str">
        <f t="shared" si="11"/>
        <v>Isle of Wight</v>
      </c>
      <c r="Z46" s="85">
        <v>7</v>
      </c>
      <c r="AA46" s="229">
        <f>IF(H14&gt;0,IDACI!D13,0)</f>
        <v>22502</v>
      </c>
      <c r="AB46" s="229">
        <f>IF(H14&gt;0,IDACI!E13,0)</f>
        <v>4590.4079999999994</v>
      </c>
      <c r="AC46" s="230"/>
      <c r="AD46" s="109"/>
      <c r="AE46" s="109"/>
      <c r="AF46" s="109"/>
      <c r="AG46" s="109"/>
      <c r="AH46" s="109"/>
      <c r="AI46" s="109"/>
      <c r="AJ46" s="375" t="b">
        <v>1</v>
      </c>
      <c r="AK46" s="248" t="s">
        <v>12</v>
      </c>
      <c r="AL46" s="147" t="str">
        <f t="shared" si="7"/>
        <v>Kent</v>
      </c>
      <c r="AM46" s="209">
        <f t="shared" si="8"/>
        <v>848.5900216919739</v>
      </c>
      <c r="AN46" s="209">
        <f t="shared" si="8"/>
        <v>642.88360605125035</v>
      </c>
      <c r="AO46" s="209">
        <f t="shared" si="8"/>
        <v>643.30466830466833</v>
      </c>
      <c r="AP46" s="209">
        <f t="shared" si="8"/>
        <v>481.32805360950351</v>
      </c>
      <c r="AQ46" s="209">
        <f t="shared" si="8"/>
        <v>497.57869249394673</v>
      </c>
      <c r="AR46" s="210">
        <f t="shared" si="12"/>
        <v>17.8</v>
      </c>
      <c r="AS46" s="488">
        <f t="shared" si="9"/>
        <v>0.11321928460342146</v>
      </c>
      <c r="AT46" s="488">
        <f t="shared" si="9"/>
        <v>0.79682737169517881</v>
      </c>
      <c r="AU46" s="488">
        <f t="shared" si="9"/>
        <v>8.9953343701399693E-2</v>
      </c>
      <c r="AV46" s="488">
        <f t="shared" si="10"/>
        <v>0.84248829262118718</v>
      </c>
      <c r="AW46" s="488">
        <f t="shared" si="10"/>
        <v>0.91004665629860026</v>
      </c>
      <c r="AX46" s="488">
        <f t="shared" si="10"/>
        <v>6.755836367741308E-2</v>
      </c>
      <c r="AY46" s="488">
        <f t="shared" si="10"/>
        <v>0</v>
      </c>
      <c r="AZ46" s="488">
        <f t="shared" si="10"/>
        <v>0</v>
      </c>
      <c r="BA46" s="488">
        <f t="shared" si="10"/>
        <v>0</v>
      </c>
    </row>
    <row r="47" spans="1:53" ht="14.25" customHeight="1" x14ac:dyDescent="0.2">
      <c r="A47" s="179"/>
      <c r="B47" s="90"/>
      <c r="C47" s="90"/>
      <c r="D47" s="90"/>
      <c r="E47" s="90"/>
      <c r="F47" s="90"/>
      <c r="G47" s="90"/>
      <c r="H47" s="90"/>
      <c r="I47" s="90"/>
      <c r="J47" s="40"/>
      <c r="K47" s="42"/>
      <c r="L47" s="42"/>
      <c r="M47" s="42"/>
      <c r="N47" s="42"/>
      <c r="O47" s="35"/>
      <c r="P47" s="35"/>
      <c r="Q47" s="35"/>
      <c r="R47" s="35"/>
      <c r="S47" s="35"/>
      <c r="T47" s="35"/>
      <c r="U47" s="178"/>
      <c r="V47" s="197"/>
      <c r="W47" s="405"/>
      <c r="X47" s="85">
        <v>7</v>
      </c>
      <c r="Y47" s="228" t="str">
        <f t="shared" si="11"/>
        <v>Kent</v>
      </c>
      <c r="Z47" s="85">
        <v>8</v>
      </c>
      <c r="AA47" s="229">
        <f>IF(H15&gt;0,IDACI!D14,0)</f>
        <v>286168</v>
      </c>
      <c r="AB47" s="229">
        <f>IF(H15&gt;0,IDACI!E14,0)</f>
        <v>50937.904000000002</v>
      </c>
      <c r="AC47" s="90"/>
      <c r="AD47" s="109"/>
      <c r="AE47" s="109"/>
      <c r="AF47" s="109"/>
      <c r="AG47" s="109"/>
      <c r="AH47" s="109"/>
      <c r="AI47" s="109"/>
      <c r="AJ47" s="375" t="b">
        <v>1</v>
      </c>
      <c r="AK47" s="248" t="s">
        <v>3</v>
      </c>
      <c r="AL47" s="147" t="str">
        <f t="shared" si="7"/>
        <v>Medway</v>
      </c>
      <c r="AM47" s="209">
        <f t="shared" si="8"/>
        <v>769.50819672131149</v>
      </c>
      <c r="AN47" s="209">
        <f t="shared" si="8"/>
        <v>750.57471264367825</v>
      </c>
      <c r="AO47" s="209">
        <f t="shared" si="8"/>
        <v>617.04545454545462</v>
      </c>
      <c r="AP47" s="209">
        <f t="shared" si="8"/>
        <v>591.84</v>
      </c>
      <c r="AQ47" s="209">
        <f t="shared" si="8"/>
        <v>492.72151898734177</v>
      </c>
      <c r="AR47" s="210">
        <f t="shared" si="12"/>
        <v>22</v>
      </c>
      <c r="AS47" s="488">
        <f t="shared" si="9"/>
        <v>6.3850370848113513E-2</v>
      </c>
      <c r="AT47" s="488">
        <f t="shared" si="9"/>
        <v>0.76910673976136734</v>
      </c>
      <c r="AU47" s="488">
        <f t="shared" si="9"/>
        <v>0.1670428893905192</v>
      </c>
      <c r="AV47" s="488">
        <f t="shared" si="10"/>
        <v>0.74939172749391725</v>
      </c>
      <c r="AW47" s="488">
        <f t="shared" si="10"/>
        <v>0.83295711060948086</v>
      </c>
      <c r="AX47" s="488">
        <f t="shared" si="10"/>
        <v>8.3565383115563607E-2</v>
      </c>
      <c r="AY47" s="488">
        <f t="shared" si="10"/>
        <v>0</v>
      </c>
      <c r="AZ47" s="488">
        <f t="shared" si="10"/>
        <v>0</v>
      </c>
      <c r="BA47" s="488">
        <f t="shared" si="10"/>
        <v>0</v>
      </c>
    </row>
    <row r="48" spans="1:53" ht="14.25" customHeight="1" x14ac:dyDescent="0.2">
      <c r="A48" s="179"/>
      <c r="B48" s="90"/>
      <c r="C48" s="90"/>
      <c r="D48" s="114"/>
      <c r="E48" s="115"/>
      <c r="F48" s="114"/>
      <c r="G48" s="115"/>
      <c r="H48" s="115"/>
      <c r="I48" s="115"/>
      <c r="J48" s="40"/>
      <c r="K48" s="42"/>
      <c r="L48" s="42"/>
      <c r="M48" s="42"/>
      <c r="N48" s="42"/>
      <c r="O48" s="35"/>
      <c r="P48" s="35"/>
      <c r="Q48" s="35"/>
      <c r="R48" s="35"/>
      <c r="S48" s="35"/>
      <c r="T48" s="35"/>
      <c r="U48" s="178"/>
      <c r="V48" s="197"/>
      <c r="W48" s="405"/>
      <c r="X48" s="85">
        <v>8</v>
      </c>
      <c r="Y48" s="228" t="str">
        <f t="shared" si="11"/>
        <v>Medway</v>
      </c>
      <c r="Z48" s="85">
        <v>9</v>
      </c>
      <c r="AA48" s="229">
        <f>IF(H16&gt;0,IDACI!D15,0)</f>
        <v>54280</v>
      </c>
      <c r="AB48" s="229">
        <f>IF(H16&gt;0,IDACI!E15,0)</f>
        <v>11941.6</v>
      </c>
      <c r="AC48" s="109"/>
      <c r="AD48" s="109"/>
      <c r="AE48" s="109"/>
      <c r="AF48" s="109"/>
      <c r="AG48" s="109"/>
      <c r="AH48" s="109"/>
      <c r="AI48" s="109"/>
      <c r="AJ48" s="375" t="b">
        <v>1</v>
      </c>
      <c r="AK48" s="248" t="s">
        <v>13</v>
      </c>
      <c r="AL48" s="147" t="str">
        <f t="shared" si="7"/>
        <v>Milton Keynes</v>
      </c>
      <c r="AM48" s="209">
        <f t="shared" si="8"/>
        <v>343.54838709677421</v>
      </c>
      <c r="AN48" s="209">
        <f t="shared" si="8"/>
        <v>350.31545741324925</v>
      </c>
      <c r="AO48" s="209">
        <f t="shared" si="8"/>
        <v>427.65625</v>
      </c>
      <c r="AP48" s="209">
        <f t="shared" si="8"/>
        <v>306.74846625766872</v>
      </c>
      <c r="AQ48" s="209">
        <f t="shared" si="8"/>
        <v>315.7337367624811</v>
      </c>
      <c r="AR48" s="210">
        <f t="shared" si="12"/>
        <v>19.7</v>
      </c>
      <c r="AS48" s="488">
        <f t="shared" si="9"/>
        <v>0.25230024213075058</v>
      </c>
      <c r="AT48" s="488">
        <f t="shared" si="9"/>
        <v>0.6799031476997579</v>
      </c>
      <c r="AU48" s="488">
        <f t="shared" si="9"/>
        <v>6.7796610169491525E-2</v>
      </c>
      <c r="AV48" s="488">
        <f t="shared" si="10"/>
        <v>0.93700000000000006</v>
      </c>
      <c r="AW48" s="488">
        <f t="shared" si="10"/>
        <v>0.93220338983050843</v>
      </c>
      <c r="AX48" s="488">
        <f t="shared" si="10"/>
        <v>-4.7966101694916219E-3</v>
      </c>
      <c r="AY48" s="488">
        <f t="shared" si="10"/>
        <v>0</v>
      </c>
      <c r="AZ48" s="488">
        <f t="shared" si="10"/>
        <v>0</v>
      </c>
      <c r="BA48" s="488">
        <f t="shared" si="10"/>
        <v>0</v>
      </c>
    </row>
    <row r="49" spans="1:53" ht="14.25" customHeight="1" x14ac:dyDescent="0.2">
      <c r="A49" s="179"/>
      <c r="B49" s="90"/>
      <c r="C49" s="90"/>
      <c r="D49" s="105"/>
      <c r="E49" s="105"/>
      <c r="F49" s="105"/>
      <c r="G49" s="105"/>
      <c r="H49" s="105"/>
      <c r="I49" s="105"/>
      <c r="J49" s="40"/>
      <c r="K49" s="42"/>
      <c r="L49" s="42"/>
      <c r="M49" s="42"/>
      <c r="N49" s="42"/>
      <c r="O49" s="35"/>
      <c r="P49" s="35"/>
      <c r="Q49" s="35"/>
      <c r="R49" s="35"/>
      <c r="S49" s="35"/>
      <c r="T49" s="35"/>
      <c r="U49" s="178"/>
      <c r="V49" s="197"/>
      <c r="W49" s="405"/>
      <c r="X49" s="85">
        <v>9</v>
      </c>
      <c r="Y49" s="228" t="str">
        <f t="shared" si="11"/>
        <v>Milton Keynes</v>
      </c>
      <c r="Z49" s="85">
        <v>10</v>
      </c>
      <c r="AA49" s="229">
        <f>IF(H17&gt;0,IDACI!D16,0)</f>
        <v>56637</v>
      </c>
      <c r="AB49" s="229">
        <f>IF(H17&gt;0,IDACI!E16,0)</f>
        <v>11157.489</v>
      </c>
      <c r="AC49" s="109"/>
      <c r="AD49" s="109"/>
      <c r="AE49" s="109"/>
      <c r="AF49" s="109"/>
      <c r="AG49" s="109"/>
      <c r="AH49" s="109"/>
      <c r="AI49" s="109"/>
      <c r="AJ49" s="375" t="b">
        <v>1</v>
      </c>
      <c r="AK49" s="248" t="s">
        <v>14</v>
      </c>
      <c r="AL49" s="147" t="str">
        <f t="shared" si="7"/>
        <v>Oxfordshire</v>
      </c>
      <c r="AM49" s="209">
        <f t="shared" si="8"/>
        <v>423.62318840579712</v>
      </c>
      <c r="AN49" s="209">
        <f t="shared" si="8"/>
        <v>441.59482758620686</v>
      </c>
      <c r="AO49" s="209">
        <f t="shared" si="8"/>
        <v>370.77690662865285</v>
      </c>
      <c r="AP49" s="209">
        <f t="shared" si="8"/>
        <v>266.78470254957506</v>
      </c>
      <c r="AQ49" s="209">
        <f t="shared" si="8"/>
        <v>388.99858956276444</v>
      </c>
      <c r="AR49" s="210">
        <f t="shared" si="12"/>
        <v>11.799999999999999</v>
      </c>
      <c r="AS49" s="488">
        <f t="shared" si="9"/>
        <v>0.10067481305854459</v>
      </c>
      <c r="AT49" s="488">
        <f t="shared" si="9"/>
        <v>0.52635418566478209</v>
      </c>
      <c r="AU49" s="488">
        <f t="shared" si="9"/>
        <v>0.37297100127667338</v>
      </c>
      <c r="AV49" s="488">
        <f t="shared" si="10"/>
        <v>0.73958056809131933</v>
      </c>
      <c r="AW49" s="488">
        <f t="shared" si="10"/>
        <v>0.62702899872332662</v>
      </c>
      <c r="AX49" s="488">
        <f t="shared" si="10"/>
        <v>-0.11255156936799271</v>
      </c>
      <c r="AY49" s="488">
        <f t="shared" si="10"/>
        <v>0</v>
      </c>
      <c r="AZ49" s="488">
        <f t="shared" si="10"/>
        <v>0</v>
      </c>
      <c r="BA49" s="488">
        <f t="shared" si="10"/>
        <v>0</v>
      </c>
    </row>
    <row r="50" spans="1:53" ht="14.25" customHeight="1" x14ac:dyDescent="0.2">
      <c r="A50" s="179"/>
      <c r="B50" s="448"/>
      <c r="C50" s="448"/>
      <c r="D50" s="90"/>
      <c r="E50" s="90"/>
      <c r="F50" s="90"/>
      <c r="G50" s="90"/>
      <c r="H50" s="90"/>
      <c r="I50" s="90"/>
      <c r="J50" s="40"/>
      <c r="K50" s="42"/>
      <c r="L50" s="42"/>
      <c r="M50" s="42"/>
      <c r="N50" s="42"/>
      <c r="O50" s="35"/>
      <c r="P50" s="35"/>
      <c r="Q50" s="35"/>
      <c r="R50" s="35"/>
      <c r="S50" s="35"/>
      <c r="T50" s="35"/>
      <c r="U50" s="178"/>
      <c r="V50" s="197"/>
      <c r="W50" s="405"/>
      <c r="X50" s="85">
        <v>10</v>
      </c>
      <c r="Y50" s="228" t="str">
        <f t="shared" si="11"/>
        <v>Oxfordshire</v>
      </c>
      <c r="Z50" s="85">
        <v>11</v>
      </c>
      <c r="AA50" s="229">
        <f>IF(H18&gt;0,IDACI!D17,0)</f>
        <v>123975</v>
      </c>
      <c r="AB50" s="229">
        <f>IF(H18&gt;0,IDACI!E17,0)</f>
        <v>14629.05</v>
      </c>
      <c r="AC50" s="109"/>
      <c r="AD50" s="109"/>
      <c r="AE50" s="109"/>
      <c r="AF50" s="109"/>
      <c r="AG50" s="109"/>
      <c r="AH50" s="109"/>
      <c r="AI50" s="109"/>
      <c r="AJ50" s="375" t="b">
        <v>1</v>
      </c>
      <c r="AK50" s="248" t="s">
        <v>15</v>
      </c>
      <c r="AL50" s="147" t="str">
        <f t="shared" si="7"/>
        <v>Portsmouth</v>
      </c>
      <c r="AM50" s="209">
        <f t="shared" ref="AM50:AQ63" si="13">VLOOKUP($AL50,$B$9:$O$32,AM$36,FALSE)</f>
        <v>555.29411764705878</v>
      </c>
      <c r="AN50" s="209">
        <f t="shared" si="13"/>
        <v>628.36879432624119</v>
      </c>
      <c r="AO50" s="209">
        <f t="shared" si="13"/>
        <v>741.78403755868533</v>
      </c>
      <c r="AP50" s="209">
        <f t="shared" si="13"/>
        <v>334.79262672811058</v>
      </c>
      <c r="AQ50" s="209">
        <f t="shared" si="13"/>
        <v>425.79908675799089</v>
      </c>
      <c r="AR50" s="210">
        <f t="shared" si="12"/>
        <v>23.799999999999997</v>
      </c>
      <c r="AS50" s="488">
        <f t="shared" ref="AS50:AU63" si="14">VLOOKUP($AL50,$B$111:$G$134,AS$36,FALSE)</f>
        <v>0.41965764770844838</v>
      </c>
      <c r="AT50" s="488">
        <f t="shared" si="14"/>
        <v>0.57537272225289893</v>
      </c>
      <c r="AU50" s="488">
        <f t="shared" si="14"/>
        <v>4.9696300386526783E-3</v>
      </c>
      <c r="AV50" s="488">
        <f t="shared" ref="AV50:BA63" si="15">VLOOKUP($AL50,$B$146:$I$169,AV$36,FALSE)</f>
        <v>0.84858912594631797</v>
      </c>
      <c r="AW50" s="488">
        <f t="shared" si="15"/>
        <v>0.99503036996134731</v>
      </c>
      <c r="AX50" s="488">
        <f t="shared" si="15"/>
        <v>0.14644124401502934</v>
      </c>
      <c r="AY50" s="488">
        <f t="shared" si="15"/>
        <v>0</v>
      </c>
      <c r="AZ50" s="488">
        <f t="shared" si="15"/>
        <v>0</v>
      </c>
      <c r="BA50" s="488">
        <f t="shared" si="15"/>
        <v>0</v>
      </c>
    </row>
    <row r="51" spans="1:53" ht="14.25" customHeight="1" x14ac:dyDescent="0.2">
      <c r="A51" s="179"/>
      <c r="B51" s="448"/>
      <c r="C51" s="448"/>
      <c r="D51" s="90"/>
      <c r="E51" s="90"/>
      <c r="F51" s="90"/>
      <c r="G51" s="90"/>
      <c r="H51" s="90"/>
      <c r="I51" s="90"/>
      <c r="J51" s="40"/>
      <c r="K51" s="42"/>
      <c r="L51" s="42"/>
      <c r="M51" s="42"/>
      <c r="N51" s="42"/>
      <c r="O51" s="35"/>
      <c r="P51" s="35"/>
      <c r="Q51" s="35"/>
      <c r="R51" s="35"/>
      <c r="S51" s="35"/>
      <c r="T51" s="35"/>
      <c r="U51" s="178"/>
      <c r="V51" s="197"/>
      <c r="W51" s="405"/>
      <c r="X51" s="85">
        <v>11</v>
      </c>
      <c r="Y51" s="228" t="str">
        <f t="shared" si="11"/>
        <v>Portsmouth</v>
      </c>
      <c r="Z51" s="85">
        <v>12</v>
      </c>
      <c r="AA51" s="229">
        <f>IF(H19&gt;0,IDACI!D18,0)</f>
        <v>37912</v>
      </c>
      <c r="AB51" s="229">
        <f>IF(H19&gt;0,IDACI!E18,0)</f>
        <v>9023.0559999999987</v>
      </c>
      <c r="AC51" s="109"/>
      <c r="AD51" s="109"/>
      <c r="AE51" s="109"/>
      <c r="AF51" s="109"/>
      <c r="AG51" s="109"/>
      <c r="AH51" s="109"/>
      <c r="AI51" s="109"/>
      <c r="AJ51" s="375" t="b">
        <v>1</v>
      </c>
      <c r="AK51" s="248" t="s">
        <v>4</v>
      </c>
      <c r="AL51" s="147" t="str">
        <f t="shared" si="7"/>
        <v>Reading</v>
      </c>
      <c r="AM51" s="209">
        <f t="shared" si="13"/>
        <v>913.4730538922156</v>
      </c>
      <c r="AN51" s="209">
        <f t="shared" si="13"/>
        <v>695.58823529411768</v>
      </c>
      <c r="AO51" s="209">
        <f t="shared" si="13"/>
        <v>613.54466858789624</v>
      </c>
      <c r="AP51" s="209">
        <f t="shared" si="13"/>
        <v>333.42618384401112</v>
      </c>
      <c r="AQ51" s="209">
        <f t="shared" si="13"/>
        <v>596.42857142857144</v>
      </c>
      <c r="AR51" s="210">
        <f t="shared" si="12"/>
        <v>19.8</v>
      </c>
      <c r="AS51" s="488">
        <f t="shared" si="14"/>
        <v>0.37555309734513276</v>
      </c>
      <c r="AT51" s="488">
        <f t="shared" si="14"/>
        <v>0.4247787610619469</v>
      </c>
      <c r="AU51" s="488">
        <f t="shared" si="14"/>
        <v>0.19966814159292035</v>
      </c>
      <c r="AV51" s="488">
        <f t="shared" si="15"/>
        <v>0.797827903091061</v>
      </c>
      <c r="AW51" s="488">
        <f t="shared" si="15"/>
        <v>0.80033185840707965</v>
      </c>
      <c r="AX51" s="488">
        <f t="shared" si="15"/>
        <v>2.5039553160186578E-3</v>
      </c>
      <c r="AY51" s="488">
        <f t="shared" si="15"/>
        <v>0</v>
      </c>
      <c r="AZ51" s="488">
        <f t="shared" si="15"/>
        <v>0</v>
      </c>
      <c r="BA51" s="488">
        <f t="shared" si="15"/>
        <v>0</v>
      </c>
    </row>
    <row r="52" spans="1:53" ht="14.25" customHeight="1" x14ac:dyDescent="0.2">
      <c r="A52" s="179"/>
      <c r="B52" s="448"/>
      <c r="C52" s="448"/>
      <c r="D52" s="90"/>
      <c r="E52" s="90"/>
      <c r="F52" s="90"/>
      <c r="G52" s="90"/>
      <c r="H52" s="90"/>
      <c r="I52" s="90"/>
      <c r="J52" s="40"/>
      <c r="K52" s="42"/>
      <c r="L52" s="42"/>
      <c r="M52" s="42"/>
      <c r="N52" s="42"/>
      <c r="O52" s="35"/>
      <c r="P52" s="35"/>
      <c r="Q52" s="35"/>
      <c r="R52" s="35"/>
      <c r="S52" s="35"/>
      <c r="T52" s="35"/>
      <c r="U52" s="178"/>
      <c r="V52" s="197"/>
      <c r="W52" s="405"/>
      <c r="X52" s="85">
        <v>12</v>
      </c>
      <c r="Y52" s="228" t="str">
        <f t="shared" si="11"/>
        <v>Reading</v>
      </c>
      <c r="Z52" s="85">
        <v>13</v>
      </c>
      <c r="AA52" s="229">
        <f>IF(H20&gt;0,IDACI!D19,0)</f>
        <v>30916</v>
      </c>
      <c r="AB52" s="229">
        <f>IF(H20&gt;0,IDACI!E19,0)</f>
        <v>6121.3680000000004</v>
      </c>
      <c r="AC52" s="109"/>
      <c r="AD52" s="109"/>
      <c r="AE52" s="109"/>
      <c r="AF52" s="109"/>
      <c r="AG52" s="109"/>
      <c r="AH52" s="109"/>
      <c r="AI52" s="109"/>
      <c r="AJ52" s="375" t="b">
        <v>1</v>
      </c>
      <c r="AK52" s="248" t="s">
        <v>16</v>
      </c>
      <c r="AL52" s="147" t="str">
        <f t="shared" si="7"/>
        <v>Slough</v>
      </c>
      <c r="AM52" s="209">
        <f t="shared" si="13"/>
        <v>683.95721925133682</v>
      </c>
      <c r="AN52" s="209">
        <f t="shared" si="13"/>
        <v>644.21052631578948</v>
      </c>
      <c r="AO52" s="209">
        <f t="shared" si="13"/>
        <v>888.17480719794344</v>
      </c>
      <c r="AP52" s="209">
        <f t="shared" si="13"/>
        <v>470.92731829573938</v>
      </c>
      <c r="AQ52" s="209">
        <f t="shared" si="13"/>
        <v>637.4384236453202</v>
      </c>
      <c r="AR52" s="210">
        <f t="shared" si="12"/>
        <v>19.5</v>
      </c>
      <c r="AS52" s="488">
        <f t="shared" si="14"/>
        <v>4.8117966627861858E-2</v>
      </c>
      <c r="AT52" s="488">
        <f t="shared" si="14"/>
        <v>0.88009313154831204</v>
      </c>
      <c r="AU52" s="488">
        <f t="shared" si="14"/>
        <v>7.1788901823826148E-2</v>
      </c>
      <c r="AV52" s="488">
        <f t="shared" si="15"/>
        <v>0.66737626397019689</v>
      </c>
      <c r="AW52" s="488">
        <f t="shared" si="15"/>
        <v>0.92821109817617387</v>
      </c>
      <c r="AX52" s="488">
        <f t="shared" si="15"/>
        <v>0.26083483420597697</v>
      </c>
      <c r="AY52" s="488">
        <f t="shared" si="15"/>
        <v>0</v>
      </c>
      <c r="AZ52" s="488">
        <f t="shared" si="15"/>
        <v>0</v>
      </c>
      <c r="BA52" s="488">
        <f t="shared" si="15"/>
        <v>0</v>
      </c>
    </row>
    <row r="53" spans="1:53" ht="14.25" customHeight="1" x14ac:dyDescent="0.2">
      <c r="A53" s="179"/>
      <c r="B53" s="448"/>
      <c r="C53" s="448"/>
      <c r="D53" s="90"/>
      <c r="E53" s="90"/>
      <c r="F53" s="90"/>
      <c r="G53" s="90"/>
      <c r="H53" s="90"/>
      <c r="I53" s="90"/>
      <c r="J53" s="40"/>
      <c r="K53" s="42"/>
      <c r="L53" s="42"/>
      <c r="M53" s="42"/>
      <c r="N53" s="42"/>
      <c r="O53" s="35"/>
      <c r="P53" s="35"/>
      <c r="Q53" s="35"/>
      <c r="R53" s="35"/>
      <c r="S53" s="35"/>
      <c r="T53" s="35"/>
      <c r="U53" s="178"/>
      <c r="V53" s="197"/>
      <c r="W53" s="405"/>
      <c r="X53" s="85">
        <v>13</v>
      </c>
      <c r="Y53" s="228" t="str">
        <f t="shared" si="11"/>
        <v>Slough</v>
      </c>
      <c r="Z53" s="85">
        <v>14</v>
      </c>
      <c r="AA53" s="229">
        <f>IF(H21&gt;0,IDACI!D20,0)</f>
        <v>34703</v>
      </c>
      <c r="AB53" s="229">
        <f>IF(H21&gt;0,IDACI!E20,0)</f>
        <v>6767.085</v>
      </c>
      <c r="AC53" s="109"/>
      <c r="AD53" s="109"/>
      <c r="AE53" s="109"/>
      <c r="AF53" s="109"/>
      <c r="AG53" s="109"/>
      <c r="AH53" s="109"/>
      <c r="AI53" s="109"/>
      <c r="AJ53" s="375" t="b">
        <v>1</v>
      </c>
      <c r="AK53" s="248" t="s">
        <v>96</v>
      </c>
      <c r="AL53" s="147" t="str">
        <f t="shared" si="7"/>
        <v>Somerset</v>
      </c>
      <c r="AM53" s="209">
        <f t="shared" si="13"/>
        <v>510.11029411764707</v>
      </c>
      <c r="AN53" s="209">
        <f t="shared" si="13"/>
        <v>621.32352941176475</v>
      </c>
      <c r="AO53" s="209">
        <f t="shared" si="13"/>
        <v>600.73529411764707</v>
      </c>
      <c r="AP53" s="209">
        <f t="shared" si="13"/>
        <v>415.42699724517905</v>
      </c>
      <c r="AQ53" s="209">
        <f t="shared" si="13"/>
        <v>404.12087912087912</v>
      </c>
      <c r="AR53" s="210">
        <f t="shared" si="12"/>
        <v>14.8</v>
      </c>
      <c r="AS53" s="488">
        <f t="shared" si="14"/>
        <v>0.10112359550561797</v>
      </c>
      <c r="AT53" s="488">
        <f t="shared" si="14"/>
        <v>0.55520273571079626</v>
      </c>
      <c r="AU53" s="488">
        <f t="shared" si="14"/>
        <v>0.34367366878358574</v>
      </c>
      <c r="AV53" s="488">
        <f t="shared" si="15"/>
        <v>0.24071618037135278</v>
      </c>
      <c r="AW53" s="488">
        <f t="shared" si="15"/>
        <v>0.65632633121641426</v>
      </c>
      <c r="AX53" s="488">
        <f t="shared" si="15"/>
        <v>0.41561015084506148</v>
      </c>
      <c r="AY53" s="488">
        <f t="shared" si="15"/>
        <v>0</v>
      </c>
      <c r="AZ53" s="488">
        <f t="shared" si="15"/>
        <v>0</v>
      </c>
      <c r="BA53" s="488">
        <f t="shared" si="15"/>
        <v>0</v>
      </c>
    </row>
    <row r="54" spans="1:53" ht="14.25" customHeight="1" x14ac:dyDescent="0.2">
      <c r="A54" s="179"/>
      <c r="B54" s="448"/>
      <c r="C54" s="448"/>
      <c r="D54" s="90"/>
      <c r="E54" s="90"/>
      <c r="F54" s="90"/>
      <c r="G54" s="90"/>
      <c r="H54" s="90"/>
      <c r="I54" s="90"/>
      <c r="J54" s="40"/>
      <c r="K54" s="42"/>
      <c r="L54" s="42"/>
      <c r="M54" s="42"/>
      <c r="N54" s="42"/>
      <c r="O54" s="35"/>
      <c r="P54" s="35"/>
      <c r="Q54" s="35"/>
      <c r="R54" s="35"/>
      <c r="S54" s="35"/>
      <c r="T54" s="35"/>
      <c r="U54" s="178"/>
      <c r="V54" s="197"/>
      <c r="W54" s="405"/>
      <c r="X54" s="85">
        <v>14</v>
      </c>
      <c r="Y54" s="228" t="str">
        <f t="shared" si="11"/>
        <v>Somerset</v>
      </c>
      <c r="Z54" s="85">
        <v>15</v>
      </c>
      <c r="AA54" s="229">
        <f>IF(H22&gt;0,IDACI!D21,0)</f>
        <v>94797</v>
      </c>
      <c r="AB54" s="229">
        <f>IF(H22&gt;0,IDACI!E21,0)</f>
        <v>14029.956000000002</v>
      </c>
      <c r="AC54" s="109"/>
      <c r="AD54" s="109"/>
      <c r="AE54" s="109"/>
      <c r="AF54" s="109"/>
      <c r="AG54" s="109"/>
      <c r="AH54" s="109"/>
      <c r="AI54" s="109"/>
      <c r="AJ54" s="375" t="b">
        <v>1</v>
      </c>
      <c r="AK54" s="248" t="s">
        <v>17</v>
      </c>
      <c r="AL54" s="147" t="str">
        <f t="shared" si="7"/>
        <v>Southampton</v>
      </c>
      <c r="AM54" s="209">
        <f t="shared" si="13"/>
        <v>809.95670995670991</v>
      </c>
      <c r="AN54" s="209">
        <f t="shared" si="13"/>
        <v>975.48387096774195</v>
      </c>
      <c r="AO54" s="209" t="e">
        <f t="shared" si="13"/>
        <v>#N/A</v>
      </c>
      <c r="AP54" s="209">
        <f t="shared" si="13"/>
        <v>433.95061728395063</v>
      </c>
      <c r="AQ54" s="209">
        <f t="shared" si="13"/>
        <v>616.869918699187</v>
      </c>
      <c r="AR54" s="210">
        <f t="shared" si="12"/>
        <v>25</v>
      </c>
      <c r="AS54" s="488">
        <f t="shared" si="14"/>
        <v>0.16359289617486339</v>
      </c>
      <c r="AT54" s="488">
        <f t="shared" si="14"/>
        <v>0.67930327868852458</v>
      </c>
      <c r="AU54" s="488">
        <f t="shared" si="14"/>
        <v>0.15710382513661203</v>
      </c>
      <c r="AV54" s="488">
        <f t="shared" si="15"/>
        <v>0.84352773826458038</v>
      </c>
      <c r="AW54" s="488">
        <f t="shared" si="15"/>
        <v>0.84289617486338797</v>
      </c>
      <c r="AX54" s="488">
        <f t="shared" si="15"/>
        <v>-6.3156340119241428E-4</v>
      </c>
      <c r="AY54" s="488">
        <f t="shared" si="15"/>
        <v>0</v>
      </c>
      <c r="AZ54" s="488">
        <f t="shared" si="15"/>
        <v>0</v>
      </c>
      <c r="BA54" s="488">
        <f t="shared" si="15"/>
        <v>0</v>
      </c>
    </row>
    <row r="55" spans="1:53" ht="14.25" customHeight="1" x14ac:dyDescent="0.2">
      <c r="A55" s="179"/>
      <c r="B55" s="448"/>
      <c r="C55" s="448"/>
      <c r="D55" s="90"/>
      <c r="E55" s="90"/>
      <c r="F55" s="90"/>
      <c r="G55" s="90"/>
      <c r="H55" s="90"/>
      <c r="I55" s="90"/>
      <c r="J55" s="40"/>
      <c r="K55" s="42"/>
      <c r="L55" s="42"/>
      <c r="M55" s="42"/>
      <c r="N55" s="42"/>
      <c r="O55" s="35"/>
      <c r="P55" s="35"/>
      <c r="Q55" s="35"/>
      <c r="R55" s="35"/>
      <c r="S55" s="35"/>
      <c r="T55" s="35"/>
      <c r="U55" s="178"/>
      <c r="V55" s="197"/>
      <c r="W55" s="405"/>
      <c r="X55" s="85">
        <v>15</v>
      </c>
      <c r="Y55" s="228" t="str">
        <f t="shared" si="11"/>
        <v>Southampton</v>
      </c>
      <c r="Z55" s="85">
        <v>16</v>
      </c>
      <c r="AA55" s="229">
        <f>IF(H23&gt;0,IDACI!D22,0)</f>
        <v>42079</v>
      </c>
      <c r="AB55" s="229">
        <f>IF(H23&gt;0,IDACI!E22,0)</f>
        <v>10519.75</v>
      </c>
      <c r="AC55" s="109"/>
      <c r="AD55" s="109"/>
      <c r="AE55" s="109"/>
      <c r="AF55" s="109"/>
      <c r="AG55" s="109"/>
      <c r="AH55" s="109"/>
      <c r="AI55" s="109"/>
      <c r="AJ55" s="375" t="b">
        <v>1</v>
      </c>
      <c r="AK55" s="248" t="s">
        <v>8</v>
      </c>
      <c r="AL55" s="147" t="str">
        <f t="shared" si="7"/>
        <v>Surrey</v>
      </c>
      <c r="AM55" s="209">
        <f t="shared" si="13"/>
        <v>489.0688259109312</v>
      </c>
      <c r="AN55" s="209">
        <f t="shared" si="13"/>
        <v>471.79487179487182</v>
      </c>
      <c r="AO55" s="209">
        <f t="shared" si="13"/>
        <v>453.41269841269843</v>
      </c>
      <c r="AP55" s="209">
        <f t="shared" si="13"/>
        <v>353.22073841319718</v>
      </c>
      <c r="AQ55" s="209">
        <f t="shared" si="13"/>
        <v>474.80499219968794</v>
      </c>
      <c r="AR55" s="210">
        <f t="shared" si="12"/>
        <v>9.7000000000000011</v>
      </c>
      <c r="AS55" s="488">
        <f t="shared" si="14"/>
        <v>9.3737140976051347E-2</v>
      </c>
      <c r="AT55" s="488">
        <f t="shared" si="14"/>
        <v>0.55723808740021397</v>
      </c>
      <c r="AU55" s="488">
        <f t="shared" si="14"/>
        <v>0.34902477162373469</v>
      </c>
      <c r="AV55" s="488">
        <f t="shared" si="15"/>
        <v>0.7373512732124986</v>
      </c>
      <c r="AW55" s="488">
        <f t="shared" si="15"/>
        <v>0.65097522837626531</v>
      </c>
      <c r="AX55" s="488">
        <f t="shared" si="15"/>
        <v>-8.637604483623329E-2</v>
      </c>
      <c r="AY55" s="488">
        <f t="shared" si="15"/>
        <v>0</v>
      </c>
      <c r="AZ55" s="488">
        <f t="shared" si="15"/>
        <v>0</v>
      </c>
      <c r="BA55" s="488">
        <f t="shared" si="15"/>
        <v>0</v>
      </c>
    </row>
    <row r="56" spans="1:53" ht="14.25" customHeight="1" x14ac:dyDescent="0.2">
      <c r="A56" s="382"/>
      <c r="B56" s="448"/>
      <c r="C56" s="448"/>
      <c r="D56" s="90"/>
      <c r="E56" s="90"/>
      <c r="F56" s="90"/>
      <c r="G56" s="90"/>
      <c r="H56" s="90"/>
      <c r="I56" s="90"/>
      <c r="J56" s="40"/>
      <c r="K56" s="42"/>
      <c r="L56" s="42"/>
      <c r="M56" s="42"/>
      <c r="N56" s="42"/>
      <c r="O56" s="35"/>
      <c r="P56" s="35"/>
      <c r="Q56" s="35"/>
      <c r="R56" s="35"/>
      <c r="S56" s="35"/>
      <c r="T56" s="35"/>
      <c r="U56" s="178"/>
      <c r="V56" s="197"/>
      <c r="W56" s="405"/>
      <c r="X56" s="85">
        <v>16</v>
      </c>
      <c r="Y56" s="228" t="str">
        <f t="shared" si="11"/>
        <v>Surrey</v>
      </c>
      <c r="Z56" s="85">
        <v>17</v>
      </c>
      <c r="AA56" s="229">
        <f>IF(H24&gt;0,IDACI!D23,0)</f>
        <v>221989</v>
      </c>
      <c r="AB56" s="229">
        <f>IF(H24&gt;0,IDACI!E23,0)</f>
        <v>21532.933000000005</v>
      </c>
      <c r="AC56" s="109"/>
      <c r="AD56" s="109"/>
      <c r="AE56" s="109"/>
      <c r="AF56" s="109"/>
      <c r="AG56" s="109"/>
      <c r="AH56" s="109"/>
      <c r="AI56" s="109"/>
      <c r="AJ56" s="375" t="b">
        <v>1</v>
      </c>
      <c r="AK56" s="248" t="s">
        <v>124</v>
      </c>
      <c r="AL56" s="147" t="str">
        <f t="shared" si="7"/>
        <v>Swindon</v>
      </c>
      <c r="AM56" s="209">
        <f t="shared" si="13"/>
        <v>322.10300429184548</v>
      </c>
      <c r="AN56" s="209">
        <f t="shared" si="13"/>
        <v>378.27004219409281</v>
      </c>
      <c r="AO56" s="209">
        <f t="shared" si="13"/>
        <v>479.54070981210856</v>
      </c>
      <c r="AP56" s="209">
        <f t="shared" si="13"/>
        <v>545.06172839506166</v>
      </c>
      <c r="AQ56" s="209">
        <f t="shared" si="13"/>
        <v>640.61224489795916</v>
      </c>
      <c r="AR56" s="210">
        <f t="shared" si="12"/>
        <v>17.2</v>
      </c>
      <c r="AS56" s="488">
        <f t="shared" si="14"/>
        <v>0.16772681620354871</v>
      </c>
      <c r="AT56" s="488">
        <f t="shared" si="14"/>
        <v>0.41914964847673253</v>
      </c>
      <c r="AU56" s="488">
        <f t="shared" si="14"/>
        <v>0.41312353531971879</v>
      </c>
      <c r="AV56" s="488">
        <f t="shared" si="15"/>
        <v>0.65081162702906759</v>
      </c>
      <c r="AW56" s="488">
        <f t="shared" si="15"/>
        <v>0.58687646468028121</v>
      </c>
      <c r="AX56" s="488">
        <f t="shared" si="15"/>
        <v>-6.3935162348786378E-2</v>
      </c>
      <c r="AY56" s="488">
        <f t="shared" si="15"/>
        <v>0</v>
      </c>
      <c r="AZ56" s="488">
        <f t="shared" si="15"/>
        <v>0</v>
      </c>
      <c r="BA56" s="488">
        <f t="shared" si="15"/>
        <v>0</v>
      </c>
    </row>
    <row r="57" spans="1:53" ht="14.25" customHeight="1" x14ac:dyDescent="0.2">
      <c r="A57" s="382"/>
      <c r="B57" s="448"/>
      <c r="C57" s="448"/>
      <c r="D57" s="90"/>
      <c r="E57" s="90"/>
      <c r="F57" s="90"/>
      <c r="G57" s="90"/>
      <c r="H57" s="90"/>
      <c r="I57" s="90"/>
      <c r="J57" s="40"/>
      <c r="K57" s="42"/>
      <c r="L57" s="42"/>
      <c r="M57" s="42"/>
      <c r="N57" s="42"/>
      <c r="O57" s="35"/>
      <c r="P57" s="35"/>
      <c r="Q57" s="35"/>
      <c r="R57" s="35"/>
      <c r="S57" s="35"/>
      <c r="T57" s="35"/>
      <c r="U57" s="178"/>
      <c r="V57" s="197"/>
      <c r="W57" s="405"/>
      <c r="X57" s="85">
        <v>17</v>
      </c>
      <c r="Y57" s="228" t="str">
        <f t="shared" si="11"/>
        <v>Swindon</v>
      </c>
      <c r="Z57" s="85">
        <v>18</v>
      </c>
      <c r="AA57" s="229">
        <f>IF(H25&gt;0,IDACI!D24,0)</f>
        <v>42184</v>
      </c>
      <c r="AB57" s="229">
        <f>IF(H25&gt;0,IDACI!E24,0)</f>
        <v>7255.6479999999992</v>
      </c>
      <c r="AC57" s="109"/>
      <c r="AD57" s="109"/>
      <c r="AE57" s="109"/>
      <c r="AF57" s="109"/>
      <c r="AG57" s="109"/>
      <c r="AH57" s="109"/>
      <c r="AI57" s="109"/>
      <c r="AJ57" s="375" t="b">
        <v>1</v>
      </c>
      <c r="AK57" s="248" t="s">
        <v>125</v>
      </c>
      <c r="AL57" s="147" t="str">
        <f t="shared" si="7"/>
        <v>Torbay</v>
      </c>
      <c r="AM57" s="209">
        <f t="shared" si="13"/>
        <v>1049.5967741935485</v>
      </c>
      <c r="AN57" s="209">
        <f t="shared" si="13"/>
        <v>1066.6666666666667</v>
      </c>
      <c r="AO57" s="209">
        <f t="shared" si="13"/>
        <v>970.96774193548379</v>
      </c>
      <c r="AP57" s="209">
        <f t="shared" si="13"/>
        <v>592.82868525896413</v>
      </c>
      <c r="AQ57" s="209">
        <f t="shared" si="13"/>
        <v>618.2539682539682</v>
      </c>
      <c r="AR57" s="210">
        <f t="shared" si="12"/>
        <v>24.1</v>
      </c>
      <c r="AS57" s="488">
        <f t="shared" si="14"/>
        <v>0.25526137135098437</v>
      </c>
      <c r="AT57" s="488">
        <f t="shared" si="14"/>
        <v>0.64019008825526136</v>
      </c>
      <c r="AU57" s="488">
        <f t="shared" si="14"/>
        <v>0.10454854039375425</v>
      </c>
      <c r="AV57" s="488">
        <f t="shared" si="15"/>
        <v>0.71505376344086025</v>
      </c>
      <c r="AW57" s="488">
        <f t="shared" si="15"/>
        <v>0.89545145960624573</v>
      </c>
      <c r="AX57" s="488">
        <f t="shared" si="15"/>
        <v>0.18039769616538548</v>
      </c>
      <c r="AY57" s="488">
        <f t="shared" si="15"/>
        <v>0</v>
      </c>
      <c r="AZ57" s="488">
        <f t="shared" si="15"/>
        <v>0</v>
      </c>
      <c r="BA57" s="488">
        <f t="shared" si="15"/>
        <v>0</v>
      </c>
    </row>
    <row r="58" spans="1:53" ht="14.25" customHeight="1" x14ac:dyDescent="0.2">
      <c r="A58" s="179"/>
      <c r="B58" s="448"/>
      <c r="C58" s="448"/>
      <c r="D58" s="90"/>
      <c r="E58" s="90"/>
      <c r="F58" s="90"/>
      <c r="G58" s="90"/>
      <c r="H58" s="90"/>
      <c r="I58" s="90"/>
      <c r="J58" s="40"/>
      <c r="K58" s="42"/>
      <c r="L58" s="42"/>
      <c r="M58" s="42"/>
      <c r="N58" s="42"/>
      <c r="O58" s="35"/>
      <c r="P58" s="35"/>
      <c r="Q58" s="35"/>
      <c r="R58" s="35"/>
      <c r="S58" s="35"/>
      <c r="T58" s="35"/>
      <c r="U58" s="178"/>
      <c r="V58" s="197"/>
      <c r="W58" s="405"/>
      <c r="X58" s="85">
        <v>18</v>
      </c>
      <c r="Y58" s="228" t="str">
        <f t="shared" si="11"/>
        <v>Torbay</v>
      </c>
      <c r="Z58" s="85">
        <v>19</v>
      </c>
      <c r="AA58" s="229">
        <f>IF(H26&gt;0,IDACI!D25,0)</f>
        <v>21714</v>
      </c>
      <c r="AB58" s="229">
        <f>IF(H26&gt;0,IDACI!E25,0)</f>
        <v>5233.0740000000005</v>
      </c>
      <c r="AC58" s="109"/>
      <c r="AD58" s="109"/>
      <c r="AE58" s="109"/>
      <c r="AF58" s="109"/>
      <c r="AG58" s="109"/>
      <c r="AH58" s="109"/>
      <c r="AI58" s="109"/>
      <c r="AJ58" s="375" t="b">
        <v>1</v>
      </c>
      <c r="AK58" s="248" t="s">
        <v>18</v>
      </c>
      <c r="AL58" s="147" t="str">
        <f t="shared" si="7"/>
        <v>West Berkshire</v>
      </c>
      <c r="AM58" s="209">
        <f t="shared" si="13"/>
        <v>369.77401129943502</v>
      </c>
      <c r="AN58" s="209">
        <f t="shared" si="13"/>
        <v>400.83565459610026</v>
      </c>
      <c r="AO58" s="209">
        <f t="shared" si="13"/>
        <v>419.32773109243698</v>
      </c>
      <c r="AP58" s="209">
        <f t="shared" si="13"/>
        <v>249.15730337078651</v>
      </c>
      <c r="AQ58" s="209">
        <f t="shared" si="13"/>
        <v>401.68067226890759</v>
      </c>
      <c r="AR58" s="210">
        <f t="shared" si="12"/>
        <v>10.4</v>
      </c>
      <c r="AS58" s="488">
        <f t="shared" si="14"/>
        <v>0.10686482661004953</v>
      </c>
      <c r="AT58" s="488">
        <f t="shared" si="14"/>
        <v>0.75159235668789814</v>
      </c>
      <c r="AU58" s="488">
        <f t="shared" si="14"/>
        <v>0.14154281670205238</v>
      </c>
      <c r="AV58" s="488">
        <f t="shared" si="15"/>
        <v>0.59413754227733939</v>
      </c>
      <c r="AW58" s="488">
        <f t="shared" si="15"/>
        <v>0.85845718329794762</v>
      </c>
      <c r="AX58" s="488">
        <f t="shared" si="15"/>
        <v>0.26431964102060823</v>
      </c>
      <c r="AY58" s="488">
        <f t="shared" si="15"/>
        <v>0</v>
      </c>
      <c r="AZ58" s="488">
        <f t="shared" si="15"/>
        <v>0</v>
      </c>
      <c r="BA58" s="488">
        <f t="shared" si="15"/>
        <v>0</v>
      </c>
    </row>
    <row r="59" spans="1:53" ht="14.25" customHeight="1" x14ac:dyDescent="0.2">
      <c r="A59" s="179"/>
      <c r="B59" s="448"/>
      <c r="C59" s="448"/>
      <c r="D59" s="90"/>
      <c r="E59" s="90"/>
      <c r="F59" s="90"/>
      <c r="G59" s="90"/>
      <c r="H59" s="90"/>
      <c r="I59" s="90"/>
      <c r="J59" s="40"/>
      <c r="K59" s="42"/>
      <c r="L59" s="42"/>
      <c r="M59" s="42"/>
      <c r="N59" s="42"/>
      <c r="O59" s="35"/>
      <c r="P59" s="35"/>
      <c r="Q59" s="35"/>
      <c r="R59" s="35"/>
      <c r="S59" s="35"/>
      <c r="T59" s="35"/>
      <c r="U59" s="178"/>
      <c r="V59" s="197"/>
      <c r="W59" s="405"/>
      <c r="X59" s="85">
        <v>19</v>
      </c>
      <c r="Y59" s="228" t="str">
        <f t="shared" si="11"/>
        <v>West Berkshire</v>
      </c>
      <c r="Z59" s="85">
        <v>20</v>
      </c>
      <c r="AA59" s="229">
        <f>IF(H27&gt;0,IDACI!D26,0)</f>
        <v>31302</v>
      </c>
      <c r="AB59" s="229">
        <f>IF(H27&gt;0,IDACI!E26,0)</f>
        <v>3255.4080000000004</v>
      </c>
      <c r="AC59" s="109"/>
      <c r="AD59" s="109"/>
      <c r="AE59" s="109"/>
      <c r="AF59" s="109"/>
      <c r="AG59" s="109"/>
      <c r="AH59" s="109"/>
      <c r="AI59" s="109"/>
      <c r="AJ59" s="375" t="b">
        <v>1</v>
      </c>
      <c r="AK59" s="248" t="s">
        <v>6</v>
      </c>
      <c r="AL59" s="147" t="str">
        <f t="shared" si="7"/>
        <v>West Sussex</v>
      </c>
      <c r="AM59" s="209">
        <f t="shared" si="13"/>
        <v>695.1946472019464</v>
      </c>
      <c r="AN59" s="209">
        <f t="shared" si="13"/>
        <v>677.77777777777783</v>
      </c>
      <c r="AO59" s="209">
        <f t="shared" si="13"/>
        <v>432.45508982035926</v>
      </c>
      <c r="AP59" s="209">
        <f t="shared" si="13"/>
        <v>307.16824644549763</v>
      </c>
      <c r="AQ59" s="209">
        <f t="shared" si="13"/>
        <v>438.08685446009389</v>
      </c>
      <c r="AR59" s="210">
        <f t="shared" si="12"/>
        <v>12.9</v>
      </c>
      <c r="AS59" s="488">
        <f t="shared" si="14"/>
        <v>0.60349201611699743</v>
      </c>
      <c r="AT59" s="488">
        <f t="shared" si="14"/>
        <v>0.35740934188927026</v>
      </c>
      <c r="AU59" s="488">
        <f t="shared" si="14"/>
        <v>3.909864199373228E-2</v>
      </c>
      <c r="AV59" s="488">
        <f t="shared" si="15"/>
        <v>0.83722275795564127</v>
      </c>
      <c r="AW59" s="488">
        <f t="shared" si="15"/>
        <v>0.96090135800626775</v>
      </c>
      <c r="AX59" s="488">
        <f t="shared" si="15"/>
        <v>0.12367860005062647</v>
      </c>
      <c r="AY59" s="488">
        <f t="shared" si="15"/>
        <v>0</v>
      </c>
      <c r="AZ59" s="488">
        <f t="shared" si="15"/>
        <v>0</v>
      </c>
      <c r="BA59" s="488">
        <f t="shared" si="15"/>
        <v>0</v>
      </c>
    </row>
    <row r="60" spans="1:53" s="133" customFormat="1" ht="14.25" customHeight="1" x14ac:dyDescent="0.2">
      <c r="A60" s="179"/>
      <c r="B60" s="448"/>
      <c r="C60" s="448"/>
      <c r="D60" s="90"/>
      <c r="E60" s="90"/>
      <c r="F60" s="90"/>
      <c r="G60" s="90"/>
      <c r="H60" s="90"/>
      <c r="I60" s="90"/>
      <c r="J60" s="40"/>
      <c r="K60" s="42"/>
      <c r="L60" s="42"/>
      <c r="M60" s="42"/>
      <c r="N60" s="42"/>
      <c r="O60" s="35"/>
      <c r="P60" s="35"/>
      <c r="Q60" s="35"/>
      <c r="R60" s="35"/>
      <c r="S60" s="35"/>
      <c r="T60" s="35"/>
      <c r="U60" s="178"/>
      <c r="V60" s="197"/>
      <c r="W60" s="405"/>
      <c r="X60" s="85">
        <v>20</v>
      </c>
      <c r="Y60" s="228" t="str">
        <f t="shared" si="11"/>
        <v>West Sussex</v>
      </c>
      <c r="Z60" s="85">
        <v>21</v>
      </c>
      <c r="AA60" s="229">
        <f>IF(H28&gt;0,IDACI!D27,0)</f>
        <v>146958</v>
      </c>
      <c r="AB60" s="229">
        <f>IF(H28&gt;0,IDACI!E27,0)</f>
        <v>18957.582000000002</v>
      </c>
      <c r="AC60" s="109"/>
      <c r="AD60" s="109"/>
      <c r="AE60" s="109"/>
      <c r="AF60" s="109"/>
      <c r="AG60" s="109"/>
      <c r="AH60" s="109"/>
      <c r="AI60" s="109"/>
      <c r="AJ60" s="375" t="b">
        <v>1</v>
      </c>
      <c r="AK60" s="248" t="s">
        <v>46</v>
      </c>
      <c r="AL60" s="147" t="str">
        <f t="shared" si="7"/>
        <v>Windsor &amp; Maidenhead</v>
      </c>
      <c r="AM60" s="209">
        <f t="shared" si="13"/>
        <v>344.78527607361963</v>
      </c>
      <c r="AN60" s="209">
        <f t="shared" si="13"/>
        <v>294.25981873111783</v>
      </c>
      <c r="AO60" s="209">
        <f t="shared" si="13"/>
        <v>253.75375375375376</v>
      </c>
      <c r="AP60" s="209">
        <f t="shared" si="13"/>
        <v>233.23353293413174</v>
      </c>
      <c r="AQ60" s="209">
        <f t="shared" si="13"/>
        <v>274.18397626112761</v>
      </c>
      <c r="AR60" s="210">
        <f t="shared" si="12"/>
        <v>8.4</v>
      </c>
      <c r="AS60" s="488">
        <f t="shared" si="14"/>
        <v>0.19562841530054645</v>
      </c>
      <c r="AT60" s="488">
        <f t="shared" si="14"/>
        <v>0.61311475409836069</v>
      </c>
      <c r="AU60" s="488">
        <f t="shared" si="14"/>
        <v>0.19125683060109289</v>
      </c>
      <c r="AV60" s="488">
        <f t="shared" si="15"/>
        <v>0.74582798459563548</v>
      </c>
      <c r="AW60" s="488">
        <f t="shared" si="15"/>
        <v>0.80874316939890711</v>
      </c>
      <c r="AX60" s="488">
        <f t="shared" si="15"/>
        <v>6.2915184803271629E-2</v>
      </c>
      <c r="AY60" s="488">
        <f t="shared" si="15"/>
        <v>0</v>
      </c>
      <c r="AZ60" s="488">
        <f t="shared" si="15"/>
        <v>0</v>
      </c>
      <c r="BA60" s="488">
        <f t="shared" si="15"/>
        <v>0</v>
      </c>
    </row>
    <row r="61" spans="1:53" s="133" customFormat="1" ht="14.25" customHeight="1" x14ac:dyDescent="0.2">
      <c r="A61" s="179"/>
      <c r="B61" s="448"/>
      <c r="C61" s="448"/>
      <c r="D61" s="90"/>
      <c r="E61" s="90"/>
      <c r="F61" s="90"/>
      <c r="G61" s="90"/>
      <c r="H61" s="90"/>
      <c r="I61" s="90"/>
      <c r="J61" s="40"/>
      <c r="K61" s="42"/>
      <c r="L61" s="42"/>
      <c r="M61" s="42"/>
      <c r="N61" s="42"/>
      <c r="O61" s="35"/>
      <c r="P61" s="35"/>
      <c r="Q61" s="35"/>
      <c r="R61" s="35"/>
      <c r="S61" s="35"/>
      <c r="T61" s="35"/>
      <c r="U61" s="178"/>
      <c r="V61" s="197"/>
      <c r="W61" s="405"/>
      <c r="X61" s="85">
        <v>21</v>
      </c>
      <c r="Y61" s="228" t="str">
        <f t="shared" si="11"/>
        <v>Windsor &amp; Maidenhead</v>
      </c>
      <c r="Z61" s="85">
        <v>22</v>
      </c>
      <c r="AA61" s="229">
        <f>IF(H29&gt;0,IDACI!D28,0)</f>
        <v>29154</v>
      </c>
      <c r="AB61" s="229">
        <f>IF(H29&gt;0,IDACI!E28,0)</f>
        <v>2448.9360000000001</v>
      </c>
      <c r="AC61" s="109"/>
      <c r="AD61" s="109"/>
      <c r="AE61" s="109"/>
      <c r="AF61" s="109"/>
      <c r="AG61" s="109"/>
      <c r="AH61" s="109"/>
      <c r="AI61" s="109"/>
      <c r="AJ61" s="375" t="b">
        <v>1</v>
      </c>
      <c r="AK61" s="248" t="s">
        <v>19</v>
      </c>
      <c r="AL61" s="147" t="str">
        <f t="shared" si="7"/>
        <v>Wokingham</v>
      </c>
      <c r="AM61" s="209">
        <f t="shared" si="13"/>
        <v>441.57303370786514</v>
      </c>
      <c r="AN61" s="209">
        <f t="shared" si="13"/>
        <v>418.43575418994419</v>
      </c>
      <c r="AO61" s="209">
        <f t="shared" si="13"/>
        <v>331.21546961325964</v>
      </c>
      <c r="AP61" s="209">
        <f t="shared" si="13"/>
        <v>240.37940379403793</v>
      </c>
      <c r="AQ61" s="209">
        <f t="shared" si="13"/>
        <v>302.41286863270778</v>
      </c>
      <c r="AR61" s="210">
        <f t="shared" si="12"/>
        <v>6.8000000000000007</v>
      </c>
      <c r="AS61" s="488">
        <f t="shared" si="14"/>
        <v>0.57386363636363635</v>
      </c>
      <c r="AT61" s="488">
        <f t="shared" si="14"/>
        <v>0.375</v>
      </c>
      <c r="AU61" s="488">
        <f t="shared" si="14"/>
        <v>5.113636363636364E-2</v>
      </c>
      <c r="AV61" s="488">
        <f t="shared" si="15"/>
        <v>0.90304396843292001</v>
      </c>
      <c r="AW61" s="488">
        <f t="shared" si="15"/>
        <v>0.94886363636363635</v>
      </c>
      <c r="AX61" s="488">
        <f t="shared" si="15"/>
        <v>4.5819667930716346E-2</v>
      </c>
      <c r="AY61" s="488">
        <f t="shared" si="15"/>
        <v>0</v>
      </c>
      <c r="AZ61" s="488">
        <f t="shared" si="15"/>
        <v>0</v>
      </c>
      <c r="BA61" s="488">
        <f t="shared" si="15"/>
        <v>0</v>
      </c>
    </row>
    <row r="62" spans="1:53" s="133" customFormat="1" ht="14.25" customHeight="1" x14ac:dyDescent="0.2">
      <c r="A62" s="179"/>
      <c r="B62" s="448"/>
      <c r="C62" s="448"/>
      <c r="D62" s="90"/>
      <c r="E62" s="90"/>
      <c r="F62" s="90"/>
      <c r="G62" s="90"/>
      <c r="H62" s="90"/>
      <c r="I62" s="90"/>
      <c r="J62" s="40"/>
      <c r="K62" s="42"/>
      <c r="L62" s="42"/>
      <c r="M62" s="42"/>
      <c r="N62" s="42"/>
      <c r="O62" s="35"/>
      <c r="P62" s="35"/>
      <c r="Q62" s="35"/>
      <c r="R62" s="35"/>
      <c r="S62" s="35"/>
      <c r="T62" s="35"/>
      <c r="U62" s="178"/>
      <c r="V62" s="197"/>
      <c r="W62" s="405"/>
      <c r="X62" s="85">
        <v>22</v>
      </c>
      <c r="Y62" s="228" t="str">
        <f t="shared" si="11"/>
        <v>Wokingham</v>
      </c>
      <c r="Z62" s="85">
        <v>23</v>
      </c>
      <c r="AA62" s="229">
        <f>IF(H30&gt;0,IDACI!D29,0)</f>
        <v>31967</v>
      </c>
      <c r="AB62" s="229">
        <f>IF(H30&gt;0,IDACI!E29,0)</f>
        <v>2173.7560000000003</v>
      </c>
      <c r="AC62" s="109"/>
      <c r="AD62" s="109"/>
      <c r="AE62" s="109"/>
      <c r="AF62" s="109"/>
      <c r="AG62" s="109"/>
      <c r="AH62" s="109"/>
      <c r="AI62" s="109"/>
      <c r="AJ62" s="375" t="b">
        <v>1</v>
      </c>
      <c r="AK62" s="248" t="s">
        <v>69</v>
      </c>
      <c r="AL62" s="147" t="str">
        <f t="shared" si="7"/>
        <v>South East</v>
      </c>
      <c r="AM62" s="209">
        <f t="shared" si="13"/>
        <v>615.444969905417</v>
      </c>
      <c r="AN62" s="209">
        <f t="shared" si="13"/>
        <v>549.70091860713524</v>
      </c>
      <c r="AO62" s="209">
        <f t="shared" si="13"/>
        <v>499.74030103879579</v>
      </c>
      <c r="AP62" s="209">
        <f t="shared" si="13"/>
        <v>422.22980779329902</v>
      </c>
      <c r="AQ62" s="209">
        <f t="shared" si="13"/>
        <v>476.07528283196916</v>
      </c>
      <c r="AR62" s="210">
        <f t="shared" si="12"/>
        <v>14.45223640702325</v>
      </c>
      <c r="AS62" s="488">
        <f t="shared" si="14"/>
        <v>0.18580587110561242</v>
      </c>
      <c r="AT62" s="488">
        <f t="shared" si="14"/>
        <v>0.63659880778315148</v>
      </c>
      <c r="AU62" s="488">
        <f t="shared" si="14"/>
        <v>0.17759532111123608</v>
      </c>
      <c r="AV62" s="488">
        <f t="shared" si="15"/>
        <v>0.767366077536349</v>
      </c>
      <c r="AW62" s="488">
        <f t="shared" si="15"/>
        <v>0.8224046788887639</v>
      </c>
      <c r="AX62" s="488">
        <f t="shared" si="15"/>
        <v>5.5038601352414895E-2</v>
      </c>
      <c r="AY62" s="488">
        <f t="shared" si="15"/>
        <v>0</v>
      </c>
      <c r="AZ62" s="488">
        <f t="shared" si="15"/>
        <v>0</v>
      </c>
      <c r="BA62" s="488">
        <f t="shared" si="15"/>
        <v>0</v>
      </c>
    </row>
    <row r="63" spans="1:53" s="133" customFormat="1" ht="14.25" customHeight="1" x14ac:dyDescent="0.2">
      <c r="A63" s="179"/>
      <c r="B63" s="448"/>
      <c r="C63" s="448"/>
      <c r="D63" s="90"/>
      <c r="E63" s="90"/>
      <c r="F63" s="90"/>
      <c r="G63" s="90"/>
      <c r="H63" s="90"/>
      <c r="I63" s="90"/>
      <c r="J63" s="40"/>
      <c r="K63" s="35"/>
      <c r="L63" s="171"/>
      <c r="M63" s="760" t="s">
        <v>67</v>
      </c>
      <c r="N63" s="761"/>
      <c r="O63" s="762"/>
      <c r="P63" s="439"/>
      <c r="Q63" s="744" t="s">
        <v>106</v>
      </c>
      <c r="R63" s="745"/>
      <c r="S63" s="745"/>
      <c r="T63" s="746"/>
      <c r="U63" s="178"/>
      <c r="V63" s="197"/>
      <c r="W63" s="405"/>
      <c r="X63" s="85">
        <v>23</v>
      </c>
      <c r="Y63" s="228" t="str">
        <f t="shared" si="11"/>
        <v>South East</v>
      </c>
      <c r="Z63" s="85">
        <v>24</v>
      </c>
      <c r="AA63" s="78">
        <f>SUM(AA55:AA56,AA41:AA53,AA59:AA62)</f>
        <v>1662421</v>
      </c>
      <c r="AB63" s="78">
        <f>SUM(AB55:AB56,AB41:AB53,AB59:AB62)</f>
        <v>240257.01299999995</v>
      </c>
      <c r="AC63" s="109"/>
      <c r="AD63" s="109"/>
      <c r="AE63" s="109"/>
      <c r="AF63" s="109"/>
      <c r="AG63" s="109"/>
      <c r="AH63" s="109"/>
      <c r="AI63" s="109"/>
      <c r="AJ63" s="375" t="b">
        <v>1</v>
      </c>
      <c r="AK63" s="248" t="s">
        <v>142</v>
      </c>
      <c r="AL63" s="147" t="str">
        <f t="shared" si="7"/>
        <v>England</v>
      </c>
      <c r="AM63" s="209">
        <f t="shared" si="13"/>
        <v>592.70069130925503</v>
      </c>
      <c r="AN63" s="209">
        <f t="shared" si="13"/>
        <v>591.55077867953503</v>
      </c>
      <c r="AO63" s="209">
        <f t="shared" si="13"/>
        <v>570.13302668374149</v>
      </c>
      <c r="AP63" s="209">
        <f t="shared" si="13"/>
        <v>475.17620366296575</v>
      </c>
      <c r="AQ63" s="209">
        <f t="shared" si="13"/>
        <v>489.50581868315362</v>
      </c>
      <c r="AR63" s="210" t="e">
        <f t="shared" si="12"/>
        <v>#N/A</v>
      </c>
      <c r="AS63" s="488" t="e">
        <f t="shared" si="14"/>
        <v>#N/A</v>
      </c>
      <c r="AT63" s="488" t="e">
        <f t="shared" si="14"/>
        <v>#N/A</v>
      </c>
      <c r="AU63" s="488" t="e">
        <f t="shared" si="14"/>
        <v>#N/A</v>
      </c>
      <c r="AV63" s="488" t="e">
        <f t="shared" si="15"/>
        <v>#N/A</v>
      </c>
      <c r="AW63" s="488" t="e">
        <f t="shared" si="15"/>
        <v>#N/A</v>
      </c>
      <c r="AX63" s="488" t="e">
        <f t="shared" si="15"/>
        <v>#N/A</v>
      </c>
      <c r="AY63" s="488" t="e">
        <f t="shared" si="15"/>
        <v>#N/A</v>
      </c>
      <c r="AZ63" s="488" t="e">
        <f t="shared" si="15"/>
        <v>#N/A</v>
      </c>
      <c r="BA63" s="488" t="e">
        <f t="shared" si="15"/>
        <v>#N/A</v>
      </c>
    </row>
    <row r="64" spans="1:53" s="133" customFormat="1" ht="11.25" customHeight="1" x14ac:dyDescent="0.2">
      <c r="A64" s="179"/>
      <c r="B64" s="448"/>
      <c r="C64" s="448"/>
      <c r="D64" s="90"/>
      <c r="E64" s="90"/>
      <c r="F64" s="90"/>
      <c r="G64" s="90"/>
      <c r="H64" s="90"/>
      <c r="I64" s="90"/>
      <c r="J64" s="40"/>
      <c r="K64" s="35"/>
      <c r="L64" s="172"/>
      <c r="M64" s="744" t="str">
        <f>Z4</f>
        <v>Selected LA- (None)</v>
      </c>
      <c r="N64" s="745"/>
      <c r="O64" s="745"/>
      <c r="P64" s="745"/>
      <c r="Q64" s="747"/>
      <c r="R64" s="748"/>
      <c r="S64" s="749" t="s">
        <v>195</v>
      </c>
      <c r="T64" s="750"/>
      <c r="U64" s="178"/>
      <c r="V64" s="197"/>
      <c r="W64" s="213"/>
      <c r="X64" s="85">
        <v>24</v>
      </c>
      <c r="Y64" s="228" t="str">
        <f t="shared" si="11"/>
        <v>England</v>
      </c>
      <c r="Z64" s="85">
        <v>25</v>
      </c>
      <c r="AA64" s="229">
        <f>IF(H32&gt;0,IDACI!D31,0)</f>
        <v>10130158</v>
      </c>
      <c r="AB64" s="229">
        <f>IF(H32&gt;0,IDACI!E31,0)</f>
        <v>2016166</v>
      </c>
      <c r="AC64" s="109"/>
      <c r="AD64" s="109"/>
      <c r="AE64" s="109"/>
      <c r="AF64" s="109"/>
      <c r="AG64" s="109"/>
      <c r="AH64" s="109"/>
      <c r="AI64" s="109"/>
      <c r="AJ64" s="109"/>
      <c r="AK64" s="249"/>
      <c r="AL64" s="125" t="str">
        <f>Z4</f>
        <v>Selected LA- (None)</v>
      </c>
      <c r="AM64" s="211" t="e">
        <f>VLOOKUP($Y4,$B$9:$O$31,AM$36,FALSE)</f>
        <v>#N/A</v>
      </c>
      <c r="AN64" s="211" t="e">
        <f>VLOOKUP($Y4,$B$9:$O$31,AN$36,FALSE)</f>
        <v>#N/A</v>
      </c>
      <c r="AO64" s="211" t="e">
        <f>VLOOKUP($Y4,$B$9:$O$31,AO$36,FALSE)</f>
        <v>#N/A</v>
      </c>
      <c r="AP64" s="211" t="e">
        <f>VLOOKUP($Y4,$B$9:$O$31,AP$36,FALSE)</f>
        <v>#N/A</v>
      </c>
      <c r="AQ64" s="211" t="e">
        <f>VLOOKUP($Y4,$B$9:$O$31,AQ$36,FALSE)</f>
        <v>#N/A</v>
      </c>
      <c r="AR64" s="210" t="e">
        <f>VLOOKUP(Y4,$B$9:$T$31,17,FALSE)</f>
        <v>#N/A</v>
      </c>
      <c r="AS64" s="263" t="e">
        <f>VLOOKUP($Y$4,$B$111:$G$134,AS$36,FALSE)</f>
        <v>#N/A</v>
      </c>
      <c r="AT64" s="263" t="e">
        <f>VLOOKUP($Y$4,$B$111:$G$134,AT$36,FALSE)</f>
        <v>#N/A</v>
      </c>
      <c r="AU64" s="263" t="e">
        <f>VLOOKUP($Y$4,$B$111:$G$134,AU$36,FALSE)</f>
        <v>#N/A</v>
      </c>
      <c r="AV64" s="263" t="e">
        <f t="shared" ref="AV64:BA64" si="16">VLOOKUP($Y$4,$B$146:$I$169,AV$36,FALSE)</f>
        <v>#N/A</v>
      </c>
      <c r="AW64" s="263" t="e">
        <f t="shared" si="16"/>
        <v>#N/A</v>
      </c>
      <c r="AX64" s="263" t="e">
        <f t="shared" si="16"/>
        <v>#N/A</v>
      </c>
      <c r="AY64" s="263" t="e">
        <f t="shared" si="16"/>
        <v>#N/A</v>
      </c>
      <c r="AZ64" s="263" t="e">
        <f t="shared" si="16"/>
        <v>#N/A</v>
      </c>
      <c r="BA64" s="263" t="e">
        <f t="shared" si="16"/>
        <v>#N/A</v>
      </c>
    </row>
    <row r="65" spans="1:45" s="133" customFormat="1" ht="42" customHeight="1" x14ac:dyDescent="0.2">
      <c r="A65" s="179"/>
      <c r="B65" s="448"/>
      <c r="C65" s="448"/>
      <c r="D65" s="90"/>
      <c r="E65" s="90"/>
      <c r="F65" s="90"/>
      <c r="G65" s="90"/>
      <c r="H65" s="90"/>
      <c r="I65" s="90"/>
      <c r="J65" s="40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178"/>
      <c r="V65" s="197"/>
      <c r="W65" s="213"/>
      <c r="X65" s="220" t="s">
        <v>67</v>
      </c>
      <c r="Y65" s="231" t="s">
        <v>65</v>
      </c>
      <c r="Z65" s="220" t="s">
        <v>66</v>
      </c>
      <c r="AA65" s="232">
        <v>5</v>
      </c>
      <c r="AB65" s="250">
        <f>(AA65*Y66)+Z66</f>
        <v>338.49</v>
      </c>
      <c r="AC65" s="109"/>
      <c r="AD65" s="109"/>
      <c r="AE65" s="109"/>
      <c r="AF65" s="109"/>
      <c r="AG65" s="109"/>
      <c r="AH65" s="109"/>
      <c r="AI65" s="109"/>
      <c r="AJ65" s="109"/>
      <c r="AK65" s="249"/>
    </row>
    <row r="66" spans="1:45" s="147" customFormat="1" ht="41.25" customHeight="1" x14ac:dyDescent="0.2">
      <c r="A66" s="182"/>
      <c r="B66" s="170"/>
      <c r="C66" s="170"/>
      <c r="D66" s="170"/>
      <c r="E66" s="170"/>
      <c r="F66" s="170"/>
      <c r="G66" s="170"/>
      <c r="H66" s="170"/>
      <c r="I66" s="170"/>
      <c r="J66" s="16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83"/>
      <c r="V66" s="199"/>
      <c r="W66" s="216"/>
      <c r="X66" s="233" t="str">
        <f>"Y= "&amp;Y66&amp;"x + "&amp;Z66</f>
        <v>Y= 13.052x + 273.23</v>
      </c>
      <c r="Y66" s="234">
        <v>13.052</v>
      </c>
      <c r="Z66" s="235">
        <v>273.23</v>
      </c>
      <c r="AA66" s="116">
        <v>35</v>
      </c>
      <c r="AB66" s="236">
        <f>(AA66*Y66)+Z66</f>
        <v>730.05</v>
      </c>
      <c r="AC66" s="110"/>
      <c r="AD66" s="110"/>
      <c r="AE66" s="110"/>
      <c r="AF66" s="110"/>
      <c r="AG66" s="110"/>
      <c r="AH66" s="110"/>
      <c r="AI66" s="110"/>
      <c r="AJ66" s="247"/>
      <c r="AK66" s="248"/>
    </row>
    <row r="67" spans="1:45" s="147" customFormat="1" ht="42" customHeight="1" x14ac:dyDescent="0.2">
      <c r="A67" s="182"/>
      <c r="B67" s="170"/>
      <c r="C67" s="170"/>
      <c r="D67" s="170"/>
      <c r="E67" s="170"/>
      <c r="F67" s="170"/>
      <c r="G67" s="170"/>
      <c r="H67" s="170"/>
      <c r="I67" s="170"/>
      <c r="J67" s="16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83"/>
      <c r="V67" s="199"/>
      <c r="W67" s="216"/>
      <c r="X67" s="220" t="s">
        <v>151</v>
      </c>
      <c r="Y67" s="231" t="s">
        <v>65</v>
      </c>
      <c r="Z67" s="220" t="s">
        <v>66</v>
      </c>
      <c r="AA67" s="232">
        <v>5</v>
      </c>
      <c r="AB67" s="250">
        <f>(AA67*Y68)+Z68</f>
        <v>356.4545</v>
      </c>
      <c r="AC67" s="110"/>
      <c r="AD67" s="110"/>
      <c r="AE67" s="110"/>
      <c r="AF67" s="110"/>
      <c r="AG67" s="110"/>
      <c r="AH67" s="110"/>
      <c r="AI67" s="110"/>
      <c r="AJ67" s="247"/>
      <c r="AK67" s="248"/>
    </row>
    <row r="68" spans="1:45" ht="7.5" customHeight="1" x14ac:dyDescent="0.2">
      <c r="A68" s="179"/>
      <c r="B68" s="46"/>
      <c r="C68" s="46"/>
      <c r="D68" s="45"/>
      <c r="E68" s="45"/>
      <c r="F68" s="45"/>
      <c r="G68" s="45"/>
      <c r="H68" s="45"/>
      <c r="I68" s="45"/>
      <c r="J68" s="40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78"/>
      <c r="V68" s="197"/>
      <c r="W68" s="213"/>
      <c r="X68" s="233" t="str">
        <f>"Y= "&amp;Y68&amp;"x + "&amp;Z68</f>
        <v>Y= 8.7909x + 312.5</v>
      </c>
      <c r="Y68" s="234">
        <v>8.7909000000000006</v>
      </c>
      <c r="Z68" s="235">
        <v>312.5</v>
      </c>
      <c r="AA68" s="116">
        <v>35</v>
      </c>
      <c r="AB68" s="236">
        <f>(AA68*Y68)+Z68</f>
        <v>620.18150000000003</v>
      </c>
      <c r="AC68" s="109"/>
      <c r="AD68" s="109"/>
      <c r="AE68" s="109"/>
      <c r="AF68" s="109"/>
      <c r="AG68" s="109"/>
      <c r="AH68" s="109"/>
      <c r="AI68" s="109"/>
      <c r="AJ68" s="90"/>
      <c r="AK68" s="245"/>
    </row>
    <row r="69" spans="1:45" ht="15" customHeight="1" x14ac:dyDescent="0.2">
      <c r="A69" s="720"/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754"/>
      <c r="P69" s="754"/>
      <c r="Q69" s="754"/>
      <c r="R69" s="754"/>
      <c r="S69" s="754"/>
      <c r="T69" s="754"/>
      <c r="U69" s="755"/>
      <c r="V69" s="197"/>
      <c r="W69" s="213"/>
      <c r="X69" s="113">
        <f>D8</f>
        <v>2012</v>
      </c>
      <c r="Y69" s="113">
        <f>E8</f>
        <v>2013</v>
      </c>
      <c r="Z69" s="113">
        <f>F8</f>
        <v>2014</v>
      </c>
      <c r="AA69" s="113">
        <f>G8</f>
        <v>2015</v>
      </c>
      <c r="AB69" s="113">
        <f>H8</f>
        <v>2016</v>
      </c>
      <c r="AC69" s="109" t="s">
        <v>146</v>
      </c>
      <c r="AD69" s="109"/>
      <c r="AE69" s="109"/>
      <c r="AF69" s="109"/>
      <c r="AG69" s="109"/>
      <c r="AH69" s="109"/>
      <c r="AI69" s="109"/>
      <c r="AJ69" s="90"/>
      <c r="AK69" s="245"/>
    </row>
    <row r="70" spans="1:45" ht="11.25" customHeight="1" x14ac:dyDescent="0.2">
      <c r="A70" s="756"/>
      <c r="B70" s="757"/>
      <c r="C70" s="757"/>
      <c r="D70" s="757"/>
      <c r="E70" s="757"/>
      <c r="F70" s="757"/>
      <c r="G70" s="757"/>
      <c r="H70" s="757"/>
      <c r="I70" s="758"/>
      <c r="J70" s="757"/>
      <c r="K70" s="757"/>
      <c r="L70" s="757"/>
      <c r="M70" s="757"/>
      <c r="N70" s="757"/>
      <c r="O70" s="757"/>
      <c r="P70" s="757"/>
      <c r="Q70" s="757"/>
      <c r="R70" s="757"/>
      <c r="S70" s="758"/>
      <c r="T70" s="757"/>
      <c r="U70" s="759"/>
      <c r="V70" s="197"/>
      <c r="W70" s="213"/>
      <c r="X70" s="237" t="e">
        <f ca="1">IF(OFFSET(K8,$X$4,0)=0,NA(),OFFSET(K8,$X$4,0))</f>
        <v>#N/A</v>
      </c>
      <c r="Y70" s="238" t="e">
        <f ca="1">IF(OFFSET(L8,$X$4,0)=0,NA(),OFFSET(L8,$X$4,0))</f>
        <v>#N/A</v>
      </c>
      <c r="Z70" s="237" t="e">
        <f ca="1">IF(OFFSET(M8,$X$4,0)=0,NA(),OFFSET(M8,$X$4,0))</f>
        <v>#N/A</v>
      </c>
      <c r="AA70" s="237" t="e">
        <f ca="1">IF(OFFSET(N8,$X$4,0)=0,NA(),OFFSET(N8,$X$4,0))</f>
        <v>#N/A</v>
      </c>
      <c r="AB70" s="237" t="e">
        <f ca="1">IF(OFFSET(O8,$X$4,0)=0,NA(),OFFSET(O8,$X$4,0))</f>
        <v>#N/A</v>
      </c>
      <c r="AC70" s="237" t="e">
        <f ca="1">IF(OFFSET(T8,$X$4,0)=0,NA(),OFFSET(T8,$X$4,0))</f>
        <v>#N/A</v>
      </c>
      <c r="AD70" s="109"/>
      <c r="AE70" s="109"/>
      <c r="AF70" s="109"/>
      <c r="AG70" s="109"/>
      <c r="AH70" s="109"/>
      <c r="AI70" s="109"/>
      <c r="AJ70" s="90"/>
      <c r="AK70" s="245"/>
    </row>
    <row r="71" spans="1:45" ht="11.25" customHeight="1" x14ac:dyDescent="0.2">
      <c r="A71" s="173"/>
      <c r="B71" s="174"/>
      <c r="C71" s="174"/>
      <c r="D71" s="174"/>
      <c r="E71" s="174"/>
      <c r="F71" s="174"/>
      <c r="G71" s="174"/>
      <c r="H71" s="174"/>
      <c r="I71" s="174"/>
      <c r="J71" s="175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6"/>
      <c r="V71" s="197"/>
      <c r="W71" s="213"/>
      <c r="X71" s="106"/>
      <c r="Y71" s="106"/>
      <c r="Z71" s="106"/>
      <c r="AA71" s="109"/>
      <c r="AB71" s="109"/>
      <c r="AC71" s="109"/>
      <c r="AD71" s="109"/>
      <c r="AE71" s="109"/>
      <c r="AF71" s="109"/>
      <c r="AG71" s="109"/>
      <c r="AH71" s="109"/>
      <c r="AI71" s="109"/>
      <c r="AJ71" s="90"/>
      <c r="AK71" s="245"/>
    </row>
    <row r="72" spans="1:45" s="127" customFormat="1" ht="15" customHeight="1" x14ac:dyDescent="0.2">
      <c r="A72" s="180"/>
      <c r="B72" s="103"/>
      <c r="C72" s="436"/>
      <c r="D72" s="436"/>
      <c r="E72" s="436"/>
      <c r="F72" s="436"/>
      <c r="G72" s="436"/>
      <c r="H72" s="436"/>
      <c r="I72" s="436"/>
      <c r="J72" s="115"/>
      <c r="M72" s="436"/>
      <c r="N72" s="436"/>
      <c r="O72" s="436"/>
      <c r="P72" s="436"/>
      <c r="Q72" s="436"/>
      <c r="R72" s="436"/>
      <c r="S72" s="115"/>
      <c r="T72" s="115"/>
      <c r="U72" s="181"/>
      <c r="V72" s="198"/>
      <c r="W72" s="214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246"/>
    </row>
    <row r="73" spans="1:45" ht="13.5" customHeight="1" x14ac:dyDescent="0.2">
      <c r="A73" s="179"/>
      <c r="B73" s="436"/>
      <c r="C73" s="436"/>
      <c r="D73" s="436"/>
      <c r="E73" s="436"/>
      <c r="F73" s="436"/>
      <c r="G73" s="436"/>
      <c r="H73" s="436"/>
      <c r="I73" s="436"/>
      <c r="J73" s="115"/>
      <c r="K73" s="115"/>
      <c r="L73" s="436"/>
      <c r="M73" s="436"/>
      <c r="N73" s="436"/>
      <c r="O73" s="436"/>
      <c r="P73" s="436"/>
      <c r="Q73" s="436"/>
      <c r="R73" s="436"/>
      <c r="S73" s="115"/>
      <c r="T73" s="115"/>
      <c r="U73" s="178"/>
      <c r="V73" s="197"/>
      <c r="W73" s="213"/>
      <c r="X73" s="106"/>
      <c r="Y73" s="106"/>
      <c r="Z73" s="54"/>
      <c r="AA73" s="54"/>
      <c r="AB73" s="53"/>
      <c r="AC73" s="53"/>
      <c r="AD73" s="109"/>
      <c r="AE73" s="109"/>
      <c r="AF73" s="109"/>
      <c r="AG73" s="109"/>
      <c r="AH73" s="109"/>
      <c r="AI73" s="109"/>
      <c r="AJ73" s="90"/>
      <c r="AK73" s="245"/>
    </row>
    <row r="74" spans="1:45" s="147" customFormat="1" ht="24" customHeight="1" x14ac:dyDescent="0.2">
      <c r="A74" s="182"/>
      <c r="B74" s="436"/>
      <c r="C74" s="436"/>
      <c r="D74" s="436"/>
      <c r="E74" s="436"/>
      <c r="F74" s="436"/>
      <c r="G74" s="436"/>
      <c r="H74" s="436"/>
      <c r="I74" s="161"/>
      <c r="J74" s="161"/>
      <c r="O74" s="268"/>
      <c r="P74" s="436"/>
      <c r="Q74" s="436"/>
      <c r="R74" s="436"/>
      <c r="S74" s="247"/>
      <c r="T74" s="440"/>
      <c r="U74" s="183"/>
      <c r="V74" s="199"/>
      <c r="W74" s="216"/>
      <c r="X74" s="106"/>
      <c r="Y74" s="493" t="s">
        <v>147</v>
      </c>
      <c r="Z74" s="494" t="s">
        <v>148</v>
      </c>
      <c r="AA74" s="84" t="s">
        <v>159</v>
      </c>
      <c r="AB74" s="54"/>
      <c r="AC74" s="106"/>
      <c r="AD74" s="218"/>
      <c r="AE74" s="110"/>
      <c r="AF74" s="110"/>
      <c r="AG74" s="110"/>
      <c r="AH74" s="110"/>
      <c r="AI74" s="110"/>
      <c r="AJ74" s="247"/>
      <c r="AK74" s="248"/>
    </row>
    <row r="75" spans="1:45" s="147" customFormat="1" ht="12" customHeight="1" x14ac:dyDescent="0.2">
      <c r="A75" s="182"/>
      <c r="B75" s="436"/>
      <c r="C75" s="436"/>
      <c r="D75" s="436"/>
      <c r="E75" s="436"/>
      <c r="F75" s="436"/>
      <c r="G75" s="436"/>
      <c r="H75" s="436"/>
      <c r="I75" s="161"/>
      <c r="J75" s="161"/>
      <c r="O75" s="268"/>
      <c r="P75" s="436"/>
      <c r="Q75" s="436"/>
      <c r="R75" s="436"/>
      <c r="S75" s="247"/>
      <c r="T75" s="258"/>
      <c r="U75" s="183"/>
      <c r="V75" s="199"/>
      <c r="W75" s="216"/>
      <c r="AA75" s="80"/>
      <c r="AB75" s="77">
        <f>D145</f>
        <v>2015</v>
      </c>
      <c r="AC75" s="77">
        <f>E145</f>
        <v>2016</v>
      </c>
      <c r="AD75" s="218"/>
      <c r="AE75" s="110"/>
      <c r="AF75" s="110"/>
      <c r="AG75" s="110"/>
      <c r="AH75" s="110"/>
      <c r="AI75" s="110"/>
      <c r="AJ75" s="247"/>
      <c r="AK75" s="248"/>
    </row>
    <row r="76" spans="1:45" s="147" customFormat="1" ht="12.75" customHeight="1" x14ac:dyDescent="0.2">
      <c r="A76" s="182"/>
      <c r="B76" s="436"/>
      <c r="C76" s="436"/>
      <c r="D76" s="436"/>
      <c r="E76" s="436"/>
      <c r="F76" s="436"/>
      <c r="G76" s="436"/>
      <c r="H76" s="436"/>
      <c r="I76" s="161"/>
      <c r="J76" s="161"/>
      <c r="O76" s="268"/>
      <c r="P76" s="436"/>
      <c r="Q76" s="436"/>
      <c r="R76" s="436"/>
      <c r="S76" s="247"/>
      <c r="T76" s="258"/>
      <c r="U76" s="183"/>
      <c r="V76" s="199"/>
      <c r="W76" s="216"/>
      <c r="X76" s="495" t="str">
        <f>B9</f>
        <v>Bracknell Forest</v>
      </c>
      <c r="Y76" s="496" t="e">
        <f>IF(X76=$Y$4,I9,#N/A)</f>
        <v>#N/A</v>
      </c>
      <c r="Z76" s="496" t="e">
        <f t="shared" ref="Z76:Z99" si="17">IF(X76=$Y$4,T9,#N/A)</f>
        <v>#N/A</v>
      </c>
      <c r="AA76" s="79">
        <f>B44</f>
        <v>0</v>
      </c>
      <c r="AB76" s="514">
        <v>960</v>
      </c>
      <c r="AC76" s="75"/>
      <c r="AD76" s="218"/>
      <c r="AE76" s="110"/>
      <c r="AF76" s="110"/>
      <c r="AG76" s="110"/>
      <c r="AH76" s="110"/>
      <c r="AI76" s="110"/>
      <c r="AJ76" s="247"/>
      <c r="AK76" s="248"/>
    </row>
    <row r="77" spans="1:45" s="147" customFormat="1" ht="12.75" customHeight="1" x14ac:dyDescent="0.2">
      <c r="A77" s="182"/>
      <c r="B77" s="436"/>
      <c r="C77" s="436"/>
      <c r="D77" s="436"/>
      <c r="E77" s="436"/>
      <c r="F77" s="436"/>
      <c r="G77" s="436"/>
      <c r="H77" s="436"/>
      <c r="I77" s="161"/>
      <c r="J77" s="161"/>
      <c r="O77" s="268"/>
      <c r="P77" s="436"/>
      <c r="Q77" s="436"/>
      <c r="R77" s="436"/>
      <c r="S77" s="247"/>
      <c r="T77" s="258"/>
      <c r="U77" s="183"/>
      <c r="V77" s="199"/>
      <c r="W77" s="216"/>
      <c r="X77" s="495" t="str">
        <f t="shared" ref="X77:X97" si="18">B10</f>
        <v>Brighton &amp; Hove</v>
      </c>
      <c r="Y77" s="496" t="e">
        <f t="shared" ref="Y77:Y99" si="19">IF(X77=$Y$4,I10,#N/A)</f>
        <v>#N/A</v>
      </c>
      <c r="Z77" s="496" t="e">
        <f t="shared" si="17"/>
        <v>#N/A</v>
      </c>
      <c r="AA77" s="79">
        <f t="shared" ref="AA77:AA99" si="20">B45</f>
        <v>0</v>
      </c>
      <c r="AB77" s="514">
        <v>1462</v>
      </c>
      <c r="AC77" s="75">
        <v>1400</v>
      </c>
      <c r="AD77" s="218"/>
      <c r="AE77" s="110"/>
      <c r="AF77" s="110"/>
      <c r="AG77" s="110"/>
      <c r="AH77" s="110"/>
      <c r="AI77" s="110"/>
      <c r="AJ77" s="247"/>
      <c r="AK77" s="248"/>
    </row>
    <row r="78" spans="1:45" s="147" customFormat="1" ht="12.75" customHeight="1" x14ac:dyDescent="0.2">
      <c r="A78" s="182"/>
      <c r="B78" s="436"/>
      <c r="C78" s="436"/>
      <c r="D78" s="436"/>
      <c r="E78" s="436"/>
      <c r="F78" s="436"/>
      <c r="G78" s="436"/>
      <c r="H78" s="436"/>
      <c r="I78" s="161"/>
      <c r="J78" s="161"/>
      <c r="O78" s="268"/>
      <c r="P78" s="436"/>
      <c r="Q78" s="436"/>
      <c r="R78" s="436"/>
      <c r="S78" s="247"/>
      <c r="T78" s="258"/>
      <c r="U78" s="183"/>
      <c r="V78" s="199"/>
      <c r="W78" s="216"/>
      <c r="X78" s="495" t="str">
        <f t="shared" si="18"/>
        <v>Buckinghamshire</v>
      </c>
      <c r="Y78" s="496" t="e">
        <f t="shared" si="19"/>
        <v>#N/A</v>
      </c>
      <c r="Z78" s="496" t="e">
        <f t="shared" si="17"/>
        <v>#N/A</v>
      </c>
      <c r="AA78" s="79">
        <f t="shared" si="20"/>
        <v>0</v>
      </c>
      <c r="AB78" s="514">
        <v>4243</v>
      </c>
      <c r="AC78" s="75">
        <v>4264</v>
      </c>
      <c r="AD78" s="218"/>
      <c r="AE78" s="110"/>
      <c r="AF78" s="110"/>
      <c r="AG78" s="110"/>
      <c r="AH78" s="110"/>
      <c r="AI78" s="110"/>
      <c r="AJ78" s="247"/>
      <c r="AK78" s="248"/>
    </row>
    <row r="79" spans="1:45" s="147" customFormat="1" ht="12.75" customHeight="1" x14ac:dyDescent="0.2">
      <c r="A79" s="182"/>
      <c r="B79" s="436"/>
      <c r="C79" s="436"/>
      <c r="D79" s="436"/>
      <c r="E79" s="436"/>
      <c r="F79" s="436"/>
      <c r="G79" s="436"/>
      <c r="H79" s="436"/>
      <c r="I79" s="161"/>
      <c r="J79" s="161"/>
      <c r="O79" s="268"/>
      <c r="P79" s="436"/>
      <c r="Q79" s="436"/>
      <c r="R79" s="436"/>
      <c r="S79" s="247"/>
      <c r="T79" s="258"/>
      <c r="U79" s="183"/>
      <c r="V79" s="199"/>
      <c r="W79" s="216"/>
      <c r="X79" s="495" t="str">
        <f t="shared" si="18"/>
        <v>East Sussex</v>
      </c>
      <c r="Y79" s="496" t="e">
        <f t="shared" si="19"/>
        <v>#N/A</v>
      </c>
      <c r="Z79" s="496" t="e">
        <f t="shared" si="17"/>
        <v>#N/A</v>
      </c>
      <c r="AA79" s="79">
        <f t="shared" si="20"/>
        <v>0</v>
      </c>
      <c r="AB79" s="514">
        <v>1308</v>
      </c>
      <c r="AC79" s="75">
        <v>1339</v>
      </c>
      <c r="AD79" s="218"/>
      <c r="AE79" s="110"/>
      <c r="AF79" s="110"/>
      <c r="AG79" s="110"/>
      <c r="AH79" s="110"/>
      <c r="AI79" s="110"/>
      <c r="AJ79" s="247"/>
      <c r="AK79" s="248"/>
    </row>
    <row r="80" spans="1:45" s="147" customFormat="1" ht="12.75" customHeight="1" x14ac:dyDescent="0.2">
      <c r="A80" s="182"/>
      <c r="B80" s="436"/>
      <c r="C80" s="436"/>
      <c r="D80" s="436"/>
      <c r="E80" s="436"/>
      <c r="F80" s="436"/>
      <c r="G80" s="436"/>
      <c r="H80" s="436"/>
      <c r="I80" s="161"/>
      <c r="J80" s="161"/>
      <c r="O80" s="268"/>
      <c r="P80" s="436"/>
      <c r="Q80" s="436"/>
      <c r="R80" s="436"/>
      <c r="S80" s="247"/>
      <c r="T80" s="258"/>
      <c r="U80" s="183"/>
      <c r="V80" s="199"/>
      <c r="W80" s="216"/>
      <c r="X80" s="495" t="str">
        <f t="shared" si="18"/>
        <v>Hampshire</v>
      </c>
      <c r="Y80" s="496" t="e">
        <f t="shared" si="19"/>
        <v>#N/A</v>
      </c>
      <c r="Z80" s="496" t="e">
        <f t="shared" si="17"/>
        <v>#N/A</v>
      </c>
      <c r="AA80" s="79">
        <f t="shared" si="20"/>
        <v>0</v>
      </c>
      <c r="AB80" s="514">
        <v>13284</v>
      </c>
      <c r="AC80" s="75">
        <v>14942</v>
      </c>
      <c r="AD80" s="218"/>
      <c r="AE80" s="110"/>
      <c r="AF80" s="110"/>
      <c r="AG80" s="110"/>
      <c r="AH80" s="110"/>
      <c r="AI80" s="110"/>
      <c r="AJ80" s="247"/>
      <c r="AK80" s="248"/>
      <c r="AS80" s="147" t="s">
        <v>109</v>
      </c>
    </row>
    <row r="81" spans="1:37" s="147" customFormat="1" ht="12.75" customHeight="1" x14ac:dyDescent="0.2">
      <c r="A81" s="182"/>
      <c r="B81" s="436"/>
      <c r="C81" s="436"/>
      <c r="D81" s="436"/>
      <c r="E81" s="436"/>
      <c r="F81" s="436"/>
      <c r="G81" s="436"/>
      <c r="H81" s="436"/>
      <c r="I81" s="161"/>
      <c r="J81" s="161"/>
      <c r="O81" s="268"/>
      <c r="P81" s="436"/>
      <c r="Q81" s="436"/>
      <c r="R81" s="436"/>
      <c r="S81" s="247"/>
      <c r="T81" s="258"/>
      <c r="U81" s="183"/>
      <c r="V81" s="199"/>
      <c r="W81" s="216"/>
      <c r="X81" s="495" t="str">
        <f t="shared" si="18"/>
        <v>Isle of Wight</v>
      </c>
      <c r="Y81" s="496" t="e">
        <f t="shared" si="19"/>
        <v>#N/A</v>
      </c>
      <c r="Z81" s="496" t="e">
        <f t="shared" si="17"/>
        <v>#N/A</v>
      </c>
      <c r="AA81" s="79">
        <f t="shared" si="20"/>
        <v>0</v>
      </c>
      <c r="AB81" s="514">
        <v>1593</v>
      </c>
      <c r="AC81" s="75"/>
      <c r="AD81" s="218"/>
      <c r="AE81" s="110"/>
      <c r="AF81" s="110"/>
      <c r="AG81" s="110"/>
      <c r="AH81" s="110"/>
      <c r="AI81" s="110"/>
      <c r="AJ81" s="247"/>
      <c r="AK81" s="248"/>
    </row>
    <row r="82" spans="1:37" s="147" customFormat="1" ht="12.75" customHeight="1" x14ac:dyDescent="0.2">
      <c r="A82" s="182"/>
      <c r="B82" s="436"/>
      <c r="C82" s="436"/>
      <c r="D82" s="436"/>
      <c r="E82" s="436"/>
      <c r="F82" s="436"/>
      <c r="G82" s="436"/>
      <c r="H82" s="436"/>
      <c r="I82" s="161"/>
      <c r="J82" s="161"/>
      <c r="O82" s="268"/>
      <c r="P82" s="436"/>
      <c r="Q82" s="436"/>
      <c r="R82" s="436"/>
      <c r="S82" s="247"/>
      <c r="T82" s="258"/>
      <c r="U82" s="183"/>
      <c r="V82" s="199"/>
      <c r="W82" s="216"/>
      <c r="X82" s="495" t="str">
        <f t="shared" si="18"/>
        <v>Kent</v>
      </c>
      <c r="Y82" s="496" t="e">
        <f t="shared" si="19"/>
        <v>#N/A</v>
      </c>
      <c r="Z82" s="496" t="e">
        <f t="shared" si="17"/>
        <v>#N/A</v>
      </c>
      <c r="AA82" s="79">
        <f t="shared" si="20"/>
        <v>0</v>
      </c>
      <c r="AB82" s="515">
        <v>13313</v>
      </c>
      <c r="AC82" s="75">
        <v>14994</v>
      </c>
      <c r="AD82" s="218"/>
      <c r="AE82" s="110"/>
      <c r="AF82" s="110"/>
      <c r="AG82" s="110"/>
      <c r="AH82" s="110"/>
      <c r="AI82" s="110"/>
      <c r="AJ82" s="247"/>
      <c r="AK82" s="248"/>
    </row>
    <row r="83" spans="1:37" s="147" customFormat="1" ht="12.75" customHeight="1" x14ac:dyDescent="0.2">
      <c r="A83" s="182"/>
      <c r="B83" s="436"/>
      <c r="C83" s="436"/>
      <c r="D83" s="436"/>
      <c r="E83" s="436"/>
      <c r="F83" s="436"/>
      <c r="G83" s="436"/>
      <c r="H83" s="436"/>
      <c r="I83" s="161"/>
      <c r="J83" s="161"/>
      <c r="O83" s="268"/>
      <c r="P83" s="436"/>
      <c r="Q83" s="436"/>
      <c r="R83" s="436"/>
      <c r="S83" s="247"/>
      <c r="T83" s="258"/>
      <c r="U83" s="183"/>
      <c r="V83" s="199"/>
      <c r="W83" s="216"/>
      <c r="X83" s="495" t="str">
        <f t="shared" si="18"/>
        <v>Medway</v>
      </c>
      <c r="Y83" s="496" t="e">
        <f t="shared" si="19"/>
        <v>#N/A</v>
      </c>
      <c r="Z83" s="496" t="e">
        <f t="shared" si="17"/>
        <v>#N/A</v>
      </c>
      <c r="AA83" s="79">
        <f t="shared" si="20"/>
        <v>0</v>
      </c>
      <c r="AB83" s="514">
        <v>2772</v>
      </c>
      <c r="AC83" s="413">
        <v>2596</v>
      </c>
      <c r="AD83" s="218"/>
      <c r="AE83" s="110"/>
      <c r="AF83" s="110"/>
      <c r="AG83" s="110"/>
      <c r="AH83" s="110"/>
      <c r="AI83" s="110"/>
      <c r="AJ83" s="247"/>
      <c r="AK83" s="248"/>
    </row>
    <row r="84" spans="1:37" s="147" customFormat="1" ht="12.75" customHeight="1" x14ac:dyDescent="0.2">
      <c r="A84" s="182"/>
      <c r="B84" s="436"/>
      <c r="C84" s="436"/>
      <c r="D84" s="436"/>
      <c r="E84" s="436"/>
      <c r="F84" s="436"/>
      <c r="G84" s="436"/>
      <c r="H84" s="436"/>
      <c r="I84" s="161"/>
      <c r="J84" s="161"/>
      <c r="O84" s="268"/>
      <c r="P84" s="436"/>
      <c r="Q84" s="436"/>
      <c r="R84" s="436"/>
      <c r="S84" s="247"/>
      <c r="T84" s="258"/>
      <c r="U84" s="183"/>
      <c r="V84" s="199"/>
      <c r="W84" s="216"/>
      <c r="X84" s="495" t="str">
        <f t="shared" si="18"/>
        <v>Milton Keynes</v>
      </c>
      <c r="Y84" s="496" t="e">
        <f t="shared" si="19"/>
        <v>#N/A</v>
      </c>
      <c r="Z84" s="496" t="e">
        <f t="shared" si="17"/>
        <v>#N/A</v>
      </c>
      <c r="AA84" s="79">
        <f t="shared" si="20"/>
        <v>0</v>
      </c>
      <c r="AB84" s="514">
        <v>1874</v>
      </c>
      <c r="AC84" s="75">
        <v>1926</v>
      </c>
      <c r="AD84" s="218"/>
      <c r="AE84" s="110"/>
      <c r="AF84" s="110"/>
      <c r="AG84" s="110"/>
      <c r="AH84" s="110"/>
      <c r="AI84" s="110"/>
      <c r="AJ84" s="247"/>
      <c r="AK84" s="248"/>
    </row>
    <row r="85" spans="1:37" s="147" customFormat="1" ht="12.75" customHeight="1" x14ac:dyDescent="0.2">
      <c r="A85" s="182"/>
      <c r="B85" s="436"/>
      <c r="C85" s="436"/>
      <c r="D85" s="436"/>
      <c r="E85" s="436"/>
      <c r="F85" s="436"/>
      <c r="G85" s="436"/>
      <c r="H85" s="436"/>
      <c r="I85" s="161"/>
      <c r="J85" s="161"/>
      <c r="O85" s="268"/>
      <c r="P85" s="436"/>
      <c r="Q85" s="436"/>
      <c r="R85" s="436"/>
      <c r="S85" s="247"/>
      <c r="T85" s="258"/>
      <c r="U85" s="183"/>
      <c r="V85" s="199"/>
      <c r="W85" s="216"/>
      <c r="X85" s="495" t="str">
        <f t="shared" si="18"/>
        <v>Oxfordshire</v>
      </c>
      <c r="Y85" s="496" t="e">
        <f t="shared" si="19"/>
        <v>#N/A</v>
      </c>
      <c r="Z85" s="496" t="e">
        <f t="shared" si="17"/>
        <v>#N/A</v>
      </c>
      <c r="AA85" s="79">
        <f t="shared" si="20"/>
        <v>0</v>
      </c>
      <c r="AB85" s="514">
        <v>2786</v>
      </c>
      <c r="AC85" s="75">
        <v>3432</v>
      </c>
      <c r="AD85" s="218"/>
      <c r="AE85" s="110"/>
      <c r="AF85" s="110"/>
      <c r="AG85" s="110"/>
      <c r="AH85" s="110"/>
      <c r="AI85" s="110"/>
      <c r="AJ85" s="247"/>
      <c r="AK85" s="248"/>
    </row>
    <row r="86" spans="1:37" s="147" customFormat="1" ht="12.75" customHeight="1" x14ac:dyDescent="0.2">
      <c r="A86" s="182"/>
      <c r="B86" s="436"/>
      <c r="C86" s="436"/>
      <c r="D86" s="436"/>
      <c r="E86" s="436"/>
      <c r="F86" s="436"/>
      <c r="G86" s="436"/>
      <c r="H86" s="436"/>
      <c r="I86" s="161"/>
      <c r="J86" s="161"/>
      <c r="O86" s="268"/>
      <c r="P86" s="436"/>
      <c r="Q86" s="436"/>
      <c r="R86" s="436"/>
      <c r="S86" s="247"/>
      <c r="T86" s="258"/>
      <c r="U86" s="183"/>
      <c r="V86" s="199"/>
      <c r="W86" s="216"/>
      <c r="X86" s="495" t="str">
        <f t="shared" si="18"/>
        <v>Portsmouth</v>
      </c>
      <c r="Y86" s="496" t="e">
        <f t="shared" si="19"/>
        <v>#N/A</v>
      </c>
      <c r="Z86" s="496" t="e">
        <f t="shared" si="17"/>
        <v>#N/A</v>
      </c>
      <c r="AA86" s="79">
        <f t="shared" si="20"/>
        <v>0</v>
      </c>
      <c r="AB86" s="514">
        <v>1233</v>
      </c>
      <c r="AC86" s="75"/>
      <c r="AD86" s="218"/>
      <c r="AE86" s="110"/>
      <c r="AF86" s="110"/>
      <c r="AG86" s="110"/>
      <c r="AH86" s="110"/>
      <c r="AI86" s="110"/>
      <c r="AJ86" s="247"/>
      <c r="AK86" s="248"/>
    </row>
    <row r="87" spans="1:37" s="147" customFormat="1" ht="12.75" customHeight="1" x14ac:dyDescent="0.2">
      <c r="A87" s="182"/>
      <c r="B87" s="436"/>
      <c r="C87" s="436"/>
      <c r="D87" s="436"/>
      <c r="E87" s="436"/>
      <c r="F87" s="436"/>
      <c r="G87" s="436"/>
      <c r="H87" s="436"/>
      <c r="I87" s="161"/>
      <c r="J87" s="161"/>
      <c r="O87" s="268"/>
      <c r="P87" s="436"/>
      <c r="Q87" s="436"/>
      <c r="R87" s="436"/>
      <c r="S87" s="247"/>
      <c r="T87" s="258"/>
      <c r="U87" s="183"/>
      <c r="V87" s="199"/>
      <c r="W87" s="216"/>
      <c r="X87" s="495" t="str">
        <f t="shared" si="18"/>
        <v>Reading</v>
      </c>
      <c r="Y87" s="496" t="e">
        <f t="shared" si="19"/>
        <v>#N/A</v>
      </c>
      <c r="Z87" s="496" t="e">
        <f t="shared" si="17"/>
        <v>#N/A</v>
      </c>
      <c r="AA87" s="79">
        <f t="shared" si="20"/>
        <v>0</v>
      </c>
      <c r="AB87" s="514">
        <v>955</v>
      </c>
      <c r="AC87" s="75"/>
      <c r="AD87" s="218"/>
      <c r="AE87" s="110"/>
      <c r="AF87" s="110"/>
      <c r="AG87" s="110"/>
      <c r="AH87" s="110"/>
      <c r="AI87" s="110"/>
      <c r="AJ87" s="247"/>
      <c r="AK87" s="248"/>
    </row>
    <row r="88" spans="1:37" s="147" customFormat="1" ht="12.75" customHeight="1" x14ac:dyDescent="0.2">
      <c r="A88" s="182"/>
      <c r="B88" s="436"/>
      <c r="C88" s="436"/>
      <c r="D88" s="436"/>
      <c r="E88" s="436"/>
      <c r="F88" s="436"/>
      <c r="G88" s="436"/>
      <c r="H88" s="436"/>
      <c r="I88" s="161"/>
      <c r="J88" s="161"/>
      <c r="O88" s="268"/>
      <c r="P88" s="436"/>
      <c r="Q88" s="436"/>
      <c r="R88" s="436"/>
      <c r="S88" s="247"/>
      <c r="T88" s="258"/>
      <c r="U88" s="183"/>
      <c r="V88" s="199"/>
      <c r="W88" s="216"/>
      <c r="X88" s="495" t="str">
        <f t="shared" si="18"/>
        <v>Slough</v>
      </c>
      <c r="Y88" s="496" t="e">
        <f t="shared" si="19"/>
        <v>#N/A</v>
      </c>
      <c r="Z88" s="496" t="e">
        <f t="shared" si="17"/>
        <v>#N/A</v>
      </c>
      <c r="AA88" s="79">
        <f t="shared" si="20"/>
        <v>0</v>
      </c>
      <c r="AB88" s="514">
        <v>1254</v>
      </c>
      <c r="AC88" s="75">
        <v>2140</v>
      </c>
      <c r="AD88" s="218"/>
      <c r="AE88" s="110"/>
      <c r="AF88" s="110"/>
      <c r="AG88" s="110"/>
      <c r="AH88" s="110"/>
      <c r="AI88" s="110"/>
      <c r="AJ88" s="247"/>
      <c r="AK88" s="248"/>
    </row>
    <row r="89" spans="1:37" s="147" customFormat="1" ht="12.75" customHeight="1" x14ac:dyDescent="0.2">
      <c r="A89" s="182"/>
      <c r="B89" s="436"/>
      <c r="C89" s="436"/>
      <c r="D89" s="436"/>
      <c r="E89" s="436"/>
      <c r="F89" s="436"/>
      <c r="G89" s="436"/>
      <c r="H89" s="436"/>
      <c r="I89" s="161"/>
      <c r="J89" s="161"/>
      <c r="O89" s="268"/>
      <c r="P89" s="436"/>
      <c r="Q89" s="436"/>
      <c r="R89" s="436"/>
      <c r="S89" s="247"/>
      <c r="T89" s="258"/>
      <c r="U89" s="183"/>
      <c r="V89" s="199"/>
      <c r="W89" s="216"/>
      <c r="X89" s="495" t="str">
        <f t="shared" si="18"/>
        <v>Somerset</v>
      </c>
      <c r="Y89" s="496" t="e">
        <f t="shared" si="19"/>
        <v>#N/A</v>
      </c>
      <c r="Z89" s="496" t="e">
        <f t="shared" si="17"/>
        <v>#N/A</v>
      </c>
      <c r="AA89" s="79">
        <f t="shared" si="20"/>
        <v>0</v>
      </c>
      <c r="AB89" s="514">
        <v>1089</v>
      </c>
      <c r="AC89" s="408">
        <v>3006</v>
      </c>
      <c r="AD89" s="218"/>
      <c r="AE89" s="110"/>
      <c r="AF89" s="110"/>
      <c r="AG89" s="110"/>
      <c r="AH89" s="110"/>
      <c r="AI89" s="110"/>
      <c r="AJ89" s="247"/>
      <c r="AK89" s="248"/>
    </row>
    <row r="90" spans="1:37" s="147" customFormat="1" ht="12.75" customHeight="1" x14ac:dyDescent="0.2">
      <c r="A90" s="182"/>
      <c r="B90" s="436"/>
      <c r="C90" s="436"/>
      <c r="D90" s="436"/>
      <c r="E90" s="436"/>
      <c r="F90" s="436"/>
      <c r="G90" s="436"/>
      <c r="H90" s="436"/>
      <c r="I90" s="161"/>
      <c r="J90" s="161"/>
      <c r="O90" s="268"/>
      <c r="P90" s="436"/>
      <c r="Q90" s="436"/>
      <c r="R90" s="436"/>
      <c r="S90" s="247"/>
      <c r="T90" s="258"/>
      <c r="U90" s="183"/>
      <c r="V90" s="199"/>
      <c r="W90" s="216"/>
      <c r="X90" s="495" t="str">
        <f t="shared" si="18"/>
        <v>Southampton</v>
      </c>
      <c r="Y90" s="496" t="e">
        <f t="shared" si="19"/>
        <v>#N/A</v>
      </c>
      <c r="Z90" s="496" t="e">
        <f t="shared" si="17"/>
        <v>#N/A</v>
      </c>
      <c r="AA90" s="79">
        <f t="shared" si="20"/>
        <v>0</v>
      </c>
      <c r="AB90" s="514">
        <v>1779</v>
      </c>
      <c r="AC90" s="75">
        <v>1838</v>
      </c>
      <c r="AD90" s="218"/>
      <c r="AE90" s="110"/>
      <c r="AF90" s="110"/>
      <c r="AG90" s="110"/>
      <c r="AH90" s="110"/>
      <c r="AI90" s="110"/>
      <c r="AJ90" s="247"/>
      <c r="AK90" s="248"/>
    </row>
    <row r="91" spans="1:37" s="147" customFormat="1" ht="12.75" customHeight="1" x14ac:dyDescent="0.2">
      <c r="A91" s="397"/>
      <c r="B91" s="436"/>
      <c r="C91" s="436"/>
      <c r="D91" s="436"/>
      <c r="E91" s="436"/>
      <c r="F91" s="436"/>
      <c r="G91" s="436"/>
      <c r="H91" s="436"/>
      <c r="I91" s="161"/>
      <c r="J91" s="161"/>
      <c r="O91" s="268"/>
      <c r="P91" s="436"/>
      <c r="Q91" s="436"/>
      <c r="R91" s="436"/>
      <c r="S91" s="247"/>
      <c r="T91" s="258"/>
      <c r="U91" s="183"/>
      <c r="V91" s="199"/>
      <c r="W91" s="216"/>
      <c r="X91" s="495" t="str">
        <f t="shared" si="18"/>
        <v>Surrey</v>
      </c>
      <c r="Y91" s="496" t="e">
        <f t="shared" si="19"/>
        <v>#N/A</v>
      </c>
      <c r="Z91" s="496" t="e">
        <f t="shared" si="17"/>
        <v>#N/A</v>
      </c>
      <c r="AA91" s="79">
        <f t="shared" si="20"/>
        <v>0</v>
      </c>
      <c r="AB91" s="514">
        <v>6631</v>
      </c>
      <c r="AC91" s="75"/>
      <c r="AD91" s="218"/>
      <c r="AE91" s="110"/>
      <c r="AF91" s="110"/>
      <c r="AG91" s="110"/>
      <c r="AH91" s="110"/>
      <c r="AI91" s="110"/>
      <c r="AJ91" s="247"/>
      <c r="AK91" s="248"/>
    </row>
    <row r="92" spans="1:37" s="147" customFormat="1" ht="12.75" customHeight="1" x14ac:dyDescent="0.2">
      <c r="A92" s="397"/>
      <c r="B92" s="436"/>
      <c r="C92" s="436"/>
      <c r="D92" s="436"/>
      <c r="E92" s="436"/>
      <c r="F92" s="436"/>
      <c r="G92" s="436"/>
      <c r="H92" s="436"/>
      <c r="I92" s="161"/>
      <c r="J92" s="161"/>
      <c r="O92" s="268"/>
      <c r="P92" s="436"/>
      <c r="Q92" s="436"/>
      <c r="R92" s="436"/>
      <c r="S92" s="247"/>
      <c r="T92" s="258"/>
      <c r="U92" s="183"/>
      <c r="V92" s="199"/>
      <c r="W92" s="216"/>
      <c r="X92" s="495" t="str">
        <f t="shared" si="18"/>
        <v>Swindon</v>
      </c>
      <c r="Y92" s="496" t="e">
        <f t="shared" si="19"/>
        <v>#N/A</v>
      </c>
      <c r="Z92" s="496" t="e">
        <f t="shared" si="17"/>
        <v>#N/A</v>
      </c>
      <c r="AA92" s="79">
        <f t="shared" si="20"/>
        <v>0</v>
      </c>
      <c r="AB92" s="514">
        <v>1724</v>
      </c>
      <c r="AC92" s="408">
        <v>1865</v>
      </c>
      <c r="AD92" s="218"/>
      <c r="AE92" s="110"/>
      <c r="AF92" s="110"/>
      <c r="AG92" s="110"/>
      <c r="AH92" s="110"/>
      <c r="AI92" s="110"/>
      <c r="AJ92" s="247"/>
      <c r="AK92" s="248"/>
    </row>
    <row r="93" spans="1:37" s="147" customFormat="1" ht="12.75" customHeight="1" x14ac:dyDescent="0.2">
      <c r="A93" s="182"/>
      <c r="B93" s="436"/>
      <c r="C93" s="436"/>
      <c r="D93" s="436"/>
      <c r="E93" s="436"/>
      <c r="F93" s="436"/>
      <c r="G93" s="436"/>
      <c r="H93" s="436"/>
      <c r="I93" s="161"/>
      <c r="J93" s="161"/>
      <c r="O93" s="268"/>
      <c r="P93" s="436"/>
      <c r="Q93" s="436"/>
      <c r="R93" s="436"/>
      <c r="S93" s="247"/>
      <c r="T93" s="258"/>
      <c r="U93" s="183"/>
      <c r="V93" s="199"/>
      <c r="W93" s="216"/>
      <c r="X93" s="495" t="str">
        <f t="shared" si="18"/>
        <v>Torbay</v>
      </c>
      <c r="Y93" s="496" t="e">
        <f t="shared" si="19"/>
        <v>#N/A</v>
      </c>
      <c r="Z93" s="496" t="e">
        <f t="shared" si="17"/>
        <v>#N/A</v>
      </c>
      <c r="AA93" s="79">
        <f t="shared" si="20"/>
        <v>0</v>
      </c>
      <c r="AB93" s="514">
        <v>1064</v>
      </c>
      <c r="AC93" s="408"/>
      <c r="AD93" s="218"/>
      <c r="AE93" s="247"/>
      <c r="AF93" s="110"/>
      <c r="AG93" s="110"/>
      <c r="AH93" s="110"/>
      <c r="AI93" s="110"/>
      <c r="AJ93" s="247"/>
      <c r="AK93" s="248"/>
    </row>
    <row r="94" spans="1:37" s="147" customFormat="1" ht="12.75" customHeight="1" x14ac:dyDescent="0.2">
      <c r="A94" s="182"/>
      <c r="B94" s="436"/>
      <c r="C94" s="436"/>
      <c r="D94" s="436"/>
      <c r="E94" s="436"/>
      <c r="F94" s="436"/>
      <c r="G94" s="436"/>
      <c r="H94" s="436"/>
      <c r="I94" s="161"/>
      <c r="J94" s="161"/>
      <c r="O94" s="268"/>
      <c r="P94" s="436"/>
      <c r="Q94" s="436"/>
      <c r="R94" s="436"/>
      <c r="S94" s="247"/>
      <c r="T94" s="258"/>
      <c r="U94" s="183"/>
      <c r="V94" s="199"/>
      <c r="W94" s="216"/>
      <c r="X94" s="495" t="str">
        <f t="shared" si="18"/>
        <v>West Berkshire</v>
      </c>
      <c r="Y94" s="496" t="e">
        <f t="shared" si="19"/>
        <v>#N/A</v>
      </c>
      <c r="Z94" s="496" t="e">
        <f t="shared" si="17"/>
        <v>#N/A</v>
      </c>
      <c r="AA94" s="79">
        <f t="shared" si="20"/>
        <v>0</v>
      </c>
      <c r="AB94" s="514">
        <v>527</v>
      </c>
      <c r="AC94" s="75"/>
      <c r="AD94" s="218"/>
      <c r="AE94" s="247"/>
      <c r="AF94" s="110"/>
      <c r="AG94" s="110"/>
      <c r="AH94" s="110"/>
      <c r="AI94" s="110"/>
      <c r="AJ94" s="247"/>
      <c r="AK94" s="248"/>
    </row>
    <row r="95" spans="1:37" s="147" customFormat="1" ht="12.75" customHeight="1" x14ac:dyDescent="0.2">
      <c r="A95" s="182"/>
      <c r="B95" s="436"/>
      <c r="C95" s="436"/>
      <c r="D95" s="436"/>
      <c r="E95" s="436"/>
      <c r="F95" s="436"/>
      <c r="G95" s="436"/>
      <c r="H95" s="436"/>
      <c r="I95" s="161"/>
      <c r="J95" s="161"/>
      <c r="O95" s="268"/>
      <c r="P95" s="436"/>
      <c r="Q95" s="436"/>
      <c r="R95" s="436"/>
      <c r="S95" s="247"/>
      <c r="T95" s="258"/>
      <c r="U95" s="183"/>
      <c r="V95" s="199"/>
      <c r="W95" s="216"/>
      <c r="X95" s="495" t="str">
        <f t="shared" si="18"/>
        <v>West Sussex</v>
      </c>
      <c r="Y95" s="496" t="e">
        <f t="shared" si="19"/>
        <v>#N/A</v>
      </c>
      <c r="Z95" s="496" t="e">
        <f t="shared" si="17"/>
        <v>#N/A</v>
      </c>
      <c r="AA95" s="79">
        <f t="shared" si="20"/>
        <v>0</v>
      </c>
      <c r="AB95" s="514">
        <v>4341</v>
      </c>
      <c r="AC95" s="75">
        <v>4079</v>
      </c>
      <c r="AD95" s="218"/>
      <c r="AE95" s="247"/>
      <c r="AF95" s="247"/>
      <c r="AG95" s="247"/>
      <c r="AH95" s="110"/>
      <c r="AI95" s="110"/>
      <c r="AJ95" s="247"/>
      <c r="AK95" s="248"/>
    </row>
    <row r="96" spans="1:37" s="147" customFormat="1" ht="12.75" customHeight="1" x14ac:dyDescent="0.2">
      <c r="A96" s="182"/>
      <c r="B96" s="436"/>
      <c r="C96" s="436"/>
      <c r="D96" s="436"/>
      <c r="E96" s="436"/>
      <c r="F96" s="436"/>
      <c r="G96" s="436"/>
      <c r="H96" s="436"/>
      <c r="I96" s="161"/>
      <c r="J96" s="161"/>
      <c r="O96" s="268"/>
      <c r="P96" s="436"/>
      <c r="Q96" s="436"/>
      <c r="R96" s="436"/>
      <c r="S96" s="247"/>
      <c r="T96" s="258"/>
      <c r="U96" s="183"/>
      <c r="V96" s="199"/>
      <c r="W96" s="216"/>
      <c r="X96" s="495" t="str">
        <f t="shared" si="18"/>
        <v>Windsor &amp; Maidenhead</v>
      </c>
      <c r="Y96" s="496" t="e">
        <f t="shared" si="19"/>
        <v>#N/A</v>
      </c>
      <c r="Z96" s="496" t="e">
        <f t="shared" si="17"/>
        <v>#N/A</v>
      </c>
      <c r="AA96" s="79">
        <f t="shared" si="20"/>
        <v>0</v>
      </c>
      <c r="AB96" s="514">
        <v>581</v>
      </c>
      <c r="AC96" s="75">
        <v>799</v>
      </c>
      <c r="AD96" s="218"/>
      <c r="AE96" s="247"/>
      <c r="AF96" s="247"/>
      <c r="AG96" s="247"/>
      <c r="AH96" s="110"/>
      <c r="AI96" s="110"/>
      <c r="AJ96" s="247"/>
      <c r="AK96" s="248"/>
    </row>
    <row r="97" spans="1:46" s="147" customFormat="1" ht="12.75" customHeight="1" x14ac:dyDescent="0.2">
      <c r="A97" s="182"/>
      <c r="B97" s="436"/>
      <c r="C97" s="436"/>
      <c r="D97" s="436"/>
      <c r="E97" s="436"/>
      <c r="F97" s="436"/>
      <c r="G97" s="436"/>
      <c r="H97" s="436"/>
      <c r="I97" s="161"/>
      <c r="J97" s="161"/>
      <c r="O97" s="268"/>
      <c r="P97" s="436"/>
      <c r="Q97" s="436"/>
      <c r="R97" s="436"/>
      <c r="S97" s="247"/>
      <c r="T97" s="262"/>
      <c r="U97" s="183"/>
      <c r="V97" s="199"/>
      <c r="W97" s="216"/>
      <c r="X97" s="495" t="str">
        <f t="shared" si="18"/>
        <v>Wokingham</v>
      </c>
      <c r="Y97" s="496" t="e">
        <f t="shared" si="19"/>
        <v>#N/A</v>
      </c>
      <c r="Z97" s="496" t="e">
        <f t="shared" si="17"/>
        <v>#N/A</v>
      </c>
      <c r="AA97" s="79">
        <f t="shared" si="20"/>
        <v>0</v>
      </c>
      <c r="AB97" s="515">
        <v>801</v>
      </c>
      <c r="AC97" s="75"/>
      <c r="AD97" s="218"/>
      <c r="AE97" s="247"/>
      <c r="AF97" s="247"/>
      <c r="AG97" s="247"/>
      <c r="AH97" s="110"/>
      <c r="AI97" s="110"/>
      <c r="AJ97" s="247"/>
      <c r="AK97" s="248"/>
    </row>
    <row r="98" spans="1:46" s="147" customFormat="1" ht="12.75" customHeight="1" x14ac:dyDescent="0.2">
      <c r="A98" s="182"/>
      <c r="B98" s="436"/>
      <c r="C98" s="436"/>
      <c r="D98" s="436"/>
      <c r="E98" s="436"/>
      <c r="F98" s="436"/>
      <c r="G98" s="436"/>
      <c r="H98" s="436"/>
      <c r="I98" s="161"/>
      <c r="J98" s="161"/>
      <c r="O98" s="268"/>
      <c r="P98" s="436"/>
      <c r="Q98" s="436"/>
      <c r="R98" s="436"/>
      <c r="S98" s="247"/>
      <c r="T98" s="262"/>
      <c r="U98" s="183"/>
      <c r="V98" s="199"/>
      <c r="W98" s="216"/>
      <c r="X98" s="495" t="str">
        <f>B31</f>
        <v>South East</v>
      </c>
      <c r="Y98" s="496" t="e">
        <f t="shared" si="19"/>
        <v>#N/A</v>
      </c>
      <c r="Z98" s="496" t="e">
        <f t="shared" si="17"/>
        <v>#N/A</v>
      </c>
      <c r="AA98" s="79">
        <f t="shared" si="20"/>
        <v>0</v>
      </c>
      <c r="AB98" s="513">
        <f>SUM(AB76:AB88,AB90:AB91,AB94:AB97)</f>
        <v>61697</v>
      </c>
      <c r="AC98" s="83">
        <f>SUM(AC76:AC88,AC90:AC91,AC94:AC97)</f>
        <v>53749</v>
      </c>
      <c r="AD98" s="218"/>
      <c r="AE98" s="247"/>
      <c r="AF98" s="247"/>
      <c r="AG98" s="247"/>
      <c r="AH98" s="110"/>
      <c r="AI98" s="110"/>
      <c r="AJ98" s="247"/>
      <c r="AK98" s="248"/>
    </row>
    <row r="99" spans="1:46" s="147" customFormat="1" ht="11.25" customHeight="1" x14ac:dyDescent="0.2">
      <c r="A99" s="397"/>
      <c r="B99" s="436"/>
      <c r="C99" s="436"/>
      <c r="D99" s="436"/>
      <c r="E99" s="436"/>
      <c r="F99" s="436"/>
      <c r="G99" s="436"/>
      <c r="H99" s="436"/>
      <c r="I99" s="161"/>
      <c r="J99" s="161"/>
      <c r="K99" s="260"/>
      <c r="L99" s="260"/>
      <c r="M99" s="260"/>
      <c r="O99" s="268"/>
      <c r="P99" s="436"/>
      <c r="Q99" s="436"/>
      <c r="R99" s="436"/>
      <c r="S99" s="247"/>
      <c r="T99" s="262"/>
      <c r="U99" s="183"/>
      <c r="V99" s="199"/>
      <c r="W99" s="216"/>
      <c r="X99" s="495" t="str">
        <f>B32</f>
        <v>England</v>
      </c>
      <c r="Y99" s="496" t="e">
        <f t="shared" si="19"/>
        <v>#N/A</v>
      </c>
      <c r="Z99" s="496" t="e">
        <f t="shared" si="17"/>
        <v>#N/A</v>
      </c>
      <c r="AA99" s="79">
        <f t="shared" si="20"/>
        <v>0</v>
      </c>
      <c r="AB99" s="514">
        <v>425830</v>
      </c>
      <c r="AC99" s="514">
        <v>425830</v>
      </c>
      <c r="AD99" s="218"/>
      <c r="AE99" s="247"/>
      <c r="AF99" s="247"/>
      <c r="AG99" s="247"/>
      <c r="AH99" s="110"/>
      <c r="AI99" s="110"/>
      <c r="AJ99" s="247"/>
      <c r="AK99" s="248"/>
    </row>
    <row r="100" spans="1:46" s="133" customFormat="1" ht="42" customHeight="1" x14ac:dyDescent="0.2">
      <c r="A100" s="301"/>
      <c r="B100" s="436"/>
      <c r="C100" s="436"/>
      <c r="D100" s="436"/>
      <c r="E100" s="436"/>
      <c r="F100" s="436"/>
      <c r="G100" s="436"/>
      <c r="H100" s="436"/>
      <c r="I100" s="443"/>
      <c r="J100" s="264"/>
      <c r="K100" s="264"/>
      <c r="L100" s="264"/>
      <c r="M100" s="264"/>
      <c r="N100" s="264"/>
      <c r="O100" s="264"/>
      <c r="P100" s="264"/>
      <c r="Q100" s="195"/>
      <c r="R100" s="264"/>
      <c r="S100" s="264"/>
      <c r="T100" s="264"/>
      <c r="U100" s="178"/>
      <c r="V100" s="197"/>
      <c r="W100" s="213"/>
      <c r="X100" s="109"/>
      <c r="Y100" s="109"/>
      <c r="Z100" s="109"/>
      <c r="AA100" s="109"/>
      <c r="AB100" s="109"/>
      <c r="AC100" s="53"/>
      <c r="AD100" s="218"/>
      <c r="AE100" s="90"/>
      <c r="AF100" s="90"/>
      <c r="AG100" s="90"/>
      <c r="AH100" s="109"/>
      <c r="AI100" s="109"/>
      <c r="AJ100" s="90"/>
      <c r="AK100" s="249"/>
    </row>
    <row r="101" spans="1:46" s="133" customFormat="1" ht="42" customHeight="1" x14ac:dyDescent="0.2">
      <c r="A101" s="301"/>
      <c r="B101" s="436"/>
      <c r="C101" s="436"/>
      <c r="D101" s="436"/>
      <c r="E101" s="436"/>
      <c r="F101" s="436"/>
      <c r="G101" s="436"/>
      <c r="H101" s="436"/>
      <c r="I101" s="443"/>
      <c r="J101" s="264"/>
      <c r="K101" s="264"/>
      <c r="L101" s="264"/>
      <c r="M101" s="264"/>
      <c r="N101" s="264"/>
      <c r="O101" s="264"/>
      <c r="P101" s="264"/>
      <c r="Q101" s="195"/>
      <c r="R101" s="264"/>
      <c r="S101" s="264"/>
      <c r="T101" s="264"/>
      <c r="U101" s="178"/>
      <c r="V101" s="197"/>
      <c r="W101" s="213"/>
      <c r="X101" s="109"/>
      <c r="Y101" s="110"/>
      <c r="Z101" s="109"/>
      <c r="AA101" s="109"/>
      <c r="AB101" s="109"/>
      <c r="AC101" s="109"/>
      <c r="AD101" s="218"/>
      <c r="AE101" s="90"/>
      <c r="AF101" s="90"/>
      <c r="AG101" s="90"/>
      <c r="AH101" s="109"/>
      <c r="AI101" s="109"/>
      <c r="AJ101" s="90"/>
      <c r="AK101" s="249"/>
    </row>
    <row r="102" spans="1:46" s="133" customFormat="1" ht="33" customHeight="1" x14ac:dyDescent="0.2">
      <c r="A102" s="301"/>
      <c r="B102" s="443"/>
      <c r="C102" s="443"/>
      <c r="D102" s="443"/>
      <c r="E102" s="443"/>
      <c r="F102" s="443"/>
      <c r="G102" s="443"/>
      <c r="H102" s="443"/>
      <c r="I102" s="443"/>
      <c r="J102" s="264"/>
      <c r="K102" s="264"/>
      <c r="L102" s="264"/>
      <c r="M102" s="264"/>
      <c r="N102" s="264"/>
      <c r="O102" s="264"/>
      <c r="P102" s="264"/>
      <c r="Q102" s="195"/>
      <c r="R102" s="264"/>
      <c r="S102" s="264"/>
      <c r="T102" s="264"/>
      <c r="U102" s="178"/>
      <c r="V102" s="197"/>
      <c r="W102" s="213"/>
      <c r="X102" s="109"/>
      <c r="Y102" s="110"/>
      <c r="Z102" s="109"/>
      <c r="AA102" s="109"/>
      <c r="AB102" s="109"/>
      <c r="AD102" s="218"/>
      <c r="AE102" s="90"/>
      <c r="AF102" s="90"/>
      <c r="AG102" s="90"/>
      <c r="AH102" s="109"/>
      <c r="AI102" s="109"/>
      <c r="AJ102" s="90"/>
      <c r="AK102" s="249"/>
    </row>
    <row r="103" spans="1:46" s="133" customFormat="1" ht="7.5" customHeight="1" x14ac:dyDescent="0.2">
      <c r="A103" s="179"/>
      <c r="B103" s="46"/>
      <c r="C103" s="46"/>
      <c r="D103" s="45"/>
      <c r="E103" s="45"/>
      <c r="F103" s="45"/>
      <c r="G103" s="45"/>
      <c r="H103" s="45"/>
      <c r="I103" s="45"/>
      <c r="J103" s="40"/>
      <c r="K103" s="47"/>
      <c r="L103" s="47"/>
      <c r="M103" s="47"/>
      <c r="N103" s="47"/>
      <c r="O103" s="47"/>
      <c r="P103" s="47"/>
      <c r="Q103" s="47"/>
      <c r="R103" s="47"/>
      <c r="S103" s="47"/>
      <c r="T103" s="48"/>
      <c r="U103" s="178"/>
      <c r="V103" s="197"/>
      <c r="W103" s="213"/>
      <c r="X103" s="109"/>
      <c r="Y103" s="110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90"/>
      <c r="AK103" s="245"/>
      <c r="AL103" s="125"/>
      <c r="AM103" s="125"/>
      <c r="AN103" s="125"/>
      <c r="AO103" s="125"/>
      <c r="AP103" s="125"/>
      <c r="AQ103" s="125"/>
      <c r="AR103" s="125"/>
    </row>
    <row r="104" spans="1:46" s="133" customFormat="1" ht="15" customHeight="1" x14ac:dyDescent="0.2">
      <c r="A104" s="720"/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4"/>
      <c r="S104" s="754"/>
      <c r="T104" s="754"/>
      <c r="U104" s="755"/>
      <c r="V104" s="197"/>
      <c r="W104" s="213"/>
      <c r="X104" s="106"/>
      <c r="Y104" s="106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249"/>
      <c r="AT104" s="125"/>
    </row>
    <row r="105" spans="1:46" s="133" customFormat="1" ht="11.25" customHeight="1" x14ac:dyDescent="0.2">
      <c r="A105" s="756"/>
      <c r="B105" s="757"/>
      <c r="C105" s="757"/>
      <c r="D105" s="757"/>
      <c r="E105" s="757"/>
      <c r="F105" s="757"/>
      <c r="G105" s="757"/>
      <c r="H105" s="757"/>
      <c r="I105" s="758"/>
      <c r="J105" s="757"/>
      <c r="K105" s="757"/>
      <c r="L105" s="757"/>
      <c r="M105" s="757"/>
      <c r="N105" s="757"/>
      <c r="O105" s="757"/>
      <c r="P105" s="757"/>
      <c r="Q105" s="757"/>
      <c r="R105" s="757"/>
      <c r="S105" s="758"/>
      <c r="T105" s="757"/>
      <c r="U105" s="759"/>
      <c r="V105" s="197"/>
      <c r="W105" s="213"/>
      <c r="X105" s="106"/>
      <c r="Y105" s="106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90"/>
      <c r="AK105" s="248"/>
      <c r="AL105" s="147"/>
      <c r="AT105" s="125"/>
    </row>
    <row r="106" spans="1:46" ht="11.25" customHeight="1" x14ac:dyDescent="0.2">
      <c r="A106" s="173"/>
      <c r="B106" s="174"/>
      <c r="C106" s="174"/>
      <c r="D106" s="174"/>
      <c r="E106" s="174"/>
      <c r="F106" s="174"/>
      <c r="G106" s="174"/>
      <c r="H106" s="174"/>
      <c r="I106" s="174"/>
      <c r="J106" s="175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6"/>
      <c r="V106" s="197"/>
      <c r="W106" s="213"/>
      <c r="X106" s="516"/>
      <c r="Y106" s="517"/>
      <c r="Z106" s="518"/>
      <c r="AA106" s="518"/>
      <c r="AB106" s="518"/>
      <c r="AC106" s="519"/>
      <c r="AD106" s="519"/>
      <c r="AE106" s="109"/>
      <c r="AF106" s="109"/>
      <c r="AG106" s="109"/>
      <c r="AH106" s="109"/>
      <c r="AI106" s="109"/>
      <c r="AJ106" s="90"/>
      <c r="AK106" s="245"/>
    </row>
    <row r="107" spans="1:46" s="127" customFormat="1" ht="15" customHeight="1" x14ac:dyDescent="0.2">
      <c r="A107" s="180"/>
      <c r="B107" s="769" t="s">
        <v>226</v>
      </c>
      <c r="C107" s="769"/>
      <c r="D107" s="769"/>
      <c r="E107" s="769"/>
      <c r="F107" s="769"/>
      <c r="G107" s="769"/>
      <c r="H107" s="310"/>
      <c r="I107" s="310"/>
      <c r="J107" s="115"/>
      <c r="K107" s="115"/>
      <c r="L107" s="115"/>
      <c r="M107" s="115"/>
      <c r="N107" s="431"/>
      <c r="O107" s="115"/>
      <c r="P107" s="115"/>
      <c r="Q107" s="115"/>
      <c r="R107" s="115"/>
      <c r="S107" s="115"/>
      <c r="T107" s="115"/>
      <c r="U107" s="181"/>
      <c r="V107" s="198"/>
      <c r="W107" s="214"/>
      <c r="X107" s="518"/>
      <c r="Y107" s="517"/>
      <c r="Z107" s="518"/>
      <c r="AA107" s="518"/>
      <c r="AB107" s="518"/>
      <c r="AC107" s="519"/>
      <c r="AD107" s="519"/>
      <c r="AE107" s="106"/>
      <c r="AF107" s="106"/>
      <c r="AG107" s="106"/>
      <c r="AH107" s="106"/>
      <c r="AI107" s="106"/>
      <c r="AJ107" s="106"/>
      <c r="AK107" s="246"/>
    </row>
    <row r="108" spans="1:46" ht="15.75" customHeight="1" x14ac:dyDescent="0.2">
      <c r="A108" s="179"/>
      <c r="B108" s="769"/>
      <c r="C108" s="769"/>
      <c r="D108" s="769"/>
      <c r="E108" s="769"/>
      <c r="F108" s="769"/>
      <c r="G108" s="769"/>
      <c r="H108" s="310"/>
      <c r="I108" s="310"/>
      <c r="J108" s="115"/>
      <c r="K108" s="115"/>
      <c r="L108" s="115"/>
      <c r="M108" s="115"/>
      <c r="N108" s="431"/>
      <c r="O108" s="115"/>
      <c r="P108" s="115"/>
      <c r="Q108" s="37"/>
      <c r="R108" s="115"/>
      <c r="S108" s="115"/>
      <c r="T108" s="115"/>
      <c r="U108" s="178"/>
      <c r="V108" s="197"/>
      <c r="W108" s="213"/>
      <c r="X108" s="518"/>
      <c r="AE108" s="109"/>
      <c r="AF108" s="109"/>
      <c r="AG108" s="109"/>
      <c r="AH108" s="109"/>
      <c r="AI108" s="109"/>
      <c r="AJ108" s="109"/>
      <c r="AK108" s="245"/>
    </row>
    <row r="109" spans="1:46" ht="10.5" customHeight="1" x14ac:dyDescent="0.2">
      <c r="A109" s="382"/>
      <c r="B109" s="769"/>
      <c r="C109" s="769"/>
      <c r="D109" s="769"/>
      <c r="E109" s="769"/>
      <c r="F109" s="769"/>
      <c r="G109" s="769"/>
      <c r="H109" s="442"/>
      <c r="I109" s="442"/>
      <c r="J109" s="115"/>
      <c r="K109" s="115"/>
      <c r="L109" s="115"/>
      <c r="M109" s="115"/>
      <c r="N109" s="431"/>
      <c r="O109" s="115"/>
      <c r="P109" s="115"/>
      <c r="Q109" s="37"/>
      <c r="R109" s="115"/>
      <c r="S109" s="115"/>
      <c r="T109" s="115"/>
      <c r="U109" s="178"/>
      <c r="V109" s="197"/>
      <c r="W109" s="213"/>
      <c r="X109" s="518"/>
      <c r="AE109" s="109"/>
      <c r="AF109" s="109"/>
      <c r="AG109" s="109"/>
      <c r="AH109" s="109"/>
      <c r="AI109" s="109"/>
      <c r="AJ109" s="109"/>
      <c r="AK109" s="245"/>
    </row>
    <row r="110" spans="1:46" s="147" customFormat="1" ht="24.75" customHeight="1" x14ac:dyDescent="0.2">
      <c r="A110" s="182"/>
      <c r="B110" s="142"/>
      <c r="C110" s="142"/>
      <c r="D110" s="434" t="s">
        <v>154</v>
      </c>
      <c r="E110" s="434" t="s">
        <v>116</v>
      </c>
      <c r="F110" s="435" t="s">
        <v>157</v>
      </c>
      <c r="G110" s="605"/>
      <c r="H110" s="605"/>
      <c r="I110" s="161"/>
      <c r="J110" s="161"/>
      <c r="K110" s="105"/>
      <c r="L110" s="105"/>
      <c r="M110" s="105"/>
      <c r="N110" s="105"/>
      <c r="O110" s="105"/>
      <c r="P110" s="441"/>
      <c r="Q110" s="441"/>
      <c r="R110" s="247"/>
      <c r="S110" s="247"/>
      <c r="T110" s="440"/>
      <c r="U110" s="183"/>
      <c r="V110" s="199"/>
      <c r="W110" s="216"/>
      <c r="X110" s="520"/>
      <c r="Y110" s="542" t="str">
        <f>D110</f>
        <v>Within 10 Days</v>
      </c>
      <c r="Z110" s="542" t="str">
        <f>E110</f>
        <v>11-45 Days</v>
      </c>
      <c r="AA110" s="542" t="str">
        <f>F110</f>
        <v>Over 45 Days</v>
      </c>
      <c r="AB110" s="522" t="s">
        <v>87</v>
      </c>
      <c r="AC110" s="133"/>
      <c r="AD110" s="110"/>
      <c r="AE110" s="110"/>
      <c r="AF110" s="110"/>
      <c r="AG110" s="110"/>
      <c r="AH110" s="110"/>
      <c r="AI110" s="248"/>
      <c r="AK110" s="245"/>
    </row>
    <row r="111" spans="1:46" s="147" customFormat="1" ht="13.5" customHeight="1" x14ac:dyDescent="0.2">
      <c r="A111" s="182"/>
      <c r="B111" s="158" t="str">
        <f t="shared" ref="B111:B133" si="21">B9</f>
        <v>Bracknell Forest</v>
      </c>
      <c r="C111" s="142"/>
      <c r="D111" s="254">
        <f t="shared" ref="D111:D134" si="22">IF($AB111&gt;0,Y111/$AB111,NA())</f>
        <v>0.23339483394833949</v>
      </c>
      <c r="E111" s="254">
        <f t="shared" ref="E111:E134" si="23">IF($AB111&gt;0,Z111/$AB111,NA())</f>
        <v>0.73154981549815501</v>
      </c>
      <c r="F111" s="256">
        <f t="shared" ref="F111:F134" si="24">IF($AB111&gt;0,AA111/$AB111,NA())</f>
        <v>3.5055350553505532E-2</v>
      </c>
      <c r="G111" s="605"/>
      <c r="H111" s="605"/>
      <c r="I111" s="161"/>
      <c r="J111" s="161"/>
      <c r="K111" s="258"/>
      <c r="L111" s="258"/>
      <c r="M111" s="258"/>
      <c r="N111" s="258"/>
      <c r="O111" s="258"/>
      <c r="P111" s="258"/>
      <c r="Q111" s="259"/>
      <c r="R111" s="247"/>
      <c r="S111" s="247"/>
      <c r="T111" s="258"/>
      <c r="U111" s="183"/>
      <c r="V111" s="199"/>
      <c r="W111" s="216"/>
      <c r="X111" s="520" t="str">
        <f>B111</f>
        <v>Bracknell Forest</v>
      </c>
      <c r="Y111" s="521">
        <v>253</v>
      </c>
      <c r="Z111" s="520">
        <v>793</v>
      </c>
      <c r="AA111" s="520">
        <v>38</v>
      </c>
      <c r="AB111" s="522">
        <f t="shared" ref="AB111:AB134" si="25">SUM(Y111:AA111)</f>
        <v>1084</v>
      </c>
      <c r="AC111" s="133"/>
      <c r="AD111" s="110"/>
      <c r="AE111" s="110"/>
      <c r="AF111" s="110"/>
      <c r="AG111" s="110"/>
      <c r="AH111" s="110"/>
      <c r="AI111" s="248"/>
      <c r="AK111" s="245"/>
    </row>
    <row r="112" spans="1:46" s="147" customFormat="1" ht="13.5" customHeight="1" x14ac:dyDescent="0.2">
      <c r="A112" s="182"/>
      <c r="B112" s="158" t="str">
        <f t="shared" si="21"/>
        <v>Brighton &amp; Hove</v>
      </c>
      <c r="C112" s="142"/>
      <c r="D112" s="254">
        <f t="shared" si="22"/>
        <v>8.3272461650840027E-2</v>
      </c>
      <c r="E112" s="254">
        <f t="shared" si="23"/>
        <v>0.38056975894813733</v>
      </c>
      <c r="F112" s="256">
        <f t="shared" si="24"/>
        <v>0.53615777940102261</v>
      </c>
      <c r="G112" s="605"/>
      <c r="H112" s="605"/>
      <c r="I112" s="161"/>
      <c r="J112" s="161"/>
      <c r="K112" s="258"/>
      <c r="L112" s="258"/>
      <c r="M112" s="258"/>
      <c r="N112" s="258"/>
      <c r="O112" s="258"/>
      <c r="P112" s="258"/>
      <c r="Q112" s="259"/>
      <c r="R112" s="247"/>
      <c r="S112" s="247"/>
      <c r="T112" s="258"/>
      <c r="U112" s="183"/>
      <c r="V112" s="199"/>
      <c r="W112" s="216"/>
      <c r="X112" s="520" t="str">
        <f t="shared" ref="X112:X134" si="26">B112</f>
        <v>Brighton &amp; Hove</v>
      </c>
      <c r="Y112" s="521">
        <v>228</v>
      </c>
      <c r="Z112" s="520">
        <v>1042</v>
      </c>
      <c r="AA112" s="520">
        <v>1468</v>
      </c>
      <c r="AB112" s="522">
        <f t="shared" si="25"/>
        <v>2738</v>
      </c>
      <c r="AC112" s="133"/>
      <c r="AD112" s="110"/>
      <c r="AE112" s="110"/>
      <c r="AF112" s="110"/>
      <c r="AG112" s="110"/>
      <c r="AH112" s="110"/>
      <c r="AI112" s="248"/>
      <c r="AK112" s="245"/>
    </row>
    <row r="113" spans="1:44" s="147" customFormat="1" ht="13.5" customHeight="1" x14ac:dyDescent="0.2">
      <c r="A113" s="182"/>
      <c r="B113" s="158" t="str">
        <f t="shared" si="21"/>
        <v>Buckinghamshire</v>
      </c>
      <c r="C113" s="142"/>
      <c r="D113" s="254">
        <f t="shared" si="22"/>
        <v>8.732188527584947E-2</v>
      </c>
      <c r="E113" s="254">
        <f t="shared" si="23"/>
        <v>0.7827913774205334</v>
      </c>
      <c r="F113" s="256">
        <f t="shared" si="24"/>
        <v>0.12988673730361711</v>
      </c>
      <c r="G113" s="605"/>
      <c r="H113" s="605"/>
      <c r="I113" s="161"/>
      <c r="J113" s="161"/>
      <c r="K113" s="258"/>
      <c r="L113" s="258"/>
      <c r="M113" s="258"/>
      <c r="N113" s="258"/>
      <c r="O113" s="258"/>
      <c r="P113" s="258"/>
      <c r="Q113" s="259"/>
      <c r="R113" s="247"/>
      <c r="S113" s="247"/>
      <c r="T113" s="258"/>
      <c r="U113" s="183"/>
      <c r="V113" s="199"/>
      <c r="W113" s="216"/>
      <c r="X113" s="520" t="str">
        <f t="shared" si="26"/>
        <v>Buckinghamshire</v>
      </c>
      <c r="Y113" s="521">
        <v>478</v>
      </c>
      <c r="Z113" s="520">
        <v>4285</v>
      </c>
      <c r="AA113" s="520">
        <v>711</v>
      </c>
      <c r="AB113" s="522">
        <f t="shared" si="25"/>
        <v>5474</v>
      </c>
      <c r="AC113" s="133"/>
      <c r="AD113" s="110"/>
      <c r="AE113" s="110"/>
      <c r="AF113" s="110"/>
      <c r="AG113" s="110"/>
      <c r="AH113" s="110"/>
      <c r="AI113" s="248"/>
      <c r="AK113" s="245"/>
    </row>
    <row r="114" spans="1:44" s="147" customFormat="1" ht="13.5" customHeight="1" x14ac:dyDescent="0.2">
      <c r="A114" s="182"/>
      <c r="B114" s="158" t="str">
        <f t="shared" si="21"/>
        <v>East Sussex</v>
      </c>
      <c r="C114" s="142"/>
      <c r="D114" s="254">
        <f t="shared" si="22"/>
        <v>0.10804123711340206</v>
      </c>
      <c r="E114" s="254">
        <f t="shared" si="23"/>
        <v>0.41938144329896909</v>
      </c>
      <c r="F114" s="256">
        <f t="shared" si="24"/>
        <v>0.47257731958762889</v>
      </c>
      <c r="G114" s="605"/>
      <c r="H114" s="605"/>
      <c r="I114" s="161"/>
      <c r="J114" s="161"/>
      <c r="K114" s="258"/>
      <c r="L114" s="258"/>
      <c r="M114" s="258"/>
      <c r="N114" s="258"/>
      <c r="O114" s="258"/>
      <c r="P114" s="258"/>
      <c r="Q114" s="259"/>
      <c r="R114" s="247"/>
      <c r="S114" s="247"/>
      <c r="T114" s="258"/>
      <c r="U114" s="183"/>
      <c r="V114" s="199"/>
      <c r="W114" s="216"/>
      <c r="X114" s="520" t="str">
        <f t="shared" si="26"/>
        <v>East Sussex</v>
      </c>
      <c r="Y114" s="521">
        <v>262</v>
      </c>
      <c r="Z114" s="520">
        <v>1017</v>
      </c>
      <c r="AA114" s="520">
        <v>1146</v>
      </c>
      <c r="AB114" s="522">
        <f t="shared" si="25"/>
        <v>2425</v>
      </c>
      <c r="AC114" s="133"/>
      <c r="AD114" s="110"/>
      <c r="AE114" s="110"/>
      <c r="AF114" s="110"/>
      <c r="AG114" s="110"/>
      <c r="AH114" s="110"/>
      <c r="AI114" s="248"/>
      <c r="AK114" s="245"/>
    </row>
    <row r="115" spans="1:44" s="147" customFormat="1" ht="13.5" customHeight="1" x14ac:dyDescent="0.2">
      <c r="A115" s="182"/>
      <c r="B115" s="158" t="str">
        <f t="shared" si="21"/>
        <v>Hampshire</v>
      </c>
      <c r="C115" s="142"/>
      <c r="D115" s="254">
        <f t="shared" si="22"/>
        <v>0.2147004249715688</v>
      </c>
      <c r="E115" s="254">
        <f t="shared" si="23"/>
        <v>0.66624768061291673</v>
      </c>
      <c r="F115" s="256">
        <f t="shared" si="24"/>
        <v>0.11905189441551446</v>
      </c>
      <c r="G115" s="605"/>
      <c r="H115" s="605"/>
      <c r="I115" s="161"/>
      <c r="J115" s="161"/>
      <c r="K115" s="258"/>
      <c r="L115" s="258"/>
      <c r="M115" s="258"/>
      <c r="N115" s="258"/>
      <c r="O115" s="258"/>
      <c r="P115" s="258"/>
      <c r="Q115" s="259"/>
      <c r="R115" s="247"/>
      <c r="S115" s="247"/>
      <c r="T115" s="258"/>
      <c r="U115" s="183"/>
      <c r="V115" s="199"/>
      <c r="W115" s="216"/>
      <c r="X115" s="520" t="str">
        <f t="shared" si="26"/>
        <v>Hampshire</v>
      </c>
      <c r="Y115" s="521">
        <v>3587</v>
      </c>
      <c r="Z115" s="520">
        <v>11131</v>
      </c>
      <c r="AA115" s="520">
        <v>1989</v>
      </c>
      <c r="AB115" s="522">
        <f t="shared" si="25"/>
        <v>16707</v>
      </c>
      <c r="AC115" s="133"/>
      <c r="AD115" s="110"/>
      <c r="AE115" s="110"/>
      <c r="AF115" s="110"/>
      <c r="AG115" s="110"/>
      <c r="AH115" s="110"/>
      <c r="AI115" s="248"/>
      <c r="AK115" s="245"/>
    </row>
    <row r="116" spans="1:44" s="147" customFormat="1" ht="13.5" customHeight="1" x14ac:dyDescent="0.2">
      <c r="A116" s="182"/>
      <c r="B116" s="158" t="str">
        <f t="shared" si="21"/>
        <v>Isle of Wight</v>
      </c>
      <c r="C116" s="142"/>
      <c r="D116" s="254">
        <f t="shared" si="22"/>
        <v>0.19379194630872484</v>
      </c>
      <c r="E116" s="254">
        <f t="shared" si="23"/>
        <v>0.6686241610738255</v>
      </c>
      <c r="F116" s="256">
        <f t="shared" si="24"/>
        <v>0.13758389261744966</v>
      </c>
      <c r="G116" s="605"/>
      <c r="H116" s="605"/>
      <c r="I116" s="161"/>
      <c r="J116" s="161"/>
      <c r="K116" s="258"/>
      <c r="L116" s="258"/>
      <c r="M116" s="258"/>
      <c r="N116" s="258"/>
      <c r="O116" s="258"/>
      <c r="P116" s="258"/>
      <c r="Q116" s="259"/>
      <c r="R116" s="247"/>
      <c r="S116" s="247"/>
      <c r="T116" s="258"/>
      <c r="U116" s="183"/>
      <c r="V116" s="199"/>
      <c r="W116" s="216"/>
      <c r="X116" s="520" t="str">
        <f t="shared" si="26"/>
        <v>Isle of Wight</v>
      </c>
      <c r="Y116" s="521">
        <v>462</v>
      </c>
      <c r="Z116" s="520">
        <v>1594</v>
      </c>
      <c r="AA116" s="520">
        <v>328</v>
      </c>
      <c r="AB116" s="522">
        <f t="shared" si="25"/>
        <v>2384</v>
      </c>
      <c r="AC116" s="133"/>
      <c r="AD116" s="110"/>
      <c r="AE116" s="110"/>
      <c r="AF116" s="110"/>
      <c r="AG116" s="110"/>
      <c r="AH116" s="110"/>
      <c r="AI116" s="248"/>
      <c r="AK116" s="245"/>
      <c r="AR116" s="147" t="s">
        <v>109</v>
      </c>
    </row>
    <row r="117" spans="1:44" s="147" customFormat="1" ht="13.5" customHeight="1" x14ac:dyDescent="0.2">
      <c r="A117" s="182"/>
      <c r="B117" s="158" t="str">
        <f t="shared" si="21"/>
        <v>Kent</v>
      </c>
      <c r="C117" s="142"/>
      <c r="D117" s="254">
        <f t="shared" si="22"/>
        <v>0.11321928460342146</v>
      </c>
      <c r="E117" s="254">
        <f t="shared" si="23"/>
        <v>0.79682737169517881</v>
      </c>
      <c r="F117" s="256">
        <f t="shared" si="24"/>
        <v>8.9953343701399693E-2</v>
      </c>
      <c r="G117" s="605"/>
      <c r="H117" s="605"/>
      <c r="I117" s="161"/>
      <c r="J117" s="161"/>
      <c r="K117" s="258"/>
      <c r="L117" s="258"/>
      <c r="M117" s="258"/>
      <c r="N117" s="258"/>
      <c r="O117" s="258"/>
      <c r="P117" s="258"/>
      <c r="Q117" s="259"/>
      <c r="R117" s="247"/>
      <c r="S117" s="247"/>
      <c r="T117" s="258"/>
      <c r="U117" s="183"/>
      <c r="V117" s="199"/>
      <c r="W117" s="216"/>
      <c r="X117" s="520" t="str">
        <f t="shared" si="26"/>
        <v>Kent</v>
      </c>
      <c r="Y117" s="523">
        <v>1820</v>
      </c>
      <c r="Z117" s="524">
        <v>12809</v>
      </c>
      <c r="AA117" s="524">
        <v>1446</v>
      </c>
      <c r="AB117" s="522">
        <f t="shared" si="25"/>
        <v>16075</v>
      </c>
      <c r="AC117" s="133"/>
      <c r="AD117" s="110"/>
      <c r="AE117" s="110"/>
      <c r="AF117" s="110"/>
      <c r="AG117" s="110"/>
      <c r="AH117" s="110"/>
      <c r="AI117" s="248"/>
      <c r="AK117" s="245"/>
    </row>
    <row r="118" spans="1:44" s="147" customFormat="1" ht="13.5" customHeight="1" x14ac:dyDescent="0.2">
      <c r="A118" s="182"/>
      <c r="B118" s="158" t="str">
        <f t="shared" si="21"/>
        <v>Medway</v>
      </c>
      <c r="C118" s="142"/>
      <c r="D118" s="254">
        <f t="shared" si="22"/>
        <v>6.3850370848113513E-2</v>
      </c>
      <c r="E118" s="254">
        <f t="shared" si="23"/>
        <v>0.76910673976136734</v>
      </c>
      <c r="F118" s="256">
        <f t="shared" si="24"/>
        <v>0.1670428893905192</v>
      </c>
      <c r="G118" s="605"/>
      <c r="H118" s="605"/>
      <c r="I118" s="161"/>
      <c r="J118" s="161"/>
      <c r="K118" s="258"/>
      <c r="L118" s="258"/>
      <c r="M118" s="258"/>
      <c r="N118" s="258"/>
      <c r="O118" s="258"/>
      <c r="P118" s="258"/>
      <c r="Q118" s="259"/>
      <c r="R118" s="247"/>
      <c r="S118" s="247"/>
      <c r="T118" s="258"/>
      <c r="U118" s="183"/>
      <c r="V118" s="199"/>
      <c r="W118" s="216"/>
      <c r="X118" s="520" t="str">
        <f t="shared" si="26"/>
        <v>Medway</v>
      </c>
      <c r="Y118" s="521">
        <v>198</v>
      </c>
      <c r="Z118" s="520">
        <v>2385</v>
      </c>
      <c r="AA118" s="520">
        <v>518</v>
      </c>
      <c r="AB118" s="522">
        <f t="shared" si="25"/>
        <v>3101</v>
      </c>
      <c r="AC118" s="133"/>
      <c r="AD118" s="110"/>
      <c r="AE118" s="110"/>
      <c r="AF118" s="110"/>
      <c r="AG118" s="110"/>
      <c r="AH118" s="110"/>
      <c r="AI118" s="248"/>
      <c r="AK118" s="245"/>
    </row>
    <row r="119" spans="1:44" s="147" customFormat="1" ht="13.5" customHeight="1" x14ac:dyDescent="0.2">
      <c r="A119" s="182"/>
      <c r="B119" s="158" t="str">
        <f t="shared" si="21"/>
        <v>Milton Keynes</v>
      </c>
      <c r="C119" s="142"/>
      <c r="D119" s="254">
        <f t="shared" si="22"/>
        <v>0.25230024213075058</v>
      </c>
      <c r="E119" s="254">
        <f t="shared" si="23"/>
        <v>0.6799031476997579</v>
      </c>
      <c r="F119" s="256">
        <f t="shared" si="24"/>
        <v>6.7796610169491525E-2</v>
      </c>
      <c r="G119" s="605"/>
      <c r="H119" s="605"/>
      <c r="I119" s="161"/>
      <c r="J119" s="161"/>
      <c r="K119" s="258"/>
      <c r="L119" s="258"/>
      <c r="M119" s="258"/>
      <c r="N119" s="258"/>
      <c r="O119" s="258"/>
      <c r="P119" s="258"/>
      <c r="Q119" s="259"/>
      <c r="R119" s="247"/>
      <c r="S119" s="247"/>
      <c r="T119" s="258"/>
      <c r="U119" s="183"/>
      <c r="V119" s="199"/>
      <c r="W119" s="216"/>
      <c r="X119" s="520" t="str">
        <f t="shared" si="26"/>
        <v>Milton Keynes</v>
      </c>
      <c r="Y119" s="521">
        <v>521</v>
      </c>
      <c r="Z119" s="520">
        <v>1404</v>
      </c>
      <c r="AA119" s="520">
        <v>140</v>
      </c>
      <c r="AB119" s="522">
        <f t="shared" si="25"/>
        <v>2065</v>
      </c>
      <c r="AC119" s="133"/>
      <c r="AD119" s="110"/>
      <c r="AE119" s="110"/>
      <c r="AF119" s="110"/>
      <c r="AG119" s="110"/>
      <c r="AH119" s="110"/>
      <c r="AI119" s="248"/>
      <c r="AK119" s="245"/>
    </row>
    <row r="120" spans="1:44" s="147" customFormat="1" ht="13.5" customHeight="1" x14ac:dyDescent="0.2">
      <c r="A120" s="182"/>
      <c r="B120" s="158" t="str">
        <f t="shared" si="21"/>
        <v>Oxfordshire</v>
      </c>
      <c r="C120" s="142"/>
      <c r="D120" s="254">
        <f t="shared" si="22"/>
        <v>0.10067481305854459</v>
      </c>
      <c r="E120" s="254">
        <f t="shared" si="23"/>
        <v>0.52635418566478209</v>
      </c>
      <c r="F120" s="256">
        <f t="shared" si="24"/>
        <v>0.37297100127667338</v>
      </c>
      <c r="G120" s="605"/>
      <c r="H120" s="605"/>
      <c r="I120" s="161"/>
      <c r="J120" s="161"/>
      <c r="K120" s="258"/>
      <c r="L120" s="258"/>
      <c r="M120" s="258"/>
      <c r="N120" s="258"/>
      <c r="O120" s="258"/>
      <c r="P120" s="258"/>
      <c r="Q120" s="259"/>
      <c r="R120" s="247"/>
      <c r="S120" s="247"/>
      <c r="T120" s="258"/>
      <c r="U120" s="183"/>
      <c r="V120" s="199"/>
      <c r="W120" s="216"/>
      <c r="X120" s="520" t="str">
        <f t="shared" si="26"/>
        <v>Oxfordshire</v>
      </c>
      <c r="Y120" s="521">
        <v>552</v>
      </c>
      <c r="Z120" s="520">
        <v>2886</v>
      </c>
      <c r="AA120" s="520">
        <v>2045</v>
      </c>
      <c r="AB120" s="522">
        <f t="shared" si="25"/>
        <v>5483</v>
      </c>
      <c r="AC120" s="133"/>
      <c r="AD120" s="110"/>
      <c r="AE120" s="110"/>
      <c r="AF120" s="110"/>
      <c r="AG120" s="110"/>
      <c r="AH120" s="110"/>
      <c r="AI120" s="248"/>
      <c r="AK120" s="245"/>
    </row>
    <row r="121" spans="1:44" s="147" customFormat="1" ht="13.5" customHeight="1" x14ac:dyDescent="0.2">
      <c r="A121" s="182"/>
      <c r="B121" s="158" t="str">
        <f t="shared" si="21"/>
        <v>Portsmouth</v>
      </c>
      <c r="C121" s="142"/>
      <c r="D121" s="254">
        <f t="shared" si="22"/>
        <v>0.41965764770844838</v>
      </c>
      <c r="E121" s="254">
        <f t="shared" si="23"/>
        <v>0.57537272225289893</v>
      </c>
      <c r="F121" s="256">
        <f t="shared" si="24"/>
        <v>4.9696300386526783E-3</v>
      </c>
      <c r="G121" s="605"/>
      <c r="H121" s="605"/>
      <c r="I121" s="161"/>
      <c r="J121" s="161"/>
      <c r="K121" s="258"/>
      <c r="L121" s="258"/>
      <c r="M121" s="258"/>
      <c r="N121" s="258"/>
      <c r="O121" s="258"/>
      <c r="P121" s="258"/>
      <c r="Q121" s="259"/>
      <c r="R121" s="247"/>
      <c r="S121" s="247"/>
      <c r="T121" s="258"/>
      <c r="U121" s="183"/>
      <c r="V121" s="199"/>
      <c r="W121" s="216"/>
      <c r="X121" s="520" t="str">
        <f t="shared" si="26"/>
        <v>Portsmouth</v>
      </c>
      <c r="Y121" s="521">
        <v>760</v>
      </c>
      <c r="Z121" s="520">
        <v>1042</v>
      </c>
      <c r="AA121" s="520">
        <v>9</v>
      </c>
      <c r="AB121" s="522">
        <f t="shared" si="25"/>
        <v>1811</v>
      </c>
      <c r="AC121" s="133"/>
      <c r="AD121" s="110"/>
      <c r="AE121" s="110"/>
      <c r="AF121" s="110"/>
      <c r="AG121" s="110"/>
      <c r="AH121" s="110"/>
      <c r="AI121" s="248"/>
      <c r="AK121" s="245"/>
    </row>
    <row r="122" spans="1:44" s="147" customFormat="1" ht="13.5" customHeight="1" x14ac:dyDescent="0.2">
      <c r="A122" s="182"/>
      <c r="B122" s="158" t="str">
        <f t="shared" si="21"/>
        <v>Reading</v>
      </c>
      <c r="C122" s="142"/>
      <c r="D122" s="254">
        <f t="shared" si="22"/>
        <v>0.37555309734513276</v>
      </c>
      <c r="E122" s="254">
        <f t="shared" si="23"/>
        <v>0.4247787610619469</v>
      </c>
      <c r="F122" s="256">
        <f t="shared" si="24"/>
        <v>0.19966814159292035</v>
      </c>
      <c r="G122" s="605"/>
      <c r="H122" s="605"/>
      <c r="I122" s="161"/>
      <c r="J122" s="161"/>
      <c r="K122" s="258"/>
      <c r="L122" s="258"/>
      <c r="M122" s="258"/>
      <c r="N122" s="258"/>
      <c r="O122" s="258"/>
      <c r="P122" s="258"/>
      <c r="Q122" s="259"/>
      <c r="R122" s="247"/>
      <c r="S122" s="247"/>
      <c r="T122" s="258"/>
      <c r="U122" s="183"/>
      <c r="V122" s="199"/>
      <c r="W122" s="216"/>
      <c r="X122" s="520" t="str">
        <f t="shared" si="26"/>
        <v>Reading</v>
      </c>
      <c r="Y122" s="521">
        <v>679</v>
      </c>
      <c r="Z122" s="520">
        <v>768</v>
      </c>
      <c r="AA122" s="520">
        <v>361</v>
      </c>
      <c r="AB122" s="522">
        <f t="shared" si="25"/>
        <v>1808</v>
      </c>
      <c r="AC122" s="133"/>
      <c r="AD122" s="110"/>
      <c r="AE122" s="110"/>
      <c r="AF122" s="110"/>
      <c r="AG122" s="110"/>
      <c r="AH122" s="110"/>
      <c r="AI122" s="248"/>
      <c r="AK122" s="245"/>
    </row>
    <row r="123" spans="1:44" s="147" customFormat="1" ht="13.5" customHeight="1" x14ac:dyDescent="0.2">
      <c r="A123" s="182"/>
      <c r="B123" s="158" t="str">
        <f t="shared" si="21"/>
        <v>Slough</v>
      </c>
      <c r="C123" s="142"/>
      <c r="D123" s="254">
        <f t="shared" si="22"/>
        <v>4.8117966627861858E-2</v>
      </c>
      <c r="E123" s="254">
        <f t="shared" si="23"/>
        <v>0.88009313154831204</v>
      </c>
      <c r="F123" s="256">
        <f t="shared" si="24"/>
        <v>7.1788901823826148E-2</v>
      </c>
      <c r="G123" s="605"/>
      <c r="H123" s="605"/>
      <c r="I123" s="161"/>
      <c r="J123" s="161"/>
      <c r="K123" s="258"/>
      <c r="L123" s="258"/>
      <c r="M123" s="258"/>
      <c r="N123" s="258"/>
      <c r="O123" s="258"/>
      <c r="P123" s="258"/>
      <c r="Q123" s="259"/>
      <c r="R123" s="247"/>
      <c r="S123" s="247"/>
      <c r="T123" s="258"/>
      <c r="U123" s="183"/>
      <c r="V123" s="199"/>
      <c r="W123" s="216"/>
      <c r="X123" s="520" t="str">
        <f t="shared" si="26"/>
        <v>Slough</v>
      </c>
      <c r="Y123" s="521">
        <v>124</v>
      </c>
      <c r="Z123" s="520">
        <v>2268</v>
      </c>
      <c r="AA123" s="520">
        <v>185</v>
      </c>
      <c r="AB123" s="522">
        <f t="shared" si="25"/>
        <v>2577</v>
      </c>
      <c r="AC123" s="133"/>
      <c r="AD123" s="110"/>
      <c r="AE123" s="110"/>
      <c r="AF123" s="110"/>
      <c r="AG123" s="110"/>
      <c r="AH123" s="110"/>
      <c r="AI123" s="248"/>
      <c r="AK123" s="245"/>
    </row>
    <row r="124" spans="1:44" s="147" customFormat="1" ht="13.5" customHeight="1" x14ac:dyDescent="0.2">
      <c r="A124" s="182"/>
      <c r="B124" s="158" t="str">
        <f t="shared" si="21"/>
        <v>Somerset</v>
      </c>
      <c r="C124" s="142"/>
      <c r="D124" s="254">
        <f t="shared" si="22"/>
        <v>0.10112359550561797</v>
      </c>
      <c r="E124" s="254">
        <f t="shared" si="23"/>
        <v>0.55520273571079626</v>
      </c>
      <c r="F124" s="256">
        <f t="shared" si="24"/>
        <v>0.34367366878358574</v>
      </c>
      <c r="G124" s="605"/>
      <c r="H124" s="605"/>
      <c r="I124" s="161"/>
      <c r="J124" s="161"/>
      <c r="K124" s="258"/>
      <c r="L124" s="258"/>
      <c r="M124" s="258"/>
      <c r="N124" s="258"/>
      <c r="O124" s="258"/>
      <c r="P124" s="258"/>
      <c r="Q124" s="259"/>
      <c r="R124" s="247"/>
      <c r="S124" s="247"/>
      <c r="T124" s="258"/>
      <c r="U124" s="183"/>
      <c r="V124" s="199"/>
      <c r="W124" s="216"/>
      <c r="X124" s="520" t="str">
        <f t="shared" si="26"/>
        <v>Somerset</v>
      </c>
      <c r="Y124" s="527">
        <v>414</v>
      </c>
      <c r="Z124" s="528">
        <v>2273</v>
      </c>
      <c r="AA124" s="528">
        <v>1407</v>
      </c>
      <c r="AB124" s="529">
        <f t="shared" si="25"/>
        <v>4094</v>
      </c>
      <c r="AC124" s="133"/>
      <c r="AD124" s="110"/>
      <c r="AE124" s="110"/>
      <c r="AF124" s="110"/>
      <c r="AG124" s="110"/>
      <c r="AH124" s="110"/>
      <c r="AI124" s="248"/>
      <c r="AK124" s="245"/>
    </row>
    <row r="125" spans="1:44" s="147" customFormat="1" ht="13.5" customHeight="1" x14ac:dyDescent="0.2">
      <c r="A125" s="182"/>
      <c r="B125" s="158" t="str">
        <f t="shared" si="21"/>
        <v>Southampton</v>
      </c>
      <c r="C125" s="142"/>
      <c r="D125" s="254">
        <f t="shared" si="22"/>
        <v>0.16359289617486339</v>
      </c>
      <c r="E125" s="254">
        <f t="shared" si="23"/>
        <v>0.67930327868852458</v>
      </c>
      <c r="F125" s="256">
        <f t="shared" si="24"/>
        <v>0.15710382513661203</v>
      </c>
      <c r="G125" s="605"/>
      <c r="H125" s="605"/>
      <c r="I125" s="161"/>
      <c r="J125" s="161"/>
      <c r="K125" s="258"/>
      <c r="L125" s="258"/>
      <c r="M125" s="258"/>
      <c r="N125" s="258"/>
      <c r="O125" s="258"/>
      <c r="P125" s="258"/>
      <c r="Q125" s="259"/>
      <c r="R125" s="247"/>
      <c r="S125" s="247"/>
      <c r="T125" s="258"/>
      <c r="U125" s="183"/>
      <c r="V125" s="199"/>
      <c r="W125" s="216"/>
      <c r="X125" s="520" t="str">
        <f t="shared" si="26"/>
        <v>Southampton</v>
      </c>
      <c r="Y125" s="521">
        <v>479</v>
      </c>
      <c r="Z125" s="520">
        <v>1989</v>
      </c>
      <c r="AA125" s="520">
        <v>460</v>
      </c>
      <c r="AB125" s="522">
        <f t="shared" si="25"/>
        <v>2928</v>
      </c>
      <c r="AC125" s="133"/>
      <c r="AD125" s="110"/>
      <c r="AE125" s="110"/>
      <c r="AF125" s="110"/>
      <c r="AG125" s="110"/>
      <c r="AH125" s="110"/>
      <c r="AI125" s="248"/>
      <c r="AK125" s="245"/>
    </row>
    <row r="126" spans="1:44" s="147" customFormat="1" ht="13.5" customHeight="1" x14ac:dyDescent="0.2">
      <c r="A126" s="182"/>
      <c r="B126" s="158" t="str">
        <f t="shared" si="21"/>
        <v>Surrey</v>
      </c>
      <c r="C126" s="142"/>
      <c r="D126" s="254">
        <f t="shared" si="22"/>
        <v>9.3737140976051347E-2</v>
      </c>
      <c r="E126" s="254">
        <f t="shared" si="23"/>
        <v>0.55723808740021397</v>
      </c>
      <c r="F126" s="256">
        <f t="shared" si="24"/>
        <v>0.34902477162373469</v>
      </c>
      <c r="G126" s="605"/>
      <c r="H126" s="605"/>
      <c r="I126" s="161"/>
      <c r="J126" s="161"/>
      <c r="K126" s="258"/>
      <c r="L126" s="258"/>
      <c r="M126" s="258"/>
      <c r="N126" s="258"/>
      <c r="O126" s="258"/>
      <c r="P126" s="258"/>
      <c r="Q126" s="259"/>
      <c r="R126" s="247"/>
      <c r="S126" s="247"/>
      <c r="T126" s="258"/>
      <c r="U126" s="183"/>
      <c r="V126" s="199"/>
      <c r="W126" s="216"/>
      <c r="X126" s="520" t="str">
        <f t="shared" si="26"/>
        <v>Surrey</v>
      </c>
      <c r="Y126" s="521">
        <v>1139</v>
      </c>
      <c r="Z126" s="520">
        <v>6771</v>
      </c>
      <c r="AA126" s="520">
        <v>4241</v>
      </c>
      <c r="AB126" s="522">
        <f t="shared" si="25"/>
        <v>12151</v>
      </c>
      <c r="AC126" s="133"/>
      <c r="AD126" s="110"/>
      <c r="AE126" s="110"/>
      <c r="AF126" s="110"/>
      <c r="AG126" s="110"/>
      <c r="AH126" s="110"/>
      <c r="AI126" s="248"/>
      <c r="AK126" s="245"/>
    </row>
    <row r="127" spans="1:44" s="147" customFormat="1" ht="13.5" customHeight="1" x14ac:dyDescent="0.2">
      <c r="A127" s="397"/>
      <c r="B127" s="158" t="str">
        <f t="shared" si="21"/>
        <v>Swindon</v>
      </c>
      <c r="C127" s="142"/>
      <c r="D127" s="254">
        <f t="shared" si="22"/>
        <v>0.16772681620354871</v>
      </c>
      <c r="E127" s="254">
        <f t="shared" si="23"/>
        <v>0.41914964847673253</v>
      </c>
      <c r="F127" s="256">
        <f t="shared" si="24"/>
        <v>0.41312353531971879</v>
      </c>
      <c r="G127" s="605"/>
      <c r="H127" s="605"/>
      <c r="I127" s="161"/>
      <c r="J127" s="161"/>
      <c r="K127" s="258"/>
      <c r="L127" s="258"/>
      <c r="M127" s="258"/>
      <c r="N127" s="258"/>
      <c r="O127" s="258"/>
      <c r="P127" s="258"/>
      <c r="Q127" s="259"/>
      <c r="R127" s="247"/>
      <c r="S127" s="247"/>
      <c r="T127" s="258"/>
      <c r="U127" s="183"/>
      <c r="V127" s="199"/>
      <c r="W127" s="216"/>
      <c r="X127" s="520" t="str">
        <f t="shared" si="26"/>
        <v>Swindon</v>
      </c>
      <c r="Y127" s="527">
        <v>501</v>
      </c>
      <c r="Z127" s="528">
        <v>1252</v>
      </c>
      <c r="AA127" s="528">
        <v>1234</v>
      </c>
      <c r="AB127" s="529">
        <f t="shared" si="25"/>
        <v>2987</v>
      </c>
      <c r="AC127" s="133"/>
      <c r="AD127" s="110"/>
      <c r="AE127" s="110"/>
      <c r="AF127" s="110"/>
      <c r="AG127" s="110"/>
      <c r="AH127" s="110"/>
      <c r="AI127" s="248"/>
      <c r="AK127" s="245"/>
    </row>
    <row r="128" spans="1:44" s="147" customFormat="1" ht="13.5" customHeight="1" x14ac:dyDescent="0.2">
      <c r="A128" s="397"/>
      <c r="B128" s="158" t="str">
        <f t="shared" si="21"/>
        <v>Torbay</v>
      </c>
      <c r="C128" s="142"/>
      <c r="D128" s="254">
        <f t="shared" si="22"/>
        <v>0.25526137135098437</v>
      </c>
      <c r="E128" s="254">
        <f t="shared" si="23"/>
        <v>0.64019008825526136</v>
      </c>
      <c r="F128" s="256">
        <f t="shared" si="24"/>
        <v>0.10454854039375425</v>
      </c>
      <c r="G128" s="605"/>
      <c r="H128" s="605"/>
      <c r="I128" s="161"/>
      <c r="J128" s="161"/>
      <c r="K128" s="258"/>
      <c r="L128" s="258"/>
      <c r="M128" s="258"/>
      <c r="N128" s="258"/>
      <c r="O128" s="258"/>
      <c r="P128" s="258"/>
      <c r="Q128" s="259"/>
      <c r="R128" s="247"/>
      <c r="S128" s="247"/>
      <c r="T128" s="258"/>
      <c r="U128" s="183"/>
      <c r="V128" s="199"/>
      <c r="W128" s="216"/>
      <c r="X128" s="520" t="str">
        <f t="shared" si="26"/>
        <v>Torbay</v>
      </c>
      <c r="Y128" s="527">
        <v>376</v>
      </c>
      <c r="Z128" s="528">
        <v>943</v>
      </c>
      <c r="AA128" s="528">
        <v>154</v>
      </c>
      <c r="AB128" s="529">
        <f t="shared" si="25"/>
        <v>1473</v>
      </c>
      <c r="AC128" s="133"/>
      <c r="AD128" s="110"/>
      <c r="AE128" s="110"/>
      <c r="AF128" s="110"/>
      <c r="AG128" s="110"/>
      <c r="AH128" s="110"/>
      <c r="AI128" s="248"/>
      <c r="AK128" s="245"/>
    </row>
    <row r="129" spans="1:46" s="147" customFormat="1" ht="13.5" customHeight="1" x14ac:dyDescent="0.2">
      <c r="A129" s="182"/>
      <c r="B129" s="158" t="str">
        <f t="shared" si="21"/>
        <v>West Berkshire</v>
      </c>
      <c r="C129" s="142"/>
      <c r="D129" s="254">
        <f t="shared" si="22"/>
        <v>0.10686482661004953</v>
      </c>
      <c r="E129" s="254">
        <f t="shared" si="23"/>
        <v>0.75159235668789814</v>
      </c>
      <c r="F129" s="256">
        <f t="shared" si="24"/>
        <v>0.14154281670205238</v>
      </c>
      <c r="G129" s="605"/>
      <c r="H129" s="605"/>
      <c r="I129" s="161"/>
      <c r="J129" s="161"/>
      <c r="K129" s="258"/>
      <c r="L129" s="258"/>
      <c r="M129" s="258"/>
      <c r="N129" s="258"/>
      <c r="O129" s="258"/>
      <c r="P129" s="258"/>
      <c r="Q129" s="259"/>
      <c r="R129" s="247"/>
      <c r="S129" s="247"/>
      <c r="T129" s="258"/>
      <c r="U129" s="183"/>
      <c r="V129" s="199"/>
      <c r="W129" s="216"/>
      <c r="X129" s="520" t="str">
        <f t="shared" si="26"/>
        <v>West Berkshire</v>
      </c>
      <c r="Y129" s="521">
        <v>151</v>
      </c>
      <c r="Z129" s="520">
        <v>1062</v>
      </c>
      <c r="AA129" s="520">
        <v>200</v>
      </c>
      <c r="AB129" s="522">
        <f t="shared" si="25"/>
        <v>1413</v>
      </c>
      <c r="AC129" s="133"/>
      <c r="AD129" s="247"/>
      <c r="AE129" s="110"/>
      <c r="AF129" s="110"/>
      <c r="AG129" s="110"/>
      <c r="AH129" s="110"/>
      <c r="AI129" s="248"/>
      <c r="AK129" s="245"/>
    </row>
    <row r="130" spans="1:46" s="147" customFormat="1" ht="13.5" customHeight="1" x14ac:dyDescent="0.2">
      <c r="A130" s="182"/>
      <c r="B130" s="158" t="str">
        <f t="shared" si="21"/>
        <v>West Sussex</v>
      </c>
      <c r="C130" s="142"/>
      <c r="D130" s="254">
        <f t="shared" si="22"/>
        <v>0.60349201611699743</v>
      </c>
      <c r="E130" s="254">
        <f t="shared" si="23"/>
        <v>0.35740934188927026</v>
      </c>
      <c r="F130" s="256">
        <f t="shared" si="24"/>
        <v>3.909864199373228E-2</v>
      </c>
      <c r="G130" s="605"/>
      <c r="H130" s="605"/>
      <c r="I130" s="161"/>
      <c r="J130" s="161"/>
      <c r="K130" s="258"/>
      <c r="L130" s="258"/>
      <c r="M130" s="258"/>
      <c r="N130" s="258"/>
      <c r="O130" s="258"/>
      <c r="P130" s="258"/>
      <c r="Q130" s="259"/>
      <c r="R130" s="247"/>
      <c r="S130" s="247"/>
      <c r="T130" s="258"/>
      <c r="U130" s="183"/>
      <c r="V130" s="199"/>
      <c r="W130" s="216"/>
      <c r="X130" s="520" t="str">
        <f t="shared" si="26"/>
        <v>West Sussex</v>
      </c>
      <c r="Y130" s="521">
        <v>4044</v>
      </c>
      <c r="Z130" s="520">
        <v>2395</v>
      </c>
      <c r="AA130" s="520">
        <v>262</v>
      </c>
      <c r="AB130" s="522">
        <f t="shared" si="25"/>
        <v>6701</v>
      </c>
      <c r="AC130" s="133"/>
      <c r="AD130" s="247"/>
      <c r="AE130" s="110"/>
      <c r="AF130" s="110"/>
      <c r="AG130" s="110"/>
      <c r="AH130" s="110"/>
      <c r="AI130" s="248"/>
      <c r="AK130" s="245"/>
    </row>
    <row r="131" spans="1:46" s="147" customFormat="1" ht="13.5" customHeight="1" x14ac:dyDescent="0.2">
      <c r="A131" s="182"/>
      <c r="B131" s="158" t="str">
        <f t="shared" si="21"/>
        <v>Windsor &amp; Maidenhead</v>
      </c>
      <c r="C131" s="142"/>
      <c r="D131" s="254">
        <f t="shared" si="22"/>
        <v>0.19562841530054645</v>
      </c>
      <c r="E131" s="254">
        <f t="shared" si="23"/>
        <v>0.61311475409836069</v>
      </c>
      <c r="F131" s="256">
        <f t="shared" si="24"/>
        <v>0.19125683060109289</v>
      </c>
      <c r="G131" s="605"/>
      <c r="H131" s="605"/>
      <c r="I131" s="161"/>
      <c r="J131" s="161"/>
      <c r="K131" s="258"/>
      <c r="L131" s="258"/>
      <c r="M131" s="258"/>
      <c r="N131" s="258"/>
      <c r="O131" s="258"/>
      <c r="P131" s="258"/>
      <c r="Q131" s="259"/>
      <c r="R131" s="247"/>
      <c r="S131" s="247"/>
      <c r="T131" s="258"/>
      <c r="U131" s="183"/>
      <c r="V131" s="199"/>
      <c r="W131" s="216"/>
      <c r="X131" s="520" t="str">
        <f t="shared" si="26"/>
        <v>Windsor &amp; Maidenhead</v>
      </c>
      <c r="Y131" s="521">
        <v>179</v>
      </c>
      <c r="Z131" s="520">
        <v>561</v>
      </c>
      <c r="AA131" s="520">
        <v>175</v>
      </c>
      <c r="AB131" s="522">
        <f t="shared" si="25"/>
        <v>915</v>
      </c>
      <c r="AC131" s="133"/>
      <c r="AD131" s="247"/>
      <c r="AE131" s="247"/>
      <c r="AF131" s="247"/>
      <c r="AG131" s="247"/>
      <c r="AH131" s="110"/>
      <c r="AI131" s="248"/>
      <c r="AK131" s="245"/>
    </row>
    <row r="132" spans="1:46" s="147" customFormat="1" ht="13.5" customHeight="1" x14ac:dyDescent="0.2">
      <c r="A132" s="182"/>
      <c r="B132" s="158" t="str">
        <f t="shared" si="21"/>
        <v>Wokingham</v>
      </c>
      <c r="C132" s="142"/>
      <c r="D132" s="254">
        <f t="shared" si="22"/>
        <v>0.57386363636363635</v>
      </c>
      <c r="E132" s="254">
        <f t="shared" si="23"/>
        <v>0.375</v>
      </c>
      <c r="F132" s="256">
        <f t="shared" si="24"/>
        <v>5.113636363636364E-2</v>
      </c>
      <c r="G132" s="605"/>
      <c r="H132" s="605"/>
      <c r="I132" s="161"/>
      <c r="J132" s="161"/>
      <c r="K132" s="258"/>
      <c r="L132" s="258"/>
      <c r="M132" s="258"/>
      <c r="N132" s="258"/>
      <c r="O132" s="258"/>
      <c r="P132" s="258"/>
      <c r="Q132" s="259"/>
      <c r="R132" s="247"/>
      <c r="S132" s="247"/>
      <c r="T132" s="258"/>
      <c r="U132" s="183"/>
      <c r="V132" s="199"/>
      <c r="W132" s="216"/>
      <c r="X132" s="520" t="str">
        <f t="shared" si="26"/>
        <v>Wokingham</v>
      </c>
      <c r="Y132" s="521">
        <v>606</v>
      </c>
      <c r="Z132" s="520">
        <v>396</v>
      </c>
      <c r="AA132" s="520">
        <v>54</v>
      </c>
      <c r="AB132" s="522">
        <f t="shared" si="25"/>
        <v>1056</v>
      </c>
      <c r="AC132" s="133"/>
      <c r="AD132" s="247"/>
      <c r="AE132" s="247"/>
      <c r="AF132" s="247"/>
      <c r="AG132" s="247"/>
      <c r="AH132" s="110"/>
      <c r="AI132" s="248"/>
      <c r="AK132" s="245"/>
    </row>
    <row r="133" spans="1:46" s="147" customFormat="1" ht="13.5" customHeight="1" x14ac:dyDescent="0.2">
      <c r="A133" s="182"/>
      <c r="B133" s="190" t="str">
        <f t="shared" si="21"/>
        <v>South East</v>
      </c>
      <c r="C133" s="142"/>
      <c r="D133" s="255">
        <f t="shared" si="22"/>
        <v>0.18580587110561242</v>
      </c>
      <c r="E133" s="255">
        <f t="shared" si="23"/>
        <v>0.63659880778315148</v>
      </c>
      <c r="F133" s="257">
        <f t="shared" si="24"/>
        <v>0.17759532111123608</v>
      </c>
      <c r="G133" s="605"/>
      <c r="H133" s="605"/>
      <c r="I133" s="161"/>
      <c r="J133" s="161"/>
      <c r="K133" s="260"/>
      <c r="L133" s="260"/>
      <c r="M133" s="260"/>
      <c r="N133" s="260"/>
      <c r="O133" s="260"/>
      <c r="P133" s="260"/>
      <c r="Q133" s="261"/>
      <c r="R133" s="247"/>
      <c r="S133" s="247"/>
      <c r="T133" s="262"/>
      <c r="U133" s="183"/>
      <c r="V133" s="199"/>
      <c r="W133" s="216"/>
      <c r="X133" s="520" t="str">
        <f t="shared" si="26"/>
        <v>South East</v>
      </c>
      <c r="Y133" s="514">
        <v>16520</v>
      </c>
      <c r="Z133" s="514">
        <v>56600</v>
      </c>
      <c r="AA133" s="514">
        <v>15790</v>
      </c>
      <c r="AB133" s="522">
        <f t="shared" si="25"/>
        <v>88910</v>
      </c>
      <c r="AC133" s="133"/>
      <c r="AD133" s="247"/>
      <c r="AE133" s="247"/>
      <c r="AF133" s="247"/>
      <c r="AG133" s="247"/>
      <c r="AH133" s="110"/>
      <c r="AI133" s="248"/>
      <c r="AK133" s="245"/>
    </row>
    <row r="134" spans="1:46" s="147" customFormat="1" ht="13.5" customHeight="1" x14ac:dyDescent="0.2">
      <c r="A134" s="182"/>
      <c r="B134" s="458" t="s">
        <v>158</v>
      </c>
      <c r="C134" s="142"/>
      <c r="D134" s="491">
        <f t="shared" si="22"/>
        <v>0.16860307536635166</v>
      </c>
      <c r="E134" s="491">
        <f t="shared" si="23"/>
        <v>0.66030030898216574</v>
      </c>
      <c r="F134" s="492">
        <f t="shared" si="24"/>
        <v>0.17109661565148257</v>
      </c>
      <c r="G134" s="605"/>
      <c r="H134" s="605"/>
      <c r="I134" s="161"/>
      <c r="J134" s="161"/>
      <c r="K134" s="260"/>
      <c r="L134" s="260"/>
      <c r="M134" s="260"/>
      <c r="N134" s="260"/>
      <c r="O134" s="260"/>
      <c r="P134" s="260"/>
      <c r="Q134" s="261"/>
      <c r="R134" s="247"/>
      <c r="S134" s="247"/>
      <c r="T134" s="262"/>
      <c r="U134" s="183"/>
      <c r="V134" s="199"/>
      <c r="W134" s="216"/>
      <c r="X134" s="520" t="str">
        <f t="shared" si="26"/>
        <v>England (2015)</v>
      </c>
      <c r="Y134" s="525">
        <v>93310</v>
      </c>
      <c r="Z134" s="49">
        <v>365430</v>
      </c>
      <c r="AA134" s="526">
        <v>94690</v>
      </c>
      <c r="AB134" s="522">
        <f t="shared" si="25"/>
        <v>553430</v>
      </c>
      <c r="AC134" s="133"/>
      <c r="AD134" s="247"/>
      <c r="AE134" s="247"/>
      <c r="AF134" s="110"/>
      <c r="AG134" s="110"/>
      <c r="AH134" s="247"/>
      <c r="AI134" s="248"/>
      <c r="AK134" s="245"/>
    </row>
    <row r="135" spans="1:46" s="147" customFormat="1" ht="11.25" customHeight="1" x14ac:dyDescent="0.2">
      <c r="A135" s="397"/>
      <c r="B135" s="161"/>
      <c r="C135" s="161"/>
      <c r="D135" s="161"/>
      <c r="E135" s="161"/>
      <c r="F135" s="161"/>
      <c r="G135" s="161"/>
      <c r="H135" s="161"/>
      <c r="I135" s="161"/>
      <c r="J135" s="161"/>
      <c r="K135" s="260"/>
      <c r="L135" s="260"/>
      <c r="M135" s="260"/>
      <c r="N135" s="260"/>
      <c r="O135" s="260"/>
      <c r="P135" s="260"/>
      <c r="Q135" s="261"/>
      <c r="R135" s="247"/>
      <c r="S135" s="247"/>
      <c r="T135" s="262"/>
      <c r="U135" s="183"/>
      <c r="V135" s="199"/>
      <c r="W135" s="216"/>
      <c r="X135" s="109"/>
      <c r="Y135" s="109"/>
      <c r="Z135" s="54"/>
      <c r="AA135" s="54"/>
      <c r="AB135" s="53"/>
      <c r="AC135" s="53"/>
      <c r="AD135" s="218"/>
      <c r="AE135" s="247"/>
      <c r="AF135" s="247"/>
      <c r="AG135" s="247"/>
      <c r="AH135" s="110"/>
      <c r="AI135" s="110"/>
      <c r="AJ135" s="247"/>
      <c r="AK135" s="245"/>
    </row>
    <row r="136" spans="1:46" s="133" customFormat="1" ht="34.5" customHeight="1" x14ac:dyDescent="0.2">
      <c r="A136" s="301"/>
      <c r="B136" s="770"/>
      <c r="C136" s="770"/>
      <c r="D136" s="770"/>
      <c r="E136" s="770"/>
      <c r="F136" s="770"/>
      <c r="G136" s="770"/>
      <c r="H136" s="770"/>
      <c r="I136" s="443"/>
      <c r="J136" s="264"/>
      <c r="K136" s="264"/>
      <c r="L136" s="264"/>
      <c r="M136" s="264"/>
      <c r="N136" s="264"/>
      <c r="O136" s="264"/>
      <c r="P136" s="264"/>
      <c r="Q136" s="195"/>
      <c r="R136" s="264"/>
      <c r="S136" s="264"/>
      <c r="T136" s="264"/>
      <c r="U136" s="178"/>
      <c r="V136" s="197"/>
      <c r="W136" s="213"/>
      <c r="X136" s="109"/>
      <c r="Y136" s="109"/>
      <c r="Z136" s="109"/>
      <c r="AA136" s="109"/>
      <c r="AB136" s="109"/>
      <c r="AC136" s="53"/>
      <c r="AD136" s="218"/>
      <c r="AE136" s="90"/>
      <c r="AF136" s="90"/>
      <c r="AG136" s="90"/>
      <c r="AH136" s="109"/>
      <c r="AI136" s="109"/>
      <c r="AJ136" s="90"/>
      <c r="AK136" s="245"/>
    </row>
    <row r="137" spans="1:46" s="133" customFormat="1" ht="15.75" customHeight="1" x14ac:dyDescent="0.2">
      <c r="A137" s="301"/>
      <c r="B137" s="443"/>
      <c r="C137" s="443"/>
      <c r="D137" s="443"/>
      <c r="E137" s="443"/>
      <c r="F137" s="443"/>
      <c r="G137" s="443"/>
      <c r="H137" s="443"/>
      <c r="I137" s="443"/>
      <c r="J137" s="264"/>
      <c r="K137" s="264"/>
      <c r="L137" s="264"/>
      <c r="M137" s="264"/>
      <c r="N137" s="264"/>
      <c r="O137" s="264"/>
      <c r="P137" s="264"/>
      <c r="Q137" s="195"/>
      <c r="R137" s="264"/>
      <c r="S137" s="264"/>
      <c r="T137" s="264"/>
      <c r="U137" s="178"/>
      <c r="V137" s="197"/>
      <c r="W137" s="213"/>
      <c r="X137" s="109"/>
      <c r="Y137" s="110"/>
      <c r="Z137" s="109"/>
      <c r="AA137" s="109"/>
      <c r="AB137" s="109"/>
      <c r="AC137" s="109"/>
      <c r="AD137" s="218"/>
      <c r="AE137" s="90"/>
      <c r="AF137" s="90"/>
      <c r="AG137" s="90"/>
      <c r="AH137" s="109"/>
      <c r="AI137" s="109"/>
      <c r="AJ137" s="90"/>
      <c r="AK137" s="245"/>
    </row>
    <row r="138" spans="1:46" s="133" customFormat="1" ht="34.5" customHeight="1" x14ac:dyDescent="0.2">
      <c r="A138" s="301"/>
      <c r="B138" s="443"/>
      <c r="C138" s="443"/>
      <c r="D138" s="443"/>
      <c r="E138" s="443"/>
      <c r="F138" s="443"/>
      <c r="G138" s="443"/>
      <c r="H138" s="443"/>
      <c r="I138" s="443"/>
      <c r="J138" s="264"/>
      <c r="K138" s="264"/>
      <c r="L138" s="264"/>
      <c r="M138" s="264"/>
      <c r="N138" s="264"/>
      <c r="O138" s="264"/>
      <c r="P138" s="264"/>
      <c r="Q138" s="195"/>
      <c r="R138" s="264"/>
      <c r="S138" s="264"/>
      <c r="T138" s="264"/>
      <c r="U138" s="178"/>
      <c r="V138" s="197"/>
      <c r="W138" s="213"/>
      <c r="X138" s="109"/>
      <c r="Y138" s="110"/>
      <c r="Z138" s="109"/>
      <c r="AA138" s="109"/>
      <c r="AB138" s="109"/>
      <c r="AD138" s="218"/>
      <c r="AE138" s="90"/>
      <c r="AF138" s="90"/>
      <c r="AG138" s="90"/>
      <c r="AH138" s="109"/>
      <c r="AI138" s="109"/>
      <c r="AJ138" s="90"/>
      <c r="AK138" s="245"/>
    </row>
    <row r="139" spans="1:46" s="133" customFormat="1" ht="7.5" customHeight="1" x14ac:dyDescent="0.2">
      <c r="A139" s="179"/>
      <c r="B139" s="46"/>
      <c r="C139" s="46"/>
      <c r="D139" s="45"/>
      <c r="E139" s="45"/>
      <c r="F139" s="45"/>
      <c r="G139" s="45"/>
      <c r="H139" s="45"/>
      <c r="I139" s="45"/>
      <c r="J139" s="40"/>
      <c r="K139" s="47"/>
      <c r="L139" s="47"/>
      <c r="M139" s="47"/>
      <c r="N139" s="47"/>
      <c r="O139" s="47"/>
      <c r="P139" s="47"/>
      <c r="Q139" s="47"/>
      <c r="R139" s="47"/>
      <c r="S139" s="47"/>
      <c r="T139" s="48"/>
      <c r="U139" s="178"/>
      <c r="V139" s="197"/>
      <c r="W139" s="213"/>
      <c r="X139" s="109"/>
      <c r="Y139" s="110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90"/>
      <c r="AK139" s="245"/>
      <c r="AM139" s="125"/>
      <c r="AN139" s="125"/>
      <c r="AO139" s="125"/>
      <c r="AP139" s="125"/>
      <c r="AQ139" s="125"/>
      <c r="AR139" s="125"/>
    </row>
    <row r="140" spans="1:46" s="133" customFormat="1" ht="15" customHeight="1" x14ac:dyDescent="0.2">
      <c r="A140" s="720"/>
      <c r="B140" s="754"/>
      <c r="C140" s="754"/>
      <c r="D140" s="754"/>
      <c r="E140" s="754"/>
      <c r="F140" s="754"/>
      <c r="G140" s="754"/>
      <c r="H140" s="754"/>
      <c r="I140" s="754"/>
      <c r="J140" s="754"/>
      <c r="K140" s="754"/>
      <c r="L140" s="754"/>
      <c r="M140" s="754"/>
      <c r="N140" s="754"/>
      <c r="O140" s="754"/>
      <c r="P140" s="754"/>
      <c r="Q140" s="754"/>
      <c r="R140" s="754"/>
      <c r="S140" s="754"/>
      <c r="T140" s="754"/>
      <c r="U140" s="755"/>
      <c r="V140" s="197"/>
      <c r="W140" s="213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249"/>
      <c r="AT140" s="125"/>
    </row>
    <row r="141" spans="1:46" s="133" customFormat="1" ht="11.25" customHeight="1" x14ac:dyDescent="0.2">
      <c r="A141" s="756"/>
      <c r="B141" s="757"/>
      <c r="C141" s="757"/>
      <c r="D141" s="757"/>
      <c r="E141" s="757"/>
      <c r="F141" s="757"/>
      <c r="G141" s="757"/>
      <c r="H141" s="757"/>
      <c r="I141" s="758"/>
      <c r="J141" s="757"/>
      <c r="K141" s="757"/>
      <c r="L141" s="757"/>
      <c r="M141" s="757"/>
      <c r="N141" s="757"/>
      <c r="O141" s="757"/>
      <c r="P141" s="757"/>
      <c r="Q141" s="757"/>
      <c r="R141" s="757"/>
      <c r="S141" s="758"/>
      <c r="T141" s="757"/>
      <c r="U141" s="759"/>
      <c r="V141" s="197"/>
      <c r="W141" s="213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90"/>
      <c r="AK141" s="248"/>
      <c r="AM141" s="147"/>
      <c r="AT141" s="125"/>
    </row>
    <row r="142" spans="1:46" ht="11.25" customHeight="1" x14ac:dyDescent="0.2">
      <c r="A142" s="173"/>
      <c r="B142" s="174"/>
      <c r="C142" s="174"/>
      <c r="D142" s="174"/>
      <c r="E142" s="174"/>
      <c r="F142" s="174"/>
      <c r="G142" s="174"/>
      <c r="H142" s="174"/>
      <c r="I142" s="174"/>
      <c r="J142" s="175"/>
      <c r="K142" s="174"/>
      <c r="L142" s="174"/>
      <c r="M142" s="174"/>
      <c r="N142" s="302"/>
      <c r="O142" s="174"/>
      <c r="P142" s="174"/>
      <c r="Q142" s="174"/>
      <c r="R142" s="174"/>
      <c r="S142" s="174"/>
      <c r="T142" s="174"/>
      <c r="U142" s="176"/>
      <c r="V142" s="197"/>
      <c r="W142" s="213"/>
      <c r="X142" s="109"/>
      <c r="Y142" s="110"/>
      <c r="Z142" s="109"/>
      <c r="AA142" s="109"/>
      <c r="AB142" s="109"/>
      <c r="AC142" s="109"/>
      <c r="AD142" s="218"/>
      <c r="AE142" s="90"/>
      <c r="AF142" s="90"/>
      <c r="AG142" s="90"/>
      <c r="AH142" s="109"/>
      <c r="AI142" s="109"/>
      <c r="AJ142" s="90"/>
      <c r="AK142" s="245"/>
    </row>
    <row r="143" spans="1:46" s="127" customFormat="1" ht="15" customHeight="1" x14ac:dyDescent="0.2">
      <c r="A143" s="180"/>
      <c r="B143" s="103" t="s">
        <v>153</v>
      </c>
      <c r="C143" s="310"/>
      <c r="D143" s="310"/>
      <c r="E143" s="310"/>
      <c r="F143" s="310"/>
      <c r="G143" s="310"/>
      <c r="H143" s="310"/>
      <c r="I143" s="310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81"/>
      <c r="V143" s="198"/>
      <c r="W143" s="214"/>
      <c r="X143" s="109"/>
      <c r="Y143" s="110"/>
      <c r="Z143" s="109"/>
      <c r="AA143" s="109"/>
      <c r="AB143" s="109"/>
      <c r="AC143" s="133"/>
      <c r="AD143" s="218"/>
      <c r="AE143" s="90"/>
      <c r="AF143" s="90"/>
      <c r="AG143" s="90"/>
      <c r="AH143" s="109"/>
      <c r="AI143" s="109"/>
      <c r="AJ143" s="90"/>
      <c r="AK143" s="246"/>
    </row>
    <row r="144" spans="1:46" ht="15.75" customHeight="1" x14ac:dyDescent="0.2">
      <c r="A144" s="179"/>
      <c r="B144" s="310"/>
      <c r="C144" s="310"/>
      <c r="D144" s="310"/>
      <c r="E144" s="310"/>
      <c r="F144" s="310"/>
      <c r="G144" s="310"/>
      <c r="H144" s="310"/>
      <c r="I144" s="310"/>
      <c r="J144" s="115"/>
      <c r="K144" s="115"/>
      <c r="L144" s="115"/>
      <c r="M144" s="115"/>
      <c r="N144" s="115"/>
      <c r="O144" s="115"/>
      <c r="P144" s="115"/>
      <c r="Q144" s="37"/>
      <c r="R144" s="115"/>
      <c r="S144" s="115"/>
      <c r="T144" s="115"/>
      <c r="U144" s="178"/>
      <c r="V144" s="197"/>
      <c r="W144" s="213"/>
      <c r="X144" s="109"/>
      <c r="Y144" s="110"/>
      <c r="Z144" s="109"/>
      <c r="AA144" s="109"/>
      <c r="AB144" s="109"/>
      <c r="AC144" s="109"/>
      <c r="AD144" s="218"/>
      <c r="AE144" s="90"/>
      <c r="AF144" s="90"/>
      <c r="AG144" s="90"/>
      <c r="AH144" s="109"/>
      <c r="AI144" s="109"/>
      <c r="AJ144" s="90"/>
      <c r="AK144" s="245"/>
    </row>
    <row r="145" spans="1:46" s="147" customFormat="1" ht="33.75" customHeight="1" x14ac:dyDescent="0.2">
      <c r="A145" s="382"/>
      <c r="B145" s="268"/>
      <c r="C145" s="310"/>
      <c r="D145" s="483">
        <v>2015</v>
      </c>
      <c r="E145" s="484">
        <v>2016</v>
      </c>
      <c r="F145" s="484" t="s">
        <v>227</v>
      </c>
      <c r="G145" s="310"/>
      <c r="H145" s="310"/>
      <c r="I145" s="310"/>
      <c r="J145" s="115"/>
      <c r="K145" s="115"/>
      <c r="L145" s="115"/>
      <c r="M145" s="115"/>
      <c r="N145" s="431"/>
      <c r="O145" s="115"/>
      <c r="P145" s="115"/>
      <c r="Q145" s="37"/>
      <c r="R145" s="115"/>
      <c r="S145" s="115"/>
      <c r="T145" s="115"/>
      <c r="U145" s="178"/>
      <c r="V145" s="199"/>
      <c r="W145" s="216"/>
      <c r="X145" s="109"/>
      <c r="Y145" s="110"/>
      <c r="Z145" s="109"/>
      <c r="AA145" s="109"/>
      <c r="AB145" s="109"/>
      <c r="AC145" s="133"/>
      <c r="AD145" s="218"/>
      <c r="AE145" s="90"/>
      <c r="AF145" s="90"/>
      <c r="AG145" s="90"/>
      <c r="AH145" s="109"/>
      <c r="AI145" s="109"/>
      <c r="AJ145" s="90"/>
      <c r="AK145" s="248"/>
    </row>
    <row r="146" spans="1:46" s="147" customFormat="1" ht="13.5" customHeight="1" x14ac:dyDescent="0.2">
      <c r="A146" s="182"/>
      <c r="B146" s="158" t="str">
        <f t="shared" ref="B146:B169" si="27">B111</f>
        <v>Bracknell Forest</v>
      </c>
      <c r="C146" s="310"/>
      <c r="D146" s="254">
        <f t="shared" ref="D146:D169" si="28">IF(OR(ISBLANK(AB76),ISBLANK(G9)),NA(),AB76/G9)</f>
        <v>0.97363083164300201</v>
      </c>
      <c r="E146" s="256">
        <f t="shared" ref="E146:E169" si="29">SUM(Y111:Z111)/SUM(Y111:AA111)</f>
        <v>0.9649446494464945</v>
      </c>
      <c r="F146" s="256">
        <f>E146-D146</f>
        <v>-8.6861821965075192E-3</v>
      </c>
      <c r="G146" s="310"/>
      <c r="H146" s="310"/>
      <c r="I146" s="310"/>
      <c r="J146" s="161"/>
      <c r="K146" s="105"/>
      <c r="L146" s="105"/>
      <c r="M146" s="105"/>
      <c r="N146" s="105"/>
      <c r="O146" s="105"/>
      <c r="P146" s="441"/>
      <c r="Q146" s="441"/>
      <c r="R146" s="247"/>
      <c r="S146" s="247"/>
      <c r="T146" s="440"/>
      <c r="U146" s="183"/>
      <c r="V146" s="199"/>
      <c r="W146" s="216"/>
      <c r="X146" s="109"/>
      <c r="Y146" s="110"/>
      <c r="Z146" s="109"/>
      <c r="AA146" s="109"/>
      <c r="AB146" s="109"/>
      <c r="AC146" s="109"/>
      <c r="AD146" s="218"/>
      <c r="AE146" s="90"/>
      <c r="AF146" s="90"/>
      <c r="AG146" s="90"/>
      <c r="AH146" s="109"/>
      <c r="AI146" s="109"/>
      <c r="AJ146" s="90"/>
      <c r="AK146" s="248"/>
    </row>
    <row r="147" spans="1:46" s="147" customFormat="1" ht="13.5" customHeight="1" x14ac:dyDescent="0.2">
      <c r="A147" s="182"/>
      <c r="B147" s="158" t="str">
        <f t="shared" si="27"/>
        <v>Brighton &amp; Hove</v>
      </c>
      <c r="C147" s="310"/>
      <c r="D147" s="254">
        <f t="shared" si="28"/>
        <v>0.527797833935018</v>
      </c>
      <c r="E147" s="256">
        <f t="shared" si="29"/>
        <v>0.46384222059897734</v>
      </c>
      <c r="F147" s="256">
        <f t="shared" ref="F147:F169" si="30">E147-D147</f>
        <v>-6.3955613336040662E-2</v>
      </c>
      <c r="G147" s="310"/>
      <c r="H147" s="310"/>
      <c r="I147" s="310"/>
      <c r="J147" s="161"/>
      <c r="K147" s="258"/>
      <c r="L147" s="258"/>
      <c r="M147" s="258"/>
      <c r="N147" s="258"/>
      <c r="O147" s="258"/>
      <c r="P147" s="258"/>
      <c r="Q147" s="259"/>
      <c r="R147" s="247"/>
      <c r="S147" s="247"/>
      <c r="T147" s="258"/>
      <c r="U147" s="183"/>
      <c r="V147" s="199"/>
      <c r="W147" s="216"/>
      <c r="X147" s="109"/>
      <c r="Y147" s="110"/>
      <c r="Z147" s="109"/>
      <c r="AA147" s="109"/>
      <c r="AB147" s="109"/>
      <c r="AC147" s="133"/>
      <c r="AD147" s="218"/>
      <c r="AE147" s="90"/>
      <c r="AF147" s="90"/>
      <c r="AG147" s="90"/>
      <c r="AH147" s="109"/>
      <c r="AI147" s="109"/>
      <c r="AJ147" s="90"/>
      <c r="AK147" s="248"/>
    </row>
    <row r="148" spans="1:46" s="147" customFormat="1" ht="13.5" customHeight="1" x14ac:dyDescent="0.2">
      <c r="A148" s="182"/>
      <c r="B148" s="158" t="str">
        <f t="shared" si="27"/>
        <v>Buckinghamshire</v>
      </c>
      <c r="C148" s="310"/>
      <c r="D148" s="254">
        <f t="shared" si="28"/>
        <v>0.68656957928802587</v>
      </c>
      <c r="E148" s="256">
        <f t="shared" si="29"/>
        <v>0.87011326269638289</v>
      </c>
      <c r="F148" s="256">
        <f t="shared" si="30"/>
        <v>0.18354368340835703</v>
      </c>
      <c r="G148" s="310"/>
      <c r="H148" s="310"/>
      <c r="I148" s="310"/>
      <c r="J148" s="161"/>
      <c r="K148" s="258"/>
      <c r="L148" s="258"/>
      <c r="M148" s="258"/>
      <c r="N148" s="258"/>
      <c r="O148" s="258"/>
      <c r="P148" s="258"/>
      <c r="Q148" s="259"/>
      <c r="R148" s="247"/>
      <c r="S148" s="247"/>
      <c r="T148" s="258"/>
      <c r="U148" s="183"/>
      <c r="V148" s="199"/>
      <c r="W148" s="216"/>
      <c r="X148" s="109"/>
      <c r="Y148" s="110"/>
      <c r="Z148" s="109"/>
      <c r="AA148" s="109"/>
      <c r="AB148" s="109"/>
      <c r="AC148" s="133"/>
      <c r="AD148" s="218"/>
      <c r="AE148" s="90"/>
      <c r="AF148" s="90"/>
      <c r="AG148" s="90"/>
      <c r="AH148" s="109"/>
      <c r="AI148" s="109"/>
      <c r="AJ148" s="90"/>
      <c r="AK148" s="248"/>
    </row>
    <row r="149" spans="1:46" s="147" customFormat="1" ht="13.5" customHeight="1" x14ac:dyDescent="0.2">
      <c r="A149" s="182"/>
      <c r="B149" s="158" t="str">
        <f t="shared" si="27"/>
        <v>East Sussex</v>
      </c>
      <c r="C149" s="310"/>
      <c r="D149" s="254">
        <f t="shared" si="28"/>
        <v>0.48733233979135621</v>
      </c>
      <c r="E149" s="256">
        <f t="shared" si="29"/>
        <v>0.52742268041237117</v>
      </c>
      <c r="F149" s="256">
        <f t="shared" si="30"/>
        <v>4.0090340621014964E-2</v>
      </c>
      <c r="G149" s="310"/>
      <c r="H149" s="310"/>
      <c r="I149" s="310"/>
      <c r="J149" s="161"/>
      <c r="K149" s="258"/>
      <c r="L149" s="258"/>
      <c r="M149" s="258"/>
      <c r="N149" s="258"/>
      <c r="O149" s="258"/>
      <c r="P149" s="258"/>
      <c r="Q149" s="259"/>
      <c r="R149" s="247"/>
      <c r="S149" s="247"/>
      <c r="T149" s="258"/>
      <c r="U149" s="183"/>
      <c r="V149" s="199"/>
      <c r="W149" s="216"/>
      <c r="X149" s="109"/>
      <c r="Y149" s="110"/>
      <c r="Z149" s="109"/>
      <c r="AA149" s="109"/>
      <c r="AB149" s="109"/>
      <c r="AC149" s="133"/>
      <c r="AD149" s="218"/>
      <c r="AE149" s="90"/>
      <c r="AF149" s="90"/>
      <c r="AG149" s="90"/>
      <c r="AH149" s="109"/>
      <c r="AI149" s="109"/>
      <c r="AJ149" s="90"/>
      <c r="AK149" s="248"/>
    </row>
    <row r="150" spans="1:46" s="147" customFormat="1" ht="13.5" customHeight="1" x14ac:dyDescent="0.2">
      <c r="A150" s="182"/>
      <c r="B150" s="158" t="str">
        <f t="shared" si="27"/>
        <v>Hampshire</v>
      </c>
      <c r="C150" s="310"/>
      <c r="D150" s="254">
        <f t="shared" si="28"/>
        <v>0.77702386523163314</v>
      </c>
      <c r="E150" s="256">
        <f t="shared" si="29"/>
        <v>0.88094810558448555</v>
      </c>
      <c r="F150" s="256">
        <f t="shared" si="30"/>
        <v>0.10392424035285242</v>
      </c>
      <c r="G150" s="310"/>
      <c r="H150" s="310"/>
      <c r="I150" s="310"/>
      <c r="J150" s="161"/>
      <c r="K150" s="258"/>
      <c r="L150" s="258"/>
      <c r="M150" s="258"/>
      <c r="N150" s="258"/>
      <c r="O150" s="258"/>
      <c r="P150" s="258"/>
      <c r="Q150" s="259"/>
      <c r="R150" s="247"/>
      <c r="S150" s="247"/>
      <c r="T150" s="258"/>
      <c r="U150" s="183"/>
      <c r="V150" s="199"/>
      <c r="W150" s="216"/>
      <c r="X150" s="109"/>
      <c r="Y150" s="110"/>
      <c r="Z150" s="109"/>
      <c r="AA150" s="109"/>
      <c r="AB150" s="109"/>
      <c r="AC150" s="133"/>
      <c r="AD150" s="218"/>
      <c r="AE150" s="90"/>
      <c r="AF150" s="90"/>
      <c r="AG150" s="90"/>
      <c r="AH150" s="109"/>
      <c r="AI150" s="109"/>
      <c r="AJ150" s="90"/>
      <c r="AK150" s="248"/>
    </row>
    <row r="151" spans="1:46" s="147" customFormat="1" ht="13.5" customHeight="1" x14ac:dyDescent="0.2">
      <c r="A151" s="182"/>
      <c r="B151" s="158" t="str">
        <f t="shared" si="27"/>
        <v>Isle of Wight</v>
      </c>
      <c r="C151" s="310"/>
      <c r="D151" s="254">
        <f t="shared" si="28"/>
        <v>0.77783203125</v>
      </c>
      <c r="E151" s="256">
        <f t="shared" si="29"/>
        <v>0.86241610738255037</v>
      </c>
      <c r="F151" s="256">
        <f t="shared" si="30"/>
        <v>8.4584076132550368E-2</v>
      </c>
      <c r="G151" s="310"/>
      <c r="H151" s="310"/>
      <c r="I151" s="310"/>
      <c r="J151" s="161"/>
      <c r="K151" s="258"/>
      <c r="L151" s="258"/>
      <c r="M151" s="258"/>
      <c r="N151" s="258"/>
      <c r="O151" s="258"/>
      <c r="P151" s="258"/>
      <c r="Q151" s="259"/>
      <c r="R151" s="247"/>
      <c r="S151" s="247"/>
      <c r="T151" s="258"/>
      <c r="U151" s="183"/>
      <c r="V151" s="199"/>
      <c r="W151" s="216"/>
      <c r="X151" s="109"/>
      <c r="Y151" s="110"/>
      <c r="Z151" s="109"/>
      <c r="AA151" s="109"/>
      <c r="AB151" s="109"/>
      <c r="AC151" s="133"/>
      <c r="AD151" s="218"/>
      <c r="AE151" s="90"/>
      <c r="AF151" s="90"/>
      <c r="AG151" s="90"/>
      <c r="AH151" s="109"/>
      <c r="AI151" s="109"/>
      <c r="AJ151" s="90"/>
      <c r="AK151" s="248"/>
      <c r="AT151" s="147" t="s">
        <v>109</v>
      </c>
    </row>
    <row r="152" spans="1:46" s="147" customFormat="1" ht="13.5" customHeight="1" x14ac:dyDescent="0.2">
      <c r="A152" s="182"/>
      <c r="B152" s="158" t="str">
        <f t="shared" si="27"/>
        <v>Kent</v>
      </c>
      <c r="C152" s="310"/>
      <c r="D152" s="254">
        <f t="shared" si="28"/>
        <v>0.84248829262118718</v>
      </c>
      <c r="E152" s="256">
        <f t="shared" si="29"/>
        <v>0.91004665629860026</v>
      </c>
      <c r="F152" s="256">
        <f t="shared" si="30"/>
        <v>6.755836367741308E-2</v>
      </c>
      <c r="G152" s="310"/>
      <c r="H152" s="310"/>
      <c r="I152" s="310"/>
      <c r="J152" s="161"/>
      <c r="K152" s="258"/>
      <c r="L152" s="258"/>
      <c r="M152" s="258"/>
      <c r="N152" s="258"/>
      <c r="O152" s="258"/>
      <c r="P152" s="258"/>
      <c r="Q152" s="259"/>
      <c r="R152" s="247"/>
      <c r="S152" s="247"/>
      <c r="T152" s="258"/>
      <c r="U152" s="183"/>
      <c r="V152" s="199"/>
      <c r="W152" s="216"/>
      <c r="X152" s="109"/>
      <c r="Y152" s="110"/>
      <c r="Z152" s="109"/>
      <c r="AA152" s="109"/>
      <c r="AB152" s="109"/>
      <c r="AC152" s="133"/>
      <c r="AD152" s="218"/>
      <c r="AE152" s="90"/>
      <c r="AF152" s="90"/>
      <c r="AG152" s="90"/>
      <c r="AH152" s="109"/>
      <c r="AI152" s="109"/>
      <c r="AJ152" s="90"/>
      <c r="AK152" s="248"/>
    </row>
    <row r="153" spans="1:46" s="147" customFormat="1" ht="13.5" customHeight="1" x14ac:dyDescent="0.2">
      <c r="A153" s="182"/>
      <c r="B153" s="158" t="str">
        <f t="shared" si="27"/>
        <v>Medway</v>
      </c>
      <c r="C153" s="310"/>
      <c r="D153" s="254">
        <f t="shared" si="28"/>
        <v>0.74939172749391725</v>
      </c>
      <c r="E153" s="256">
        <f t="shared" si="29"/>
        <v>0.83295711060948086</v>
      </c>
      <c r="F153" s="256">
        <f t="shared" si="30"/>
        <v>8.3565383115563607E-2</v>
      </c>
      <c r="G153" s="310"/>
      <c r="H153" s="310"/>
      <c r="I153" s="310"/>
      <c r="J153" s="161"/>
      <c r="K153" s="258"/>
      <c r="L153" s="258"/>
      <c r="M153" s="258"/>
      <c r="N153" s="258"/>
      <c r="O153" s="258"/>
      <c r="P153" s="258"/>
      <c r="Q153" s="259"/>
      <c r="R153" s="247"/>
      <c r="S153" s="247"/>
      <c r="T153" s="258"/>
      <c r="U153" s="183"/>
      <c r="V153" s="199"/>
      <c r="W153" s="216"/>
      <c r="X153" s="109"/>
      <c r="Y153" s="110"/>
      <c r="Z153" s="109"/>
      <c r="AA153" s="109"/>
      <c r="AB153" s="109"/>
      <c r="AC153" s="133"/>
      <c r="AD153" s="218"/>
      <c r="AE153" s="90"/>
      <c r="AF153" s="90"/>
      <c r="AG153" s="90"/>
      <c r="AH153" s="109"/>
      <c r="AI153" s="109"/>
      <c r="AJ153" s="90"/>
      <c r="AK153" s="248"/>
    </row>
    <row r="154" spans="1:46" s="147" customFormat="1" ht="13.5" customHeight="1" x14ac:dyDescent="0.2">
      <c r="A154" s="182"/>
      <c r="B154" s="158" t="str">
        <f t="shared" si="27"/>
        <v>Milton Keynes</v>
      </c>
      <c r="C154" s="310"/>
      <c r="D154" s="254">
        <f t="shared" si="28"/>
        <v>0.93700000000000006</v>
      </c>
      <c r="E154" s="256">
        <f t="shared" si="29"/>
        <v>0.93220338983050843</v>
      </c>
      <c r="F154" s="256">
        <f t="shared" si="30"/>
        <v>-4.7966101694916219E-3</v>
      </c>
      <c r="G154" s="310"/>
      <c r="H154" s="310"/>
      <c r="I154" s="310"/>
      <c r="J154" s="161"/>
      <c r="K154" s="258"/>
      <c r="L154" s="258"/>
      <c r="M154" s="258"/>
      <c r="N154" s="258"/>
      <c r="O154" s="258"/>
      <c r="P154" s="258"/>
      <c r="Q154" s="259"/>
      <c r="R154" s="247"/>
      <c r="S154" s="247"/>
      <c r="T154" s="258"/>
      <c r="U154" s="183"/>
      <c r="V154" s="199"/>
      <c r="W154" s="216"/>
      <c r="X154" s="109"/>
      <c r="Y154" s="110"/>
      <c r="Z154" s="109"/>
      <c r="AA154" s="109"/>
      <c r="AB154" s="109"/>
      <c r="AC154" s="133"/>
      <c r="AD154" s="218"/>
      <c r="AE154" s="90"/>
      <c r="AF154" s="90"/>
      <c r="AG154" s="90"/>
      <c r="AH154" s="109"/>
      <c r="AI154" s="109"/>
      <c r="AJ154" s="90"/>
      <c r="AK154" s="248"/>
    </row>
    <row r="155" spans="1:46" s="147" customFormat="1" ht="13.5" customHeight="1" x14ac:dyDescent="0.2">
      <c r="A155" s="182"/>
      <c r="B155" s="158" t="str">
        <f t="shared" si="27"/>
        <v>Oxfordshire</v>
      </c>
      <c r="C155" s="310"/>
      <c r="D155" s="254">
        <f t="shared" si="28"/>
        <v>0.73958056809131933</v>
      </c>
      <c r="E155" s="256">
        <f t="shared" si="29"/>
        <v>0.62702899872332662</v>
      </c>
      <c r="F155" s="256">
        <f t="shared" si="30"/>
        <v>-0.11255156936799271</v>
      </c>
      <c r="G155" s="310"/>
      <c r="H155" s="310"/>
      <c r="I155" s="310"/>
      <c r="J155" s="161"/>
      <c r="K155" s="258"/>
      <c r="L155" s="258"/>
      <c r="M155" s="258"/>
      <c r="N155" s="258"/>
      <c r="O155" s="258"/>
      <c r="P155" s="258"/>
      <c r="Q155" s="259"/>
      <c r="R155" s="247"/>
      <c r="S155" s="247"/>
      <c r="T155" s="258"/>
      <c r="U155" s="183"/>
      <c r="V155" s="199"/>
      <c r="W155" s="216"/>
      <c r="X155" s="109"/>
      <c r="Y155" s="110"/>
      <c r="Z155" s="109"/>
      <c r="AA155" s="109"/>
      <c r="AB155" s="109"/>
      <c r="AC155" s="133"/>
      <c r="AD155" s="218"/>
      <c r="AE155" s="90"/>
      <c r="AF155" s="90"/>
      <c r="AG155" s="90"/>
      <c r="AH155" s="109"/>
      <c r="AI155" s="109"/>
      <c r="AJ155" s="90"/>
      <c r="AK155" s="248"/>
    </row>
    <row r="156" spans="1:46" s="147" customFormat="1" ht="13.5" customHeight="1" x14ac:dyDescent="0.2">
      <c r="A156" s="182"/>
      <c r="B156" s="158" t="str">
        <f t="shared" si="27"/>
        <v>Portsmouth</v>
      </c>
      <c r="C156" s="310"/>
      <c r="D156" s="254">
        <f t="shared" si="28"/>
        <v>0.84858912594631797</v>
      </c>
      <c r="E156" s="256">
        <f t="shared" si="29"/>
        <v>0.99503036996134731</v>
      </c>
      <c r="F156" s="256">
        <f t="shared" si="30"/>
        <v>0.14644124401502934</v>
      </c>
      <c r="G156" s="310"/>
      <c r="H156" s="310"/>
      <c r="I156" s="310"/>
      <c r="J156" s="161"/>
      <c r="K156" s="258"/>
      <c r="L156" s="258"/>
      <c r="M156" s="258"/>
      <c r="N156" s="258"/>
      <c r="O156" s="258"/>
      <c r="P156" s="258"/>
      <c r="Q156" s="259"/>
      <c r="R156" s="247"/>
      <c r="S156" s="247"/>
      <c r="T156" s="258"/>
      <c r="U156" s="183"/>
      <c r="V156" s="199"/>
      <c r="W156" s="216"/>
      <c r="X156" s="109"/>
      <c r="Y156" s="110"/>
      <c r="Z156" s="109"/>
      <c r="AA156" s="109"/>
      <c r="AB156" s="109"/>
      <c r="AC156" s="133"/>
      <c r="AD156" s="218"/>
      <c r="AE156" s="90"/>
      <c r="AF156" s="90"/>
      <c r="AG156" s="90"/>
      <c r="AH156" s="109"/>
      <c r="AI156" s="109"/>
      <c r="AJ156" s="90"/>
      <c r="AK156" s="248"/>
    </row>
    <row r="157" spans="1:46" s="147" customFormat="1" ht="13.5" customHeight="1" x14ac:dyDescent="0.2">
      <c r="A157" s="182"/>
      <c r="B157" s="158" t="str">
        <f t="shared" si="27"/>
        <v>Reading</v>
      </c>
      <c r="C157" s="310"/>
      <c r="D157" s="254">
        <f t="shared" si="28"/>
        <v>0.797827903091061</v>
      </c>
      <c r="E157" s="256">
        <f t="shared" si="29"/>
        <v>0.80033185840707965</v>
      </c>
      <c r="F157" s="256">
        <f t="shared" si="30"/>
        <v>2.5039553160186578E-3</v>
      </c>
      <c r="G157" s="310"/>
      <c r="H157" s="310"/>
      <c r="I157" s="310"/>
      <c r="J157" s="161"/>
      <c r="K157" s="258"/>
      <c r="L157" s="258"/>
      <c r="M157" s="258"/>
      <c r="N157" s="258"/>
      <c r="O157" s="258"/>
      <c r="P157" s="258"/>
      <c r="Q157" s="259"/>
      <c r="R157" s="247"/>
      <c r="S157" s="247"/>
      <c r="T157" s="258"/>
      <c r="U157" s="183"/>
      <c r="V157" s="199"/>
      <c r="W157" s="216"/>
      <c r="X157" s="109"/>
      <c r="Y157" s="110"/>
      <c r="Z157" s="109"/>
      <c r="AA157" s="109"/>
      <c r="AB157" s="109"/>
      <c r="AC157" s="133"/>
      <c r="AD157" s="218"/>
      <c r="AE157" s="90"/>
      <c r="AF157" s="90"/>
      <c r="AG157" s="90"/>
      <c r="AH157" s="109"/>
      <c r="AI157" s="109"/>
      <c r="AJ157" s="90"/>
      <c r="AK157" s="248"/>
    </row>
    <row r="158" spans="1:46" s="147" customFormat="1" ht="13.5" customHeight="1" x14ac:dyDescent="0.2">
      <c r="A158" s="182"/>
      <c r="B158" s="158" t="str">
        <f t="shared" si="27"/>
        <v>Slough</v>
      </c>
      <c r="C158" s="310"/>
      <c r="D158" s="254">
        <f t="shared" si="28"/>
        <v>0.66737626397019689</v>
      </c>
      <c r="E158" s="256">
        <f t="shared" si="29"/>
        <v>0.92821109817617387</v>
      </c>
      <c r="F158" s="256">
        <f t="shared" si="30"/>
        <v>0.26083483420597697</v>
      </c>
      <c r="G158" s="310"/>
      <c r="H158" s="310"/>
      <c r="I158" s="310"/>
      <c r="J158" s="161"/>
      <c r="K158" s="258"/>
      <c r="L158" s="258"/>
      <c r="M158" s="258"/>
      <c r="N158" s="258"/>
      <c r="O158" s="258"/>
      <c r="P158" s="258"/>
      <c r="Q158" s="259"/>
      <c r="R158" s="247"/>
      <c r="S158" s="247"/>
      <c r="T158" s="258"/>
      <c r="U158" s="183"/>
      <c r="V158" s="199"/>
      <c r="W158" s="216"/>
      <c r="X158" s="109"/>
      <c r="Y158" s="110"/>
      <c r="Z158" s="109"/>
      <c r="AA158" s="109"/>
      <c r="AB158" s="109"/>
      <c r="AC158" s="133"/>
      <c r="AD158" s="218"/>
      <c r="AE158" s="90"/>
      <c r="AF158" s="90"/>
      <c r="AG158" s="90"/>
      <c r="AH158" s="109"/>
      <c r="AI158" s="109"/>
      <c r="AJ158" s="90"/>
      <c r="AK158" s="248"/>
    </row>
    <row r="159" spans="1:46" s="147" customFormat="1" ht="13.5" customHeight="1" x14ac:dyDescent="0.2">
      <c r="A159" s="182"/>
      <c r="B159" s="158" t="str">
        <f t="shared" si="27"/>
        <v>Somerset</v>
      </c>
      <c r="C159" s="310"/>
      <c r="D159" s="254">
        <f t="shared" si="28"/>
        <v>0.24071618037135278</v>
      </c>
      <c r="E159" s="256">
        <f t="shared" si="29"/>
        <v>0.65632633121641426</v>
      </c>
      <c r="F159" s="256">
        <f t="shared" si="30"/>
        <v>0.41561015084506148</v>
      </c>
      <c r="G159" s="310"/>
      <c r="H159" s="310"/>
      <c r="I159" s="310"/>
      <c r="J159" s="161"/>
      <c r="K159" s="258"/>
      <c r="L159" s="258"/>
      <c r="M159" s="258"/>
      <c r="N159" s="258"/>
      <c r="O159" s="258"/>
      <c r="P159" s="258"/>
      <c r="Q159" s="259"/>
      <c r="R159" s="247"/>
      <c r="S159" s="247"/>
      <c r="T159" s="258"/>
      <c r="U159" s="183"/>
      <c r="V159" s="199"/>
      <c r="W159" s="216"/>
      <c r="X159" s="109"/>
      <c r="Y159" s="110"/>
      <c r="Z159" s="109"/>
      <c r="AA159" s="109"/>
      <c r="AB159" s="109"/>
      <c r="AC159" s="133"/>
      <c r="AD159" s="218"/>
      <c r="AE159" s="90"/>
      <c r="AF159" s="90"/>
      <c r="AG159" s="90"/>
      <c r="AH159" s="109"/>
      <c r="AI159" s="109"/>
      <c r="AJ159" s="90"/>
      <c r="AK159" s="248"/>
    </row>
    <row r="160" spans="1:46" s="147" customFormat="1" ht="13.5" customHeight="1" x14ac:dyDescent="0.2">
      <c r="A160" s="182"/>
      <c r="B160" s="158" t="str">
        <f t="shared" si="27"/>
        <v>Southampton</v>
      </c>
      <c r="C160" s="310"/>
      <c r="D160" s="254">
        <f t="shared" si="28"/>
        <v>0.84352773826458038</v>
      </c>
      <c r="E160" s="256">
        <f t="shared" si="29"/>
        <v>0.84289617486338797</v>
      </c>
      <c r="F160" s="256">
        <f t="shared" si="30"/>
        <v>-6.3156340119241428E-4</v>
      </c>
      <c r="G160" s="310"/>
      <c r="H160" s="310"/>
      <c r="I160" s="310"/>
      <c r="J160" s="161"/>
      <c r="K160" s="258"/>
      <c r="L160" s="258"/>
      <c r="M160" s="258"/>
      <c r="N160" s="258"/>
      <c r="O160" s="258"/>
      <c r="P160" s="258"/>
      <c r="Q160" s="259"/>
      <c r="R160" s="247"/>
      <c r="S160" s="247"/>
      <c r="T160" s="258"/>
      <c r="U160" s="183"/>
      <c r="V160" s="199"/>
      <c r="W160" s="216"/>
      <c r="X160" s="109"/>
      <c r="Y160" s="110"/>
      <c r="Z160" s="109"/>
      <c r="AA160" s="109"/>
      <c r="AB160" s="109"/>
      <c r="AC160" s="133"/>
      <c r="AD160" s="218"/>
      <c r="AE160" s="90"/>
      <c r="AF160" s="90"/>
      <c r="AG160" s="90"/>
      <c r="AH160" s="109"/>
      <c r="AI160" s="109"/>
      <c r="AJ160" s="90"/>
      <c r="AK160" s="248"/>
    </row>
    <row r="161" spans="1:46" s="147" customFormat="1" ht="13.5" customHeight="1" x14ac:dyDescent="0.2">
      <c r="A161" s="182"/>
      <c r="B161" s="158" t="str">
        <f t="shared" si="27"/>
        <v>Surrey</v>
      </c>
      <c r="C161" s="310"/>
      <c r="D161" s="254">
        <f t="shared" si="28"/>
        <v>0.7373512732124986</v>
      </c>
      <c r="E161" s="256">
        <f t="shared" si="29"/>
        <v>0.65097522837626531</v>
      </c>
      <c r="F161" s="256">
        <f t="shared" si="30"/>
        <v>-8.637604483623329E-2</v>
      </c>
      <c r="G161" s="310"/>
      <c r="H161" s="310"/>
      <c r="I161" s="310"/>
      <c r="J161" s="161"/>
      <c r="K161" s="258"/>
      <c r="L161" s="258"/>
      <c r="M161" s="258"/>
      <c r="N161" s="258"/>
      <c r="O161" s="258"/>
      <c r="P161" s="258"/>
      <c r="Q161" s="259"/>
      <c r="R161" s="247"/>
      <c r="S161" s="247"/>
      <c r="T161" s="258"/>
      <c r="U161" s="183"/>
      <c r="V161" s="199"/>
      <c r="W161" s="216"/>
      <c r="X161" s="109"/>
      <c r="Y161" s="110"/>
      <c r="Z161" s="109"/>
      <c r="AA161" s="109"/>
      <c r="AB161" s="109"/>
      <c r="AC161" s="133"/>
      <c r="AD161" s="218"/>
      <c r="AE161" s="90"/>
      <c r="AF161" s="90"/>
      <c r="AG161" s="90"/>
      <c r="AH161" s="109"/>
      <c r="AI161" s="109"/>
      <c r="AJ161" s="90"/>
      <c r="AK161" s="248"/>
    </row>
    <row r="162" spans="1:46" s="147" customFormat="1" ht="13.5" customHeight="1" x14ac:dyDescent="0.2">
      <c r="A162" s="182"/>
      <c r="B162" s="158" t="str">
        <f t="shared" si="27"/>
        <v>Swindon</v>
      </c>
      <c r="C162" s="310"/>
      <c r="D162" s="254">
        <f t="shared" si="28"/>
        <v>0.65081162702906759</v>
      </c>
      <c r="E162" s="256">
        <f t="shared" si="29"/>
        <v>0.58687646468028121</v>
      </c>
      <c r="F162" s="256">
        <f t="shared" si="30"/>
        <v>-6.3935162348786378E-2</v>
      </c>
      <c r="G162" s="310"/>
      <c r="H162" s="310"/>
      <c r="I162" s="310"/>
      <c r="J162" s="161"/>
      <c r="K162" s="258"/>
      <c r="L162" s="258"/>
      <c r="M162" s="258"/>
      <c r="N162" s="258"/>
      <c r="O162" s="258"/>
      <c r="P162" s="258"/>
      <c r="Q162" s="259"/>
      <c r="R162" s="247"/>
      <c r="S162" s="247"/>
      <c r="T162" s="258"/>
      <c r="U162" s="183"/>
      <c r="V162" s="199"/>
      <c r="W162" s="216"/>
      <c r="X162" s="109"/>
      <c r="Y162" s="110"/>
      <c r="Z162" s="109"/>
      <c r="AA162" s="109"/>
      <c r="AB162" s="109"/>
      <c r="AC162" s="133"/>
      <c r="AD162" s="218"/>
      <c r="AE162" s="90"/>
      <c r="AF162" s="90"/>
      <c r="AG162" s="90"/>
      <c r="AH162" s="109"/>
      <c r="AI162" s="109"/>
      <c r="AJ162" s="90"/>
      <c r="AK162" s="248"/>
    </row>
    <row r="163" spans="1:46" s="147" customFormat="1" ht="13.5" customHeight="1" x14ac:dyDescent="0.2">
      <c r="A163" s="397"/>
      <c r="B163" s="158" t="str">
        <f t="shared" si="27"/>
        <v>Torbay</v>
      </c>
      <c r="C163" s="310"/>
      <c r="D163" s="254">
        <f t="shared" si="28"/>
        <v>0.71505376344086025</v>
      </c>
      <c r="E163" s="256">
        <f t="shared" si="29"/>
        <v>0.89545145960624573</v>
      </c>
      <c r="F163" s="256">
        <f t="shared" si="30"/>
        <v>0.18039769616538548</v>
      </c>
      <c r="G163" s="310"/>
      <c r="H163" s="310"/>
      <c r="I163" s="310"/>
      <c r="J163" s="161"/>
      <c r="K163" s="258"/>
      <c r="L163" s="258"/>
      <c r="M163" s="258"/>
      <c r="N163" s="258"/>
      <c r="O163" s="258"/>
      <c r="P163" s="258"/>
      <c r="Q163" s="259"/>
      <c r="R163" s="247"/>
      <c r="S163" s="247"/>
      <c r="T163" s="258"/>
      <c r="U163" s="183"/>
      <c r="V163" s="199"/>
      <c r="W163" s="216"/>
      <c r="X163" s="109"/>
      <c r="Y163" s="110"/>
      <c r="Z163" s="109"/>
      <c r="AA163" s="109"/>
      <c r="AB163" s="109"/>
      <c r="AC163" s="133"/>
      <c r="AD163" s="218"/>
      <c r="AE163" s="90"/>
      <c r="AF163" s="90"/>
      <c r="AG163" s="90"/>
      <c r="AH163" s="109"/>
      <c r="AI163" s="109"/>
      <c r="AJ163" s="90"/>
      <c r="AK163" s="248"/>
    </row>
    <row r="164" spans="1:46" s="147" customFormat="1" ht="13.5" customHeight="1" x14ac:dyDescent="0.2">
      <c r="A164" s="397"/>
      <c r="B164" s="158" t="str">
        <f t="shared" si="27"/>
        <v>West Berkshire</v>
      </c>
      <c r="C164" s="310"/>
      <c r="D164" s="254">
        <f t="shared" si="28"/>
        <v>0.59413754227733939</v>
      </c>
      <c r="E164" s="256">
        <f t="shared" si="29"/>
        <v>0.85845718329794762</v>
      </c>
      <c r="F164" s="256">
        <f t="shared" si="30"/>
        <v>0.26431964102060823</v>
      </c>
      <c r="G164" s="310"/>
      <c r="H164" s="310"/>
      <c r="I164" s="310"/>
      <c r="J164" s="161"/>
      <c r="K164" s="258"/>
      <c r="L164" s="258"/>
      <c r="M164" s="258"/>
      <c r="N164" s="258"/>
      <c r="O164" s="258"/>
      <c r="P164" s="258"/>
      <c r="Q164" s="259"/>
      <c r="R164" s="247"/>
      <c r="S164" s="247"/>
      <c r="T164" s="258"/>
      <c r="U164" s="183"/>
      <c r="V164" s="199"/>
      <c r="W164" s="216"/>
      <c r="X164" s="109"/>
      <c r="Y164" s="110"/>
      <c r="Z164" s="109"/>
      <c r="AA164" s="109"/>
      <c r="AB164" s="109"/>
      <c r="AC164" s="133"/>
      <c r="AD164" s="218"/>
      <c r="AE164" s="90"/>
      <c r="AF164" s="90"/>
      <c r="AG164" s="90"/>
      <c r="AH164" s="109"/>
      <c r="AI164" s="109"/>
      <c r="AJ164" s="90"/>
      <c r="AK164" s="248"/>
    </row>
    <row r="165" spans="1:46" s="147" customFormat="1" ht="13.5" customHeight="1" x14ac:dyDescent="0.2">
      <c r="A165" s="182"/>
      <c r="B165" s="158" t="str">
        <f t="shared" si="27"/>
        <v>West Sussex</v>
      </c>
      <c r="C165" s="310"/>
      <c r="D165" s="254">
        <f t="shared" si="28"/>
        <v>0.83722275795564127</v>
      </c>
      <c r="E165" s="256">
        <f t="shared" si="29"/>
        <v>0.96090135800626775</v>
      </c>
      <c r="F165" s="256">
        <f t="shared" si="30"/>
        <v>0.12367860005062647</v>
      </c>
      <c r="G165" s="310"/>
      <c r="H165" s="310"/>
      <c r="I165" s="310"/>
      <c r="J165" s="161"/>
      <c r="K165" s="258"/>
      <c r="L165" s="258"/>
      <c r="M165" s="258"/>
      <c r="N165" s="258"/>
      <c r="O165" s="258"/>
      <c r="P165" s="258"/>
      <c r="Q165" s="259"/>
      <c r="R165" s="247"/>
      <c r="S165" s="247"/>
      <c r="T165" s="258"/>
      <c r="U165" s="183"/>
      <c r="V165" s="199"/>
      <c r="W165" s="216"/>
      <c r="X165" s="109"/>
      <c r="Y165" s="110"/>
      <c r="Z165" s="109"/>
      <c r="AA165" s="109"/>
      <c r="AB165" s="109"/>
      <c r="AC165" s="133"/>
      <c r="AD165" s="218"/>
      <c r="AE165" s="90"/>
      <c r="AF165" s="90"/>
      <c r="AG165" s="90"/>
      <c r="AH165" s="109"/>
      <c r="AI165" s="109"/>
      <c r="AJ165" s="90"/>
      <c r="AK165" s="248"/>
    </row>
    <row r="166" spans="1:46" s="147" customFormat="1" ht="13.5" customHeight="1" x14ac:dyDescent="0.2">
      <c r="A166" s="182"/>
      <c r="B166" s="158" t="str">
        <f t="shared" si="27"/>
        <v>Windsor &amp; Maidenhead</v>
      </c>
      <c r="C166" s="310"/>
      <c r="D166" s="254">
        <f t="shared" si="28"/>
        <v>0.74582798459563548</v>
      </c>
      <c r="E166" s="256">
        <f t="shared" si="29"/>
        <v>0.80874316939890711</v>
      </c>
      <c r="F166" s="256">
        <f t="shared" si="30"/>
        <v>6.2915184803271629E-2</v>
      </c>
      <c r="G166" s="310"/>
      <c r="H166" s="310"/>
      <c r="I166" s="310"/>
      <c r="J166" s="161"/>
      <c r="K166" s="258"/>
      <c r="L166" s="258"/>
      <c r="M166" s="258"/>
      <c r="N166" s="258"/>
      <c r="O166" s="258"/>
      <c r="P166" s="258"/>
      <c r="Q166" s="259"/>
      <c r="R166" s="247"/>
      <c r="S166" s="247"/>
      <c r="T166" s="258"/>
      <c r="U166" s="183"/>
      <c r="V166" s="199"/>
      <c r="W166" s="216"/>
      <c r="X166" s="109"/>
      <c r="Y166" s="110"/>
      <c r="Z166" s="109"/>
      <c r="AA166" s="109"/>
      <c r="AB166" s="109"/>
      <c r="AC166" s="133"/>
      <c r="AD166" s="218"/>
      <c r="AE166" s="90"/>
      <c r="AF166" s="90"/>
      <c r="AG166" s="90"/>
      <c r="AH166" s="109"/>
      <c r="AI166" s="109"/>
      <c r="AJ166" s="90"/>
      <c r="AK166" s="248"/>
    </row>
    <row r="167" spans="1:46" s="147" customFormat="1" ht="13.5" customHeight="1" x14ac:dyDescent="0.2">
      <c r="A167" s="182"/>
      <c r="B167" s="158" t="str">
        <f t="shared" si="27"/>
        <v>Wokingham</v>
      </c>
      <c r="C167" s="310"/>
      <c r="D167" s="254">
        <f t="shared" si="28"/>
        <v>0.90304396843292001</v>
      </c>
      <c r="E167" s="256">
        <f t="shared" si="29"/>
        <v>0.94886363636363635</v>
      </c>
      <c r="F167" s="256">
        <f t="shared" si="30"/>
        <v>4.5819667930716346E-2</v>
      </c>
      <c r="G167" s="310"/>
      <c r="H167" s="310"/>
      <c r="I167" s="310"/>
      <c r="J167" s="161"/>
      <c r="K167" s="258"/>
      <c r="L167" s="258"/>
      <c r="M167" s="258"/>
      <c r="N167" s="258"/>
      <c r="O167" s="258"/>
      <c r="P167" s="258"/>
      <c r="Q167" s="259"/>
      <c r="R167" s="247"/>
      <c r="S167" s="247"/>
      <c r="T167" s="258"/>
      <c r="U167" s="183"/>
      <c r="V167" s="199"/>
      <c r="W167" s="216"/>
      <c r="X167" s="109"/>
      <c r="Y167" s="110"/>
      <c r="Z167" s="109"/>
      <c r="AA167" s="109"/>
      <c r="AB167" s="109"/>
      <c r="AC167" s="133"/>
      <c r="AD167" s="218"/>
      <c r="AE167" s="90"/>
      <c r="AF167" s="90"/>
      <c r="AG167" s="90"/>
      <c r="AH167" s="109"/>
      <c r="AI167" s="109"/>
      <c r="AJ167" s="90"/>
      <c r="AK167" s="248"/>
    </row>
    <row r="168" spans="1:46" s="147" customFormat="1" ht="13.5" customHeight="1" x14ac:dyDescent="0.2">
      <c r="A168" s="182"/>
      <c r="B168" s="615" t="str">
        <f t="shared" si="27"/>
        <v>South East</v>
      </c>
      <c r="C168" s="310"/>
      <c r="D168" s="255">
        <f t="shared" si="28"/>
        <v>0.767366077536349</v>
      </c>
      <c r="E168" s="257">
        <f t="shared" si="29"/>
        <v>0.8224046788887639</v>
      </c>
      <c r="F168" s="257">
        <f t="shared" si="30"/>
        <v>5.5038601352414895E-2</v>
      </c>
      <c r="G168" s="310"/>
      <c r="H168" s="310"/>
      <c r="I168" s="310"/>
      <c r="J168" s="161"/>
      <c r="K168" s="258"/>
      <c r="L168" s="258"/>
      <c r="M168" s="258"/>
      <c r="N168" s="258"/>
      <c r="O168" s="258"/>
      <c r="P168" s="258"/>
      <c r="Q168" s="259"/>
      <c r="R168" s="247"/>
      <c r="S168" s="247"/>
      <c r="T168" s="258"/>
      <c r="U168" s="183"/>
      <c r="V168" s="199"/>
      <c r="W168" s="216"/>
      <c r="X168" s="109"/>
      <c r="Y168" s="110"/>
      <c r="Z168" s="109"/>
      <c r="AA168" s="109"/>
      <c r="AB168" s="109"/>
      <c r="AC168" s="133"/>
      <c r="AD168" s="218"/>
      <c r="AE168" s="90"/>
      <c r="AF168" s="90"/>
      <c r="AG168" s="90"/>
      <c r="AH168" s="109"/>
      <c r="AI168" s="109"/>
      <c r="AJ168" s="90"/>
      <c r="AK168" s="248"/>
    </row>
    <row r="169" spans="1:46" s="147" customFormat="1" ht="13.5" customHeight="1" x14ac:dyDescent="0.2">
      <c r="A169" s="182"/>
      <c r="B169" s="616" t="str">
        <f t="shared" si="27"/>
        <v>England (2015)</v>
      </c>
      <c r="C169" s="310"/>
      <c r="D169" s="491">
        <f t="shared" si="28"/>
        <v>0.77309780141972728</v>
      </c>
      <c r="E169" s="492">
        <f t="shared" si="29"/>
        <v>0.8289033843485174</v>
      </c>
      <c r="F169" s="492">
        <f t="shared" si="30"/>
        <v>5.5805582928790121E-2</v>
      </c>
      <c r="G169" s="310"/>
      <c r="H169" s="310"/>
      <c r="I169" s="310"/>
      <c r="J169" s="161"/>
      <c r="K169" s="260"/>
      <c r="L169" s="260"/>
      <c r="M169" s="260"/>
      <c r="N169" s="260"/>
      <c r="O169" s="260"/>
      <c r="P169" s="260"/>
      <c r="Q169" s="261"/>
      <c r="R169" s="247"/>
      <c r="S169" s="247"/>
      <c r="T169" s="262"/>
      <c r="U169" s="183"/>
      <c r="V169" s="199"/>
      <c r="W169" s="216"/>
      <c r="X169" s="109"/>
      <c r="Y169" s="110"/>
      <c r="Z169" s="109"/>
      <c r="AA169" s="109"/>
      <c r="AB169" s="109"/>
      <c r="AC169" s="133"/>
      <c r="AD169" s="218"/>
      <c r="AE169" s="90"/>
      <c r="AF169" s="90"/>
      <c r="AG169" s="90"/>
      <c r="AH169" s="109"/>
      <c r="AI169" s="109"/>
      <c r="AJ169" s="90"/>
      <c r="AK169" s="248"/>
    </row>
    <row r="170" spans="1:46" s="147" customFormat="1" ht="12.75" customHeight="1" x14ac:dyDescent="0.2">
      <c r="A170" s="182"/>
      <c r="B170" s="567"/>
      <c r="C170" s="567"/>
      <c r="D170" s="601"/>
      <c r="E170" s="601"/>
      <c r="F170" s="310"/>
      <c r="G170" s="310"/>
      <c r="H170" s="310"/>
      <c r="I170" s="310"/>
      <c r="J170" s="161"/>
      <c r="K170" s="260"/>
      <c r="L170" s="260"/>
      <c r="M170" s="260"/>
      <c r="N170" s="260"/>
      <c r="O170" s="260"/>
      <c r="P170" s="260"/>
      <c r="Q170" s="261"/>
      <c r="R170" s="247"/>
      <c r="S170" s="247"/>
      <c r="T170" s="262"/>
      <c r="U170" s="183"/>
      <c r="V170" s="199"/>
      <c r="W170" s="216"/>
      <c r="X170" s="109"/>
      <c r="Y170" s="110"/>
      <c r="Z170" s="109"/>
      <c r="AA170" s="109"/>
      <c r="AB170" s="109"/>
      <c r="AC170" s="133"/>
      <c r="AD170" s="218"/>
      <c r="AE170" s="90"/>
      <c r="AF170" s="90"/>
      <c r="AG170" s="90"/>
      <c r="AH170" s="109"/>
      <c r="AI170" s="109"/>
      <c r="AJ170" s="90"/>
      <c r="AK170" s="248"/>
    </row>
    <row r="171" spans="1:46" s="133" customFormat="1" ht="15" x14ac:dyDescent="0.2">
      <c r="A171" s="397"/>
      <c r="B171" s="567"/>
      <c r="C171" s="567"/>
      <c r="D171" s="601"/>
      <c r="E171" s="601"/>
      <c r="F171" s="310"/>
      <c r="G171" s="310"/>
      <c r="H171" s="310"/>
      <c r="I171" s="310"/>
      <c r="J171" s="161"/>
      <c r="K171" s="260"/>
      <c r="L171" s="260"/>
      <c r="M171" s="260"/>
      <c r="N171" s="260"/>
      <c r="O171" s="260"/>
      <c r="P171" s="260"/>
      <c r="Q171" s="261"/>
      <c r="R171" s="247"/>
      <c r="S171" s="247"/>
      <c r="T171" s="262"/>
      <c r="U171" s="183"/>
      <c r="V171" s="197"/>
      <c r="W171" s="213"/>
      <c r="X171" s="109"/>
      <c r="Y171" s="90"/>
      <c r="Z171" s="90"/>
      <c r="AA171" s="90"/>
      <c r="AB171" s="90"/>
      <c r="AC171" s="90"/>
      <c r="AD171" s="90"/>
      <c r="AE171" s="90"/>
      <c r="AF171" s="90"/>
      <c r="AG171" s="90"/>
      <c r="AH171" s="109"/>
      <c r="AI171" s="109"/>
      <c r="AJ171" s="90"/>
      <c r="AK171" s="248"/>
      <c r="AL171" s="147"/>
    </row>
    <row r="172" spans="1:46" s="133" customFormat="1" ht="29.25" customHeight="1" x14ac:dyDescent="0.2">
      <c r="A172" s="301"/>
      <c r="B172" s="567"/>
      <c r="C172" s="567"/>
      <c r="D172" s="601"/>
      <c r="E172" s="601"/>
      <c r="F172" s="310"/>
      <c r="G172" s="310"/>
      <c r="H172" s="310"/>
      <c r="I172" s="567"/>
      <c r="J172" s="264"/>
      <c r="K172" s="264"/>
      <c r="L172" s="264"/>
      <c r="M172" s="264"/>
      <c r="N172" s="264"/>
      <c r="O172" s="264"/>
      <c r="P172" s="264"/>
      <c r="Q172" s="195"/>
      <c r="R172" s="264"/>
      <c r="S172" s="264"/>
      <c r="T172" s="264"/>
      <c r="U172" s="178"/>
      <c r="V172" s="197"/>
      <c r="W172" s="213"/>
      <c r="X172" s="109"/>
      <c r="Y172" s="110"/>
      <c r="Z172" s="109"/>
      <c r="AA172" s="109"/>
      <c r="AB172" s="109"/>
      <c r="AC172" s="109"/>
      <c r="AD172" s="218"/>
      <c r="AE172" s="90"/>
      <c r="AF172" s="90"/>
      <c r="AG172" s="90"/>
      <c r="AH172" s="109"/>
      <c r="AI172" s="109"/>
      <c r="AJ172" s="90"/>
      <c r="AK172" s="248"/>
      <c r="AL172" s="147"/>
    </row>
    <row r="173" spans="1:46" s="133" customFormat="1" ht="29.25" customHeight="1" x14ac:dyDescent="0.2">
      <c r="A173" s="301"/>
      <c r="B173" s="443"/>
      <c r="C173" s="443"/>
      <c r="D173" s="443"/>
      <c r="E173" s="443"/>
      <c r="F173" s="443"/>
      <c r="G173" s="443"/>
      <c r="H173" s="443"/>
      <c r="I173" s="443"/>
      <c r="J173" s="264"/>
      <c r="K173" s="264"/>
      <c r="L173" s="264"/>
      <c r="M173" s="264"/>
      <c r="N173" s="264"/>
      <c r="O173" s="264"/>
      <c r="P173" s="264"/>
      <c r="Q173" s="195"/>
      <c r="R173" s="264"/>
      <c r="S173" s="264"/>
      <c r="T173" s="264"/>
      <c r="U173" s="178"/>
      <c r="V173" s="197"/>
      <c r="W173" s="213"/>
      <c r="X173" s="109"/>
      <c r="Y173" s="110"/>
      <c r="Z173" s="109"/>
      <c r="AA173" s="109"/>
      <c r="AB173" s="109"/>
      <c r="AD173" s="218"/>
      <c r="AE173" s="90"/>
      <c r="AF173" s="90"/>
      <c r="AG173" s="90"/>
      <c r="AH173" s="109"/>
      <c r="AI173" s="109"/>
      <c r="AJ173" s="90"/>
      <c r="AK173" s="249"/>
    </row>
    <row r="174" spans="1:46" s="133" customFormat="1" ht="7.5" customHeight="1" x14ac:dyDescent="0.2">
      <c r="A174" s="301"/>
      <c r="B174" s="443"/>
      <c r="C174" s="443"/>
      <c r="D174" s="443"/>
      <c r="E174" s="443"/>
      <c r="F174" s="443"/>
      <c r="G174" s="443"/>
      <c r="H174" s="443"/>
      <c r="I174" s="443"/>
      <c r="J174" s="264"/>
      <c r="K174" s="264"/>
      <c r="L174" s="264"/>
      <c r="M174" s="264"/>
      <c r="N174" s="264"/>
      <c r="O174" s="264"/>
      <c r="P174" s="264"/>
      <c r="Q174" s="195"/>
      <c r="R174" s="264"/>
      <c r="S174" s="264"/>
      <c r="T174" s="264"/>
      <c r="U174" s="178"/>
      <c r="V174" s="197"/>
      <c r="W174" s="213"/>
      <c r="X174" s="109"/>
      <c r="Y174" s="110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90"/>
      <c r="AK174" s="245"/>
      <c r="AL174" s="125"/>
      <c r="AM174" s="125"/>
      <c r="AN174" s="125"/>
      <c r="AO174" s="125"/>
      <c r="AP174" s="125"/>
      <c r="AQ174" s="125"/>
      <c r="AR174" s="125"/>
    </row>
    <row r="175" spans="1:46" s="133" customFormat="1" ht="15" customHeight="1" x14ac:dyDescent="0.2">
      <c r="A175" s="179"/>
      <c r="B175" s="46"/>
      <c r="C175" s="46"/>
      <c r="D175" s="45"/>
      <c r="E175" s="45"/>
      <c r="F175" s="45"/>
      <c r="G175" s="45"/>
      <c r="H175" s="45"/>
      <c r="I175" s="45"/>
      <c r="J175" s="40"/>
      <c r="K175" s="47"/>
      <c r="L175" s="47"/>
      <c r="M175" s="47"/>
      <c r="N175" s="47"/>
      <c r="O175" s="47"/>
      <c r="P175" s="47"/>
      <c r="Q175" s="47"/>
      <c r="R175" s="47"/>
      <c r="S175" s="47"/>
      <c r="T175" s="48"/>
      <c r="U175" s="178"/>
      <c r="V175" s="197"/>
      <c r="W175" s="213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249"/>
      <c r="AT175" s="125"/>
    </row>
    <row r="176" spans="1:46" s="133" customFormat="1" ht="11.25" customHeight="1" x14ac:dyDescent="0.2">
      <c r="A176" s="720"/>
      <c r="B176" s="754"/>
      <c r="C176" s="754"/>
      <c r="D176" s="754"/>
      <c r="E176" s="754"/>
      <c r="F176" s="754"/>
      <c r="G176" s="754"/>
      <c r="H176" s="754"/>
      <c r="I176" s="754"/>
      <c r="J176" s="754"/>
      <c r="K176" s="754"/>
      <c r="L176" s="754"/>
      <c r="M176" s="754"/>
      <c r="N176" s="754"/>
      <c r="O176" s="754"/>
      <c r="P176" s="754"/>
      <c r="Q176" s="754"/>
      <c r="R176" s="754"/>
      <c r="S176" s="754"/>
      <c r="T176" s="754"/>
      <c r="U176" s="755"/>
      <c r="V176" s="197"/>
      <c r="W176" s="213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90"/>
      <c r="AK176" s="248"/>
      <c r="AL176" s="147"/>
      <c r="AT176" s="125"/>
    </row>
    <row r="177" spans="1:44" ht="11.25" customHeight="1" x14ac:dyDescent="0.2">
      <c r="A177" s="756"/>
      <c r="B177" s="757"/>
      <c r="C177" s="757"/>
      <c r="D177" s="757"/>
      <c r="E177" s="757"/>
      <c r="F177" s="757"/>
      <c r="G177" s="757"/>
      <c r="H177" s="757"/>
      <c r="I177" s="758"/>
      <c r="J177" s="757"/>
      <c r="K177" s="757"/>
      <c r="L177" s="757"/>
      <c r="M177" s="757"/>
      <c r="N177" s="757"/>
      <c r="O177" s="757"/>
      <c r="P177" s="757"/>
      <c r="Q177" s="757"/>
      <c r="R177" s="757"/>
      <c r="S177" s="758"/>
      <c r="T177" s="757"/>
      <c r="U177" s="759"/>
      <c r="V177" s="197"/>
      <c r="W177" s="213"/>
      <c r="X177" s="109"/>
      <c r="Y177" s="109"/>
      <c r="Z177" s="109"/>
      <c r="AA177" s="109"/>
      <c r="AB177" s="109"/>
      <c r="AC177" s="109"/>
      <c r="AD177" s="109"/>
      <c r="AE177" s="239"/>
      <c r="AF177" s="109"/>
      <c r="AG177" s="109"/>
      <c r="AH177" s="90"/>
      <c r="AI177" s="90"/>
      <c r="AJ177" s="90"/>
      <c r="AK177" s="245"/>
      <c r="AM177" s="133"/>
      <c r="AN177" s="133"/>
      <c r="AO177" s="133"/>
      <c r="AP177" s="133"/>
      <c r="AQ177" s="133"/>
      <c r="AR177" s="133"/>
    </row>
    <row r="178" spans="1:44" ht="11.25" customHeight="1" x14ac:dyDescent="0.2">
      <c r="A178" s="203"/>
      <c r="B178" s="35"/>
      <c r="C178" s="35"/>
      <c r="D178" s="35"/>
      <c r="E178" s="35"/>
      <c r="F178" s="35"/>
      <c r="G178" s="35"/>
      <c r="H178" s="35"/>
      <c r="I178" s="35"/>
      <c r="J178" s="40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197"/>
      <c r="W178" s="213"/>
      <c r="X178" s="109"/>
      <c r="Y178" s="109"/>
      <c r="Z178" s="109"/>
      <c r="AA178" s="109"/>
      <c r="AB178" s="109"/>
      <c r="AC178" s="109"/>
      <c r="AD178" s="109"/>
      <c r="AE178" s="239"/>
      <c r="AF178" s="109"/>
      <c r="AG178" s="109"/>
      <c r="AH178" s="90"/>
      <c r="AI178" s="90"/>
      <c r="AJ178" s="90"/>
      <c r="AK178" s="245"/>
      <c r="AM178" s="133"/>
      <c r="AN178" s="133"/>
      <c r="AO178" s="133"/>
      <c r="AP178" s="133"/>
      <c r="AQ178" s="133"/>
      <c r="AR178" s="133"/>
    </row>
    <row r="179" spans="1:44" ht="11.25" customHeight="1" x14ac:dyDescent="0.2">
      <c r="A179" s="203"/>
      <c r="B179" s="702" t="s">
        <v>81</v>
      </c>
      <c r="C179" s="433"/>
      <c r="D179" s="42"/>
      <c r="E179" s="42"/>
      <c r="F179" s="35"/>
      <c r="G179" s="35"/>
      <c r="H179" s="35"/>
      <c r="I179" s="35"/>
      <c r="J179" s="40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197"/>
      <c r="W179" s="213"/>
      <c r="X179" s="109"/>
      <c r="Y179" s="109"/>
      <c r="Z179" s="109"/>
      <c r="AA179" s="109"/>
      <c r="AB179" s="109"/>
      <c r="AC179" s="109"/>
      <c r="AD179" s="109"/>
      <c r="AE179" s="239"/>
      <c r="AF179" s="109"/>
      <c r="AG179" s="109"/>
      <c r="AH179" s="90"/>
      <c r="AI179" s="90"/>
      <c r="AJ179" s="90"/>
      <c r="AK179" s="245"/>
      <c r="AM179" s="133"/>
      <c r="AN179" s="133"/>
      <c r="AO179" s="133"/>
      <c r="AP179" s="133"/>
      <c r="AQ179" s="133"/>
      <c r="AR179" s="133"/>
    </row>
    <row r="180" spans="1:44" ht="11.25" customHeight="1" x14ac:dyDescent="0.2">
      <c r="A180" s="203"/>
      <c r="B180" s="703"/>
      <c r="C180" s="432"/>
      <c r="D180" s="35"/>
      <c r="E180" s="35"/>
      <c r="F180" s="35"/>
      <c r="G180" s="35"/>
      <c r="H180" s="35"/>
      <c r="I180" s="35"/>
      <c r="J180" s="40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197"/>
      <c r="W180" s="213"/>
      <c r="X180" s="109"/>
      <c r="Y180" s="109"/>
      <c r="Z180" s="109"/>
      <c r="AA180" s="109"/>
      <c r="AB180" s="109"/>
      <c r="AC180" s="109"/>
      <c r="AD180" s="109"/>
      <c r="AE180" s="239"/>
      <c r="AF180" s="109"/>
      <c r="AG180" s="109"/>
      <c r="AH180" s="90"/>
      <c r="AI180" s="90"/>
      <c r="AJ180" s="90"/>
      <c r="AK180" s="245"/>
    </row>
    <row r="181" spans="1:44" ht="11.25" customHeight="1" x14ac:dyDescent="0.2">
      <c r="A181" s="203"/>
      <c r="B181" s="704" t="s">
        <v>80</v>
      </c>
      <c r="C181" s="704"/>
      <c r="D181" s="705"/>
      <c r="E181" s="705"/>
      <c r="F181" s="705"/>
      <c r="G181" s="35"/>
      <c r="H181" s="35"/>
      <c r="I181" s="35"/>
      <c r="J181" s="40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197"/>
      <c r="W181" s="213"/>
      <c r="X181" s="109"/>
      <c r="Y181" s="109"/>
      <c r="Z181" s="109"/>
      <c r="AA181" s="109"/>
      <c r="AB181" s="109"/>
      <c r="AC181" s="109"/>
      <c r="AD181" s="109"/>
      <c r="AE181" s="239"/>
      <c r="AF181" s="109"/>
      <c r="AG181" s="109"/>
      <c r="AH181" s="90"/>
      <c r="AI181" s="90"/>
      <c r="AJ181" s="90"/>
      <c r="AK181" s="245"/>
    </row>
    <row r="182" spans="1:44" ht="11.25" customHeight="1" x14ac:dyDescent="0.2">
      <c r="A182" s="203"/>
      <c r="B182" s="704"/>
      <c r="C182" s="704"/>
      <c r="D182" s="705"/>
      <c r="E182" s="705"/>
      <c r="F182" s="705"/>
      <c r="G182" s="35"/>
      <c r="H182" s="35"/>
      <c r="I182" s="35"/>
      <c r="J182" s="40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197"/>
      <c r="W182" s="213"/>
      <c r="X182" s="109"/>
      <c r="Y182" s="109"/>
      <c r="Z182" s="109"/>
      <c r="AA182" s="109"/>
      <c r="AB182" s="109"/>
      <c r="AC182" s="109"/>
      <c r="AD182" s="109"/>
      <c r="AE182" s="239"/>
      <c r="AF182" s="109"/>
      <c r="AG182" s="109"/>
      <c r="AH182" s="106"/>
      <c r="AI182" s="106"/>
      <c r="AJ182" s="106"/>
      <c r="AK182" s="246"/>
    </row>
    <row r="183" spans="1:44" s="127" customFormat="1" ht="11.25" customHeight="1" x14ac:dyDescent="0.2">
      <c r="A183" s="203"/>
      <c r="B183" s="704" t="s">
        <v>73</v>
      </c>
      <c r="C183" s="704"/>
      <c r="D183" s="705"/>
      <c r="E183" s="705"/>
      <c r="F183" s="705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200"/>
      <c r="W183" s="240"/>
      <c r="X183" s="109"/>
      <c r="Y183" s="109"/>
      <c r="Z183" s="109"/>
      <c r="AA183" s="109"/>
      <c r="AB183" s="109"/>
      <c r="AC183" s="109"/>
      <c r="AD183" s="109"/>
      <c r="AE183" s="239"/>
      <c r="AF183" s="109"/>
      <c r="AG183" s="109"/>
      <c r="AH183" s="90"/>
      <c r="AI183" s="90"/>
      <c r="AJ183" s="90"/>
      <c r="AK183" s="245"/>
    </row>
    <row r="184" spans="1:44" ht="11.25" customHeight="1" x14ac:dyDescent="0.2">
      <c r="A184" s="203"/>
      <c r="B184" s="704"/>
      <c r="C184" s="704"/>
      <c r="D184" s="705"/>
      <c r="E184" s="705"/>
      <c r="F184" s="705"/>
      <c r="G184" s="35"/>
      <c r="H184" s="35"/>
      <c r="I184" s="35"/>
      <c r="J184" s="40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197"/>
      <c r="W184" s="213"/>
      <c r="X184" s="109"/>
      <c r="Y184" s="109"/>
      <c r="Z184" s="109"/>
      <c r="AA184" s="109"/>
      <c r="AB184" s="109"/>
      <c r="AC184" s="109"/>
      <c r="AD184" s="109"/>
      <c r="AE184" s="239"/>
      <c r="AF184" s="109"/>
      <c r="AG184" s="109"/>
      <c r="AH184" s="90"/>
      <c r="AI184" s="90"/>
      <c r="AJ184" s="90"/>
      <c r="AK184" s="245"/>
    </row>
    <row r="185" spans="1:44" ht="11.25" customHeight="1" x14ac:dyDescent="0.2">
      <c r="A185" s="203"/>
      <c r="B185" s="704" t="s">
        <v>23</v>
      </c>
      <c r="C185" s="704"/>
      <c r="D185" s="705"/>
      <c r="E185" s="705"/>
      <c r="F185" s="705"/>
      <c r="G185" s="35"/>
      <c r="H185" s="35"/>
      <c r="I185" s="35"/>
      <c r="J185" s="40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197"/>
      <c r="W185" s="213"/>
      <c r="X185" s="109"/>
      <c r="Y185" s="109"/>
      <c r="Z185" s="109"/>
      <c r="AA185" s="109"/>
      <c r="AB185" s="109"/>
      <c r="AC185" s="109"/>
      <c r="AD185" s="109"/>
      <c r="AE185" s="239"/>
      <c r="AF185" s="109"/>
      <c r="AG185" s="109"/>
      <c r="AH185" s="90"/>
      <c r="AI185" s="90"/>
      <c r="AJ185" s="90"/>
      <c r="AK185" s="245"/>
    </row>
    <row r="186" spans="1:44" ht="11.25" customHeight="1" x14ac:dyDescent="0.2">
      <c r="A186" s="203"/>
      <c r="B186" s="704"/>
      <c r="C186" s="704"/>
      <c r="D186" s="705"/>
      <c r="E186" s="705"/>
      <c r="F186" s="705"/>
      <c r="G186" s="35"/>
      <c r="H186" s="35"/>
      <c r="I186" s="35"/>
      <c r="J186" s="40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197"/>
      <c r="W186" s="213"/>
      <c r="X186" s="109"/>
      <c r="Y186" s="109"/>
      <c r="Z186" s="109"/>
      <c r="AA186" s="109"/>
      <c r="AB186" s="109"/>
      <c r="AC186" s="109"/>
      <c r="AD186" s="109"/>
      <c r="AE186" s="239"/>
      <c r="AF186" s="109"/>
      <c r="AG186" s="109"/>
      <c r="AH186" s="90"/>
      <c r="AI186" s="90"/>
      <c r="AJ186" s="90"/>
      <c r="AK186" s="245"/>
    </row>
    <row r="187" spans="1:44" ht="11.25" customHeight="1" x14ac:dyDescent="0.2">
      <c r="A187" s="203"/>
      <c r="B187" s="704" t="s">
        <v>77</v>
      </c>
      <c r="C187" s="704"/>
      <c r="D187" s="705"/>
      <c r="E187" s="705"/>
      <c r="F187" s="705"/>
      <c r="G187" s="35"/>
      <c r="H187" s="35"/>
      <c r="I187" s="35"/>
      <c r="J187" s="40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197"/>
      <c r="W187" s="213"/>
      <c r="X187" s="109"/>
      <c r="Y187" s="109"/>
      <c r="Z187" s="109"/>
      <c r="AA187" s="109"/>
      <c r="AB187" s="109"/>
      <c r="AC187" s="109"/>
      <c r="AD187" s="109"/>
      <c r="AE187" s="239"/>
      <c r="AF187" s="109"/>
      <c r="AG187" s="109"/>
      <c r="AH187" s="90"/>
      <c r="AI187" s="90"/>
      <c r="AJ187" s="90"/>
      <c r="AK187" s="245"/>
    </row>
    <row r="188" spans="1:44" ht="11.25" customHeight="1" x14ac:dyDescent="0.2">
      <c r="A188" s="203"/>
      <c r="B188" s="704"/>
      <c r="C188" s="704"/>
      <c r="D188" s="705"/>
      <c r="E188" s="705"/>
      <c r="F188" s="705"/>
      <c r="G188" s="35"/>
      <c r="H188" s="35"/>
      <c r="I188" s="35"/>
      <c r="J188" s="40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197"/>
      <c r="W188" s="213"/>
      <c r="X188" s="109"/>
      <c r="Y188" s="109"/>
      <c r="Z188" s="109"/>
      <c r="AA188" s="109"/>
      <c r="AB188" s="109"/>
      <c r="AC188" s="109"/>
      <c r="AD188" s="109"/>
      <c r="AE188" s="239"/>
      <c r="AF188" s="109"/>
      <c r="AG188" s="109"/>
      <c r="AH188" s="90"/>
      <c r="AI188" s="90"/>
      <c r="AJ188" s="90"/>
      <c r="AK188" s="245"/>
    </row>
    <row r="189" spans="1:44" ht="11.25" customHeight="1" x14ac:dyDescent="0.2">
      <c r="A189" s="203"/>
      <c r="B189" s="704" t="s">
        <v>63</v>
      </c>
      <c r="C189" s="704"/>
      <c r="D189" s="705"/>
      <c r="E189" s="705"/>
      <c r="F189" s="705"/>
      <c r="G189" s="35"/>
      <c r="H189" s="35"/>
      <c r="I189" s="35"/>
      <c r="J189" s="40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197"/>
      <c r="W189" s="213"/>
      <c r="X189" s="109"/>
      <c r="Y189" s="109"/>
      <c r="Z189" s="109"/>
      <c r="AA189" s="109"/>
      <c r="AB189" s="109"/>
      <c r="AC189" s="109"/>
      <c r="AD189" s="109"/>
      <c r="AE189" s="239"/>
      <c r="AF189" s="109"/>
      <c r="AG189" s="109"/>
      <c r="AH189" s="90"/>
      <c r="AI189" s="90"/>
      <c r="AJ189" s="90"/>
      <c r="AK189" s="245"/>
    </row>
    <row r="190" spans="1:44" ht="11.25" customHeight="1" x14ac:dyDescent="0.2">
      <c r="A190" s="203"/>
      <c r="B190" s="704"/>
      <c r="C190" s="704"/>
      <c r="D190" s="705"/>
      <c r="E190" s="705"/>
      <c r="F190" s="705"/>
      <c r="G190" s="35"/>
      <c r="H190" s="35"/>
      <c r="I190" s="35"/>
      <c r="J190" s="40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197"/>
      <c r="W190" s="213"/>
      <c r="X190" s="109"/>
      <c r="Y190" s="109"/>
      <c r="Z190" s="109"/>
      <c r="AA190" s="109"/>
      <c r="AB190" s="109"/>
      <c r="AC190" s="109"/>
      <c r="AD190" s="109"/>
      <c r="AE190" s="239"/>
      <c r="AF190" s="109"/>
      <c r="AG190" s="109"/>
      <c r="AH190" s="90"/>
      <c r="AI190" s="90"/>
      <c r="AJ190" s="90"/>
      <c r="AK190" s="245"/>
    </row>
    <row r="191" spans="1:44" ht="11.25" customHeight="1" x14ac:dyDescent="0.2">
      <c r="A191" s="203"/>
      <c r="B191" s="704" t="s">
        <v>33</v>
      </c>
      <c r="C191" s="704"/>
      <c r="D191" s="705"/>
      <c r="E191" s="705"/>
      <c r="F191" s="705"/>
      <c r="G191" s="35"/>
      <c r="H191" s="35"/>
      <c r="I191" s="35"/>
      <c r="J191" s="40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197"/>
      <c r="W191" s="213"/>
      <c r="X191" s="109"/>
      <c r="Y191" s="109"/>
      <c r="Z191" s="109"/>
      <c r="AA191" s="109"/>
      <c r="AB191" s="109"/>
      <c r="AC191" s="109"/>
      <c r="AD191" s="109"/>
      <c r="AE191" s="239"/>
      <c r="AF191" s="109"/>
      <c r="AG191" s="109"/>
      <c r="AH191" s="90"/>
      <c r="AI191" s="90"/>
      <c r="AJ191" s="90"/>
      <c r="AK191" s="245"/>
    </row>
    <row r="192" spans="1:44" ht="11.25" customHeight="1" x14ac:dyDescent="0.2">
      <c r="A192" s="203"/>
      <c r="B192" s="704"/>
      <c r="C192" s="704"/>
      <c r="D192" s="705"/>
      <c r="E192" s="705"/>
      <c r="F192" s="705"/>
      <c r="G192" s="35"/>
      <c r="H192" s="35"/>
      <c r="I192" s="35"/>
      <c r="J192" s="40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197"/>
      <c r="W192" s="213"/>
      <c r="X192" s="109"/>
      <c r="Y192" s="109"/>
      <c r="Z192" s="109"/>
      <c r="AA192" s="109"/>
      <c r="AB192" s="109"/>
      <c r="AC192" s="109"/>
      <c r="AD192" s="109"/>
      <c r="AE192" s="239"/>
      <c r="AF192" s="109"/>
      <c r="AG192" s="109"/>
      <c r="AH192" s="90"/>
      <c r="AI192" s="90"/>
      <c r="AJ192" s="90"/>
      <c r="AK192" s="245"/>
    </row>
    <row r="193" spans="1:37" ht="11.25" customHeight="1" x14ac:dyDescent="0.2">
      <c r="A193" s="203"/>
      <c r="B193" s="704" t="s">
        <v>28</v>
      </c>
      <c r="C193" s="704"/>
      <c r="D193" s="705"/>
      <c r="E193" s="705"/>
      <c r="F193" s="705"/>
      <c r="G193" s="35"/>
      <c r="H193" s="35"/>
      <c r="I193" s="35"/>
      <c r="J193" s="40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197"/>
      <c r="W193" s="213"/>
      <c r="X193" s="109"/>
      <c r="Y193" s="109"/>
      <c r="Z193" s="109"/>
      <c r="AA193" s="109"/>
      <c r="AB193" s="109"/>
      <c r="AC193" s="109"/>
      <c r="AD193" s="109"/>
      <c r="AE193" s="239"/>
      <c r="AF193" s="109"/>
      <c r="AG193" s="109"/>
      <c r="AH193" s="90"/>
      <c r="AI193" s="90"/>
      <c r="AJ193" s="90"/>
      <c r="AK193" s="245"/>
    </row>
    <row r="194" spans="1:37" ht="11.25" customHeight="1" x14ac:dyDescent="0.2">
      <c r="A194" s="203"/>
      <c r="B194" s="704"/>
      <c r="C194" s="704"/>
      <c r="D194" s="705"/>
      <c r="E194" s="705"/>
      <c r="F194" s="705"/>
      <c r="G194" s="35"/>
      <c r="H194" s="35"/>
      <c r="I194" s="35"/>
      <c r="J194" s="40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197"/>
      <c r="W194" s="213"/>
      <c r="X194" s="109"/>
      <c r="Y194" s="109"/>
      <c r="Z194" s="109"/>
      <c r="AA194" s="109"/>
      <c r="AB194" s="109"/>
      <c r="AC194" s="109"/>
      <c r="AD194" s="109"/>
      <c r="AE194" s="239"/>
      <c r="AF194" s="109"/>
      <c r="AG194" s="109"/>
      <c r="AH194" s="90"/>
      <c r="AI194" s="90"/>
      <c r="AJ194" s="90"/>
      <c r="AK194" s="245"/>
    </row>
    <row r="195" spans="1:37" ht="11.25" customHeight="1" x14ac:dyDescent="0.2">
      <c r="A195" s="203"/>
      <c r="B195" s="704" t="s">
        <v>37</v>
      </c>
      <c r="C195" s="704"/>
      <c r="D195" s="705"/>
      <c r="E195" s="705"/>
      <c r="F195" s="705"/>
      <c r="G195" s="35"/>
      <c r="H195" s="35"/>
      <c r="I195" s="35"/>
      <c r="J195" s="40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197"/>
      <c r="W195" s="213"/>
      <c r="X195" s="109"/>
      <c r="Y195" s="109"/>
      <c r="Z195" s="109"/>
      <c r="AA195" s="109"/>
      <c r="AB195" s="109"/>
      <c r="AC195" s="109"/>
      <c r="AD195" s="109"/>
      <c r="AE195" s="239"/>
      <c r="AF195" s="109"/>
      <c r="AG195" s="109"/>
      <c r="AH195" s="90"/>
      <c r="AI195" s="90"/>
      <c r="AJ195" s="90"/>
      <c r="AK195" s="245"/>
    </row>
    <row r="196" spans="1:37" ht="11.25" customHeight="1" x14ac:dyDescent="0.2">
      <c r="A196" s="203"/>
      <c r="B196" s="704"/>
      <c r="C196" s="704"/>
      <c r="D196" s="705"/>
      <c r="E196" s="705"/>
      <c r="F196" s="705"/>
      <c r="G196" s="35"/>
      <c r="H196" s="35"/>
      <c r="I196" s="35"/>
      <c r="J196" s="40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197"/>
      <c r="W196" s="213"/>
      <c r="X196" s="109"/>
      <c r="Y196" s="109"/>
      <c r="Z196" s="109"/>
      <c r="AA196" s="109"/>
      <c r="AB196" s="109"/>
      <c r="AC196" s="109"/>
      <c r="AD196" s="109"/>
      <c r="AE196" s="239"/>
      <c r="AF196" s="109"/>
      <c r="AG196" s="109"/>
      <c r="AH196" s="90"/>
      <c r="AI196" s="90"/>
      <c r="AJ196" s="90"/>
      <c r="AK196" s="245"/>
    </row>
    <row r="197" spans="1:37" ht="11.25" customHeight="1" x14ac:dyDescent="0.2">
      <c r="A197" s="203"/>
      <c r="B197" s="704" t="s">
        <v>24</v>
      </c>
      <c r="C197" s="704"/>
      <c r="D197" s="705"/>
      <c r="E197" s="705"/>
      <c r="F197" s="705"/>
      <c r="G197" s="35"/>
      <c r="H197" s="35"/>
      <c r="I197" s="35"/>
      <c r="J197" s="40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197"/>
      <c r="W197" s="213"/>
      <c r="X197" s="109"/>
      <c r="Y197" s="109"/>
      <c r="Z197" s="109"/>
      <c r="AA197" s="109"/>
      <c r="AB197" s="109"/>
      <c r="AC197" s="109"/>
      <c r="AD197" s="109"/>
      <c r="AE197" s="239"/>
      <c r="AF197" s="109"/>
      <c r="AG197" s="109"/>
      <c r="AH197" s="90"/>
      <c r="AI197" s="90"/>
      <c r="AJ197" s="90"/>
      <c r="AK197" s="245"/>
    </row>
    <row r="198" spans="1:37" ht="11.25" customHeight="1" x14ac:dyDescent="0.2">
      <c r="A198" s="203"/>
      <c r="B198" s="704"/>
      <c r="C198" s="704"/>
      <c r="D198" s="705"/>
      <c r="E198" s="705"/>
      <c r="F198" s="705"/>
      <c r="G198" s="35"/>
      <c r="H198" s="35"/>
      <c r="I198" s="35"/>
      <c r="J198" s="40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197"/>
      <c r="W198" s="213"/>
      <c r="X198" s="109"/>
      <c r="Y198" s="109"/>
      <c r="Z198" s="109"/>
      <c r="AA198" s="109"/>
      <c r="AB198" s="109"/>
      <c r="AC198" s="109"/>
      <c r="AD198" s="109"/>
      <c r="AE198" s="239"/>
      <c r="AF198" s="109"/>
      <c r="AG198" s="109"/>
      <c r="AH198" s="90"/>
      <c r="AI198" s="90"/>
      <c r="AJ198" s="90"/>
      <c r="AK198" s="245"/>
    </row>
    <row r="199" spans="1:37" ht="11.25" customHeight="1" x14ac:dyDescent="0.2">
      <c r="A199" s="203"/>
      <c r="B199" s="704" t="s">
        <v>25</v>
      </c>
      <c r="C199" s="704"/>
      <c r="D199" s="705"/>
      <c r="E199" s="705"/>
      <c r="F199" s="705"/>
      <c r="G199" s="35"/>
      <c r="H199" s="35"/>
      <c r="I199" s="35"/>
      <c r="J199" s="40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197"/>
      <c r="W199" s="213"/>
      <c r="X199" s="109"/>
      <c r="Y199" s="109"/>
      <c r="Z199" s="109"/>
      <c r="AA199" s="109"/>
      <c r="AB199" s="109"/>
      <c r="AC199" s="109"/>
      <c r="AD199" s="109"/>
      <c r="AE199" s="239"/>
      <c r="AF199" s="109"/>
      <c r="AG199" s="109"/>
      <c r="AH199" s="90"/>
      <c r="AI199" s="90"/>
      <c r="AJ199" s="90"/>
      <c r="AK199" s="245"/>
    </row>
    <row r="200" spans="1:37" ht="11.25" customHeight="1" x14ac:dyDescent="0.2">
      <c r="A200" s="203"/>
      <c r="B200" s="705"/>
      <c r="C200" s="705"/>
      <c r="D200" s="705"/>
      <c r="E200" s="705"/>
      <c r="F200" s="705"/>
      <c r="G200" s="35"/>
      <c r="H200" s="35"/>
      <c r="I200" s="35"/>
      <c r="J200" s="40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197"/>
      <c r="W200" s="213"/>
      <c r="X200" s="109"/>
      <c r="Y200" s="109"/>
      <c r="Z200" s="109"/>
      <c r="AA200" s="109"/>
      <c r="AB200" s="109"/>
      <c r="AC200" s="109"/>
      <c r="AD200" s="109"/>
      <c r="AE200" s="239"/>
      <c r="AF200" s="109"/>
      <c r="AG200" s="109"/>
      <c r="AH200" s="90"/>
      <c r="AI200" s="90"/>
      <c r="AJ200" s="90"/>
      <c r="AK200" s="245"/>
    </row>
    <row r="201" spans="1:37" ht="11.25" customHeight="1" x14ac:dyDescent="0.2">
      <c r="A201" s="203"/>
      <c r="B201" s="704" t="s">
        <v>26</v>
      </c>
      <c r="C201" s="704"/>
      <c r="D201" s="705"/>
      <c r="E201" s="705"/>
      <c r="F201" s="705"/>
      <c r="G201" s="35"/>
      <c r="H201" s="35"/>
      <c r="I201" s="35"/>
      <c r="J201" s="40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197"/>
      <c r="W201" s="213"/>
      <c r="X201" s="109"/>
      <c r="Y201" s="109"/>
      <c r="Z201" s="109"/>
      <c r="AA201" s="109"/>
      <c r="AB201" s="109"/>
      <c r="AC201" s="109"/>
      <c r="AD201" s="109"/>
      <c r="AE201" s="239"/>
      <c r="AF201" s="109"/>
      <c r="AG201" s="109"/>
      <c r="AH201" s="90"/>
      <c r="AI201" s="90"/>
      <c r="AJ201" s="90"/>
      <c r="AK201" s="245"/>
    </row>
    <row r="202" spans="1:37" ht="11.25" customHeight="1" x14ac:dyDescent="0.2">
      <c r="A202" s="203"/>
      <c r="B202" s="704"/>
      <c r="C202" s="704"/>
      <c r="D202" s="705"/>
      <c r="E202" s="705"/>
      <c r="F202" s="705"/>
      <c r="G202" s="35"/>
      <c r="H202" s="35"/>
      <c r="I202" s="35"/>
      <c r="J202" s="40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197"/>
      <c r="W202" s="213"/>
      <c r="X202" s="109"/>
      <c r="Y202" s="109"/>
      <c r="Z202" s="109"/>
      <c r="AA202" s="109"/>
      <c r="AB202" s="109"/>
      <c r="AC202" s="109"/>
      <c r="AD202" s="109"/>
      <c r="AE202" s="239"/>
      <c r="AF202" s="109"/>
      <c r="AG202" s="109"/>
      <c r="AH202" s="90"/>
      <c r="AI202" s="90"/>
      <c r="AJ202" s="90"/>
      <c r="AK202" s="245"/>
    </row>
    <row r="203" spans="1:37" ht="11.25" customHeight="1" x14ac:dyDescent="0.2">
      <c r="A203" s="203"/>
      <c r="B203" s="704" t="s">
        <v>38</v>
      </c>
      <c r="C203" s="704"/>
      <c r="D203" s="705"/>
      <c r="E203" s="705"/>
      <c r="F203" s="705"/>
      <c r="G203" s="35"/>
      <c r="H203" s="35"/>
      <c r="I203" s="35"/>
      <c r="J203" s="40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197"/>
      <c r="W203" s="213"/>
      <c r="X203" s="109"/>
      <c r="Y203" s="109"/>
      <c r="Z203" s="109"/>
      <c r="AA203" s="109"/>
      <c r="AB203" s="109"/>
      <c r="AC203" s="109"/>
      <c r="AD203" s="109"/>
      <c r="AE203" s="239"/>
      <c r="AF203" s="109"/>
      <c r="AG203" s="109"/>
      <c r="AH203" s="90"/>
      <c r="AI203" s="90"/>
      <c r="AJ203" s="90"/>
      <c r="AK203" s="245"/>
    </row>
    <row r="204" spans="1:37" ht="11.25" customHeight="1" x14ac:dyDescent="0.2">
      <c r="A204" s="203"/>
      <c r="B204" s="704"/>
      <c r="C204" s="704"/>
      <c r="D204" s="705"/>
      <c r="E204" s="705"/>
      <c r="F204" s="705"/>
      <c r="G204" s="35"/>
      <c r="H204" s="35"/>
      <c r="I204" s="35"/>
      <c r="J204" s="40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197"/>
      <c r="W204" s="213"/>
      <c r="X204" s="109"/>
      <c r="Y204" s="109"/>
      <c r="Z204" s="109"/>
      <c r="AA204" s="109"/>
      <c r="AB204" s="109"/>
      <c r="AC204" s="109"/>
      <c r="AD204" s="109"/>
      <c r="AE204" s="239"/>
      <c r="AF204" s="109"/>
      <c r="AG204" s="109"/>
      <c r="AH204" s="90"/>
      <c r="AI204" s="90"/>
      <c r="AJ204" s="90"/>
      <c r="AK204" s="245"/>
    </row>
    <row r="205" spans="1:37" ht="11.25" customHeight="1" x14ac:dyDescent="0.2">
      <c r="A205" s="203"/>
      <c r="B205" s="704" t="s">
        <v>27</v>
      </c>
      <c r="C205" s="704"/>
      <c r="D205" s="705"/>
      <c r="E205" s="705"/>
      <c r="F205" s="705"/>
      <c r="G205" s="35"/>
      <c r="H205" s="35"/>
      <c r="I205" s="35"/>
      <c r="J205" s="40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197"/>
      <c r="W205" s="213"/>
      <c r="X205" s="109"/>
      <c r="Y205" s="109"/>
      <c r="Z205" s="109"/>
      <c r="AA205" s="109"/>
      <c r="AB205" s="109"/>
      <c r="AC205" s="109"/>
      <c r="AD205" s="109"/>
      <c r="AE205" s="239"/>
      <c r="AF205" s="109"/>
      <c r="AG205" s="109"/>
      <c r="AH205" s="90"/>
      <c r="AI205" s="90"/>
      <c r="AJ205" s="90"/>
      <c r="AK205" s="245"/>
    </row>
    <row r="206" spans="1:37" ht="11.25" customHeight="1" x14ac:dyDescent="0.2">
      <c r="A206" s="203"/>
      <c r="B206" s="704"/>
      <c r="C206" s="704"/>
      <c r="D206" s="705"/>
      <c r="E206" s="705"/>
      <c r="F206" s="705"/>
      <c r="G206" s="35"/>
      <c r="H206" s="35"/>
      <c r="I206" s="35"/>
      <c r="J206" s="40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197"/>
      <c r="W206" s="213"/>
      <c r="X206" s="109"/>
      <c r="Y206" s="109"/>
      <c r="Z206" s="109"/>
      <c r="AA206" s="109"/>
      <c r="AB206" s="109"/>
      <c r="AC206" s="109"/>
      <c r="AD206" s="109"/>
      <c r="AE206" s="239"/>
      <c r="AF206" s="109"/>
      <c r="AG206" s="109"/>
      <c r="AH206" s="90"/>
      <c r="AI206" s="90"/>
      <c r="AJ206" s="90"/>
      <c r="AK206" s="245"/>
    </row>
    <row r="207" spans="1:37" ht="11.25" customHeight="1" x14ac:dyDescent="0.2">
      <c r="A207" s="203"/>
      <c r="B207" s="704" t="s">
        <v>51</v>
      </c>
      <c r="C207" s="704"/>
      <c r="D207" s="705"/>
      <c r="E207" s="705"/>
      <c r="F207" s="705"/>
      <c r="G207" s="35"/>
      <c r="H207" s="35"/>
      <c r="I207" s="35"/>
      <c r="J207" s="40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197"/>
      <c r="W207" s="213"/>
      <c r="X207" s="109"/>
      <c r="Y207" s="109"/>
      <c r="Z207" s="109"/>
      <c r="AA207" s="109"/>
      <c r="AB207" s="109"/>
      <c r="AC207" s="109"/>
      <c r="AD207" s="109"/>
      <c r="AE207" s="239"/>
      <c r="AF207" s="109"/>
      <c r="AG207" s="109"/>
      <c r="AH207" s="90"/>
      <c r="AI207" s="90"/>
      <c r="AJ207" s="90"/>
      <c r="AK207" s="245"/>
    </row>
    <row r="208" spans="1:37" ht="11.25" customHeight="1" x14ac:dyDescent="0.2">
      <c r="A208" s="203"/>
      <c r="B208" s="704"/>
      <c r="C208" s="704"/>
      <c r="D208" s="705"/>
      <c r="E208" s="705"/>
      <c r="F208" s="705"/>
      <c r="G208" s="35"/>
      <c r="H208" s="35"/>
      <c r="I208" s="35"/>
      <c r="J208" s="40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197"/>
      <c r="W208" s="213"/>
      <c r="X208" s="109"/>
      <c r="Y208" s="109"/>
      <c r="Z208" s="109"/>
      <c r="AA208" s="109"/>
      <c r="AB208" s="109"/>
      <c r="AC208" s="109"/>
      <c r="AD208" s="109"/>
      <c r="AE208" s="239"/>
      <c r="AF208" s="109"/>
      <c r="AG208" s="109"/>
      <c r="AH208" s="90"/>
      <c r="AI208" s="90"/>
      <c r="AJ208" s="90"/>
      <c r="AK208" s="245"/>
    </row>
    <row r="209" spans="1:46" ht="11.25" customHeight="1" x14ac:dyDescent="0.2">
      <c r="A209" s="203"/>
      <c r="B209" s="704" t="s">
        <v>92</v>
      </c>
      <c r="C209" s="704"/>
      <c r="D209" s="716"/>
      <c r="E209" s="716"/>
      <c r="F209" s="716"/>
      <c r="G209" s="35"/>
      <c r="H209" s="35"/>
      <c r="I209" s="35"/>
      <c r="J209" s="40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197"/>
      <c r="W209" s="213"/>
      <c r="Z209" s="109"/>
      <c r="AA209" s="109"/>
      <c r="AB209" s="109"/>
      <c r="AC209" s="109"/>
      <c r="AD209" s="109"/>
      <c r="AE209" s="239"/>
      <c r="AF209" s="109"/>
      <c r="AG209" s="109"/>
      <c r="AH209" s="90"/>
      <c r="AI209" s="90"/>
      <c r="AJ209" s="90"/>
      <c r="AK209" s="245"/>
    </row>
    <row r="210" spans="1:46" ht="11.25" customHeight="1" x14ac:dyDescent="0.2">
      <c r="A210" s="203"/>
      <c r="B210" s="704"/>
      <c r="C210" s="704"/>
      <c r="D210" s="716"/>
      <c r="E210" s="716"/>
      <c r="F210" s="716"/>
      <c r="G210" s="35"/>
      <c r="H210" s="35"/>
      <c r="I210" s="35"/>
      <c r="J210" s="40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197"/>
      <c r="W210" s="213"/>
      <c r="Z210" s="109"/>
      <c r="AA210" s="109"/>
      <c r="AB210" s="109"/>
      <c r="AC210" s="109"/>
      <c r="AD210" s="109"/>
      <c r="AE210" s="239"/>
      <c r="AF210" s="109"/>
      <c r="AG210" s="109"/>
      <c r="AH210" s="90"/>
      <c r="AI210" s="90"/>
      <c r="AJ210" s="90"/>
      <c r="AK210" s="245"/>
    </row>
    <row r="211" spans="1:46" ht="18.75" customHeight="1" x14ac:dyDescent="0.2">
      <c r="A211" s="204"/>
      <c r="B211" s="205"/>
      <c r="C211" s="205"/>
      <c r="D211" s="205"/>
      <c r="E211" s="205"/>
      <c r="F211" s="205"/>
      <c r="G211" s="205"/>
      <c r="H211" s="205"/>
      <c r="I211" s="205"/>
      <c r="J211" s="206"/>
      <c r="K211" s="205"/>
      <c r="L211" s="205"/>
      <c r="M211" s="205"/>
      <c r="N211" s="205"/>
      <c r="O211" s="205"/>
      <c r="P211" s="205"/>
      <c r="Q211" s="205"/>
      <c r="R211" s="205"/>
      <c r="S211" s="205"/>
      <c r="T211" s="205"/>
      <c r="U211" s="205"/>
      <c r="V211" s="201"/>
      <c r="W211" s="251"/>
      <c r="X211" s="252"/>
      <c r="Y211" s="252"/>
      <c r="Z211" s="252"/>
      <c r="AA211" s="252"/>
      <c r="AB211" s="252"/>
      <c r="AC211" s="252"/>
      <c r="AD211" s="252"/>
      <c r="AE211" s="252"/>
      <c r="AF211" s="252"/>
      <c r="AG211" s="252"/>
      <c r="AH211" s="252"/>
      <c r="AI211" s="530"/>
      <c r="AJ211" s="150"/>
      <c r="AK211" s="139"/>
    </row>
    <row r="212" spans="1:46" s="132" customFormat="1" ht="11.25" customHeight="1" x14ac:dyDescent="0.2">
      <c r="A212" s="125"/>
      <c r="B212" s="125"/>
      <c r="C212" s="125"/>
      <c r="D212" s="125"/>
      <c r="E212" s="125"/>
      <c r="F212" s="125"/>
      <c r="G212" s="125"/>
      <c r="H212" s="125"/>
      <c r="I212" s="125"/>
      <c r="J212" s="152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253"/>
      <c r="X212" s="133"/>
      <c r="Y212" s="133"/>
      <c r="Z212" s="133"/>
      <c r="AA212" s="133"/>
      <c r="AB212" s="133"/>
      <c r="AC212" s="133"/>
      <c r="AD212" s="133"/>
      <c r="AE212" s="133"/>
      <c r="AF212" s="133"/>
      <c r="AG212" s="133"/>
      <c r="AH212" s="133"/>
      <c r="AI212" s="133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</row>
    <row r="338" spans="38:38" ht="11.25" customHeight="1" x14ac:dyDescent="0.2">
      <c r="AL338" s="125" t="b">
        <v>1</v>
      </c>
    </row>
  </sheetData>
  <mergeCells count="42">
    <mergeCell ref="R7:T7"/>
    <mergeCell ref="B34:T34"/>
    <mergeCell ref="A36:U36"/>
    <mergeCell ref="A37:U37"/>
    <mergeCell ref="B5:N6"/>
    <mergeCell ref="D7:H7"/>
    <mergeCell ref="I7:I8"/>
    <mergeCell ref="K7:O7"/>
    <mergeCell ref="P7:P8"/>
    <mergeCell ref="AA39:AA40"/>
    <mergeCell ref="AB39:AB40"/>
    <mergeCell ref="A69:U69"/>
    <mergeCell ref="A70:U70"/>
    <mergeCell ref="Q63:T63"/>
    <mergeCell ref="M63:O63"/>
    <mergeCell ref="S64:T64"/>
    <mergeCell ref="Q64:R64"/>
    <mergeCell ref="M64:P64"/>
    <mergeCell ref="B207:F208"/>
    <mergeCell ref="B209:F210"/>
    <mergeCell ref="B187:F188"/>
    <mergeCell ref="B189:F190"/>
    <mergeCell ref="B191:F192"/>
    <mergeCell ref="B193:F194"/>
    <mergeCell ref="B195:F196"/>
    <mergeCell ref="B197:F198"/>
    <mergeCell ref="B199:F200"/>
    <mergeCell ref="B201:F202"/>
    <mergeCell ref="B203:F204"/>
    <mergeCell ref="B205:F206"/>
    <mergeCell ref="B179:B180"/>
    <mergeCell ref="B181:F182"/>
    <mergeCell ref="B183:F184"/>
    <mergeCell ref="B185:F186"/>
    <mergeCell ref="A176:U176"/>
    <mergeCell ref="A177:U177"/>
    <mergeCell ref="A141:U141"/>
    <mergeCell ref="A140:U140"/>
    <mergeCell ref="B107:G109"/>
    <mergeCell ref="A104:U104"/>
    <mergeCell ref="A105:U105"/>
    <mergeCell ref="B136:H136"/>
  </mergeCells>
  <conditionalFormatting sqref="X69:AB69 Z8:AD8">
    <cfRule type="cellIs" dxfId="72" priority="16" stopIfTrue="1" operator="equal">
      <formula>0</formula>
    </cfRule>
  </conditionalFormatting>
  <conditionalFormatting sqref="B9:B30 K9:P30 D9:I30 B50:C65 B111:B132 AF9:AG27 D111:F132 D146:F167">
    <cfRule type="containsErrors" dxfId="71" priority="18">
      <formula>ISERROR(B9)</formula>
    </cfRule>
  </conditionalFormatting>
  <conditionalFormatting sqref="R9:R30">
    <cfRule type="expression" dxfId="70" priority="15">
      <formula>$B9=$X$5</formula>
    </cfRule>
  </conditionalFormatting>
  <conditionalFormatting sqref="S9:S30">
    <cfRule type="expression" dxfId="69" priority="14">
      <formula>$B9=$X$5</formula>
    </cfRule>
  </conditionalFormatting>
  <conditionalFormatting sqref="T9:T30">
    <cfRule type="expression" dxfId="68" priority="13">
      <formula>$B9=$X$5</formula>
    </cfRule>
  </conditionalFormatting>
  <conditionalFormatting sqref="AB75:AC75">
    <cfRule type="cellIs" dxfId="67" priority="9" stopIfTrue="1" operator="equal">
      <formula>0</formula>
    </cfRule>
  </conditionalFormatting>
  <conditionalFormatting sqref="B146:B167 R9:T31">
    <cfRule type="containsErrors" dxfId="66" priority="961">
      <formula>ISERROR(B9)</formula>
    </cfRule>
  </conditionalFormatting>
  <conditionalFormatting sqref="B9:B30 K9:P30 D9:I30 B50:C65 AF9:AG27 R9:T30 B111:B132 D111:F132 B146:B167 D146:F167">
    <cfRule type="expression" dxfId="65" priority="17">
      <formula>$B9=$Y$4</formula>
    </cfRule>
  </conditionalFormatting>
  <hyperlinks>
    <hyperlink ref="B181:B182" location="Coverage!A1" display="Participating LA's"/>
    <hyperlink ref="B183:B184" location="IDACI!A1" display="IDACI"/>
    <hyperlink ref="B207:B208" location="Adoption!A1" display="Adoption"/>
    <hyperlink ref="B205:B206" location="'Looked After Children'!A1" display="Looked After Children"/>
    <hyperlink ref="B203:B204" location="'Court Applications'!A1" display="Court Applications"/>
    <hyperlink ref="B201:B202" location="'Child Protection Plans'!A1" display="Child Protection Plans"/>
    <hyperlink ref="B199:B200" location="'Initial CP Conferences'!A1" display="Initial Child Protection Conferences"/>
    <hyperlink ref="B197:B198" location="'Section 47 Enquiries'!A1" display="Section 47 Enquiries"/>
    <hyperlink ref="B195:B196" location="'Children in Need'!A1" display="Children in Need"/>
    <hyperlink ref="B193:B194" location="Assessments!A1" display="Assessments"/>
    <hyperlink ref="B191:B192" location="'Re-referrals'!A1" display="Re-referrals"/>
    <hyperlink ref="B189:B190" location="Referral_Source!A1" display="Referral Source"/>
    <hyperlink ref="B187:B188" location="Referrals!A1" display="Referrals"/>
    <hyperlink ref="B185:B186" location="Population!A1" display="Population"/>
    <hyperlink ref="B209:B210" location="Adoption!A1" display="Adoption"/>
    <hyperlink ref="B209:F210" location="ROSGO!A1" display="Residence &amp; Special Guardianship Orders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rowBreaks count="1" manualBreakCount="1">
    <brk id="37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4" name="Check Box 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38</xdr:row>
                    <xdr:rowOff>66675</xdr:rowOff>
                  </from>
                  <to>
                    <xdr:col>36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2" r:id="rId5" name="Check Box 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39</xdr:row>
                    <xdr:rowOff>152400</xdr:rowOff>
                  </from>
                  <to>
                    <xdr:col>36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3" r:id="rId6" name="Check Box 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40</xdr:row>
                    <xdr:rowOff>152400</xdr:rowOff>
                  </from>
                  <to>
                    <xdr:col>36</xdr:col>
                    <xdr:colOff>47625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4" r:id="rId7" name="Check Box 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41</xdr:row>
                    <xdr:rowOff>152400</xdr:rowOff>
                  </from>
                  <to>
                    <xdr:col>36</xdr:col>
                    <xdr:colOff>47625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5" r:id="rId8" name="Check Box 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42</xdr:row>
                    <xdr:rowOff>152400</xdr:rowOff>
                  </from>
                  <to>
                    <xdr:col>36</xdr:col>
                    <xdr:colOff>47625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6" r:id="rId9" name="Check Box 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43</xdr:row>
                    <xdr:rowOff>152400</xdr:rowOff>
                  </from>
                  <to>
                    <xdr:col>36</xdr:col>
                    <xdr:colOff>47625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7" r:id="rId10" name="Check Box 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44</xdr:row>
                    <xdr:rowOff>152400</xdr:rowOff>
                  </from>
                  <to>
                    <xdr:col>36</xdr:col>
                    <xdr:colOff>47625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8" r:id="rId11" name="Check Box 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45</xdr:row>
                    <xdr:rowOff>152400</xdr:rowOff>
                  </from>
                  <to>
                    <xdr:col>36</xdr:col>
                    <xdr:colOff>47625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9" r:id="rId12" name="Check Box 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46</xdr:row>
                    <xdr:rowOff>152400</xdr:rowOff>
                  </from>
                  <to>
                    <xdr:col>36</xdr:col>
                    <xdr:colOff>47625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0" r:id="rId13" name="Check Box 1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47</xdr:row>
                    <xdr:rowOff>152400</xdr:rowOff>
                  </from>
                  <to>
                    <xdr:col>36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1" r:id="rId14" name="Check Box 1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48</xdr:row>
                    <xdr:rowOff>152400</xdr:rowOff>
                  </from>
                  <to>
                    <xdr:col>36</xdr:col>
                    <xdr:colOff>47625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2" r:id="rId15" name="Check Box 1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49</xdr:row>
                    <xdr:rowOff>152400</xdr:rowOff>
                  </from>
                  <to>
                    <xdr:col>36</xdr:col>
                    <xdr:colOff>47625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3" r:id="rId16" name="Check Box 1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50</xdr:row>
                    <xdr:rowOff>152400</xdr:rowOff>
                  </from>
                  <to>
                    <xdr:col>36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4" r:id="rId17" name="Check Box 1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51</xdr:row>
                    <xdr:rowOff>152400</xdr:rowOff>
                  </from>
                  <to>
                    <xdr:col>36</xdr:col>
                    <xdr:colOff>47625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5" r:id="rId18" name="Check Box 15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52</xdr:row>
                    <xdr:rowOff>152400</xdr:rowOff>
                  </from>
                  <to>
                    <xdr:col>36</xdr:col>
                    <xdr:colOff>47625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6" r:id="rId19" name="Check Box 16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53</xdr:row>
                    <xdr:rowOff>152400</xdr:rowOff>
                  </from>
                  <to>
                    <xdr:col>36</xdr:col>
                    <xdr:colOff>47625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7" r:id="rId20" name="Check Box 17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56</xdr:row>
                    <xdr:rowOff>152400</xdr:rowOff>
                  </from>
                  <to>
                    <xdr:col>36</xdr:col>
                    <xdr:colOff>47625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8" r:id="rId21" name="Check Box 18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57</xdr:row>
                    <xdr:rowOff>152400</xdr:rowOff>
                  </from>
                  <to>
                    <xdr:col>36</xdr:col>
                    <xdr:colOff>47625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9" r:id="rId22" name="Check Box 19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58</xdr:row>
                    <xdr:rowOff>152400</xdr:rowOff>
                  </from>
                  <to>
                    <xdr:col>36</xdr:col>
                    <xdr:colOff>47625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0" r:id="rId23" name="Check Box 20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59</xdr:row>
                    <xdr:rowOff>152400</xdr:rowOff>
                  </from>
                  <to>
                    <xdr:col>36</xdr:col>
                    <xdr:colOff>47625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1" r:id="rId24" name="Check Box 21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60</xdr:row>
                    <xdr:rowOff>152400</xdr:rowOff>
                  </from>
                  <to>
                    <xdr:col>36</xdr:col>
                    <xdr:colOff>47625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2" r:id="rId25" name="Check Box 22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54</xdr:row>
                    <xdr:rowOff>152400</xdr:rowOff>
                  </from>
                  <to>
                    <xdr:col>36</xdr:col>
                    <xdr:colOff>47625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3" r:id="rId26" name="Check Box 23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55</xdr:row>
                    <xdr:rowOff>152400</xdr:rowOff>
                  </from>
                  <to>
                    <xdr:col>36</xdr:col>
                    <xdr:colOff>47625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4" r:id="rId27" name="Check Box 24">
              <controlPr defaultSize="0" autoFill="0" autoLine="0" autoPict="0" macro="[0]!CheckBox1_Click" altText="">
                <anchor>
                  <from>
                    <xdr:col>22</xdr:col>
                    <xdr:colOff>66675</xdr:colOff>
                    <xdr:row>61</xdr:row>
                    <xdr:rowOff>152400</xdr:rowOff>
                  </from>
                  <to>
                    <xdr:col>36</xdr:col>
                    <xdr:colOff>47625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Frontpage</vt:lpstr>
      <vt:lpstr>Home</vt:lpstr>
      <vt:lpstr>Coverage</vt:lpstr>
      <vt:lpstr>IDACI</vt:lpstr>
      <vt:lpstr>Population</vt:lpstr>
      <vt:lpstr>Referrals</vt:lpstr>
      <vt:lpstr>Referral_Source</vt:lpstr>
      <vt:lpstr>Re-referrals</vt:lpstr>
      <vt:lpstr>Assessments</vt:lpstr>
      <vt:lpstr>Children in Need</vt:lpstr>
      <vt:lpstr>Section 47 Enquiries</vt:lpstr>
      <vt:lpstr>Initial CP Conferences</vt:lpstr>
      <vt:lpstr>Child Protection Plans</vt:lpstr>
      <vt:lpstr>Court Applications</vt:lpstr>
      <vt:lpstr>Looked After Children</vt:lpstr>
      <vt:lpstr>Adoption</vt:lpstr>
      <vt:lpstr>BMLIST</vt:lpstr>
      <vt:lpstr>Adoption!Print_Area</vt:lpstr>
      <vt:lpstr>Assessments!Print_Area</vt:lpstr>
      <vt:lpstr>'Child Protection Plans'!Print_Area</vt:lpstr>
      <vt:lpstr>'Children in Need'!Print_Area</vt:lpstr>
      <vt:lpstr>'Court Applications'!Print_Area</vt:lpstr>
      <vt:lpstr>Coverage!Print_Area</vt:lpstr>
      <vt:lpstr>Frontpage!Print_Area</vt:lpstr>
      <vt:lpstr>Home!Print_Area</vt:lpstr>
      <vt:lpstr>IDACI!Print_Area</vt:lpstr>
      <vt:lpstr>'Initial CP Conferences'!Print_Area</vt:lpstr>
      <vt:lpstr>'Looked After Children'!Print_Area</vt:lpstr>
      <vt:lpstr>Population!Print_Area</vt:lpstr>
      <vt:lpstr>Referral_Source!Print_Area</vt:lpstr>
      <vt:lpstr>Referrals!Print_Area</vt:lpstr>
      <vt:lpstr>'Re-referrals'!Print_Area</vt:lpstr>
      <vt:lpstr>'Section 47 Enquiries'!Print_Area</vt:lpstr>
    </vt:vector>
  </TitlesOfParts>
  <Company>East sussex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Josephh</dc:creator>
  <cp:lastModifiedBy>Joseph Hutchings</cp:lastModifiedBy>
  <cp:lastPrinted>2016-11-22T15:39:41Z</cp:lastPrinted>
  <dcterms:created xsi:type="dcterms:W3CDTF">2011-07-27T15:24:05Z</dcterms:created>
  <dcterms:modified xsi:type="dcterms:W3CDTF">2018-11-28T11:44:27Z</dcterms:modified>
</cp:coreProperties>
</file>